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20940" windowHeight="11895" activeTab="3"/>
  </bookViews>
  <sheets>
    <sheet name="Summary" sheetId="4" r:id="rId1"/>
    <sheet name="July 2013 - December 2013" sheetId="1" r:id="rId2"/>
    <sheet name="January 2014 - April 2014" sheetId="2" r:id="rId3"/>
    <sheet name="May - June 2014" sheetId="3" r:id="rId4"/>
  </sheets>
  <definedNames>
    <definedName name="_xlnm.Print_Area" localSheetId="0">Summary!$A$1:$O$14</definedName>
  </definedNames>
  <calcPr calcId="145621" calcMode="manual"/>
</workbook>
</file>

<file path=xl/calcChain.xml><?xml version="1.0" encoding="utf-8"?>
<calcChain xmlns="http://schemas.openxmlformats.org/spreadsheetml/2006/main">
  <c r="K22" i="3" l="1"/>
  <c r="L23" i="2"/>
  <c r="C22" i="3" l="1"/>
  <c r="B22" i="3"/>
  <c r="C23" i="2"/>
  <c r="B23" i="2"/>
  <c r="C22" i="1"/>
  <c r="B22" i="1"/>
  <c r="G18" i="1"/>
  <c r="H18" i="1" s="1"/>
  <c r="E18" i="1"/>
  <c r="F18" i="1"/>
  <c r="I18" i="1" s="1"/>
  <c r="K18" i="1" s="1"/>
  <c r="G19" i="2"/>
  <c r="H19" i="2"/>
  <c r="C5" i="1" l="1"/>
  <c r="C5" i="3"/>
  <c r="C5" i="2"/>
  <c r="E19" i="2" s="1"/>
  <c r="F19" i="2" s="1"/>
  <c r="J19" i="2" s="1"/>
  <c r="L19" i="2" s="1"/>
  <c r="C6" i="4" l="1"/>
  <c r="G10" i="4"/>
  <c r="G8" i="4"/>
  <c r="G16" i="1"/>
  <c r="H16" i="1" s="1"/>
  <c r="G17" i="1"/>
  <c r="H17" i="1" s="1"/>
  <c r="G19" i="1"/>
  <c r="H19" i="1" s="1"/>
  <c r="G20" i="1"/>
  <c r="H20" i="1" s="1"/>
  <c r="G21" i="1"/>
  <c r="H21" i="1" s="1"/>
  <c r="G15" i="1"/>
  <c r="H15" i="1" s="1"/>
  <c r="E16" i="1"/>
  <c r="F16" i="1" s="1"/>
  <c r="E17" i="1"/>
  <c r="E19" i="1"/>
  <c r="F19" i="1" s="1"/>
  <c r="E20" i="1"/>
  <c r="F20" i="1" s="1"/>
  <c r="E15" i="1"/>
  <c r="F15" i="1" s="1"/>
  <c r="F17" i="1"/>
  <c r="G6" i="4"/>
  <c r="G21" i="3"/>
  <c r="H21" i="3" s="1"/>
  <c r="F21" i="3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E20" i="3"/>
  <c r="F20" i="3" s="1"/>
  <c r="I20" i="3" s="1"/>
  <c r="K20" i="3" s="1"/>
  <c r="G22" i="2"/>
  <c r="H22" i="2" s="1"/>
  <c r="F22" i="2"/>
  <c r="G17" i="2"/>
  <c r="H17" i="2" s="1"/>
  <c r="G18" i="2"/>
  <c r="H18" i="2" s="1"/>
  <c r="G20" i="2"/>
  <c r="H20" i="2" s="1"/>
  <c r="G21" i="2"/>
  <c r="H21" i="2" s="1"/>
  <c r="G16" i="2"/>
  <c r="H16" i="2" s="1"/>
  <c r="E17" i="2"/>
  <c r="F17" i="2" s="1"/>
  <c r="F21" i="1"/>
  <c r="C10" i="4" l="1"/>
  <c r="C8" i="4"/>
  <c r="H22" i="3"/>
  <c r="I10" i="4" s="1"/>
  <c r="E18" i="2"/>
  <c r="F18" i="2" s="1"/>
  <c r="J18" i="2" s="1"/>
  <c r="L18" i="2" s="1"/>
  <c r="E15" i="3"/>
  <c r="F15" i="3" s="1"/>
  <c r="I15" i="3" s="1"/>
  <c r="K15" i="3" s="1"/>
  <c r="E16" i="3"/>
  <c r="F16" i="3" s="1"/>
  <c r="I16" i="3" s="1"/>
  <c r="K16" i="3" s="1"/>
  <c r="E18" i="3"/>
  <c r="F18" i="3" s="1"/>
  <c r="I18" i="3" s="1"/>
  <c r="K18" i="3" s="1"/>
  <c r="E19" i="3"/>
  <c r="F19" i="3" s="1"/>
  <c r="I19" i="3" s="1"/>
  <c r="K19" i="3" s="1"/>
  <c r="I21" i="3"/>
  <c r="K21" i="3" s="1"/>
  <c r="E17" i="3"/>
  <c r="F17" i="3" s="1"/>
  <c r="I17" i="3" s="1"/>
  <c r="K17" i="3" s="1"/>
  <c r="E20" i="2"/>
  <c r="F20" i="2" s="1"/>
  <c r="J20" i="2" s="1"/>
  <c r="L20" i="2" s="1"/>
  <c r="E21" i="2"/>
  <c r="F21" i="2" s="1"/>
  <c r="J21" i="2" s="1"/>
  <c r="L21" i="2" s="1"/>
  <c r="J22" i="2"/>
  <c r="L22" i="2" s="1"/>
  <c r="J17" i="2"/>
  <c r="L17" i="2" s="1"/>
  <c r="H23" i="2"/>
  <c r="I8" i="4" s="1"/>
  <c r="I21" i="1"/>
  <c r="K21" i="1" s="1"/>
  <c r="I16" i="1"/>
  <c r="K16" i="1" s="1"/>
  <c r="H22" i="1"/>
  <c r="I6" i="4" s="1"/>
  <c r="I19" i="1"/>
  <c r="K19" i="1" s="1"/>
  <c r="I17" i="1"/>
  <c r="K17" i="1" s="1"/>
  <c r="I20" i="1"/>
  <c r="K20" i="1" s="1"/>
  <c r="E16" i="2"/>
  <c r="F16" i="2" s="1"/>
  <c r="J16" i="2" s="1"/>
  <c r="L16" i="2" s="1"/>
  <c r="F22" i="1"/>
  <c r="E6" i="4" s="1"/>
  <c r="I15" i="1"/>
  <c r="K15" i="1" s="1"/>
  <c r="K6" i="4" l="1"/>
  <c r="I12" i="4"/>
  <c r="F23" i="2"/>
  <c r="F22" i="3"/>
  <c r="I22" i="1"/>
  <c r="K22" i="1" s="1"/>
  <c r="J23" i="2" l="1"/>
  <c r="E8" i="4"/>
  <c r="I22" i="3"/>
  <c r="E10" i="4"/>
  <c r="K10" i="4" s="1"/>
  <c r="K8" i="4" l="1"/>
  <c r="E12" i="4"/>
  <c r="K12" i="4" s="1"/>
  <c r="O12" i="4" s="1"/>
</calcChain>
</file>

<file path=xl/sharedStrings.xml><?xml version="1.0" encoding="utf-8"?>
<sst xmlns="http://schemas.openxmlformats.org/spreadsheetml/2006/main" count="81" uniqueCount="40">
  <si>
    <t>RATE FAMILY</t>
  </si>
  <si>
    <t xml:space="preserve">Sum of  DEMAND SIDE </t>
  </si>
  <si>
    <t>DP</t>
  </si>
  <si>
    <t>DS</t>
  </si>
  <si>
    <t>DT</t>
  </si>
  <si>
    <t>EH</t>
  </si>
  <si>
    <t>GF</t>
  </si>
  <si>
    <t>SP</t>
  </si>
  <si>
    <t>TT</t>
  </si>
  <si>
    <t>Grand Total</t>
  </si>
  <si>
    <t>Part A</t>
  </si>
  <si>
    <t>Part B</t>
  </si>
  <si>
    <t>Total</t>
  </si>
  <si>
    <t>Check</t>
  </si>
  <si>
    <t>Distribution Level Rates Part A</t>
  </si>
  <si>
    <t>DS, DP, DT, GS-FL, EH &amp; SP</t>
  </si>
  <si>
    <t>Transmission Level Rates &amp;</t>
  </si>
  <si>
    <t>Distribution Level Rates Part B</t>
  </si>
  <si>
    <t>Case No 2012-00495</t>
  </si>
  <si>
    <t>Effective Date: May 1, 2013</t>
  </si>
  <si>
    <t>Month</t>
  </si>
  <si>
    <t xml:space="preserve"> USAGE</t>
  </si>
  <si>
    <t>USAGE</t>
  </si>
  <si>
    <t xml:space="preserve">Part A </t>
  </si>
  <si>
    <t xml:space="preserve">Part B </t>
  </si>
  <si>
    <t>DE-KY DSMR Part A &amp; B Revenue By Rates</t>
  </si>
  <si>
    <t>Revenue per</t>
  </si>
  <si>
    <t>K. Berg</t>
  </si>
  <si>
    <t>difference</t>
  </si>
  <si>
    <t>July 2013 - June 2014</t>
  </si>
  <si>
    <t>July 2013 - December 2013</t>
  </si>
  <si>
    <t>January 2014 - April 2014</t>
  </si>
  <si>
    <t>May - June 2014</t>
  </si>
  <si>
    <t>Bill Periods July 2013 - December 2013</t>
  </si>
  <si>
    <t>Case No 2013-00313</t>
  </si>
  <si>
    <t>Effective Date: Janaury 2, 2014</t>
  </si>
  <si>
    <t>Bill Periods January 2014 - April 2014</t>
  </si>
  <si>
    <t>Bill Periods May - June 2014</t>
  </si>
  <si>
    <t>Effective Date: May 1, 2014</t>
  </si>
  <si>
    <t>Case No 2013-00395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</si>
</sst>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&quot;$&quot;#,##0.00"/>
    <numFmt numFmtId="166" formatCode="_(&quot;$&quot;* #,##0_);_(&quot;$&quot;* \(#,##0\);_(&quot;$&quot;* &quot;-&quot;??_);_(@_)"/>
    <numFmt numFmtId="167" formatCode="_(* #,##0_);_(* \(#,##0\);_(* &quot;-&quot;??_);_(@_)"/>
    <numFmt numFmtId="168" formatCode="_(&quot;$&quot;* #,##0.000000_);_(&quot;$&quot;* \(#,##0.000000\);_(&quot;$&quot;* &quot;-&quot;??_);_(@_)"/>
    <numFmt numFmtId="169" formatCode="#,##0.000000_);\(#,##0.000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/>
    <xf numFmtId="8" fontId="0" fillId="0" borderId="0" xfId="0" applyNumberFormat="1"/>
    <xf numFmtId="44" fontId="0" fillId="0" borderId="0" xfId="2" applyFont="1"/>
    <xf numFmtId="4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Fill="1"/>
    <xf numFmtId="0" fontId="0" fillId="0" borderId="1" xfId="2" applyNumberFormat="1" applyFont="1" applyBorder="1"/>
    <xf numFmtId="0" fontId="0" fillId="0" borderId="1" xfId="0" applyBorder="1"/>
    <xf numFmtId="165" fontId="0" fillId="0" borderId="1" xfId="0" applyNumberFormat="1" applyBorder="1"/>
    <xf numFmtId="8" fontId="0" fillId="0" borderId="1" xfId="0" applyNumberFormat="1" applyBorder="1"/>
    <xf numFmtId="0" fontId="4" fillId="0" borderId="0" xfId="0" applyFont="1" applyAlignment="1">
      <alignment horizontal="center"/>
    </xf>
    <xf numFmtId="0" fontId="5" fillId="0" borderId="0" xfId="3"/>
    <xf numFmtId="0" fontId="5" fillId="0" borderId="0" xfId="3" applyFill="1"/>
    <xf numFmtId="0" fontId="1" fillId="0" borderId="0" xfId="0" applyFont="1"/>
    <xf numFmtId="0" fontId="6" fillId="0" borderId="0" xfId="3" applyFont="1" applyFill="1"/>
    <xf numFmtId="0" fontId="6" fillId="0" borderId="0" xfId="3" applyFont="1"/>
    <xf numFmtId="44" fontId="1" fillId="0" borderId="0" xfId="2" applyFont="1"/>
    <xf numFmtId="168" fontId="6" fillId="0" borderId="0" xfId="5" applyNumberFormat="1" applyFont="1" applyFill="1"/>
    <xf numFmtId="166" fontId="6" fillId="0" borderId="0" xfId="5" applyNumberFormat="1" applyFont="1" applyFill="1"/>
    <xf numFmtId="0" fontId="0" fillId="0" borderId="3" xfId="0" pivotButton="1" applyBorder="1"/>
    <xf numFmtId="0" fontId="0" fillId="0" borderId="4" xfId="0" applyBorder="1"/>
    <xf numFmtId="0" fontId="0" fillId="0" borderId="0" xfId="0" applyBorder="1"/>
    <xf numFmtId="0" fontId="0" fillId="0" borderId="4" xfId="0" applyBorder="1" applyAlignment="1">
      <alignment horizontal="center"/>
    </xf>
    <xf numFmtId="169" fontId="0" fillId="0" borderId="0" xfId="2" applyNumberFormat="1" applyFont="1"/>
    <xf numFmtId="169" fontId="0" fillId="0" borderId="0" xfId="2" applyNumberFormat="1" applyFont="1" applyBorder="1"/>
    <xf numFmtId="165" fontId="0" fillId="0" borderId="0" xfId="0" applyNumberFormat="1" applyBorder="1"/>
    <xf numFmtId="8" fontId="0" fillId="0" borderId="0" xfId="0" applyNumberFormat="1" applyBorder="1"/>
    <xf numFmtId="169" fontId="0" fillId="0" borderId="1" xfId="2" applyNumberFormat="1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Fill="1" applyBorder="1"/>
    <xf numFmtId="14" fontId="2" fillId="0" borderId="4" xfId="0" applyNumberFormat="1" applyFont="1" applyFill="1" applyBorder="1" applyAlignment="1">
      <alignment horizontal="left"/>
    </xf>
    <xf numFmtId="17" fontId="0" fillId="0" borderId="0" xfId="0" quotePrefix="1" applyNumberFormat="1"/>
    <xf numFmtId="164" fontId="6" fillId="0" borderId="0" xfId="5" applyNumberFormat="1" applyFont="1" applyFill="1"/>
    <xf numFmtId="167" fontId="0" fillId="0" borderId="0" xfId="1" applyNumberFormat="1" applyFont="1"/>
    <xf numFmtId="167" fontId="0" fillId="0" borderId="1" xfId="1" applyNumberFormat="1" applyFont="1" applyBorder="1"/>
    <xf numFmtId="165" fontId="3" fillId="0" borderId="0" xfId="0" applyNumberFormat="1" applyFont="1" applyFill="1"/>
    <xf numFmtId="0" fontId="0" fillId="0" borderId="2" xfId="0" applyBorder="1" applyAlignment="1">
      <alignment horizontal="center"/>
    </xf>
    <xf numFmtId="165" fontId="0" fillId="0" borderId="0" xfId="0" applyNumberFormat="1" applyFont="1" applyFill="1"/>
    <xf numFmtId="0" fontId="0" fillId="0" borderId="8" xfId="0" applyBorder="1"/>
    <xf numFmtId="0" fontId="0" fillId="0" borderId="9" xfId="0" applyBorder="1"/>
    <xf numFmtId="164" fontId="0" fillId="0" borderId="8" xfId="0" applyNumberFormat="1" applyBorder="1"/>
    <xf numFmtId="44" fontId="0" fillId="0" borderId="9" xfId="2" applyFont="1" applyBorder="1"/>
    <xf numFmtId="44" fontId="0" fillId="0" borderId="10" xfId="2" applyFont="1" applyBorder="1"/>
    <xf numFmtId="0" fontId="0" fillId="0" borderId="11" xfId="0" applyBorder="1"/>
    <xf numFmtId="0" fontId="0" fillId="0" borderId="12" xfId="0" applyBorder="1"/>
    <xf numFmtId="44" fontId="0" fillId="0" borderId="13" xfId="0" applyNumberFormat="1" applyBorder="1"/>
    <xf numFmtId="0" fontId="0" fillId="0" borderId="14" xfId="0" applyBorder="1" applyAlignment="1">
      <alignment horizontal="center"/>
    </xf>
    <xf numFmtId="0" fontId="0" fillId="0" borderId="15" xfId="0" applyBorder="1"/>
    <xf numFmtId="44" fontId="0" fillId="0" borderId="15" xfId="0" applyNumberFormat="1" applyBorder="1"/>
    <xf numFmtId="44" fontId="0" fillId="0" borderId="16" xfId="0" applyNumberFormat="1" applyBorder="1"/>
    <xf numFmtId="44" fontId="0" fillId="0" borderId="17" xfId="0" applyNumberFormat="1" applyBorder="1"/>
    <xf numFmtId="0" fontId="0" fillId="0" borderId="14" xfId="0" applyBorder="1"/>
    <xf numFmtId="0" fontId="2" fillId="0" borderId="14" xfId="0" applyFont="1" applyBorder="1"/>
    <xf numFmtId="44" fontId="2" fillId="0" borderId="17" xfId="0" applyNumberFormat="1" applyFont="1" applyBorder="1"/>
    <xf numFmtId="8" fontId="0" fillId="0" borderId="0" xfId="1" applyNumberFormat="1" applyFont="1"/>
    <xf numFmtId="167" fontId="0" fillId="0" borderId="0" xfId="0" applyNumberFormat="1"/>
    <xf numFmtId="0" fontId="3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7">
    <cellStyle name="Comma" xfId="1" builtinId="3"/>
    <cellStyle name="Comma 2" xfId="4"/>
    <cellStyle name="Currency" xfId="2" builtinId="4"/>
    <cellStyle name="Currency 2" xfId="5"/>
    <cellStyle name="Normal" xfId="0" builtinId="0"/>
    <cellStyle name="Normal 2" xfId="3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O12"/>
  <sheetViews>
    <sheetView tabSelected="1" view="pageLayout" zoomScaleNormal="100" workbookViewId="0">
      <selection activeCell="E2" sqref="E2"/>
    </sheetView>
  </sheetViews>
  <sheetFormatPr defaultRowHeight="15" x14ac:dyDescent="0.25"/>
  <cols>
    <col min="1" max="1" width="21.85546875" customWidth="1"/>
    <col min="2" max="2" width="4.28515625" customWidth="1"/>
    <col min="3" max="3" width="13.140625" customWidth="1"/>
    <col min="4" max="4" width="2.85546875" customWidth="1"/>
    <col min="5" max="5" width="13.140625" customWidth="1"/>
    <col min="6" max="6" width="2.85546875" customWidth="1"/>
    <col min="7" max="7" width="12.7109375" customWidth="1"/>
    <col min="8" max="8" width="2.85546875" customWidth="1"/>
    <col min="9" max="9" width="14.28515625" bestFit="1" customWidth="1"/>
    <col min="10" max="10" width="3.7109375" customWidth="1"/>
    <col min="11" max="11" width="14.28515625" bestFit="1" customWidth="1"/>
    <col min="12" max="12" width="2.140625" customWidth="1"/>
    <col min="13" max="13" width="14.28515625" bestFit="1" customWidth="1"/>
    <col min="14" max="14" width="2.85546875" customWidth="1"/>
    <col min="15" max="15" width="13.85546875" customWidth="1"/>
  </cols>
  <sheetData>
    <row r="1" spans="1:15" x14ac:dyDescent="0.25">
      <c r="A1" s="58" t="s">
        <v>29</v>
      </c>
    </row>
    <row r="2" spans="1:15" x14ac:dyDescent="0.25">
      <c r="A2" s="58" t="s">
        <v>25</v>
      </c>
    </row>
    <row r="4" spans="1:15" x14ac:dyDescent="0.25">
      <c r="A4" t="s">
        <v>20</v>
      </c>
      <c r="C4" s="59" t="s">
        <v>23</v>
      </c>
      <c r="D4" s="60"/>
      <c r="E4" s="61"/>
      <c r="G4" s="59" t="s">
        <v>24</v>
      </c>
      <c r="H4" s="60"/>
      <c r="I4" s="61"/>
      <c r="K4" s="48" t="s">
        <v>12</v>
      </c>
      <c r="M4" s="53" t="s">
        <v>26</v>
      </c>
      <c r="O4" s="54" t="s">
        <v>28</v>
      </c>
    </row>
    <row r="5" spans="1:15" x14ac:dyDescent="0.25">
      <c r="C5" s="40"/>
      <c r="D5" s="22"/>
      <c r="E5" s="41"/>
      <c r="G5" s="40"/>
      <c r="H5" s="22"/>
      <c r="I5" s="41"/>
      <c r="K5" s="49"/>
      <c r="M5" s="49" t="s">
        <v>27</v>
      </c>
      <c r="O5" s="49"/>
    </row>
    <row r="6" spans="1:15" x14ac:dyDescent="0.25">
      <c r="A6" s="33" t="s">
        <v>30</v>
      </c>
      <c r="B6" s="33"/>
      <c r="C6" s="42">
        <f>'July 2013 - December 2013'!C5</f>
        <v>3.3999999999999959E-5</v>
      </c>
      <c r="D6" s="22"/>
      <c r="E6" s="43">
        <f>'July 2013 - December 2013'!F22</f>
        <v>40572.670457999957</v>
      </c>
      <c r="G6" s="42">
        <f>'July 2013 - December 2013'!C9</f>
        <v>1.07E-3</v>
      </c>
      <c r="H6" s="22"/>
      <c r="I6" s="43">
        <f>'July 2013 - December 2013'!H22</f>
        <v>1406018.7511200001</v>
      </c>
      <c r="K6" s="50">
        <f>E6+I6</f>
        <v>1446591.4215780001</v>
      </c>
      <c r="M6" s="49"/>
      <c r="O6" s="49"/>
    </row>
    <row r="7" spans="1:15" x14ac:dyDescent="0.25">
      <c r="C7" s="40"/>
      <c r="D7" s="22"/>
      <c r="E7" s="41"/>
      <c r="G7" s="40"/>
      <c r="H7" s="22"/>
      <c r="I7" s="41"/>
      <c r="K7" s="50"/>
      <c r="M7" s="49"/>
      <c r="O7" s="49"/>
    </row>
    <row r="8" spans="1:15" x14ac:dyDescent="0.25">
      <c r="A8" t="s">
        <v>31</v>
      </c>
      <c r="C8" s="40">
        <f>'January 2014 - April 2014'!C5</f>
        <v>6.1999999999999989E-5</v>
      </c>
      <c r="D8" s="22"/>
      <c r="E8" s="43">
        <f>'January 2014 - April 2014'!F23</f>
        <v>46491.365321999991</v>
      </c>
      <c r="G8" s="42">
        <f>'January 2014 - April 2014'!C9</f>
        <v>1.07E-3</v>
      </c>
      <c r="H8" s="22"/>
      <c r="I8" s="43">
        <f>'January 2014 - April 2014'!H23</f>
        <v>885785.78795000003</v>
      </c>
      <c r="K8" s="50">
        <f t="shared" ref="K8:K12" si="0">E8+I8</f>
        <v>932277.15327200003</v>
      </c>
      <c r="M8" s="49"/>
      <c r="O8" s="49"/>
    </row>
    <row r="9" spans="1:15" x14ac:dyDescent="0.25">
      <c r="C9" s="40"/>
      <c r="D9" s="22"/>
      <c r="E9" s="41"/>
      <c r="G9" s="40"/>
      <c r="H9" s="22"/>
      <c r="I9" s="41"/>
      <c r="K9" s="50"/>
      <c r="M9" s="49"/>
      <c r="O9" s="49"/>
    </row>
    <row r="10" spans="1:15" ht="15.75" thickBot="1" x14ac:dyDescent="0.3">
      <c r="A10" t="s">
        <v>32</v>
      </c>
      <c r="C10" s="42">
        <f>'May - June 2014'!C5</f>
        <v>2.8000000000000008E-4</v>
      </c>
      <c r="D10" s="22"/>
      <c r="E10" s="44">
        <f>'May - June 2014'!F22</f>
        <v>108266.30192000003</v>
      </c>
      <c r="G10" s="42">
        <f>'May - June 2014'!C9</f>
        <v>8.4800000000000001E-4</v>
      </c>
      <c r="H10" s="22"/>
      <c r="I10" s="44">
        <f>'May - June 2014'!H22</f>
        <v>358826.76411200006</v>
      </c>
      <c r="K10" s="51">
        <f t="shared" si="0"/>
        <v>467093.06603200012</v>
      </c>
      <c r="M10" s="49"/>
      <c r="O10" s="49"/>
    </row>
    <row r="11" spans="1:15" ht="15.75" thickTop="1" x14ac:dyDescent="0.25">
      <c r="C11" s="40"/>
      <c r="D11" s="22"/>
      <c r="E11" s="41"/>
      <c r="G11" s="40"/>
      <c r="H11" s="22"/>
      <c r="I11" s="41"/>
      <c r="K11" s="50"/>
      <c r="M11" s="49"/>
      <c r="O11" s="49"/>
    </row>
    <row r="12" spans="1:15" x14ac:dyDescent="0.25">
      <c r="C12" s="45"/>
      <c r="D12" s="46"/>
      <c r="E12" s="47">
        <f>SUM(E6:E10)</f>
        <v>195330.33769999997</v>
      </c>
      <c r="G12" s="45"/>
      <c r="H12" s="46"/>
      <c r="I12" s="47">
        <f>SUM(I6:I10)</f>
        <v>2650631.3031819998</v>
      </c>
      <c r="K12" s="52">
        <f t="shared" si="0"/>
        <v>2845961.6408819999</v>
      </c>
      <c r="M12" s="52">
        <v>2828747.4099999974</v>
      </c>
      <c r="O12" s="55">
        <f>K12-M12</f>
        <v>17214.230882002506</v>
      </c>
    </row>
  </sheetData>
  <mergeCells count="2">
    <mergeCell ref="G4:I4"/>
    <mergeCell ref="C4:E4"/>
  </mergeCells>
  <pageMargins left="0.7" right="0.7" top="1.1299999999999999" bottom="0.75" header="0.67" footer="0.3"/>
  <pageSetup scale="88" orientation="landscape" r:id="rId1"/>
  <headerFooter>
    <oddHeader>&amp;R&amp;"Times New Roman,Bold"&amp;10KyPSC Case No. 2014-00388
STAFF-DR-02-001 Attachment C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Layout" zoomScaleNormal="100" workbookViewId="0">
      <selection activeCell="E2" sqref="E2"/>
    </sheetView>
  </sheetViews>
  <sheetFormatPr defaultRowHeight="15" x14ac:dyDescent="0.25"/>
  <cols>
    <col min="1" max="1" width="14.7109375" bestFit="1" customWidth="1"/>
    <col min="2" max="2" width="16.42578125" customWidth="1"/>
    <col min="3" max="3" width="21.140625" customWidth="1"/>
    <col min="4" max="4" width="2.7109375" customWidth="1"/>
    <col min="5" max="5" width="11.5703125" style="2" bestFit="1" customWidth="1"/>
    <col min="6" max="6" width="11.140625" bestFit="1" customWidth="1"/>
    <col min="7" max="7" width="11.5703125" style="2" bestFit="1" customWidth="1"/>
    <col min="8" max="8" width="12.5703125" customWidth="1"/>
    <col min="9" max="9" width="12.5703125" bestFit="1" customWidth="1"/>
    <col min="10" max="10" width="2.140625" customWidth="1"/>
    <col min="11" max="11" width="13.85546875" customWidth="1"/>
  </cols>
  <sheetData>
    <row r="1" spans="1:16" x14ac:dyDescent="0.25">
      <c r="A1" t="s">
        <v>18</v>
      </c>
    </row>
    <row r="2" spans="1:16" x14ac:dyDescent="0.25">
      <c r="A2" t="s">
        <v>19</v>
      </c>
    </row>
    <row r="4" spans="1:16" s="14" customFormat="1" x14ac:dyDescent="0.25">
      <c r="A4" s="15" t="s">
        <v>14</v>
      </c>
      <c r="B4" s="16"/>
      <c r="E4" s="17"/>
      <c r="G4" s="17"/>
    </row>
    <row r="5" spans="1:16" s="14" customFormat="1" x14ac:dyDescent="0.25">
      <c r="A5" s="15" t="s">
        <v>15</v>
      </c>
      <c r="B5" s="16"/>
      <c r="C5" s="34">
        <f>0.001104-C9</f>
        <v>3.3999999999999959E-5</v>
      </c>
      <c r="D5" s="18"/>
      <c r="E5" s="17"/>
      <c r="G5" s="17"/>
    </row>
    <row r="6" spans="1:16" s="14" customFormat="1" x14ac:dyDescent="0.25">
      <c r="A6" s="15"/>
      <c r="B6" s="16"/>
      <c r="C6" s="19"/>
      <c r="D6" s="19"/>
      <c r="E6" s="17"/>
      <c r="G6" s="17"/>
    </row>
    <row r="7" spans="1:16" s="14" customFormat="1" x14ac:dyDescent="0.25">
      <c r="A7" s="15" t="s">
        <v>16</v>
      </c>
      <c r="B7" s="16"/>
      <c r="C7" s="19"/>
      <c r="D7" s="19"/>
      <c r="E7" s="17"/>
      <c r="G7" s="17"/>
    </row>
    <row r="8" spans="1:16" s="14" customFormat="1" x14ac:dyDescent="0.25">
      <c r="A8" s="15" t="s">
        <v>17</v>
      </c>
      <c r="B8" s="16"/>
      <c r="C8" s="19"/>
      <c r="D8" s="19"/>
      <c r="E8" s="17"/>
      <c r="G8" s="17"/>
    </row>
    <row r="9" spans="1:16" s="14" customFormat="1" x14ac:dyDescent="0.25">
      <c r="A9" s="15" t="s">
        <v>8</v>
      </c>
      <c r="B9" s="16"/>
      <c r="C9" s="34">
        <v>1.07E-3</v>
      </c>
      <c r="D9" s="18"/>
      <c r="E9" s="17"/>
      <c r="G9" s="17"/>
    </row>
    <row r="10" spans="1:16" x14ac:dyDescent="0.25">
      <c r="A10" s="13"/>
      <c r="B10" s="12"/>
    </row>
    <row r="11" spans="1:16" x14ac:dyDescent="0.25">
      <c r="A11" s="31" t="s">
        <v>33</v>
      </c>
      <c r="B11" s="32"/>
      <c r="P11" s="4"/>
    </row>
    <row r="14" spans="1:16" x14ac:dyDescent="0.25">
      <c r="A14" s="20" t="s">
        <v>0</v>
      </c>
      <c r="B14" s="38" t="s">
        <v>21</v>
      </c>
      <c r="C14" s="21" t="s">
        <v>1</v>
      </c>
      <c r="D14" s="22"/>
      <c r="E14" s="62" t="s">
        <v>10</v>
      </c>
      <c r="F14" s="64"/>
      <c r="G14" s="62" t="s">
        <v>11</v>
      </c>
      <c r="H14" s="63"/>
      <c r="I14" s="23" t="s">
        <v>12</v>
      </c>
      <c r="K14" s="11" t="s">
        <v>13</v>
      </c>
    </row>
    <row r="15" spans="1:16" x14ac:dyDescent="0.25">
      <c r="A15" t="s">
        <v>2</v>
      </c>
      <c r="B15" s="35">
        <v>13073750</v>
      </c>
      <c r="C15" s="1">
        <v>14433.41</v>
      </c>
      <c r="D15" s="1"/>
      <c r="E15" s="24">
        <f>$C$5</f>
        <v>3.3999999999999959E-5</v>
      </c>
      <c r="F15" s="5">
        <f t="shared" ref="F15:F20" si="0">B15*E15</f>
        <v>444.50749999999948</v>
      </c>
      <c r="G15" s="24">
        <f>$C$9</f>
        <v>1.07E-3</v>
      </c>
      <c r="H15" s="5">
        <f t="shared" ref="H15:H21" si="1">B15*G15</f>
        <v>13988.9125</v>
      </c>
      <c r="I15" s="5">
        <f>F15+H15</f>
        <v>14433.42</v>
      </c>
      <c r="K15" s="1">
        <f t="shared" ref="K15:K22" si="2">C15-I15</f>
        <v>-1.0000000000218279E-2</v>
      </c>
    </row>
    <row r="16" spans="1:16" x14ac:dyDescent="0.25">
      <c r="A16" t="s">
        <v>3</v>
      </c>
      <c r="B16" s="35">
        <v>567051078</v>
      </c>
      <c r="C16" s="1">
        <v>625941.52999999991</v>
      </c>
      <c r="D16" s="1"/>
      <c r="E16" s="24">
        <f t="shared" ref="E16:E20" si="3">$C$5</f>
        <v>3.3999999999999959E-5</v>
      </c>
      <c r="F16" s="5">
        <f t="shared" si="0"/>
        <v>19279.736651999978</v>
      </c>
      <c r="G16" s="24">
        <f t="shared" ref="G16:G21" si="4">$C$9</f>
        <v>1.07E-3</v>
      </c>
      <c r="H16" s="5">
        <f t="shared" si="1"/>
        <v>606744.65345999994</v>
      </c>
      <c r="I16" s="5">
        <f t="shared" ref="I16:I21" si="5">F16+H16</f>
        <v>626024.39011199994</v>
      </c>
      <c r="K16" s="1">
        <f t="shared" si="2"/>
        <v>-82.860112000023946</v>
      </c>
    </row>
    <row r="17" spans="1:11" x14ac:dyDescent="0.25">
      <c r="A17" t="s">
        <v>4</v>
      </c>
      <c r="B17" s="35">
        <v>604322221</v>
      </c>
      <c r="C17" s="1">
        <v>663091.14000000025</v>
      </c>
      <c r="D17" s="1"/>
      <c r="E17" s="24">
        <f t="shared" si="3"/>
        <v>3.3999999999999959E-5</v>
      </c>
      <c r="F17" s="5">
        <f t="shared" si="0"/>
        <v>20546.955513999976</v>
      </c>
      <c r="G17" s="24">
        <f t="shared" si="4"/>
        <v>1.07E-3</v>
      </c>
      <c r="H17" s="5">
        <f t="shared" si="1"/>
        <v>646624.77647000004</v>
      </c>
      <c r="I17" s="5">
        <f t="shared" si="5"/>
        <v>667171.73198400007</v>
      </c>
      <c r="K17" s="1">
        <f t="shared" si="2"/>
        <v>-4080.5919839998242</v>
      </c>
    </row>
    <row r="18" spans="1:11" x14ac:dyDescent="0.25">
      <c r="A18" t="s">
        <v>5</v>
      </c>
      <c r="B18" s="35">
        <v>5571234</v>
      </c>
      <c r="C18" s="1">
        <v>6170.21</v>
      </c>
      <c r="D18" s="1"/>
      <c r="E18" s="24">
        <f t="shared" si="3"/>
        <v>3.3999999999999959E-5</v>
      </c>
      <c r="F18" s="5">
        <f t="shared" si="0"/>
        <v>189.42195599999977</v>
      </c>
      <c r="G18" s="24">
        <f t="shared" si="4"/>
        <v>1.07E-3</v>
      </c>
      <c r="H18" s="5">
        <f t="shared" ref="H18" si="6">B18*G18</f>
        <v>5961.2203799999997</v>
      </c>
      <c r="I18" s="5">
        <f t="shared" si="5"/>
        <v>6150.6423359999999</v>
      </c>
      <c r="K18" s="1">
        <f t="shared" si="2"/>
        <v>19.56766400000015</v>
      </c>
    </row>
    <row r="19" spans="1:11" x14ac:dyDescent="0.25">
      <c r="A19" t="s">
        <v>6</v>
      </c>
      <c r="B19" s="35">
        <v>3135645</v>
      </c>
      <c r="C19" s="1">
        <v>3461.3</v>
      </c>
      <c r="D19" s="1"/>
      <c r="E19" s="24">
        <f t="shared" si="3"/>
        <v>3.3999999999999959E-5</v>
      </c>
      <c r="F19" s="5">
        <f t="shared" si="0"/>
        <v>106.61192999999987</v>
      </c>
      <c r="G19" s="24">
        <f t="shared" si="4"/>
        <v>1.07E-3</v>
      </c>
      <c r="H19" s="5">
        <f t="shared" si="1"/>
        <v>3355.1401500000002</v>
      </c>
      <c r="I19" s="5">
        <f t="shared" si="5"/>
        <v>3461.7520800000002</v>
      </c>
      <c r="K19" s="1">
        <f t="shared" si="2"/>
        <v>-0.45208000000002357</v>
      </c>
    </row>
    <row r="20" spans="1:11" x14ac:dyDescent="0.25">
      <c r="A20" t="s">
        <v>7</v>
      </c>
      <c r="B20" s="35">
        <v>159909</v>
      </c>
      <c r="C20" s="1">
        <v>176.61</v>
      </c>
      <c r="D20" s="1"/>
      <c r="E20" s="24">
        <f t="shared" si="3"/>
        <v>3.3999999999999959E-5</v>
      </c>
      <c r="F20" s="5">
        <f t="shared" si="0"/>
        <v>5.4369059999999934</v>
      </c>
      <c r="G20" s="24">
        <f t="shared" si="4"/>
        <v>1.07E-3</v>
      </c>
      <c r="H20" s="5">
        <f t="shared" si="1"/>
        <v>171.10263</v>
      </c>
      <c r="I20" s="5">
        <f t="shared" si="5"/>
        <v>176.539536</v>
      </c>
      <c r="J20" s="6"/>
      <c r="K20" s="1">
        <f t="shared" si="2"/>
        <v>7.0464000000015403E-2</v>
      </c>
    </row>
    <row r="21" spans="1:11" ht="15.75" thickBot="1" x14ac:dyDescent="0.3">
      <c r="A21" s="8" t="s">
        <v>8</v>
      </c>
      <c r="B21" s="36">
        <v>120722379</v>
      </c>
      <c r="C21" s="10">
        <v>122968.30000000002</v>
      </c>
      <c r="D21" s="27"/>
      <c r="E21" s="7">
        <v>0</v>
      </c>
      <c r="F21" s="8">
        <f>E21/C21</f>
        <v>0</v>
      </c>
      <c r="G21" s="28">
        <f t="shared" si="4"/>
        <v>1.07E-3</v>
      </c>
      <c r="H21" s="9">
        <f t="shared" si="1"/>
        <v>129172.94553</v>
      </c>
      <c r="I21" s="9">
        <f t="shared" si="5"/>
        <v>129172.94553</v>
      </c>
      <c r="J21" s="8"/>
      <c r="K21" s="10">
        <f t="shared" si="2"/>
        <v>-6204.6455299999798</v>
      </c>
    </row>
    <row r="22" spans="1:11" ht="15.75" thickTop="1" x14ac:dyDescent="0.25">
      <c r="A22" t="s">
        <v>9</v>
      </c>
      <c r="B22" s="35">
        <f>SUM(B15:B21)</f>
        <v>1314036216</v>
      </c>
      <c r="C22" s="56">
        <f>SUM(C15:C21)</f>
        <v>1436242.5000000002</v>
      </c>
      <c r="D22" s="1"/>
      <c r="F22" s="5">
        <f>SUM(F15:F21)</f>
        <v>40572.670457999957</v>
      </c>
      <c r="H22" s="39">
        <f>SUM(H15:H21)</f>
        <v>1406018.7511200001</v>
      </c>
      <c r="I22" s="5">
        <f>F22+H22</f>
        <v>1446591.4215780001</v>
      </c>
      <c r="K22" s="1">
        <f t="shared" si="2"/>
        <v>-10348.921577999834</v>
      </c>
    </row>
    <row r="23" spans="1:11" x14ac:dyDescent="0.25">
      <c r="K23" s="1"/>
    </row>
    <row r="24" spans="1:11" x14ac:dyDescent="0.25">
      <c r="I24" s="3"/>
      <c r="K24" s="1"/>
    </row>
    <row r="25" spans="1:11" x14ac:dyDescent="0.25">
      <c r="I25" s="3"/>
      <c r="K25" s="1"/>
    </row>
    <row r="26" spans="1:11" x14ac:dyDescent="0.25">
      <c r="B26" s="57"/>
      <c r="I26" s="3"/>
      <c r="K26" s="1"/>
    </row>
    <row r="27" spans="1:11" ht="14.45" x14ac:dyDescent="0.3">
      <c r="I27" s="3"/>
      <c r="K27" s="1"/>
    </row>
    <row r="28" spans="1:11" ht="14.45" x14ac:dyDescent="0.3">
      <c r="I28" s="3"/>
      <c r="K28" s="1"/>
    </row>
    <row r="29" spans="1:11" ht="14.45" x14ac:dyDescent="0.3">
      <c r="I29" s="3"/>
      <c r="K29" s="1"/>
    </row>
    <row r="30" spans="1:11" ht="14.45" x14ac:dyDescent="0.3">
      <c r="I30" s="3"/>
      <c r="K30" s="1"/>
    </row>
    <row r="31" spans="1:11" ht="14.45" x14ac:dyDescent="0.3">
      <c r="I31" s="3"/>
      <c r="K31" s="1"/>
    </row>
    <row r="32" spans="1:11" ht="14.45" x14ac:dyDescent="0.3">
      <c r="I32" s="3"/>
      <c r="K32" s="1"/>
    </row>
  </sheetData>
  <mergeCells count="2">
    <mergeCell ref="G14:H14"/>
    <mergeCell ref="E14:F14"/>
  </mergeCells>
  <pageMargins left="0.7" right="0.7" top="1.1599999999999999" bottom="0.75" header="0.62" footer="0.3"/>
  <pageSetup scale="88" orientation="landscape" r:id="rId1"/>
  <headerFooter>
    <oddHeader>&amp;R&amp;"Times New Roman,Bold"&amp;10KyPSC Case No. 2014-00388
STAFF-DR-02-001 Attachment C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zoomScaleNormal="100" workbookViewId="0">
      <selection activeCell="E2" sqref="E2"/>
    </sheetView>
  </sheetViews>
  <sheetFormatPr defaultRowHeight="15" x14ac:dyDescent="0.25"/>
  <cols>
    <col min="1" max="1" width="14.7109375" bestFit="1" customWidth="1"/>
    <col min="2" max="2" width="17.7109375" customWidth="1"/>
    <col min="3" max="3" width="21.140625" bestFit="1" customWidth="1"/>
    <col min="4" max="4" width="4.140625" customWidth="1"/>
    <col min="5" max="5" width="9.28515625" bestFit="1" customWidth="1"/>
    <col min="6" max="6" width="12.7109375" bestFit="1" customWidth="1"/>
    <col min="7" max="7" width="9.28515625" bestFit="1" customWidth="1"/>
    <col min="8" max="8" width="12.7109375" bestFit="1" customWidth="1"/>
    <col min="9" max="9" width="2.42578125" customWidth="1"/>
    <col min="10" max="10" width="12.7109375" bestFit="1" customWidth="1"/>
    <col min="11" max="11" width="2.7109375" customWidth="1"/>
    <col min="12" max="12" width="14.28515625" bestFit="1" customWidth="1"/>
  </cols>
  <sheetData>
    <row r="1" spans="1:12" x14ac:dyDescent="0.25">
      <c r="A1" t="s">
        <v>34</v>
      </c>
    </row>
    <row r="2" spans="1:12" x14ac:dyDescent="0.25">
      <c r="A2" t="s">
        <v>35</v>
      </c>
    </row>
    <row r="4" spans="1:12" x14ac:dyDescent="0.25">
      <c r="A4" t="s">
        <v>14</v>
      </c>
    </row>
    <row r="5" spans="1:12" x14ac:dyDescent="0.25">
      <c r="A5" t="s">
        <v>15</v>
      </c>
      <c r="C5">
        <f>0.001132-C9</f>
        <v>6.1999999999999989E-5</v>
      </c>
    </row>
    <row r="7" spans="1:12" x14ac:dyDescent="0.25">
      <c r="A7" t="s">
        <v>16</v>
      </c>
    </row>
    <row r="8" spans="1:12" x14ac:dyDescent="0.25">
      <c r="A8" t="s">
        <v>17</v>
      </c>
    </row>
    <row r="9" spans="1:12" x14ac:dyDescent="0.25">
      <c r="A9" t="s">
        <v>8</v>
      </c>
      <c r="C9" s="4">
        <v>1.07E-3</v>
      </c>
    </row>
    <row r="11" spans="1:12" x14ac:dyDescent="0.25">
      <c r="A11" s="29" t="s">
        <v>36</v>
      </c>
      <c r="B11" s="21"/>
    </row>
    <row r="15" spans="1:12" x14ac:dyDescent="0.25">
      <c r="A15" s="20" t="s">
        <v>0</v>
      </c>
      <c r="B15" s="38" t="s">
        <v>22</v>
      </c>
      <c r="C15" s="21" t="s">
        <v>1</v>
      </c>
      <c r="E15" s="62" t="s">
        <v>10</v>
      </c>
      <c r="F15" s="64"/>
      <c r="G15" s="62" t="s">
        <v>11</v>
      </c>
      <c r="H15" s="63"/>
      <c r="I15" s="23"/>
      <c r="J15" s="23" t="s">
        <v>12</v>
      </c>
      <c r="L15" s="11" t="s">
        <v>13</v>
      </c>
    </row>
    <row r="16" spans="1:12" x14ac:dyDescent="0.25">
      <c r="A16" t="s">
        <v>2</v>
      </c>
      <c r="B16" s="35">
        <v>9049418</v>
      </c>
      <c r="C16" s="1">
        <v>10243.92</v>
      </c>
      <c r="E16" s="24">
        <f>$C$5</f>
        <v>6.1999999999999989E-5</v>
      </c>
      <c r="F16" s="5">
        <f t="shared" ref="F16:F22" si="0">B16*E16</f>
        <v>561.06391599999995</v>
      </c>
      <c r="G16" s="24">
        <f>$C$9</f>
        <v>1.07E-3</v>
      </c>
      <c r="H16" s="5">
        <f t="shared" ref="H16:H22" si="1">B16*G16</f>
        <v>9682.8772599999993</v>
      </c>
      <c r="I16" s="5"/>
      <c r="J16" s="5">
        <f>F16+H16</f>
        <v>10243.941175999998</v>
      </c>
      <c r="L16" s="1">
        <f t="shared" ref="L16:L22" si="2">C16-J16</f>
        <v>-2.1175999998376938E-2</v>
      </c>
    </row>
    <row r="17" spans="1:12" x14ac:dyDescent="0.25">
      <c r="A17" t="s">
        <v>3</v>
      </c>
      <c r="B17" s="35">
        <v>357677558</v>
      </c>
      <c r="C17" s="1">
        <v>404859.4200000001</v>
      </c>
      <c r="E17" s="24">
        <f t="shared" ref="E17:E21" si="3">$C$5</f>
        <v>6.1999999999999989E-5</v>
      </c>
      <c r="F17" s="5">
        <f t="shared" si="0"/>
        <v>22176.008595999996</v>
      </c>
      <c r="G17" s="24">
        <f t="shared" ref="G17:G22" si="4">$C$9</f>
        <v>1.07E-3</v>
      </c>
      <c r="H17" s="5">
        <f t="shared" si="1"/>
        <v>382714.98706000001</v>
      </c>
      <c r="I17" s="5"/>
      <c r="J17" s="5">
        <f t="shared" ref="J17:J22" si="5">F17+H17</f>
        <v>404890.99565599998</v>
      </c>
      <c r="L17" s="1">
        <f t="shared" si="2"/>
        <v>-31.575655999884475</v>
      </c>
    </row>
    <row r="18" spans="1:12" x14ac:dyDescent="0.25">
      <c r="A18" t="s">
        <v>4</v>
      </c>
      <c r="B18" s="35">
        <v>371019041</v>
      </c>
      <c r="C18" s="1">
        <v>418033.64000000007</v>
      </c>
      <c r="E18" s="24">
        <f t="shared" si="3"/>
        <v>6.1999999999999989E-5</v>
      </c>
      <c r="F18" s="5">
        <f t="shared" si="0"/>
        <v>23003.180541999995</v>
      </c>
      <c r="G18" s="24">
        <f t="shared" si="4"/>
        <v>1.07E-3</v>
      </c>
      <c r="H18" s="5">
        <f t="shared" si="1"/>
        <v>396990.37387000001</v>
      </c>
      <c r="I18" s="5"/>
      <c r="J18" s="5">
        <f t="shared" si="5"/>
        <v>419993.554412</v>
      </c>
      <c r="L18" s="1">
        <f t="shared" si="2"/>
        <v>-1959.9144119999255</v>
      </c>
    </row>
    <row r="19" spans="1:12" x14ac:dyDescent="0.25">
      <c r="A19" t="s">
        <v>5</v>
      </c>
      <c r="B19" s="35">
        <v>9919420</v>
      </c>
      <c r="C19" s="1">
        <v>11275.760000000002</v>
      </c>
      <c r="E19" s="24">
        <f t="shared" si="3"/>
        <v>6.1999999999999989E-5</v>
      </c>
      <c r="F19" s="5">
        <f t="shared" si="0"/>
        <v>615.00403999999992</v>
      </c>
      <c r="G19" s="24">
        <f t="shared" si="4"/>
        <v>1.07E-3</v>
      </c>
      <c r="H19" s="5">
        <f t="shared" si="1"/>
        <v>10613.779399999999</v>
      </c>
      <c r="I19" s="5"/>
      <c r="J19" s="5">
        <f t="shared" si="5"/>
        <v>11228.783439999999</v>
      </c>
      <c r="L19" s="1">
        <f t="shared" si="2"/>
        <v>46.976560000002792</v>
      </c>
    </row>
    <row r="20" spans="1:12" x14ac:dyDescent="0.25">
      <c r="A20" t="s">
        <v>6</v>
      </c>
      <c r="B20" s="35">
        <v>2089713</v>
      </c>
      <c r="C20" s="1">
        <v>2365.1399999999994</v>
      </c>
      <c r="E20" s="24">
        <f t="shared" si="3"/>
        <v>6.1999999999999989E-5</v>
      </c>
      <c r="F20" s="5">
        <f t="shared" si="0"/>
        <v>129.56220599999997</v>
      </c>
      <c r="G20" s="24">
        <f t="shared" si="4"/>
        <v>1.07E-3</v>
      </c>
      <c r="H20" s="5">
        <f t="shared" si="1"/>
        <v>2235.9929099999999</v>
      </c>
      <c r="I20" s="5"/>
      <c r="J20" s="5">
        <f t="shared" si="5"/>
        <v>2365.555116</v>
      </c>
      <c r="K20" s="6"/>
      <c r="L20" s="1">
        <f t="shared" si="2"/>
        <v>-0.41511600000058024</v>
      </c>
    </row>
    <row r="21" spans="1:12" x14ac:dyDescent="0.25">
      <c r="A21" t="s">
        <v>7</v>
      </c>
      <c r="B21" s="35">
        <v>105581</v>
      </c>
      <c r="C21" s="1">
        <v>119.52</v>
      </c>
      <c r="E21" s="24">
        <f t="shared" si="3"/>
        <v>6.1999999999999989E-5</v>
      </c>
      <c r="F21" s="5">
        <f t="shared" si="0"/>
        <v>6.5460219999999989</v>
      </c>
      <c r="G21" s="25">
        <f t="shared" si="4"/>
        <v>1.07E-3</v>
      </c>
      <c r="H21" s="26">
        <f t="shared" si="1"/>
        <v>112.97167</v>
      </c>
      <c r="I21" s="26"/>
      <c r="J21" s="26">
        <f t="shared" si="5"/>
        <v>119.517692</v>
      </c>
      <c r="K21" s="22"/>
      <c r="L21" s="27">
        <f t="shared" si="2"/>
        <v>2.3079999999993106E-3</v>
      </c>
    </row>
    <row r="22" spans="1:12" ht="15.75" thickBot="1" x14ac:dyDescent="0.3">
      <c r="A22" s="8" t="s">
        <v>8</v>
      </c>
      <c r="B22" s="36">
        <v>77976454</v>
      </c>
      <c r="C22" s="10">
        <v>80614.159999999989</v>
      </c>
      <c r="E22" s="8">
        <v>0</v>
      </c>
      <c r="F22" s="9">
        <f t="shared" si="0"/>
        <v>0</v>
      </c>
      <c r="G22" s="28">
        <f t="shared" si="4"/>
        <v>1.07E-3</v>
      </c>
      <c r="H22" s="9">
        <f t="shared" si="1"/>
        <v>83434.805779999995</v>
      </c>
      <c r="I22" s="9"/>
      <c r="J22" s="9">
        <f t="shared" si="5"/>
        <v>83434.805779999995</v>
      </c>
      <c r="K22" s="8"/>
      <c r="L22" s="10">
        <f t="shared" si="2"/>
        <v>-2820.6457800000062</v>
      </c>
    </row>
    <row r="23" spans="1:12" ht="15.75" thickTop="1" x14ac:dyDescent="0.25">
      <c r="A23" t="s">
        <v>9</v>
      </c>
      <c r="B23" s="35">
        <f>SUM(B16:B22)</f>
        <v>827837185</v>
      </c>
      <c r="C23" s="1">
        <f>SUM(C16:C22)</f>
        <v>927511.56000000029</v>
      </c>
      <c r="E23" s="2"/>
      <c r="F23" s="5">
        <f>SUM(F16:F21)</f>
        <v>46491.365321999991</v>
      </c>
      <c r="G23" s="2"/>
      <c r="H23" s="39">
        <f>SUM(H16:H22)</f>
        <v>885785.78795000003</v>
      </c>
      <c r="I23" s="37"/>
      <c r="J23" s="5">
        <f>F23+H23</f>
        <v>932277.15327200003</v>
      </c>
      <c r="L23" s="1">
        <f>C23-J23</f>
        <v>-4765.5932719997363</v>
      </c>
    </row>
  </sheetData>
  <mergeCells count="2">
    <mergeCell ref="E15:F15"/>
    <mergeCell ref="G15:H15"/>
  </mergeCells>
  <pageMargins left="0.7" right="0.7" top="1.25" bottom="0.75" header="0.69" footer="0.3"/>
  <pageSetup scale="88" orientation="landscape" r:id="rId1"/>
  <headerFooter>
    <oddHeader>&amp;R&amp;"Times New Roman,Bold"&amp;10KyPSC Case No. 2014-00388
STAFF-DR-02-001 Attachment C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Layout" zoomScaleNormal="100" workbookViewId="0">
      <selection activeCell="E2" sqref="E2"/>
    </sheetView>
  </sheetViews>
  <sheetFormatPr defaultRowHeight="15" x14ac:dyDescent="0.25"/>
  <cols>
    <col min="1" max="1" width="14.7109375" bestFit="1" customWidth="1"/>
    <col min="2" max="2" width="17.7109375" customWidth="1"/>
    <col min="3" max="3" width="21.140625" bestFit="1" customWidth="1"/>
    <col min="4" max="4" width="3.28515625" customWidth="1"/>
    <col min="5" max="5" width="9.28515625" bestFit="1" customWidth="1"/>
    <col min="6" max="6" width="11.140625" customWidth="1"/>
    <col min="8" max="9" width="11.140625" bestFit="1" customWidth="1"/>
    <col min="10" max="10" width="2.7109375" customWidth="1"/>
    <col min="11" max="11" width="10.5703125" bestFit="1" customWidth="1"/>
  </cols>
  <sheetData>
    <row r="1" spans="1:11" x14ac:dyDescent="0.25">
      <c r="A1" t="s">
        <v>39</v>
      </c>
    </row>
    <row r="2" spans="1:11" x14ac:dyDescent="0.25">
      <c r="A2" t="s">
        <v>38</v>
      </c>
    </row>
    <row r="4" spans="1:11" x14ac:dyDescent="0.25">
      <c r="A4" t="s">
        <v>14</v>
      </c>
    </row>
    <row r="5" spans="1:11" x14ac:dyDescent="0.25">
      <c r="A5" t="s">
        <v>15</v>
      </c>
      <c r="C5" s="4">
        <f>0.001128-C9</f>
        <v>2.8000000000000008E-4</v>
      </c>
    </row>
    <row r="7" spans="1:11" x14ac:dyDescent="0.25">
      <c r="A7" t="s">
        <v>16</v>
      </c>
    </row>
    <row r="8" spans="1:11" x14ac:dyDescent="0.25">
      <c r="A8" t="s">
        <v>17</v>
      </c>
    </row>
    <row r="9" spans="1:11" x14ac:dyDescent="0.25">
      <c r="A9" t="s">
        <v>8</v>
      </c>
      <c r="C9" s="4">
        <v>8.4800000000000001E-4</v>
      </c>
    </row>
    <row r="11" spans="1:11" x14ac:dyDescent="0.25">
      <c r="A11" s="29" t="s">
        <v>37</v>
      </c>
      <c r="B11" s="30"/>
    </row>
    <row r="14" spans="1:11" x14ac:dyDescent="0.25">
      <c r="A14" s="20" t="s">
        <v>0</v>
      </c>
      <c r="B14" s="38" t="s">
        <v>22</v>
      </c>
      <c r="C14" s="21" t="s">
        <v>1</v>
      </c>
      <c r="E14" s="62" t="s">
        <v>10</v>
      </c>
      <c r="F14" s="64"/>
      <c r="G14" s="64" t="s">
        <v>11</v>
      </c>
      <c r="H14" s="64"/>
      <c r="I14" s="23" t="s">
        <v>12</v>
      </c>
      <c r="K14" s="11" t="s">
        <v>13</v>
      </c>
    </row>
    <row r="15" spans="1:11" x14ac:dyDescent="0.25">
      <c r="A15" t="s">
        <v>2</v>
      </c>
      <c r="B15" s="35">
        <v>4039927</v>
      </c>
      <c r="C15" s="1">
        <v>4557.05</v>
      </c>
      <c r="E15" s="24">
        <f>$C$5</f>
        <v>2.8000000000000008E-4</v>
      </c>
      <c r="F15" s="5">
        <f t="shared" ref="F15:F21" si="0">B15*E15</f>
        <v>1131.1795600000003</v>
      </c>
      <c r="G15" s="24">
        <f>$C$9</f>
        <v>8.4800000000000001E-4</v>
      </c>
      <c r="H15" s="5">
        <f t="shared" ref="H15:H21" si="1">B15*G15</f>
        <v>3425.8580959999999</v>
      </c>
      <c r="I15" s="5">
        <f>F15+H15</f>
        <v>4557.0376560000004</v>
      </c>
      <c r="K15" s="1">
        <f t="shared" ref="K15:K21" si="2">C15-I15</f>
        <v>1.2343999999757216E-2</v>
      </c>
    </row>
    <row r="16" spans="1:11" x14ac:dyDescent="0.25">
      <c r="A16" t="s">
        <v>3</v>
      </c>
      <c r="B16" s="35">
        <v>181276188</v>
      </c>
      <c r="C16" s="1">
        <v>204580.68</v>
      </c>
      <c r="E16" s="24">
        <f t="shared" ref="E16:E20" si="3">$C$5</f>
        <v>2.8000000000000008E-4</v>
      </c>
      <c r="F16" s="5">
        <f t="shared" si="0"/>
        <v>50757.332640000015</v>
      </c>
      <c r="G16" s="24">
        <f t="shared" ref="G16:G21" si="4">$C$9</f>
        <v>8.4800000000000001E-4</v>
      </c>
      <c r="H16" s="5">
        <f t="shared" si="1"/>
        <v>153722.20742399999</v>
      </c>
      <c r="I16" s="5">
        <f t="shared" ref="I16:I21" si="5">F16+H16</f>
        <v>204479.540064</v>
      </c>
      <c r="K16" s="1">
        <f t="shared" si="2"/>
        <v>101.1399359999923</v>
      </c>
    </row>
    <row r="17" spans="1:11" x14ac:dyDescent="0.25">
      <c r="A17" t="s">
        <v>4</v>
      </c>
      <c r="B17" s="35">
        <v>198778996</v>
      </c>
      <c r="C17" s="1">
        <v>223262.94999999998</v>
      </c>
      <c r="E17" s="24">
        <f t="shared" si="3"/>
        <v>2.8000000000000008E-4</v>
      </c>
      <c r="F17" s="5">
        <f t="shared" si="0"/>
        <v>55658.118880000016</v>
      </c>
      <c r="G17" s="24">
        <f t="shared" si="4"/>
        <v>8.4800000000000001E-4</v>
      </c>
      <c r="H17" s="5">
        <f t="shared" si="1"/>
        <v>168564.58860799999</v>
      </c>
      <c r="I17" s="5">
        <f t="shared" si="5"/>
        <v>224222.70748800001</v>
      </c>
      <c r="K17" s="1">
        <f t="shared" si="2"/>
        <v>-959.75748800003203</v>
      </c>
    </row>
    <row r="18" spans="1:11" x14ac:dyDescent="0.25">
      <c r="A18" t="s">
        <v>5</v>
      </c>
      <c r="B18" s="35">
        <v>1487995</v>
      </c>
      <c r="C18" s="1">
        <v>1693.83</v>
      </c>
      <c r="E18" s="24">
        <f t="shared" si="3"/>
        <v>2.8000000000000008E-4</v>
      </c>
      <c r="F18" s="5">
        <f t="shared" si="0"/>
        <v>416.63860000000011</v>
      </c>
      <c r="G18" s="24">
        <f t="shared" si="4"/>
        <v>8.4800000000000001E-4</v>
      </c>
      <c r="H18" s="5">
        <f t="shared" si="1"/>
        <v>1261.8197600000001</v>
      </c>
      <c r="I18" s="5">
        <f t="shared" si="5"/>
        <v>1678.4583600000001</v>
      </c>
      <c r="K18" s="1">
        <f t="shared" si="2"/>
        <v>15.371639999999843</v>
      </c>
    </row>
    <row r="19" spans="1:11" x14ac:dyDescent="0.25">
      <c r="A19" t="s">
        <v>6</v>
      </c>
      <c r="B19" s="35">
        <v>1042282</v>
      </c>
      <c r="C19" s="1">
        <v>1175.18</v>
      </c>
      <c r="E19" s="24">
        <f t="shared" si="3"/>
        <v>2.8000000000000008E-4</v>
      </c>
      <c r="F19" s="5">
        <f t="shared" si="0"/>
        <v>291.8389600000001</v>
      </c>
      <c r="G19" s="24">
        <f t="shared" si="4"/>
        <v>8.4800000000000001E-4</v>
      </c>
      <c r="H19" s="5">
        <f t="shared" si="1"/>
        <v>883.85513600000002</v>
      </c>
      <c r="I19" s="5">
        <f t="shared" si="5"/>
        <v>1175.6940960000002</v>
      </c>
      <c r="J19" s="6"/>
      <c r="K19" s="1">
        <f t="shared" si="2"/>
        <v>-0.51409600000010869</v>
      </c>
    </row>
    <row r="20" spans="1:11" x14ac:dyDescent="0.25">
      <c r="A20" t="s">
        <v>7</v>
      </c>
      <c r="B20" s="35">
        <v>39976</v>
      </c>
      <c r="C20" s="1">
        <v>45.089999999999996</v>
      </c>
      <c r="E20" s="24">
        <f t="shared" si="3"/>
        <v>2.8000000000000008E-4</v>
      </c>
      <c r="F20" s="5">
        <f t="shared" si="0"/>
        <v>11.193280000000003</v>
      </c>
      <c r="G20" s="25">
        <f t="shared" si="4"/>
        <v>8.4800000000000001E-4</v>
      </c>
      <c r="H20" s="26">
        <f t="shared" si="1"/>
        <v>33.899647999999999</v>
      </c>
      <c r="I20" s="26">
        <f t="shared" si="5"/>
        <v>45.092928000000001</v>
      </c>
      <c r="J20" s="22"/>
      <c r="K20" s="27">
        <f t="shared" si="2"/>
        <v>-2.9280000000042605E-3</v>
      </c>
    </row>
    <row r="21" spans="1:11" ht="15.75" thickBot="1" x14ac:dyDescent="0.3">
      <c r="A21" s="8" t="s">
        <v>8</v>
      </c>
      <c r="B21" s="36">
        <v>36479405</v>
      </c>
      <c r="C21" s="10">
        <v>29678.57</v>
      </c>
      <c r="E21" s="8">
        <v>0</v>
      </c>
      <c r="F21" s="9">
        <f t="shared" si="0"/>
        <v>0</v>
      </c>
      <c r="G21" s="28">
        <f t="shared" si="4"/>
        <v>8.4800000000000001E-4</v>
      </c>
      <c r="H21" s="9">
        <f t="shared" si="1"/>
        <v>30934.53544</v>
      </c>
      <c r="I21" s="9">
        <f t="shared" si="5"/>
        <v>30934.53544</v>
      </c>
      <c r="J21" s="8"/>
      <c r="K21" s="10">
        <f t="shared" si="2"/>
        <v>-1255.9654399999999</v>
      </c>
    </row>
    <row r="22" spans="1:11" ht="15.75" thickTop="1" x14ac:dyDescent="0.25">
      <c r="A22" t="s">
        <v>9</v>
      </c>
      <c r="B22" s="35">
        <f>SUM(B15:B21)</f>
        <v>423144769</v>
      </c>
      <c r="C22" s="1">
        <f>SUM(C15:C21)</f>
        <v>464993.35</v>
      </c>
      <c r="E22" s="2"/>
      <c r="F22" s="5">
        <f>SUM(F15:F20)</f>
        <v>108266.30192000003</v>
      </c>
      <c r="G22" s="2"/>
      <c r="H22" s="39">
        <f>SUM(H15:H21)</f>
        <v>358826.76411200006</v>
      </c>
      <c r="I22" s="5">
        <f>F22+H22</f>
        <v>467093.06603200012</v>
      </c>
      <c r="K22" s="1">
        <f>C22-I22</f>
        <v>-2099.7160320001421</v>
      </c>
    </row>
  </sheetData>
  <mergeCells count="2">
    <mergeCell ref="E14:F14"/>
    <mergeCell ref="G14:H14"/>
  </mergeCells>
  <pageMargins left="0.7" right="0.7" top="1.1599999999999999" bottom="0.75" header="0.72" footer="0.3"/>
  <pageSetup scale="88" orientation="landscape" r:id="rId1"/>
  <headerFooter>
    <oddHeader>&amp;R&amp;"Times New Roman,Bold"&amp;10KyPSC Case No. 2014-00388
STAFF-DR-02-001 Attachment C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Ziolkowski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B7F93A963C34429A8E6380E003E780" ma:contentTypeVersion="3" ma:contentTypeDescription="Create a new document." ma:contentTypeScope="" ma:versionID="e1d28c2767193536eeb47c6a3cb97d24">
  <xsd:schema xmlns:xsd="http://www.w3.org/2001/XMLSchema" xmlns:xs="http://www.w3.org/2001/XMLSchema" xmlns:p="http://schemas.microsoft.com/office/2006/metadata/properties" xmlns:ns2="2612a682-5ffb-4b9c-9555-017618935178" targetNamespace="http://schemas.microsoft.com/office/2006/metadata/properties" ma:root="true" ma:fieldsID="2c1595c5893a7ebd09af7663f216d573" ns2:_="">
    <xsd:import namespace="2612a682-5ffb-4b9c-9555-017618935178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AB5269-47D2-4617-A422-2BD157C08EE4}">
  <ds:schemaRefs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612a682-5ffb-4b9c-9555-017618935178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C6D973-B2E4-4A98-B51E-29C8ADC361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54BF23-8F37-48B4-B78D-BA633A4872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July 2013 - December 2013</vt:lpstr>
      <vt:lpstr>January 2014 - April 2014</vt:lpstr>
      <vt:lpstr>May - June 2014</vt:lpstr>
      <vt:lpstr>Summary!Print_Area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t27726</dc:creator>
  <cp:lastModifiedBy>Ryan, Kristen J</cp:lastModifiedBy>
  <cp:lastPrinted>2015-02-26T13:43:27Z</cp:lastPrinted>
  <dcterms:created xsi:type="dcterms:W3CDTF">2013-10-14T18:26:39Z</dcterms:created>
  <dcterms:modified xsi:type="dcterms:W3CDTF">2015-02-26T18:44:55Z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0x0101008BB7F93A963C34429A8E6380E003E780</vt:lpwstr>
  </property>
</Properties>
</file>