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filterPrivacy="1" hidePivotFieldList="1" defaultThemeVersion="124226"/>
  <bookViews>
    <workbookView xWindow="240" yWindow="45" windowWidth="21075" windowHeight="10035" tabRatio="886"/>
  </bookViews>
  <sheets>
    <sheet name="VACSICK EST" sheetId="18" r:id="rId1"/>
    <sheet name="EX_Y1" sheetId="4" r:id="rId2"/>
    <sheet name="EX_Y2" sheetId="20" r:id="rId3"/>
    <sheet name="EX_Y3" sheetId="21" r:id="rId4"/>
    <sheet name="EX_Y4" sheetId="22" r:id="rId5"/>
    <sheet name="EX_Y5" sheetId="23" r:id="rId6"/>
    <sheet name="NE_Y1" sheetId="27" r:id="rId7"/>
    <sheet name="NE_Y2" sheetId="28" r:id="rId8"/>
    <sheet name="NE_Y3" sheetId="29" r:id="rId9"/>
    <sheet name="NE_Y4" sheetId="30" r:id="rId10"/>
    <sheet name="NE_Y5" sheetId="31" r:id="rId11"/>
    <sheet name="BU_Y1" sheetId="46" r:id="rId12"/>
    <sheet name="BU_Y2" sheetId="48" r:id="rId13"/>
    <sheet name="BU_Y3" sheetId="49" r:id="rId14"/>
    <sheet name="BU_Y4" sheetId="50" r:id="rId15"/>
    <sheet name="BU_Y5" sheetId="51" r:id="rId16"/>
    <sheet name="Intern_Y1" sheetId="38" r:id="rId17"/>
    <sheet name="Intern_Y2" sheetId="39" r:id="rId18"/>
    <sheet name="Intern_Y3" sheetId="40" r:id="rId19"/>
    <sheet name="Intern_Y4" sheetId="41" r:id="rId20"/>
    <sheet name="Intern_Y5" sheetId="42" r:id="rId21"/>
    <sheet name="Other_Y1" sheetId="32" r:id="rId22"/>
    <sheet name="Other_Y2" sheetId="34" r:id="rId23"/>
    <sheet name="Other_Y3" sheetId="35" r:id="rId24"/>
    <sheet name="Other_Y4" sheetId="36" r:id="rId25"/>
    <sheet name="Other_Y5" sheetId="37" r:id="rId26"/>
  </sheets>
  <definedNames>
    <definedName name="_xlnm._FilterDatabase" localSheetId="11" hidden="1">BU_Y1!$E$7:$S$287</definedName>
    <definedName name="_xlnm._FilterDatabase" localSheetId="12" hidden="1">BU_Y2!$E$7:$S$287</definedName>
    <definedName name="_xlnm._FilterDatabase" localSheetId="13" hidden="1">BU_Y3!$E$7:$S$287</definedName>
    <definedName name="_xlnm._FilterDatabase" localSheetId="14" hidden="1">BU_Y4!$E$7:$S$287</definedName>
    <definedName name="_xlnm._FilterDatabase" localSheetId="15" hidden="1">BU_Y5!$E$7:$S$287</definedName>
    <definedName name="_xlnm._FilterDatabase" localSheetId="1" hidden="1">EX_Y1!$E$7:$S$255</definedName>
    <definedName name="_xlnm._FilterDatabase" localSheetId="2" hidden="1">EX_Y2!$E$7:$S$255</definedName>
    <definedName name="_xlnm._FilterDatabase" localSheetId="3" hidden="1">EX_Y3!$E$7:$S$255</definedName>
    <definedName name="_xlnm._FilterDatabase" localSheetId="4" hidden="1">EX_Y4!$E$7:$S$255</definedName>
    <definedName name="_xlnm._FilterDatabase" localSheetId="5" hidden="1">EX_Y5!$E$7:$S$255</definedName>
    <definedName name="_xlnm._FilterDatabase" localSheetId="16" hidden="1">Intern_Y1!$E$7:$S$21</definedName>
    <definedName name="_xlnm._FilterDatabase" localSheetId="17" hidden="1">Intern_Y2!$E$7:$S$21</definedName>
    <definedName name="_xlnm._FilterDatabase" localSheetId="18" hidden="1">Intern_Y3!$E$7:$S$21</definedName>
    <definedName name="_xlnm._FilterDatabase" localSheetId="19" hidden="1">Intern_Y4!$E$7:$S$21</definedName>
    <definedName name="_xlnm._FilterDatabase" localSheetId="20" hidden="1">Intern_Y5!$E$7:$S$21</definedName>
    <definedName name="_xlnm._FilterDatabase" localSheetId="6" hidden="1">NE_Y1!$E$7:$S$87</definedName>
    <definedName name="_xlnm._FilterDatabase" localSheetId="7" hidden="1">NE_Y2!$E$7:$S$87</definedName>
    <definedName name="_xlnm._FilterDatabase" localSheetId="8" hidden="1">NE_Y3!$E$7:$S$87</definedName>
    <definedName name="_xlnm._FilterDatabase" localSheetId="9" hidden="1">NE_Y4!$E$7:$S$87</definedName>
    <definedName name="_xlnm._FilterDatabase" localSheetId="10" hidden="1">NE_Y5!$E$7:$S$87</definedName>
    <definedName name="_xlnm._FilterDatabase" localSheetId="21" hidden="1">Other_Y1!$E$7:$S$11</definedName>
    <definedName name="_xlnm._FilterDatabase" localSheetId="22" hidden="1">Other_Y2!$E$7:$S$11</definedName>
    <definedName name="_xlnm._FilterDatabase" localSheetId="23" hidden="1">Other_Y3!$E$7:$S$11</definedName>
    <definedName name="_xlnm._FilterDatabase" localSheetId="24" hidden="1">Other_Y4!$E$7:$S$11</definedName>
    <definedName name="_xlnm._FilterDatabase" localSheetId="25" hidden="1">Other_Y5!$E$7:$S$11</definedName>
    <definedName name="company">'VACSICK EST'!$X$3:$X$5</definedName>
    <definedName name="_xlnm.Print_Area" localSheetId="0">'VACSICK EST'!$A$1:$X$52</definedName>
    <definedName name="_xlnm.Print_Titles" localSheetId="11">BU_Y1!$3:$7</definedName>
    <definedName name="_xlnm.Print_Titles" localSheetId="12">BU_Y2!$3:$7</definedName>
    <definedName name="_xlnm.Print_Titles" localSheetId="13">BU_Y3!$3:$7</definedName>
    <definedName name="_xlnm.Print_Titles" localSheetId="14">BU_Y4!$3:$7</definedName>
    <definedName name="_xlnm.Print_Titles" localSheetId="15">BU_Y5!$3:$7</definedName>
    <definedName name="_xlnm.Print_Titles" localSheetId="1">EX_Y1!$3:$7</definedName>
    <definedName name="_xlnm.Print_Titles" localSheetId="2">EX_Y2!$3:$7</definedName>
    <definedName name="_xlnm.Print_Titles" localSheetId="3">EX_Y3!$3:$7</definedName>
    <definedName name="_xlnm.Print_Titles" localSheetId="4">EX_Y4!$3:$7</definedName>
    <definedName name="_xlnm.Print_Titles" localSheetId="5">EX_Y5!$3:$7</definedName>
    <definedName name="_xlnm.Print_Titles" localSheetId="16">Intern_Y1!$3:$7</definedName>
    <definedName name="_xlnm.Print_Titles" localSheetId="17">Intern_Y2!$3:$7</definedName>
    <definedName name="_xlnm.Print_Titles" localSheetId="18">Intern_Y3!$3:$7</definedName>
    <definedName name="_xlnm.Print_Titles" localSheetId="19">Intern_Y4!$3:$7</definedName>
    <definedName name="_xlnm.Print_Titles" localSheetId="20">Intern_Y5!$3:$7</definedName>
    <definedName name="_xlnm.Print_Titles" localSheetId="6">NE_Y1!$3:$7</definedName>
    <definedName name="_xlnm.Print_Titles" localSheetId="7">NE_Y2!$3:$7</definedName>
    <definedName name="_xlnm.Print_Titles" localSheetId="8">NE_Y3!$3:$7</definedName>
    <definedName name="_xlnm.Print_Titles" localSheetId="9">NE_Y4!$3:$7</definedName>
    <definedName name="_xlnm.Print_Titles" localSheetId="10">NE_Y5!$3:$7</definedName>
    <definedName name="_xlnm.Print_Titles" localSheetId="21">Other_Y1!$3:$7</definedName>
    <definedName name="_xlnm.Print_Titles" localSheetId="22">Other_Y2!$3:$7</definedName>
    <definedName name="_xlnm.Print_Titles" localSheetId="23">Other_Y3!$3:$7</definedName>
    <definedName name="_xlnm.Print_Titles" localSheetId="24">Other_Y4!$3:$7</definedName>
    <definedName name="_xlnm.Print_Titles" localSheetId="25">Other_Y5!$3:$7</definedName>
  </definedNames>
  <calcPr calcId="145621"/>
</workbook>
</file>

<file path=xl/calcChain.xml><?xml version="1.0" encoding="utf-8"?>
<calcChain xmlns="http://schemas.openxmlformats.org/spreadsheetml/2006/main">
  <c r="R4" i="18" l="1"/>
  <c r="R5" i="18" s="1"/>
  <c r="R6" i="18" s="1"/>
  <c r="R7" i="18" s="1"/>
  <c r="R8" i="18" s="1"/>
  <c r="R9" i="18" s="1"/>
  <c r="V4" i="18"/>
  <c r="V5" i="18"/>
  <c r="V6" i="18"/>
  <c r="V7" i="18"/>
  <c r="E10" i="38" l="1"/>
  <c r="E11" i="38"/>
  <c r="E12" i="38"/>
  <c r="E13" i="38"/>
  <c r="E14" i="38"/>
  <c r="E15" i="38"/>
  <c r="E16" i="38"/>
  <c r="E17" i="38"/>
  <c r="E18" i="38"/>
  <c r="E19" i="38"/>
  <c r="E20" i="38"/>
  <c r="E21" i="38"/>
  <c r="E9" i="38"/>
  <c r="E13" i="51" l="1"/>
  <c r="E14" i="51"/>
  <c r="E15" i="51"/>
  <c r="G15" i="51" s="1"/>
  <c r="H15" i="51" s="1"/>
  <c r="I15" i="51" s="1"/>
  <c r="J15" i="51" s="1"/>
  <c r="K15" i="51" s="1"/>
  <c r="L15" i="51" s="1"/>
  <c r="M15" i="51" s="1"/>
  <c r="N15" i="51" s="1"/>
  <c r="O15" i="51" s="1"/>
  <c r="P15" i="51" s="1"/>
  <c r="Q15" i="51" s="1"/>
  <c r="R15" i="51" s="1"/>
  <c r="S15" i="51" s="1"/>
  <c r="E16" i="51"/>
  <c r="G16" i="51" s="1"/>
  <c r="E17" i="51"/>
  <c r="E18" i="51"/>
  <c r="E19" i="51"/>
  <c r="G19" i="51" s="1"/>
  <c r="H19" i="51" s="1"/>
  <c r="I19" i="51" s="1"/>
  <c r="J19" i="51" s="1"/>
  <c r="K19" i="51" s="1"/>
  <c r="L19" i="51" s="1"/>
  <c r="M19" i="51" s="1"/>
  <c r="N19" i="51" s="1"/>
  <c r="O19" i="51" s="1"/>
  <c r="P19" i="51" s="1"/>
  <c r="Q19" i="51" s="1"/>
  <c r="R19" i="51" s="1"/>
  <c r="S19" i="51" s="1"/>
  <c r="E20" i="51"/>
  <c r="G20" i="51" s="1"/>
  <c r="H20" i="51" s="1"/>
  <c r="I20" i="51" s="1"/>
  <c r="J20" i="51" s="1"/>
  <c r="K20" i="51" s="1"/>
  <c r="L20" i="51" s="1"/>
  <c r="M20" i="51" s="1"/>
  <c r="N20" i="51" s="1"/>
  <c r="O20" i="51" s="1"/>
  <c r="P20" i="51" s="1"/>
  <c r="Q20" i="51" s="1"/>
  <c r="R20" i="51" s="1"/>
  <c r="S20" i="51" s="1"/>
  <c r="E21" i="51"/>
  <c r="E22" i="51"/>
  <c r="E23" i="51"/>
  <c r="G23" i="51" s="1"/>
  <c r="H23" i="51" s="1"/>
  <c r="I23" i="51" s="1"/>
  <c r="J23" i="51" s="1"/>
  <c r="K23" i="51" s="1"/>
  <c r="L23" i="51" s="1"/>
  <c r="M23" i="51" s="1"/>
  <c r="N23" i="51" s="1"/>
  <c r="O23" i="51" s="1"/>
  <c r="P23" i="51" s="1"/>
  <c r="Q23" i="51" s="1"/>
  <c r="R23" i="51" s="1"/>
  <c r="S23" i="51" s="1"/>
  <c r="E24" i="51"/>
  <c r="G24" i="51" s="1"/>
  <c r="H24" i="51" s="1"/>
  <c r="I24" i="51" s="1"/>
  <c r="J24" i="51" s="1"/>
  <c r="K24" i="51" s="1"/>
  <c r="L24" i="51" s="1"/>
  <c r="M24" i="51" s="1"/>
  <c r="N24" i="51" s="1"/>
  <c r="O24" i="51" s="1"/>
  <c r="P24" i="51" s="1"/>
  <c r="Q24" i="51" s="1"/>
  <c r="R24" i="51" s="1"/>
  <c r="S24" i="51" s="1"/>
  <c r="E25" i="51"/>
  <c r="G25" i="51" s="1"/>
  <c r="H25" i="51" s="1"/>
  <c r="I25" i="51" s="1"/>
  <c r="J25" i="51" s="1"/>
  <c r="K25" i="51" s="1"/>
  <c r="L25" i="51" s="1"/>
  <c r="M25" i="51" s="1"/>
  <c r="N25" i="51" s="1"/>
  <c r="O25" i="51" s="1"/>
  <c r="P25" i="51" s="1"/>
  <c r="Q25" i="51" s="1"/>
  <c r="R25" i="51" s="1"/>
  <c r="S25" i="51" s="1"/>
  <c r="E26" i="51"/>
  <c r="E27" i="51"/>
  <c r="G27" i="51" s="1"/>
  <c r="E28" i="51"/>
  <c r="G28" i="51" s="1"/>
  <c r="H28" i="51" s="1"/>
  <c r="I28" i="51" s="1"/>
  <c r="J28" i="51" s="1"/>
  <c r="K28" i="51" s="1"/>
  <c r="L28" i="51" s="1"/>
  <c r="M28" i="51" s="1"/>
  <c r="N28" i="51" s="1"/>
  <c r="O28" i="51" s="1"/>
  <c r="P28" i="51" s="1"/>
  <c r="Q28" i="51" s="1"/>
  <c r="R28" i="51" s="1"/>
  <c r="S28" i="51" s="1"/>
  <c r="E29" i="51"/>
  <c r="G29" i="51" s="1"/>
  <c r="H29" i="51" s="1"/>
  <c r="I29" i="51" s="1"/>
  <c r="J29" i="51" s="1"/>
  <c r="K29" i="51" s="1"/>
  <c r="L29" i="51" s="1"/>
  <c r="M29" i="51" s="1"/>
  <c r="N29" i="51" s="1"/>
  <c r="O29" i="51" s="1"/>
  <c r="P29" i="51" s="1"/>
  <c r="Q29" i="51" s="1"/>
  <c r="R29" i="51" s="1"/>
  <c r="S29" i="51" s="1"/>
  <c r="E30" i="51"/>
  <c r="E31" i="51"/>
  <c r="G31" i="51" s="1"/>
  <c r="E32" i="51"/>
  <c r="G32" i="51" s="1"/>
  <c r="E33" i="51"/>
  <c r="G33" i="51" s="1"/>
  <c r="H33" i="51" s="1"/>
  <c r="I33" i="51" s="1"/>
  <c r="J33" i="51" s="1"/>
  <c r="K33" i="51" s="1"/>
  <c r="L33" i="51" s="1"/>
  <c r="M33" i="51" s="1"/>
  <c r="N33" i="51" s="1"/>
  <c r="O33" i="51" s="1"/>
  <c r="P33" i="51" s="1"/>
  <c r="Q33" i="51" s="1"/>
  <c r="R33" i="51" s="1"/>
  <c r="S33" i="51" s="1"/>
  <c r="E34" i="51"/>
  <c r="E35" i="51"/>
  <c r="G35" i="51" s="1"/>
  <c r="H35" i="51" s="1"/>
  <c r="I35" i="51" s="1"/>
  <c r="J35" i="51" s="1"/>
  <c r="K35" i="51" s="1"/>
  <c r="L35" i="51" s="1"/>
  <c r="M35" i="51" s="1"/>
  <c r="N35" i="51" s="1"/>
  <c r="O35" i="51" s="1"/>
  <c r="P35" i="51" s="1"/>
  <c r="Q35" i="51" s="1"/>
  <c r="R35" i="51" s="1"/>
  <c r="S35" i="51" s="1"/>
  <c r="E36" i="51"/>
  <c r="G36" i="51" s="1"/>
  <c r="E37" i="51"/>
  <c r="G37" i="51" s="1"/>
  <c r="E38" i="51"/>
  <c r="G38" i="51" s="1"/>
  <c r="H38" i="51" s="1"/>
  <c r="I38" i="51" s="1"/>
  <c r="J38" i="51" s="1"/>
  <c r="K38" i="51" s="1"/>
  <c r="L38" i="51" s="1"/>
  <c r="M38" i="51" s="1"/>
  <c r="N38" i="51" s="1"/>
  <c r="O38" i="51" s="1"/>
  <c r="P38" i="51" s="1"/>
  <c r="Q38" i="51" s="1"/>
  <c r="R38" i="51" s="1"/>
  <c r="S38" i="51" s="1"/>
  <c r="E39" i="51"/>
  <c r="E40" i="51"/>
  <c r="G40" i="51" s="1"/>
  <c r="H40" i="51" s="1"/>
  <c r="I40" i="51" s="1"/>
  <c r="J40" i="51" s="1"/>
  <c r="K40" i="51" s="1"/>
  <c r="L40" i="51" s="1"/>
  <c r="M40" i="51" s="1"/>
  <c r="N40" i="51" s="1"/>
  <c r="O40" i="51" s="1"/>
  <c r="P40" i="51" s="1"/>
  <c r="Q40" i="51" s="1"/>
  <c r="R40" i="51" s="1"/>
  <c r="S40" i="51" s="1"/>
  <c r="E41" i="51"/>
  <c r="G41" i="51" s="1"/>
  <c r="E42" i="51"/>
  <c r="G42" i="51" s="1"/>
  <c r="E43" i="51"/>
  <c r="E44" i="51"/>
  <c r="G44" i="51" s="1"/>
  <c r="H44" i="51" s="1"/>
  <c r="I44" i="51" s="1"/>
  <c r="J44" i="51" s="1"/>
  <c r="K44" i="51" s="1"/>
  <c r="L44" i="51" s="1"/>
  <c r="M44" i="51" s="1"/>
  <c r="N44" i="51" s="1"/>
  <c r="O44" i="51" s="1"/>
  <c r="P44" i="51" s="1"/>
  <c r="Q44" i="51" s="1"/>
  <c r="R44" i="51" s="1"/>
  <c r="S44" i="51" s="1"/>
  <c r="E45" i="51"/>
  <c r="G45" i="51" s="1"/>
  <c r="H45" i="51" s="1"/>
  <c r="I45" i="51" s="1"/>
  <c r="J45" i="51" s="1"/>
  <c r="K45" i="51" s="1"/>
  <c r="L45" i="51" s="1"/>
  <c r="M45" i="51" s="1"/>
  <c r="N45" i="51" s="1"/>
  <c r="O45" i="51" s="1"/>
  <c r="P45" i="51" s="1"/>
  <c r="Q45" i="51" s="1"/>
  <c r="R45" i="51" s="1"/>
  <c r="S45" i="51" s="1"/>
  <c r="E46" i="51"/>
  <c r="G46" i="51" s="1"/>
  <c r="E47" i="51"/>
  <c r="E48" i="51"/>
  <c r="G48" i="51" s="1"/>
  <c r="H48" i="51" s="1"/>
  <c r="I48" i="51" s="1"/>
  <c r="J48" i="51" s="1"/>
  <c r="K48" i="51" s="1"/>
  <c r="L48" i="51" s="1"/>
  <c r="M48" i="51" s="1"/>
  <c r="N48" i="51" s="1"/>
  <c r="O48" i="51" s="1"/>
  <c r="P48" i="51" s="1"/>
  <c r="Q48" i="51" s="1"/>
  <c r="R48" i="51" s="1"/>
  <c r="S48" i="51" s="1"/>
  <c r="E49" i="51"/>
  <c r="G49" i="51" s="1"/>
  <c r="H49" i="51" s="1"/>
  <c r="I49" i="51" s="1"/>
  <c r="J49" i="51" s="1"/>
  <c r="K49" i="51" s="1"/>
  <c r="L49" i="51" s="1"/>
  <c r="M49" i="51" s="1"/>
  <c r="N49" i="51" s="1"/>
  <c r="O49" i="51" s="1"/>
  <c r="P49" i="51" s="1"/>
  <c r="Q49" i="51" s="1"/>
  <c r="R49" i="51" s="1"/>
  <c r="S49" i="51" s="1"/>
  <c r="E50" i="51"/>
  <c r="G50" i="51" s="1"/>
  <c r="H50" i="51" s="1"/>
  <c r="I50" i="51" s="1"/>
  <c r="J50" i="51" s="1"/>
  <c r="K50" i="51" s="1"/>
  <c r="L50" i="51" s="1"/>
  <c r="M50" i="51" s="1"/>
  <c r="N50" i="51" s="1"/>
  <c r="O50" i="51" s="1"/>
  <c r="P50" i="51" s="1"/>
  <c r="Q50" i="51" s="1"/>
  <c r="R50" i="51" s="1"/>
  <c r="S50" i="51" s="1"/>
  <c r="E51" i="51"/>
  <c r="E52" i="51"/>
  <c r="G52" i="51" s="1"/>
  <c r="E53" i="51"/>
  <c r="G53" i="51" s="1"/>
  <c r="H53" i="51" s="1"/>
  <c r="I53" i="51" s="1"/>
  <c r="J53" i="51" s="1"/>
  <c r="K53" i="51" s="1"/>
  <c r="L53" i="51" s="1"/>
  <c r="M53" i="51" s="1"/>
  <c r="N53" i="51" s="1"/>
  <c r="O53" i="51" s="1"/>
  <c r="P53" i="51" s="1"/>
  <c r="Q53" i="51" s="1"/>
  <c r="R53" i="51" s="1"/>
  <c r="S53" i="51" s="1"/>
  <c r="E54" i="51"/>
  <c r="G54" i="51" s="1"/>
  <c r="H54" i="51" s="1"/>
  <c r="I54" i="51" s="1"/>
  <c r="J54" i="51" s="1"/>
  <c r="K54" i="51" s="1"/>
  <c r="L54" i="51" s="1"/>
  <c r="M54" i="51" s="1"/>
  <c r="N54" i="51" s="1"/>
  <c r="O54" i="51" s="1"/>
  <c r="P54" i="51" s="1"/>
  <c r="Q54" i="51" s="1"/>
  <c r="R54" i="51" s="1"/>
  <c r="S54" i="51" s="1"/>
  <c r="E55" i="51"/>
  <c r="E56" i="51"/>
  <c r="G56" i="51" s="1"/>
  <c r="E57" i="51"/>
  <c r="G57" i="51" s="1"/>
  <c r="E58" i="51"/>
  <c r="G58" i="51" s="1"/>
  <c r="H58" i="51" s="1"/>
  <c r="I58" i="51" s="1"/>
  <c r="J58" i="51" s="1"/>
  <c r="K58" i="51" s="1"/>
  <c r="L58" i="51" s="1"/>
  <c r="M58" i="51" s="1"/>
  <c r="N58" i="51" s="1"/>
  <c r="O58" i="51" s="1"/>
  <c r="P58" i="51" s="1"/>
  <c r="Q58" i="51" s="1"/>
  <c r="R58" i="51" s="1"/>
  <c r="S58" i="51" s="1"/>
  <c r="E59" i="51"/>
  <c r="G59" i="51" s="1"/>
  <c r="H59" i="51" s="1"/>
  <c r="I59" i="51" s="1"/>
  <c r="J59" i="51" s="1"/>
  <c r="K59" i="51" s="1"/>
  <c r="L59" i="51" s="1"/>
  <c r="M59" i="51" s="1"/>
  <c r="N59" i="51" s="1"/>
  <c r="O59" i="51" s="1"/>
  <c r="P59" i="51" s="1"/>
  <c r="Q59" i="51" s="1"/>
  <c r="R59" i="51" s="1"/>
  <c r="S59" i="51" s="1"/>
  <c r="E60" i="51"/>
  <c r="G60" i="51" s="1"/>
  <c r="H60" i="51" s="1"/>
  <c r="I60" i="51" s="1"/>
  <c r="J60" i="51" s="1"/>
  <c r="K60" i="51" s="1"/>
  <c r="L60" i="51" s="1"/>
  <c r="M60" i="51" s="1"/>
  <c r="N60" i="51" s="1"/>
  <c r="O60" i="51" s="1"/>
  <c r="P60" i="51" s="1"/>
  <c r="Q60" i="51" s="1"/>
  <c r="R60" i="51" s="1"/>
  <c r="S60" i="51" s="1"/>
  <c r="E61" i="51"/>
  <c r="G61" i="51" s="1"/>
  <c r="E62" i="51"/>
  <c r="G62" i="51" s="1"/>
  <c r="E63" i="51"/>
  <c r="G63" i="51" s="1"/>
  <c r="H63" i="51" s="1"/>
  <c r="I63" i="51" s="1"/>
  <c r="J63" i="51" s="1"/>
  <c r="K63" i="51" s="1"/>
  <c r="L63" i="51" s="1"/>
  <c r="M63" i="51" s="1"/>
  <c r="N63" i="51" s="1"/>
  <c r="O63" i="51" s="1"/>
  <c r="P63" i="51" s="1"/>
  <c r="Q63" i="51" s="1"/>
  <c r="R63" i="51" s="1"/>
  <c r="S63" i="51" s="1"/>
  <c r="E64" i="51"/>
  <c r="G64" i="51" s="1"/>
  <c r="H64" i="51" s="1"/>
  <c r="I64" i="51" s="1"/>
  <c r="J64" i="51" s="1"/>
  <c r="K64" i="51" s="1"/>
  <c r="L64" i="51" s="1"/>
  <c r="M64" i="51" s="1"/>
  <c r="N64" i="51" s="1"/>
  <c r="O64" i="51" s="1"/>
  <c r="P64" i="51" s="1"/>
  <c r="Q64" i="51" s="1"/>
  <c r="R64" i="51" s="1"/>
  <c r="S64" i="51" s="1"/>
  <c r="E65" i="51"/>
  <c r="E66" i="51"/>
  <c r="G66" i="51" s="1"/>
  <c r="E67" i="51"/>
  <c r="G67" i="51" s="1"/>
  <c r="E68" i="51"/>
  <c r="G68" i="51" s="1"/>
  <c r="H68" i="51" s="1"/>
  <c r="I68" i="51" s="1"/>
  <c r="J68" i="51" s="1"/>
  <c r="K68" i="51" s="1"/>
  <c r="L68" i="51" s="1"/>
  <c r="M68" i="51" s="1"/>
  <c r="N68" i="51" s="1"/>
  <c r="O68" i="51" s="1"/>
  <c r="P68" i="51" s="1"/>
  <c r="Q68" i="51" s="1"/>
  <c r="R68" i="51" s="1"/>
  <c r="S68" i="51" s="1"/>
  <c r="E69" i="51"/>
  <c r="G69" i="51" s="1"/>
  <c r="H69" i="51" s="1"/>
  <c r="I69" i="51" s="1"/>
  <c r="J69" i="51" s="1"/>
  <c r="K69" i="51" s="1"/>
  <c r="L69" i="51" s="1"/>
  <c r="M69" i="51" s="1"/>
  <c r="N69" i="51" s="1"/>
  <c r="O69" i="51" s="1"/>
  <c r="P69" i="51" s="1"/>
  <c r="Q69" i="51" s="1"/>
  <c r="R69" i="51" s="1"/>
  <c r="S69" i="51" s="1"/>
  <c r="E70" i="51"/>
  <c r="G70" i="51" s="1"/>
  <c r="H70" i="51" s="1"/>
  <c r="I70" i="51" s="1"/>
  <c r="J70" i="51" s="1"/>
  <c r="K70" i="51" s="1"/>
  <c r="L70" i="51" s="1"/>
  <c r="M70" i="51" s="1"/>
  <c r="N70" i="51" s="1"/>
  <c r="O70" i="51" s="1"/>
  <c r="P70" i="51" s="1"/>
  <c r="Q70" i="51" s="1"/>
  <c r="R70" i="51" s="1"/>
  <c r="S70" i="51" s="1"/>
  <c r="E71" i="51"/>
  <c r="G71" i="51" s="1"/>
  <c r="E72" i="51"/>
  <c r="G72" i="51" s="1"/>
  <c r="E73" i="51"/>
  <c r="E74" i="51"/>
  <c r="G74" i="51" s="1"/>
  <c r="H74" i="51" s="1"/>
  <c r="I74" i="51" s="1"/>
  <c r="J74" i="51" s="1"/>
  <c r="K74" i="51" s="1"/>
  <c r="L74" i="51" s="1"/>
  <c r="M74" i="51" s="1"/>
  <c r="N74" i="51" s="1"/>
  <c r="O74" i="51" s="1"/>
  <c r="P74" i="51" s="1"/>
  <c r="Q74" i="51" s="1"/>
  <c r="R74" i="51" s="1"/>
  <c r="S74" i="51" s="1"/>
  <c r="E75" i="51"/>
  <c r="E76" i="51"/>
  <c r="G76" i="51" s="1"/>
  <c r="E77" i="51"/>
  <c r="E78" i="51"/>
  <c r="G78" i="51" s="1"/>
  <c r="H78" i="51" s="1"/>
  <c r="I78" i="51" s="1"/>
  <c r="J78" i="51" s="1"/>
  <c r="K78" i="51" s="1"/>
  <c r="L78" i="51" s="1"/>
  <c r="M78" i="51" s="1"/>
  <c r="N78" i="51" s="1"/>
  <c r="O78" i="51" s="1"/>
  <c r="P78" i="51" s="1"/>
  <c r="Q78" i="51" s="1"/>
  <c r="R78" i="51" s="1"/>
  <c r="S78" i="51" s="1"/>
  <c r="E79" i="51"/>
  <c r="E80" i="51"/>
  <c r="G80" i="51" s="1"/>
  <c r="H80" i="51" s="1"/>
  <c r="I80" i="51" s="1"/>
  <c r="J80" i="51" s="1"/>
  <c r="K80" i="51" s="1"/>
  <c r="L80" i="51" s="1"/>
  <c r="M80" i="51" s="1"/>
  <c r="N80" i="51" s="1"/>
  <c r="O80" i="51" s="1"/>
  <c r="P80" i="51" s="1"/>
  <c r="Q80" i="51" s="1"/>
  <c r="R80" i="51" s="1"/>
  <c r="S80" i="51" s="1"/>
  <c r="E81" i="51"/>
  <c r="G81" i="51" s="1"/>
  <c r="E82" i="51"/>
  <c r="G82" i="51" s="1"/>
  <c r="E83" i="51"/>
  <c r="G83" i="51" s="1"/>
  <c r="H83" i="51" s="1"/>
  <c r="I83" i="51" s="1"/>
  <c r="J83" i="51" s="1"/>
  <c r="K83" i="51" s="1"/>
  <c r="L83" i="51" s="1"/>
  <c r="M83" i="51" s="1"/>
  <c r="N83" i="51" s="1"/>
  <c r="O83" i="51" s="1"/>
  <c r="P83" i="51" s="1"/>
  <c r="Q83" i="51" s="1"/>
  <c r="R83" i="51" s="1"/>
  <c r="S83" i="51" s="1"/>
  <c r="E84" i="51"/>
  <c r="G84" i="51" s="1"/>
  <c r="H84" i="51" s="1"/>
  <c r="I84" i="51" s="1"/>
  <c r="J84" i="51" s="1"/>
  <c r="K84" i="51" s="1"/>
  <c r="L84" i="51" s="1"/>
  <c r="M84" i="51" s="1"/>
  <c r="N84" i="51" s="1"/>
  <c r="O84" i="51" s="1"/>
  <c r="P84" i="51" s="1"/>
  <c r="Q84" i="51" s="1"/>
  <c r="R84" i="51" s="1"/>
  <c r="S84" i="51" s="1"/>
  <c r="E85" i="51"/>
  <c r="G85" i="51" s="1"/>
  <c r="H85" i="51" s="1"/>
  <c r="I85" i="51" s="1"/>
  <c r="J85" i="51" s="1"/>
  <c r="K85" i="51" s="1"/>
  <c r="L85" i="51" s="1"/>
  <c r="M85" i="51" s="1"/>
  <c r="N85" i="51" s="1"/>
  <c r="O85" i="51" s="1"/>
  <c r="P85" i="51" s="1"/>
  <c r="Q85" i="51" s="1"/>
  <c r="R85" i="51" s="1"/>
  <c r="S85" i="51" s="1"/>
  <c r="E86" i="51"/>
  <c r="G86" i="51" s="1"/>
  <c r="E87" i="51"/>
  <c r="G87" i="51" s="1"/>
  <c r="E88" i="51"/>
  <c r="G88" i="51" s="1"/>
  <c r="H88" i="51" s="1"/>
  <c r="I88" i="51" s="1"/>
  <c r="J88" i="51" s="1"/>
  <c r="K88" i="51" s="1"/>
  <c r="L88" i="51" s="1"/>
  <c r="M88" i="51" s="1"/>
  <c r="N88" i="51" s="1"/>
  <c r="O88" i="51" s="1"/>
  <c r="P88" i="51" s="1"/>
  <c r="Q88" i="51" s="1"/>
  <c r="R88" i="51" s="1"/>
  <c r="S88" i="51" s="1"/>
  <c r="E89" i="51"/>
  <c r="E90" i="51"/>
  <c r="G90" i="51" s="1"/>
  <c r="H90" i="51" s="1"/>
  <c r="I90" i="51" s="1"/>
  <c r="J90" i="51" s="1"/>
  <c r="K90" i="51" s="1"/>
  <c r="L90" i="51" s="1"/>
  <c r="M90" i="51" s="1"/>
  <c r="N90" i="51" s="1"/>
  <c r="O90" i="51" s="1"/>
  <c r="P90" i="51" s="1"/>
  <c r="Q90" i="51" s="1"/>
  <c r="R90" i="51" s="1"/>
  <c r="S90" i="51" s="1"/>
  <c r="E91" i="51"/>
  <c r="E92" i="51"/>
  <c r="G92" i="51" s="1"/>
  <c r="E93" i="51"/>
  <c r="G93" i="51" s="1"/>
  <c r="H93" i="51" s="1"/>
  <c r="I93" i="51" s="1"/>
  <c r="J93" i="51" s="1"/>
  <c r="K93" i="51" s="1"/>
  <c r="L93" i="51" s="1"/>
  <c r="M93" i="51" s="1"/>
  <c r="N93" i="51" s="1"/>
  <c r="O93" i="51" s="1"/>
  <c r="P93" i="51" s="1"/>
  <c r="Q93" i="51" s="1"/>
  <c r="R93" i="51" s="1"/>
  <c r="S93" i="51" s="1"/>
  <c r="E94" i="51"/>
  <c r="G94" i="51" s="1"/>
  <c r="H94" i="51" s="1"/>
  <c r="I94" i="51" s="1"/>
  <c r="J94" i="51" s="1"/>
  <c r="K94" i="51" s="1"/>
  <c r="L94" i="51" s="1"/>
  <c r="M94" i="51" s="1"/>
  <c r="N94" i="51" s="1"/>
  <c r="O94" i="51" s="1"/>
  <c r="P94" i="51" s="1"/>
  <c r="Q94" i="51" s="1"/>
  <c r="R94" i="51" s="1"/>
  <c r="S94" i="51" s="1"/>
  <c r="E95" i="51"/>
  <c r="G95" i="51" s="1"/>
  <c r="H95" i="51" s="1"/>
  <c r="I95" i="51" s="1"/>
  <c r="J95" i="51" s="1"/>
  <c r="K95" i="51" s="1"/>
  <c r="L95" i="51" s="1"/>
  <c r="M95" i="51" s="1"/>
  <c r="N95" i="51" s="1"/>
  <c r="O95" i="51" s="1"/>
  <c r="P95" i="51" s="1"/>
  <c r="Q95" i="51" s="1"/>
  <c r="R95" i="51" s="1"/>
  <c r="S95" i="51" s="1"/>
  <c r="E96" i="51"/>
  <c r="G96" i="51" s="1"/>
  <c r="E97" i="51"/>
  <c r="E98" i="51"/>
  <c r="E99" i="51"/>
  <c r="G99" i="51" s="1"/>
  <c r="H99" i="51" s="1"/>
  <c r="I99" i="51" s="1"/>
  <c r="J99" i="51" s="1"/>
  <c r="K99" i="51"/>
  <c r="L99" i="51" s="1"/>
  <c r="M99" i="51" s="1"/>
  <c r="N99" i="51" s="1"/>
  <c r="O99" i="51" s="1"/>
  <c r="P99" i="51" s="1"/>
  <c r="Q99" i="51" s="1"/>
  <c r="R99" i="51" s="1"/>
  <c r="S99" i="51" s="1"/>
  <c r="E100" i="51"/>
  <c r="G100" i="51" s="1"/>
  <c r="H100" i="51" s="1"/>
  <c r="I100" i="51" s="1"/>
  <c r="J100" i="51" s="1"/>
  <c r="K100" i="51" s="1"/>
  <c r="L100" i="51" s="1"/>
  <c r="M100" i="51" s="1"/>
  <c r="N100" i="51" s="1"/>
  <c r="O100" i="51" s="1"/>
  <c r="P100" i="51" s="1"/>
  <c r="Q100" i="51" s="1"/>
  <c r="R100" i="51" s="1"/>
  <c r="S100" i="51" s="1"/>
  <c r="E101" i="51"/>
  <c r="G101" i="51" s="1"/>
  <c r="E102" i="51"/>
  <c r="G102" i="51" s="1"/>
  <c r="E103" i="51"/>
  <c r="G103" i="51" s="1"/>
  <c r="H103" i="51" s="1"/>
  <c r="I103" i="51" s="1"/>
  <c r="J103" i="51" s="1"/>
  <c r="K103" i="51" s="1"/>
  <c r="L103" i="51" s="1"/>
  <c r="M103" i="51" s="1"/>
  <c r="N103" i="51" s="1"/>
  <c r="O103" i="51" s="1"/>
  <c r="P103" i="51" s="1"/>
  <c r="Q103" i="51" s="1"/>
  <c r="R103" i="51" s="1"/>
  <c r="S103" i="51" s="1"/>
  <c r="E104" i="51"/>
  <c r="G104" i="51"/>
  <c r="H104" i="51" s="1"/>
  <c r="I104" i="51" s="1"/>
  <c r="J104" i="51" s="1"/>
  <c r="K104" i="51" s="1"/>
  <c r="L104" i="51" s="1"/>
  <c r="M104" i="51" s="1"/>
  <c r="N104" i="51" s="1"/>
  <c r="O104" i="51" s="1"/>
  <c r="P104" i="51" s="1"/>
  <c r="Q104" i="51" s="1"/>
  <c r="R104" i="51" s="1"/>
  <c r="S104" i="51" s="1"/>
  <c r="E105" i="51"/>
  <c r="E106" i="51"/>
  <c r="E107" i="51"/>
  <c r="E108" i="51"/>
  <c r="G108" i="51" s="1"/>
  <c r="H108" i="51" s="1"/>
  <c r="I108" i="51" s="1"/>
  <c r="J108" i="51" s="1"/>
  <c r="K108" i="51" s="1"/>
  <c r="L108" i="51" s="1"/>
  <c r="M108" i="51" s="1"/>
  <c r="N108" i="51" s="1"/>
  <c r="O108" i="51" s="1"/>
  <c r="P108" i="51" s="1"/>
  <c r="Q108" i="51" s="1"/>
  <c r="R108" i="51" s="1"/>
  <c r="S108" i="51" s="1"/>
  <c r="E109" i="51"/>
  <c r="G109" i="51" s="1"/>
  <c r="H109" i="51"/>
  <c r="I109" i="51" s="1"/>
  <c r="J109" i="51" s="1"/>
  <c r="K109" i="51" s="1"/>
  <c r="L109" i="51" s="1"/>
  <c r="M109" i="51" s="1"/>
  <c r="N109" i="51" s="1"/>
  <c r="O109" i="51" s="1"/>
  <c r="P109" i="51" s="1"/>
  <c r="Q109" i="51" s="1"/>
  <c r="R109" i="51" s="1"/>
  <c r="S109" i="51" s="1"/>
  <c r="E110" i="51"/>
  <c r="E111" i="51"/>
  <c r="E112" i="51"/>
  <c r="G112" i="51" s="1"/>
  <c r="E113" i="51"/>
  <c r="G113" i="51" s="1"/>
  <c r="H113" i="51" s="1"/>
  <c r="I113" i="51" s="1"/>
  <c r="J113" i="51" s="1"/>
  <c r="K113" i="51" s="1"/>
  <c r="L113" i="51" s="1"/>
  <c r="M113" i="51" s="1"/>
  <c r="N113" i="51" s="1"/>
  <c r="O113" i="51" s="1"/>
  <c r="P113" i="51" s="1"/>
  <c r="Q113" i="51" s="1"/>
  <c r="R113" i="51" s="1"/>
  <c r="S113" i="51" s="1"/>
  <c r="E114" i="51"/>
  <c r="E115" i="51"/>
  <c r="E116" i="51"/>
  <c r="G116" i="51"/>
  <c r="E117" i="51"/>
  <c r="G117" i="51" s="1"/>
  <c r="E118" i="51"/>
  <c r="E119" i="51"/>
  <c r="E120" i="51"/>
  <c r="G120" i="51" s="1"/>
  <c r="H120" i="51" s="1"/>
  <c r="I120" i="51" s="1"/>
  <c r="J120" i="51" s="1"/>
  <c r="K120" i="51" s="1"/>
  <c r="L120" i="51" s="1"/>
  <c r="M120" i="51" s="1"/>
  <c r="N120" i="51" s="1"/>
  <c r="O120" i="51" s="1"/>
  <c r="P120" i="51" s="1"/>
  <c r="Q120" i="51" s="1"/>
  <c r="R120" i="51" s="1"/>
  <c r="S120" i="51" s="1"/>
  <c r="E121" i="51"/>
  <c r="G121" i="51" s="1"/>
  <c r="E122" i="51"/>
  <c r="E123" i="51"/>
  <c r="E124" i="51"/>
  <c r="G124" i="51" s="1"/>
  <c r="H124" i="51" s="1"/>
  <c r="I124" i="51" s="1"/>
  <c r="J124" i="51" s="1"/>
  <c r="K124" i="51" s="1"/>
  <c r="L124" i="51" s="1"/>
  <c r="M124" i="51" s="1"/>
  <c r="N124" i="51" s="1"/>
  <c r="O124" i="51" s="1"/>
  <c r="P124" i="51" s="1"/>
  <c r="Q124" i="51" s="1"/>
  <c r="R124" i="51" s="1"/>
  <c r="S124" i="51" s="1"/>
  <c r="E125" i="51"/>
  <c r="G125" i="51" s="1"/>
  <c r="H125" i="51" s="1"/>
  <c r="I125" i="51" s="1"/>
  <c r="J125" i="51" s="1"/>
  <c r="K125" i="51" s="1"/>
  <c r="L125" i="51" s="1"/>
  <c r="M125" i="51" s="1"/>
  <c r="N125" i="51" s="1"/>
  <c r="O125" i="51" s="1"/>
  <c r="P125" i="51" s="1"/>
  <c r="Q125" i="51" s="1"/>
  <c r="R125" i="51" s="1"/>
  <c r="S125" i="51" s="1"/>
  <c r="E126" i="51"/>
  <c r="E127" i="51"/>
  <c r="E128" i="51"/>
  <c r="G128" i="51" s="1"/>
  <c r="H128" i="51" s="1"/>
  <c r="I128" i="51" s="1"/>
  <c r="J128" i="51" s="1"/>
  <c r="K128" i="51" s="1"/>
  <c r="L128" i="51" s="1"/>
  <c r="M128" i="51" s="1"/>
  <c r="N128" i="51" s="1"/>
  <c r="O128" i="51" s="1"/>
  <c r="P128" i="51" s="1"/>
  <c r="Q128" i="51" s="1"/>
  <c r="R128" i="51" s="1"/>
  <c r="S128" i="51" s="1"/>
  <c r="E129" i="51"/>
  <c r="G129" i="51" s="1"/>
  <c r="H129" i="51" s="1"/>
  <c r="I129" i="51" s="1"/>
  <c r="J129" i="51" s="1"/>
  <c r="K129" i="51" s="1"/>
  <c r="L129" i="51" s="1"/>
  <c r="M129" i="51" s="1"/>
  <c r="N129" i="51" s="1"/>
  <c r="O129" i="51" s="1"/>
  <c r="P129" i="51" s="1"/>
  <c r="Q129" i="51" s="1"/>
  <c r="R129" i="51" s="1"/>
  <c r="S129" i="51" s="1"/>
  <c r="E130" i="51"/>
  <c r="E131" i="51"/>
  <c r="G131" i="51" s="1"/>
  <c r="E132" i="51"/>
  <c r="G132" i="51" s="1"/>
  <c r="E133" i="51"/>
  <c r="E134" i="51"/>
  <c r="G134" i="51" s="1"/>
  <c r="H134" i="51" s="1"/>
  <c r="I134" i="51" s="1"/>
  <c r="J134" i="51" s="1"/>
  <c r="K134" i="51" s="1"/>
  <c r="L134" i="51" s="1"/>
  <c r="M134" i="51" s="1"/>
  <c r="N134" i="51" s="1"/>
  <c r="O134" i="51" s="1"/>
  <c r="P134" i="51" s="1"/>
  <c r="Q134" i="51" s="1"/>
  <c r="R134" i="51" s="1"/>
  <c r="S134" i="51" s="1"/>
  <c r="E135" i="51"/>
  <c r="G135" i="51" s="1"/>
  <c r="H135" i="51" s="1"/>
  <c r="I135" i="51" s="1"/>
  <c r="J135" i="51" s="1"/>
  <c r="K135" i="51" s="1"/>
  <c r="L135" i="51" s="1"/>
  <c r="M135" i="51" s="1"/>
  <c r="N135" i="51" s="1"/>
  <c r="O135" i="51" s="1"/>
  <c r="P135" i="51" s="1"/>
  <c r="Q135" i="51" s="1"/>
  <c r="R135" i="51" s="1"/>
  <c r="S135" i="51" s="1"/>
  <c r="E136" i="51"/>
  <c r="G136" i="51" s="1"/>
  <c r="E137" i="51"/>
  <c r="E138" i="51"/>
  <c r="G138" i="51" s="1"/>
  <c r="H138" i="51" s="1"/>
  <c r="I138" i="51" s="1"/>
  <c r="J138" i="51" s="1"/>
  <c r="K138" i="51" s="1"/>
  <c r="L138" i="51" s="1"/>
  <c r="M138" i="51" s="1"/>
  <c r="N138" i="51" s="1"/>
  <c r="O138" i="51" s="1"/>
  <c r="P138" i="51" s="1"/>
  <c r="Q138" i="51" s="1"/>
  <c r="R138" i="51" s="1"/>
  <c r="S138" i="51" s="1"/>
  <c r="E139" i="51"/>
  <c r="E140" i="51"/>
  <c r="G140" i="51" s="1"/>
  <c r="H140" i="51" s="1"/>
  <c r="I140" i="51" s="1"/>
  <c r="J140" i="51" s="1"/>
  <c r="K140" i="51" s="1"/>
  <c r="L140" i="51" s="1"/>
  <c r="M140" i="51" s="1"/>
  <c r="N140" i="51" s="1"/>
  <c r="O140" i="51" s="1"/>
  <c r="P140" i="51" s="1"/>
  <c r="Q140" i="51" s="1"/>
  <c r="R140" i="51" s="1"/>
  <c r="S140" i="51" s="1"/>
  <c r="E141" i="51"/>
  <c r="G141" i="51" s="1"/>
  <c r="E142" i="51"/>
  <c r="G142" i="51" s="1"/>
  <c r="E143" i="51"/>
  <c r="E144" i="51"/>
  <c r="G144" i="51" s="1"/>
  <c r="H144" i="51" s="1"/>
  <c r="I144" i="51" s="1"/>
  <c r="J144" i="51" s="1"/>
  <c r="K144" i="51" s="1"/>
  <c r="L144" i="51" s="1"/>
  <c r="M144" i="51" s="1"/>
  <c r="N144" i="51" s="1"/>
  <c r="O144" i="51" s="1"/>
  <c r="P144" i="51" s="1"/>
  <c r="Q144" i="51" s="1"/>
  <c r="R144" i="51" s="1"/>
  <c r="S144" i="51" s="1"/>
  <c r="E145" i="51"/>
  <c r="E146" i="51"/>
  <c r="G146" i="51" s="1"/>
  <c r="E147" i="51"/>
  <c r="G147" i="51" s="1"/>
  <c r="E148" i="51"/>
  <c r="G148" i="51" s="1"/>
  <c r="H148" i="51" s="1"/>
  <c r="I148" i="51" s="1"/>
  <c r="J148" i="51" s="1"/>
  <c r="K148" i="51" s="1"/>
  <c r="L148" i="51" s="1"/>
  <c r="M148" i="51" s="1"/>
  <c r="N148" i="51" s="1"/>
  <c r="O148" i="51" s="1"/>
  <c r="P148" i="51" s="1"/>
  <c r="Q148" i="51" s="1"/>
  <c r="R148" i="51" s="1"/>
  <c r="S148" i="51" s="1"/>
  <c r="E149" i="51"/>
  <c r="G149" i="51" s="1"/>
  <c r="H149" i="51" s="1"/>
  <c r="I149" i="51" s="1"/>
  <c r="J149" i="51" s="1"/>
  <c r="K149" i="51" s="1"/>
  <c r="L149" i="51" s="1"/>
  <c r="M149" i="51" s="1"/>
  <c r="N149" i="51" s="1"/>
  <c r="O149" i="51" s="1"/>
  <c r="P149" i="51" s="1"/>
  <c r="Q149" i="51" s="1"/>
  <c r="R149" i="51" s="1"/>
  <c r="S149" i="51" s="1"/>
  <c r="E150" i="51"/>
  <c r="G150" i="51" s="1"/>
  <c r="H150" i="51" s="1"/>
  <c r="I150" i="51" s="1"/>
  <c r="J150" i="51" s="1"/>
  <c r="K150" i="51" s="1"/>
  <c r="L150" i="51" s="1"/>
  <c r="M150" i="51" s="1"/>
  <c r="N150" i="51" s="1"/>
  <c r="O150" i="51" s="1"/>
  <c r="P150" i="51" s="1"/>
  <c r="Q150" i="51" s="1"/>
  <c r="R150" i="51" s="1"/>
  <c r="S150" i="51" s="1"/>
  <c r="E151" i="51"/>
  <c r="E152" i="51"/>
  <c r="G152" i="51" s="1"/>
  <c r="E153" i="51"/>
  <c r="E154" i="51"/>
  <c r="G154" i="51" s="1"/>
  <c r="H154" i="51" s="1"/>
  <c r="I154" i="51" s="1"/>
  <c r="J154" i="51" s="1"/>
  <c r="K154" i="51" s="1"/>
  <c r="L154" i="51" s="1"/>
  <c r="M154" i="51" s="1"/>
  <c r="N154" i="51" s="1"/>
  <c r="O154" i="51" s="1"/>
  <c r="P154" i="51" s="1"/>
  <c r="Q154" i="51" s="1"/>
  <c r="R154" i="51" s="1"/>
  <c r="S154" i="51" s="1"/>
  <c r="E155" i="51"/>
  <c r="G155" i="51" s="1"/>
  <c r="H155" i="51" s="1"/>
  <c r="I155" i="51" s="1"/>
  <c r="J155" i="51" s="1"/>
  <c r="K155" i="51" s="1"/>
  <c r="L155" i="51" s="1"/>
  <c r="M155" i="51" s="1"/>
  <c r="N155" i="51" s="1"/>
  <c r="O155" i="51" s="1"/>
  <c r="P155" i="51" s="1"/>
  <c r="Q155" i="51" s="1"/>
  <c r="R155" i="51" s="1"/>
  <c r="S155" i="51" s="1"/>
  <c r="E156" i="51"/>
  <c r="G156" i="51" s="1"/>
  <c r="E157" i="51"/>
  <c r="G157" i="51" s="1"/>
  <c r="E158" i="51"/>
  <c r="E159" i="51"/>
  <c r="G159" i="51" s="1"/>
  <c r="H159" i="51" s="1"/>
  <c r="I159" i="51" s="1"/>
  <c r="J159" i="51" s="1"/>
  <c r="K159" i="51" s="1"/>
  <c r="L159" i="51" s="1"/>
  <c r="M159" i="51" s="1"/>
  <c r="N159" i="51" s="1"/>
  <c r="O159" i="51" s="1"/>
  <c r="P159" i="51" s="1"/>
  <c r="Q159" i="51" s="1"/>
  <c r="R159" i="51" s="1"/>
  <c r="S159" i="51" s="1"/>
  <c r="E160" i="51"/>
  <c r="G160" i="51" s="1"/>
  <c r="H160" i="51" s="1"/>
  <c r="I160" i="51" s="1"/>
  <c r="J160" i="51" s="1"/>
  <c r="K160" i="51" s="1"/>
  <c r="L160" i="51" s="1"/>
  <c r="M160" i="51" s="1"/>
  <c r="N160" i="51" s="1"/>
  <c r="O160" i="51" s="1"/>
  <c r="P160" i="51" s="1"/>
  <c r="Q160" i="51" s="1"/>
  <c r="R160" i="51" s="1"/>
  <c r="S160" i="51" s="1"/>
  <c r="E161" i="51"/>
  <c r="G161" i="51" s="1"/>
  <c r="E162" i="51"/>
  <c r="E163" i="51"/>
  <c r="G163" i="51" s="1"/>
  <c r="H163" i="51" s="1"/>
  <c r="I163" i="51" s="1"/>
  <c r="J163" i="51" s="1"/>
  <c r="K163" i="51" s="1"/>
  <c r="L163" i="51" s="1"/>
  <c r="M163" i="51" s="1"/>
  <c r="N163" i="51" s="1"/>
  <c r="O163" i="51" s="1"/>
  <c r="P163" i="51" s="1"/>
  <c r="Q163" i="51" s="1"/>
  <c r="R163" i="51" s="1"/>
  <c r="S163" i="51" s="1"/>
  <c r="E164" i="51"/>
  <c r="G164" i="51" s="1"/>
  <c r="H164" i="51" s="1"/>
  <c r="I164" i="51" s="1"/>
  <c r="J164" i="51" s="1"/>
  <c r="K164" i="51" s="1"/>
  <c r="L164" i="51" s="1"/>
  <c r="M164" i="51" s="1"/>
  <c r="N164" i="51" s="1"/>
  <c r="O164" i="51" s="1"/>
  <c r="P164" i="51" s="1"/>
  <c r="Q164" i="51" s="1"/>
  <c r="R164" i="51" s="1"/>
  <c r="S164" i="51" s="1"/>
  <c r="E165" i="51"/>
  <c r="G165" i="51" s="1"/>
  <c r="H165" i="51" s="1"/>
  <c r="I165" i="51" s="1"/>
  <c r="J165" i="51" s="1"/>
  <c r="K165" i="51" s="1"/>
  <c r="L165" i="51" s="1"/>
  <c r="M165" i="51" s="1"/>
  <c r="N165" i="51" s="1"/>
  <c r="O165" i="51" s="1"/>
  <c r="P165" i="51" s="1"/>
  <c r="Q165" i="51" s="1"/>
  <c r="R165" i="51" s="1"/>
  <c r="S165" i="51" s="1"/>
  <c r="E166" i="51"/>
  <c r="E167" i="51"/>
  <c r="E168" i="51"/>
  <c r="G168" i="51" s="1"/>
  <c r="H168" i="51" s="1"/>
  <c r="I168" i="51" s="1"/>
  <c r="J168" i="51" s="1"/>
  <c r="K168" i="51" s="1"/>
  <c r="L168" i="51" s="1"/>
  <c r="M168" i="51" s="1"/>
  <c r="N168" i="51" s="1"/>
  <c r="O168" i="51" s="1"/>
  <c r="P168" i="51" s="1"/>
  <c r="Q168" i="51" s="1"/>
  <c r="R168" i="51" s="1"/>
  <c r="S168" i="51" s="1"/>
  <c r="E169" i="51"/>
  <c r="G169" i="51" s="1"/>
  <c r="H169" i="51" s="1"/>
  <c r="I169" i="51" s="1"/>
  <c r="J169" i="51" s="1"/>
  <c r="K169" i="51" s="1"/>
  <c r="L169" i="51" s="1"/>
  <c r="M169" i="51" s="1"/>
  <c r="N169" i="51" s="1"/>
  <c r="O169" i="51" s="1"/>
  <c r="P169" i="51" s="1"/>
  <c r="Q169" i="51" s="1"/>
  <c r="R169" i="51" s="1"/>
  <c r="S169" i="51" s="1"/>
  <c r="E170" i="51"/>
  <c r="E171" i="51"/>
  <c r="E172" i="51"/>
  <c r="G172" i="51" s="1"/>
  <c r="E173" i="51"/>
  <c r="G173" i="51" s="1"/>
  <c r="H173" i="51" s="1"/>
  <c r="I173" i="51" s="1"/>
  <c r="J173" i="51" s="1"/>
  <c r="K173" i="51" s="1"/>
  <c r="L173" i="51" s="1"/>
  <c r="M173" i="51" s="1"/>
  <c r="N173" i="51" s="1"/>
  <c r="O173" i="51" s="1"/>
  <c r="P173" i="51" s="1"/>
  <c r="Q173" i="51" s="1"/>
  <c r="R173" i="51" s="1"/>
  <c r="S173" i="51" s="1"/>
  <c r="E174" i="51"/>
  <c r="E175" i="51"/>
  <c r="E176" i="51"/>
  <c r="G176" i="51" s="1"/>
  <c r="E177" i="51"/>
  <c r="G177" i="51" s="1"/>
  <c r="E178" i="51"/>
  <c r="E179" i="51"/>
  <c r="E180" i="51"/>
  <c r="G180" i="51" s="1"/>
  <c r="H180" i="51" s="1"/>
  <c r="I180" i="51" s="1"/>
  <c r="J180" i="51" s="1"/>
  <c r="K180" i="51" s="1"/>
  <c r="L180" i="51" s="1"/>
  <c r="M180" i="51" s="1"/>
  <c r="N180" i="51" s="1"/>
  <c r="O180" i="51" s="1"/>
  <c r="P180" i="51" s="1"/>
  <c r="Q180" i="51" s="1"/>
  <c r="R180" i="51" s="1"/>
  <c r="S180" i="51" s="1"/>
  <c r="E181" i="51"/>
  <c r="G181" i="51" s="1"/>
  <c r="E182" i="51"/>
  <c r="E183" i="51"/>
  <c r="E184" i="51"/>
  <c r="G184" i="51" s="1"/>
  <c r="H184" i="51" s="1"/>
  <c r="I184" i="51" s="1"/>
  <c r="J184" i="51" s="1"/>
  <c r="K184" i="51" s="1"/>
  <c r="L184" i="51" s="1"/>
  <c r="M184" i="51" s="1"/>
  <c r="N184" i="51" s="1"/>
  <c r="O184" i="51" s="1"/>
  <c r="P184" i="51" s="1"/>
  <c r="Q184" i="51" s="1"/>
  <c r="R184" i="51" s="1"/>
  <c r="S184" i="51" s="1"/>
  <c r="E185" i="51"/>
  <c r="G185" i="51" s="1"/>
  <c r="H185" i="51" s="1"/>
  <c r="I185" i="51" s="1"/>
  <c r="J185" i="51" s="1"/>
  <c r="K185" i="51" s="1"/>
  <c r="L185" i="51" s="1"/>
  <c r="M185" i="51" s="1"/>
  <c r="N185" i="51" s="1"/>
  <c r="O185" i="51" s="1"/>
  <c r="P185" i="51" s="1"/>
  <c r="Q185" i="51" s="1"/>
  <c r="R185" i="51" s="1"/>
  <c r="S185" i="51" s="1"/>
  <c r="E186" i="51"/>
  <c r="E187" i="51"/>
  <c r="G187" i="51" s="1"/>
  <c r="E188" i="51"/>
  <c r="G188" i="51" s="1"/>
  <c r="H188" i="51" s="1"/>
  <c r="I188" i="51" s="1"/>
  <c r="J188" i="51" s="1"/>
  <c r="K188" i="51" s="1"/>
  <c r="L188" i="51" s="1"/>
  <c r="M188" i="51" s="1"/>
  <c r="N188" i="51" s="1"/>
  <c r="O188" i="51" s="1"/>
  <c r="P188" i="51" s="1"/>
  <c r="Q188" i="51" s="1"/>
  <c r="R188" i="51" s="1"/>
  <c r="S188" i="51" s="1"/>
  <c r="E189" i="51"/>
  <c r="G189" i="51" s="1"/>
  <c r="H189" i="51" s="1"/>
  <c r="I189" i="51" s="1"/>
  <c r="J189" i="51" s="1"/>
  <c r="K189" i="51" s="1"/>
  <c r="L189" i="51" s="1"/>
  <c r="M189" i="51" s="1"/>
  <c r="N189" i="51" s="1"/>
  <c r="O189" i="51" s="1"/>
  <c r="P189" i="51" s="1"/>
  <c r="Q189" i="51" s="1"/>
  <c r="R189" i="51" s="1"/>
  <c r="S189" i="51" s="1"/>
  <c r="E190" i="51"/>
  <c r="G190" i="51" s="1"/>
  <c r="H190" i="51" s="1"/>
  <c r="I190" i="51" s="1"/>
  <c r="J190" i="51" s="1"/>
  <c r="K190" i="51" s="1"/>
  <c r="L190" i="51" s="1"/>
  <c r="M190" i="51" s="1"/>
  <c r="N190" i="51" s="1"/>
  <c r="O190" i="51" s="1"/>
  <c r="P190" i="51" s="1"/>
  <c r="Q190" i="51" s="1"/>
  <c r="R190" i="51" s="1"/>
  <c r="S190" i="51" s="1"/>
  <c r="E191" i="51"/>
  <c r="E192" i="51"/>
  <c r="G192" i="51" s="1"/>
  <c r="E193" i="51"/>
  <c r="G193" i="51" s="1"/>
  <c r="H193" i="51" s="1"/>
  <c r="I193" i="51" s="1"/>
  <c r="J193" i="51" s="1"/>
  <c r="K193" i="51" s="1"/>
  <c r="L193" i="51" s="1"/>
  <c r="M193" i="51" s="1"/>
  <c r="N193" i="51" s="1"/>
  <c r="O193" i="51" s="1"/>
  <c r="P193" i="51" s="1"/>
  <c r="Q193" i="51" s="1"/>
  <c r="R193" i="51" s="1"/>
  <c r="S193" i="51" s="1"/>
  <c r="E194" i="51"/>
  <c r="G194" i="51" s="1"/>
  <c r="H194" i="51" s="1"/>
  <c r="I194" i="51" s="1"/>
  <c r="J194" i="51" s="1"/>
  <c r="K194" i="51" s="1"/>
  <c r="L194" i="51" s="1"/>
  <c r="M194" i="51" s="1"/>
  <c r="N194" i="51" s="1"/>
  <c r="O194" i="51" s="1"/>
  <c r="P194" i="51" s="1"/>
  <c r="Q194" i="51" s="1"/>
  <c r="R194" i="51" s="1"/>
  <c r="S194" i="51" s="1"/>
  <c r="E195" i="51"/>
  <c r="E196" i="51"/>
  <c r="G196" i="51" s="1"/>
  <c r="E197" i="51"/>
  <c r="G197" i="51" s="1"/>
  <c r="E198" i="51"/>
  <c r="G198" i="51" s="1"/>
  <c r="H198" i="51" s="1"/>
  <c r="I198" i="51" s="1"/>
  <c r="J198" i="51" s="1"/>
  <c r="K198" i="51" s="1"/>
  <c r="L198" i="51" s="1"/>
  <c r="M198" i="51" s="1"/>
  <c r="N198" i="51" s="1"/>
  <c r="O198" i="51" s="1"/>
  <c r="P198" i="51" s="1"/>
  <c r="Q198" i="51" s="1"/>
  <c r="R198" i="51" s="1"/>
  <c r="S198" i="51" s="1"/>
  <c r="E199" i="51"/>
  <c r="E200" i="51"/>
  <c r="G200" i="51" s="1"/>
  <c r="H200" i="51" s="1"/>
  <c r="I200" i="51" s="1"/>
  <c r="J200" i="51" s="1"/>
  <c r="K200" i="51" s="1"/>
  <c r="L200" i="51" s="1"/>
  <c r="M200" i="51" s="1"/>
  <c r="N200" i="51" s="1"/>
  <c r="O200" i="51" s="1"/>
  <c r="P200" i="51" s="1"/>
  <c r="Q200" i="51" s="1"/>
  <c r="R200" i="51" s="1"/>
  <c r="S200" i="51" s="1"/>
  <c r="E201" i="51"/>
  <c r="G201" i="51" s="1"/>
  <c r="E202" i="51"/>
  <c r="G202" i="51" s="1"/>
  <c r="E203" i="51"/>
  <c r="E204" i="51"/>
  <c r="G204" i="51" s="1"/>
  <c r="H204" i="51" s="1"/>
  <c r="I204" i="51" s="1"/>
  <c r="J204" i="51" s="1"/>
  <c r="K204" i="51" s="1"/>
  <c r="L204" i="51" s="1"/>
  <c r="M204" i="51" s="1"/>
  <c r="N204" i="51" s="1"/>
  <c r="O204" i="51" s="1"/>
  <c r="P204" i="51" s="1"/>
  <c r="Q204" i="51" s="1"/>
  <c r="R204" i="51" s="1"/>
  <c r="S204" i="51" s="1"/>
  <c r="E205" i="51"/>
  <c r="G205" i="51" s="1"/>
  <c r="H205" i="51" s="1"/>
  <c r="I205" i="51" s="1"/>
  <c r="J205" i="51" s="1"/>
  <c r="K205" i="51" s="1"/>
  <c r="L205" i="51" s="1"/>
  <c r="M205" i="51" s="1"/>
  <c r="N205" i="51" s="1"/>
  <c r="O205" i="51" s="1"/>
  <c r="P205" i="51" s="1"/>
  <c r="Q205" i="51" s="1"/>
  <c r="R205" i="51" s="1"/>
  <c r="S205" i="51" s="1"/>
  <c r="E206" i="51"/>
  <c r="G206" i="51" s="1"/>
  <c r="E207" i="51"/>
  <c r="E208" i="51"/>
  <c r="G208" i="51" s="1"/>
  <c r="H208" i="51" s="1"/>
  <c r="I208" i="51" s="1"/>
  <c r="J208" i="51" s="1"/>
  <c r="K208" i="51" s="1"/>
  <c r="L208" i="51" s="1"/>
  <c r="M208" i="51" s="1"/>
  <c r="N208" i="51" s="1"/>
  <c r="O208" i="51" s="1"/>
  <c r="P208" i="51" s="1"/>
  <c r="Q208" i="51" s="1"/>
  <c r="R208" i="51" s="1"/>
  <c r="S208" i="51" s="1"/>
  <c r="E209" i="51"/>
  <c r="G209" i="51" s="1"/>
  <c r="H209" i="51" s="1"/>
  <c r="I209" i="51" s="1"/>
  <c r="J209" i="51" s="1"/>
  <c r="K209" i="51" s="1"/>
  <c r="L209" i="51" s="1"/>
  <c r="M209" i="51" s="1"/>
  <c r="N209" i="51" s="1"/>
  <c r="O209" i="51" s="1"/>
  <c r="P209" i="51" s="1"/>
  <c r="Q209" i="51" s="1"/>
  <c r="R209" i="51" s="1"/>
  <c r="S209" i="51" s="1"/>
  <c r="E210" i="51"/>
  <c r="G210" i="51" s="1"/>
  <c r="H210" i="51" s="1"/>
  <c r="I210" i="51" s="1"/>
  <c r="J210" i="51" s="1"/>
  <c r="K210" i="51" s="1"/>
  <c r="L210" i="51" s="1"/>
  <c r="M210" i="51" s="1"/>
  <c r="N210" i="51" s="1"/>
  <c r="O210" i="51" s="1"/>
  <c r="P210" i="51" s="1"/>
  <c r="Q210" i="51" s="1"/>
  <c r="R210" i="51" s="1"/>
  <c r="S210" i="51" s="1"/>
  <c r="E211" i="51"/>
  <c r="E212" i="51"/>
  <c r="G212" i="51" s="1"/>
  <c r="E213" i="51"/>
  <c r="G213" i="51" s="1"/>
  <c r="H213" i="51" s="1"/>
  <c r="I213" i="51" s="1"/>
  <c r="J213" i="51" s="1"/>
  <c r="K213" i="51" s="1"/>
  <c r="L213" i="51" s="1"/>
  <c r="M213" i="51" s="1"/>
  <c r="N213" i="51" s="1"/>
  <c r="O213" i="51" s="1"/>
  <c r="P213" i="51" s="1"/>
  <c r="Q213" i="51" s="1"/>
  <c r="R213" i="51" s="1"/>
  <c r="S213" i="51" s="1"/>
  <c r="E214" i="51"/>
  <c r="G214" i="51" s="1"/>
  <c r="H214" i="51" s="1"/>
  <c r="I214" i="51" s="1"/>
  <c r="J214" i="51" s="1"/>
  <c r="K214" i="51" s="1"/>
  <c r="L214" i="51" s="1"/>
  <c r="M214" i="51" s="1"/>
  <c r="N214" i="51" s="1"/>
  <c r="O214" i="51" s="1"/>
  <c r="P214" i="51" s="1"/>
  <c r="Q214" i="51" s="1"/>
  <c r="R214" i="51" s="1"/>
  <c r="S214" i="51" s="1"/>
  <c r="E215" i="51"/>
  <c r="E216" i="51"/>
  <c r="G216" i="51" s="1"/>
  <c r="E217" i="51"/>
  <c r="G217" i="51" s="1"/>
  <c r="E218" i="51"/>
  <c r="G218" i="51" s="1"/>
  <c r="H218" i="51" s="1"/>
  <c r="I218" i="51" s="1"/>
  <c r="J218" i="51" s="1"/>
  <c r="K218" i="51" s="1"/>
  <c r="L218" i="51" s="1"/>
  <c r="M218" i="51" s="1"/>
  <c r="N218" i="51" s="1"/>
  <c r="O218" i="51" s="1"/>
  <c r="P218" i="51" s="1"/>
  <c r="Q218" i="51" s="1"/>
  <c r="R218" i="51" s="1"/>
  <c r="S218" i="51" s="1"/>
  <c r="E219" i="51"/>
  <c r="E220" i="51"/>
  <c r="G220" i="51" s="1"/>
  <c r="H220" i="51" s="1"/>
  <c r="I220" i="51" s="1"/>
  <c r="J220" i="51" s="1"/>
  <c r="K220" i="51" s="1"/>
  <c r="L220" i="51" s="1"/>
  <c r="M220" i="51" s="1"/>
  <c r="N220" i="51" s="1"/>
  <c r="O220" i="51" s="1"/>
  <c r="P220" i="51" s="1"/>
  <c r="Q220" i="51" s="1"/>
  <c r="R220" i="51" s="1"/>
  <c r="S220" i="51" s="1"/>
  <c r="E221" i="51"/>
  <c r="G221" i="51" s="1"/>
  <c r="E222" i="51"/>
  <c r="G222" i="51" s="1"/>
  <c r="E223" i="51"/>
  <c r="E224" i="51"/>
  <c r="G224" i="51" s="1"/>
  <c r="H224" i="51" s="1"/>
  <c r="I224" i="51" s="1"/>
  <c r="J224" i="51" s="1"/>
  <c r="K224" i="51" s="1"/>
  <c r="L224" i="51" s="1"/>
  <c r="M224" i="51" s="1"/>
  <c r="N224" i="51" s="1"/>
  <c r="O224" i="51" s="1"/>
  <c r="P224" i="51" s="1"/>
  <c r="Q224" i="51" s="1"/>
  <c r="R224" i="51" s="1"/>
  <c r="S224" i="51" s="1"/>
  <c r="E225" i="51"/>
  <c r="G225" i="51" s="1"/>
  <c r="H225" i="51" s="1"/>
  <c r="I225" i="51" s="1"/>
  <c r="J225" i="51" s="1"/>
  <c r="K225" i="51" s="1"/>
  <c r="L225" i="51" s="1"/>
  <c r="M225" i="51" s="1"/>
  <c r="N225" i="51" s="1"/>
  <c r="O225" i="51" s="1"/>
  <c r="P225" i="51" s="1"/>
  <c r="Q225" i="51" s="1"/>
  <c r="R225" i="51" s="1"/>
  <c r="S225" i="51" s="1"/>
  <c r="E226" i="51"/>
  <c r="G226" i="51" s="1"/>
  <c r="E227" i="51"/>
  <c r="E228" i="51"/>
  <c r="G228" i="51" s="1"/>
  <c r="H228" i="51" s="1"/>
  <c r="I228" i="51" s="1"/>
  <c r="J228" i="51" s="1"/>
  <c r="K228" i="51" s="1"/>
  <c r="L228" i="51" s="1"/>
  <c r="M228" i="51" s="1"/>
  <c r="N228" i="51" s="1"/>
  <c r="O228" i="51" s="1"/>
  <c r="P228" i="51" s="1"/>
  <c r="Q228" i="51" s="1"/>
  <c r="R228" i="51" s="1"/>
  <c r="S228" i="51" s="1"/>
  <c r="E229" i="51"/>
  <c r="G229" i="51" s="1"/>
  <c r="H229" i="51" s="1"/>
  <c r="I229" i="51" s="1"/>
  <c r="J229" i="51" s="1"/>
  <c r="K229" i="51" s="1"/>
  <c r="L229" i="51" s="1"/>
  <c r="M229" i="51" s="1"/>
  <c r="N229" i="51" s="1"/>
  <c r="O229" i="51" s="1"/>
  <c r="P229" i="51" s="1"/>
  <c r="Q229" i="51" s="1"/>
  <c r="R229" i="51" s="1"/>
  <c r="S229" i="51" s="1"/>
  <c r="E230" i="51"/>
  <c r="G230" i="51" s="1"/>
  <c r="H230" i="51" s="1"/>
  <c r="I230" i="51" s="1"/>
  <c r="J230" i="51" s="1"/>
  <c r="K230" i="51" s="1"/>
  <c r="L230" i="51" s="1"/>
  <c r="M230" i="51" s="1"/>
  <c r="N230" i="51" s="1"/>
  <c r="O230" i="51" s="1"/>
  <c r="P230" i="51" s="1"/>
  <c r="Q230" i="51" s="1"/>
  <c r="R230" i="51" s="1"/>
  <c r="S230" i="51" s="1"/>
  <c r="E231" i="51"/>
  <c r="E232" i="51"/>
  <c r="G232" i="51" s="1"/>
  <c r="E233" i="51"/>
  <c r="G233" i="51" s="1"/>
  <c r="H233" i="51" s="1"/>
  <c r="I233" i="51" s="1"/>
  <c r="J233" i="51" s="1"/>
  <c r="K233" i="51" s="1"/>
  <c r="L233" i="51" s="1"/>
  <c r="M233" i="51" s="1"/>
  <c r="N233" i="51" s="1"/>
  <c r="O233" i="51" s="1"/>
  <c r="P233" i="51" s="1"/>
  <c r="Q233" i="51" s="1"/>
  <c r="R233" i="51" s="1"/>
  <c r="S233" i="51" s="1"/>
  <c r="E234" i="51"/>
  <c r="G234" i="51" s="1"/>
  <c r="H234" i="51" s="1"/>
  <c r="I234" i="51" s="1"/>
  <c r="J234" i="51" s="1"/>
  <c r="K234" i="51" s="1"/>
  <c r="L234" i="51" s="1"/>
  <c r="M234" i="51" s="1"/>
  <c r="N234" i="51" s="1"/>
  <c r="O234" i="51" s="1"/>
  <c r="P234" i="51" s="1"/>
  <c r="Q234" i="51" s="1"/>
  <c r="R234" i="51" s="1"/>
  <c r="S234" i="51" s="1"/>
  <c r="E235" i="51"/>
  <c r="E236" i="51"/>
  <c r="G236" i="51" s="1"/>
  <c r="E237" i="51"/>
  <c r="G237" i="51" s="1"/>
  <c r="E238" i="51"/>
  <c r="G238" i="51" s="1"/>
  <c r="H238" i="51" s="1"/>
  <c r="I238" i="51" s="1"/>
  <c r="J238" i="51" s="1"/>
  <c r="K238" i="51" s="1"/>
  <c r="L238" i="51" s="1"/>
  <c r="M238" i="51" s="1"/>
  <c r="N238" i="51" s="1"/>
  <c r="O238" i="51" s="1"/>
  <c r="P238" i="51" s="1"/>
  <c r="Q238" i="51" s="1"/>
  <c r="R238" i="51" s="1"/>
  <c r="S238" i="51" s="1"/>
  <c r="E239" i="51"/>
  <c r="E240" i="51"/>
  <c r="G240" i="51" s="1"/>
  <c r="H240" i="51" s="1"/>
  <c r="I240" i="51" s="1"/>
  <c r="J240" i="51" s="1"/>
  <c r="K240" i="51" s="1"/>
  <c r="L240" i="51" s="1"/>
  <c r="M240" i="51" s="1"/>
  <c r="N240" i="51" s="1"/>
  <c r="O240" i="51" s="1"/>
  <c r="P240" i="51" s="1"/>
  <c r="Q240" i="51" s="1"/>
  <c r="R240" i="51" s="1"/>
  <c r="S240" i="51" s="1"/>
  <c r="E241" i="51"/>
  <c r="G241" i="51" s="1"/>
  <c r="E242" i="51"/>
  <c r="G242" i="51" s="1"/>
  <c r="E243" i="51"/>
  <c r="E244" i="51"/>
  <c r="G244" i="51" s="1"/>
  <c r="H244" i="51" s="1"/>
  <c r="I244" i="51" s="1"/>
  <c r="J244" i="51" s="1"/>
  <c r="K244" i="51" s="1"/>
  <c r="L244" i="51" s="1"/>
  <c r="M244" i="51" s="1"/>
  <c r="N244" i="51" s="1"/>
  <c r="O244" i="51" s="1"/>
  <c r="P244" i="51" s="1"/>
  <c r="Q244" i="51" s="1"/>
  <c r="R244" i="51" s="1"/>
  <c r="S244" i="51" s="1"/>
  <c r="E245" i="51"/>
  <c r="G245" i="51" s="1"/>
  <c r="H245" i="51" s="1"/>
  <c r="I245" i="51" s="1"/>
  <c r="J245" i="51" s="1"/>
  <c r="K245" i="51" s="1"/>
  <c r="L245" i="51" s="1"/>
  <c r="M245" i="51" s="1"/>
  <c r="N245" i="51" s="1"/>
  <c r="O245" i="51" s="1"/>
  <c r="P245" i="51" s="1"/>
  <c r="Q245" i="51" s="1"/>
  <c r="R245" i="51" s="1"/>
  <c r="S245" i="51" s="1"/>
  <c r="E246" i="51"/>
  <c r="G246" i="51" s="1"/>
  <c r="E247" i="51"/>
  <c r="E248" i="51"/>
  <c r="G248" i="51" s="1"/>
  <c r="H248" i="51" s="1"/>
  <c r="I248" i="51" s="1"/>
  <c r="J248" i="51" s="1"/>
  <c r="K248" i="51" s="1"/>
  <c r="L248" i="51" s="1"/>
  <c r="M248" i="51" s="1"/>
  <c r="N248" i="51" s="1"/>
  <c r="O248" i="51" s="1"/>
  <c r="P248" i="51" s="1"/>
  <c r="Q248" i="51" s="1"/>
  <c r="R248" i="51" s="1"/>
  <c r="S248" i="51" s="1"/>
  <c r="E249" i="51"/>
  <c r="G249" i="51" s="1"/>
  <c r="H249" i="51" s="1"/>
  <c r="I249" i="51" s="1"/>
  <c r="J249" i="51" s="1"/>
  <c r="K249" i="51" s="1"/>
  <c r="L249" i="51" s="1"/>
  <c r="M249" i="51" s="1"/>
  <c r="N249" i="51" s="1"/>
  <c r="O249" i="51" s="1"/>
  <c r="P249" i="51" s="1"/>
  <c r="Q249" i="51" s="1"/>
  <c r="R249" i="51" s="1"/>
  <c r="S249" i="51" s="1"/>
  <c r="E250" i="51"/>
  <c r="G250" i="51" s="1"/>
  <c r="H250" i="51" s="1"/>
  <c r="I250" i="51" s="1"/>
  <c r="J250" i="51" s="1"/>
  <c r="K250" i="51" s="1"/>
  <c r="L250" i="51" s="1"/>
  <c r="M250" i="51" s="1"/>
  <c r="N250" i="51" s="1"/>
  <c r="O250" i="51" s="1"/>
  <c r="P250" i="51" s="1"/>
  <c r="Q250" i="51" s="1"/>
  <c r="R250" i="51" s="1"/>
  <c r="S250" i="51" s="1"/>
  <c r="E251" i="51"/>
  <c r="E252" i="51"/>
  <c r="G252" i="51" s="1"/>
  <c r="E253" i="51"/>
  <c r="G253" i="51" s="1"/>
  <c r="H253" i="51" s="1"/>
  <c r="I253" i="51" s="1"/>
  <c r="J253" i="51" s="1"/>
  <c r="K253" i="51" s="1"/>
  <c r="L253" i="51" s="1"/>
  <c r="M253" i="51" s="1"/>
  <c r="N253" i="51" s="1"/>
  <c r="O253" i="51" s="1"/>
  <c r="P253" i="51" s="1"/>
  <c r="Q253" i="51" s="1"/>
  <c r="R253" i="51" s="1"/>
  <c r="S253" i="51" s="1"/>
  <c r="E254" i="51"/>
  <c r="G254" i="51" s="1"/>
  <c r="H254" i="51" s="1"/>
  <c r="I254" i="51" s="1"/>
  <c r="J254" i="51" s="1"/>
  <c r="K254" i="51" s="1"/>
  <c r="L254" i="51" s="1"/>
  <c r="M254" i="51" s="1"/>
  <c r="N254" i="51" s="1"/>
  <c r="O254" i="51" s="1"/>
  <c r="P254" i="51" s="1"/>
  <c r="Q254" i="51" s="1"/>
  <c r="R254" i="51" s="1"/>
  <c r="S254" i="51" s="1"/>
  <c r="E255" i="51"/>
  <c r="E256" i="51"/>
  <c r="G256" i="51" s="1"/>
  <c r="E257" i="51"/>
  <c r="G257" i="51" s="1"/>
  <c r="E258" i="51"/>
  <c r="G258" i="51" s="1"/>
  <c r="H258" i="51" s="1"/>
  <c r="I258" i="51" s="1"/>
  <c r="J258" i="51" s="1"/>
  <c r="K258" i="51" s="1"/>
  <c r="L258" i="51" s="1"/>
  <c r="M258" i="51" s="1"/>
  <c r="N258" i="51" s="1"/>
  <c r="O258" i="51" s="1"/>
  <c r="P258" i="51" s="1"/>
  <c r="Q258" i="51" s="1"/>
  <c r="R258" i="51" s="1"/>
  <c r="S258" i="51" s="1"/>
  <c r="E259" i="51"/>
  <c r="E260" i="51"/>
  <c r="G260" i="51" s="1"/>
  <c r="H260" i="51" s="1"/>
  <c r="I260" i="51" s="1"/>
  <c r="J260" i="51" s="1"/>
  <c r="K260" i="51" s="1"/>
  <c r="L260" i="51" s="1"/>
  <c r="M260" i="51" s="1"/>
  <c r="N260" i="51" s="1"/>
  <c r="O260" i="51" s="1"/>
  <c r="P260" i="51" s="1"/>
  <c r="Q260" i="51" s="1"/>
  <c r="R260" i="51" s="1"/>
  <c r="S260" i="51" s="1"/>
  <c r="E261" i="51"/>
  <c r="G261" i="51" s="1"/>
  <c r="E262" i="51"/>
  <c r="G262" i="51" s="1"/>
  <c r="E263" i="51"/>
  <c r="E264" i="51"/>
  <c r="G264" i="51" s="1"/>
  <c r="H264" i="51" s="1"/>
  <c r="I264" i="51" s="1"/>
  <c r="J264" i="51" s="1"/>
  <c r="K264" i="51" s="1"/>
  <c r="L264" i="51" s="1"/>
  <c r="M264" i="51" s="1"/>
  <c r="N264" i="51" s="1"/>
  <c r="O264" i="51" s="1"/>
  <c r="P264" i="51" s="1"/>
  <c r="Q264" i="51" s="1"/>
  <c r="R264" i="51" s="1"/>
  <c r="S264" i="51" s="1"/>
  <c r="E265" i="51"/>
  <c r="G265" i="51" s="1"/>
  <c r="H265" i="51" s="1"/>
  <c r="I265" i="51" s="1"/>
  <c r="J265" i="51" s="1"/>
  <c r="K265" i="51" s="1"/>
  <c r="L265" i="51" s="1"/>
  <c r="M265" i="51" s="1"/>
  <c r="N265" i="51" s="1"/>
  <c r="O265" i="51" s="1"/>
  <c r="P265" i="51" s="1"/>
  <c r="Q265" i="51" s="1"/>
  <c r="R265" i="51" s="1"/>
  <c r="S265" i="51" s="1"/>
  <c r="E266" i="51"/>
  <c r="G266" i="51" s="1"/>
  <c r="E267" i="51"/>
  <c r="G267" i="51" s="1"/>
  <c r="E268" i="51"/>
  <c r="G268" i="51" s="1"/>
  <c r="H268" i="51" s="1"/>
  <c r="I268" i="51" s="1"/>
  <c r="J268" i="51" s="1"/>
  <c r="K268" i="51" s="1"/>
  <c r="L268" i="51" s="1"/>
  <c r="M268" i="51" s="1"/>
  <c r="N268" i="51" s="1"/>
  <c r="O268" i="51" s="1"/>
  <c r="P268" i="51" s="1"/>
  <c r="Q268" i="51" s="1"/>
  <c r="R268" i="51" s="1"/>
  <c r="S268" i="51" s="1"/>
  <c r="E269" i="51"/>
  <c r="G269" i="51" s="1"/>
  <c r="H269" i="51" s="1"/>
  <c r="I269" i="51" s="1"/>
  <c r="J269" i="51" s="1"/>
  <c r="K269" i="51" s="1"/>
  <c r="L269" i="51" s="1"/>
  <c r="M269" i="51" s="1"/>
  <c r="N269" i="51" s="1"/>
  <c r="O269" i="51" s="1"/>
  <c r="P269" i="51" s="1"/>
  <c r="Q269" i="51" s="1"/>
  <c r="R269" i="51" s="1"/>
  <c r="S269" i="51" s="1"/>
  <c r="E270" i="51"/>
  <c r="G270" i="51" s="1"/>
  <c r="H270" i="51" s="1"/>
  <c r="I270" i="51" s="1"/>
  <c r="J270" i="51" s="1"/>
  <c r="K270" i="51" s="1"/>
  <c r="L270" i="51" s="1"/>
  <c r="M270" i="51" s="1"/>
  <c r="N270" i="51" s="1"/>
  <c r="O270" i="51" s="1"/>
  <c r="P270" i="51" s="1"/>
  <c r="Q270" i="51" s="1"/>
  <c r="R270" i="51" s="1"/>
  <c r="S270" i="51" s="1"/>
  <c r="E271" i="51"/>
  <c r="G271" i="51" s="1"/>
  <c r="E272" i="51"/>
  <c r="G272" i="51"/>
  <c r="E273" i="51"/>
  <c r="G273" i="51" s="1"/>
  <c r="H273" i="51" s="1"/>
  <c r="I273" i="51" s="1"/>
  <c r="J273" i="51" s="1"/>
  <c r="K273" i="51" s="1"/>
  <c r="L273" i="51" s="1"/>
  <c r="M273" i="51" s="1"/>
  <c r="N273" i="51" s="1"/>
  <c r="O273" i="51" s="1"/>
  <c r="P273" i="51" s="1"/>
  <c r="Q273" i="51" s="1"/>
  <c r="R273" i="51" s="1"/>
  <c r="S273" i="51" s="1"/>
  <c r="E274" i="51"/>
  <c r="G274" i="51" s="1"/>
  <c r="H274" i="51" s="1"/>
  <c r="I274" i="51" s="1"/>
  <c r="J274" i="51" s="1"/>
  <c r="K274" i="51" s="1"/>
  <c r="L274" i="51" s="1"/>
  <c r="M274" i="51" s="1"/>
  <c r="N274" i="51" s="1"/>
  <c r="O274" i="51" s="1"/>
  <c r="P274" i="51" s="1"/>
  <c r="Q274" i="51" s="1"/>
  <c r="R274" i="51" s="1"/>
  <c r="S274" i="51" s="1"/>
  <c r="E275" i="51"/>
  <c r="G275" i="51" s="1"/>
  <c r="H275" i="51" s="1"/>
  <c r="I275" i="51" s="1"/>
  <c r="J275" i="51" s="1"/>
  <c r="K275" i="51" s="1"/>
  <c r="L275" i="51" s="1"/>
  <c r="M275" i="51" s="1"/>
  <c r="N275" i="51" s="1"/>
  <c r="O275" i="51" s="1"/>
  <c r="P275" i="51" s="1"/>
  <c r="Q275" i="51" s="1"/>
  <c r="R275" i="51" s="1"/>
  <c r="S275" i="51" s="1"/>
  <c r="E276" i="51"/>
  <c r="G276" i="51" s="1"/>
  <c r="E277" i="51"/>
  <c r="G277" i="51" s="1"/>
  <c r="E278" i="51"/>
  <c r="G278" i="51" s="1"/>
  <c r="H278" i="51" s="1"/>
  <c r="I278" i="51" s="1"/>
  <c r="J278" i="51" s="1"/>
  <c r="K278" i="51" s="1"/>
  <c r="L278" i="51" s="1"/>
  <c r="M278" i="51" s="1"/>
  <c r="N278" i="51" s="1"/>
  <c r="O278" i="51" s="1"/>
  <c r="P278" i="51" s="1"/>
  <c r="Q278" i="51" s="1"/>
  <c r="R278" i="51" s="1"/>
  <c r="S278" i="51" s="1"/>
  <c r="E279" i="51"/>
  <c r="G279" i="51"/>
  <c r="H279" i="51" s="1"/>
  <c r="I279" i="51" s="1"/>
  <c r="J279" i="51" s="1"/>
  <c r="K279" i="51" s="1"/>
  <c r="L279" i="51" s="1"/>
  <c r="M279" i="51" s="1"/>
  <c r="N279" i="51" s="1"/>
  <c r="O279" i="51" s="1"/>
  <c r="P279" i="51" s="1"/>
  <c r="Q279" i="51" s="1"/>
  <c r="R279" i="51" s="1"/>
  <c r="S279" i="51" s="1"/>
  <c r="E280" i="51"/>
  <c r="G280" i="51" s="1"/>
  <c r="H280" i="51" s="1"/>
  <c r="I280" i="51" s="1"/>
  <c r="J280" i="51" s="1"/>
  <c r="K280" i="51" s="1"/>
  <c r="L280" i="51" s="1"/>
  <c r="M280" i="51" s="1"/>
  <c r="N280" i="51" s="1"/>
  <c r="O280" i="51" s="1"/>
  <c r="P280" i="51" s="1"/>
  <c r="Q280" i="51" s="1"/>
  <c r="R280" i="51" s="1"/>
  <c r="S280" i="51" s="1"/>
  <c r="E281" i="51"/>
  <c r="G281" i="51" s="1"/>
  <c r="E282" i="51"/>
  <c r="G282" i="51" s="1"/>
  <c r="E283" i="51"/>
  <c r="E284" i="51"/>
  <c r="F284" i="51" s="1"/>
  <c r="E285" i="51"/>
  <c r="G285" i="51" s="1"/>
  <c r="H285" i="51" s="1"/>
  <c r="I285" i="51" s="1"/>
  <c r="J285" i="51" s="1"/>
  <c r="K285" i="51" s="1"/>
  <c r="L285" i="51" s="1"/>
  <c r="M285" i="51" s="1"/>
  <c r="N285" i="51" s="1"/>
  <c r="O285" i="51" s="1"/>
  <c r="P285" i="51" s="1"/>
  <c r="Q285" i="51" s="1"/>
  <c r="R285" i="51" s="1"/>
  <c r="S285" i="51" s="1"/>
  <c r="E286" i="51"/>
  <c r="G286" i="51" s="1"/>
  <c r="H286" i="51" s="1"/>
  <c r="I286" i="51" s="1"/>
  <c r="J286" i="51" s="1"/>
  <c r="K286" i="51" s="1"/>
  <c r="L286" i="51" s="1"/>
  <c r="M286" i="51" s="1"/>
  <c r="N286" i="51" s="1"/>
  <c r="O286" i="51" s="1"/>
  <c r="P286" i="51" s="1"/>
  <c r="Q286" i="51" s="1"/>
  <c r="R286" i="51" s="1"/>
  <c r="S286" i="51" s="1"/>
  <c r="E287" i="51"/>
  <c r="E12" i="51"/>
  <c r="E11" i="51"/>
  <c r="E10" i="51"/>
  <c r="E9" i="51"/>
  <c r="E8" i="51"/>
  <c r="E13" i="50"/>
  <c r="G13" i="50" s="1"/>
  <c r="H13" i="50" s="1"/>
  <c r="I13" i="50" s="1"/>
  <c r="J13" i="50" s="1"/>
  <c r="K13" i="50" s="1"/>
  <c r="L13" i="50" s="1"/>
  <c r="M13" i="50" s="1"/>
  <c r="N13" i="50" s="1"/>
  <c r="O13" i="50" s="1"/>
  <c r="P13" i="50" s="1"/>
  <c r="Q13" i="50" s="1"/>
  <c r="R13" i="50" s="1"/>
  <c r="S13" i="50" s="1"/>
  <c r="E14" i="50"/>
  <c r="G14" i="50" s="1"/>
  <c r="H14" i="50" s="1"/>
  <c r="I14" i="50" s="1"/>
  <c r="J14" i="50" s="1"/>
  <c r="K14" i="50" s="1"/>
  <c r="L14" i="50" s="1"/>
  <c r="M14" i="50" s="1"/>
  <c r="N14" i="50" s="1"/>
  <c r="O14" i="50" s="1"/>
  <c r="P14" i="50" s="1"/>
  <c r="Q14" i="50" s="1"/>
  <c r="R14" i="50" s="1"/>
  <c r="S14" i="50" s="1"/>
  <c r="E15" i="50"/>
  <c r="G15" i="50" s="1"/>
  <c r="H15" i="50" s="1"/>
  <c r="I15" i="50" s="1"/>
  <c r="J15" i="50" s="1"/>
  <c r="K15" i="50" s="1"/>
  <c r="L15" i="50" s="1"/>
  <c r="M15" i="50" s="1"/>
  <c r="N15" i="50" s="1"/>
  <c r="O15" i="50" s="1"/>
  <c r="P15" i="50" s="1"/>
  <c r="Q15" i="50" s="1"/>
  <c r="R15" i="50" s="1"/>
  <c r="S15" i="50" s="1"/>
  <c r="E16" i="50"/>
  <c r="E17" i="50"/>
  <c r="G17" i="50" s="1"/>
  <c r="E18" i="50"/>
  <c r="E19" i="50"/>
  <c r="G19" i="50" s="1"/>
  <c r="H19" i="50" s="1"/>
  <c r="I19" i="50" s="1"/>
  <c r="J19" i="50" s="1"/>
  <c r="K19" i="50" s="1"/>
  <c r="L19" i="50" s="1"/>
  <c r="M19" i="50" s="1"/>
  <c r="N19" i="50" s="1"/>
  <c r="O19" i="50" s="1"/>
  <c r="P19" i="50" s="1"/>
  <c r="Q19" i="50" s="1"/>
  <c r="R19" i="50" s="1"/>
  <c r="S19" i="50" s="1"/>
  <c r="E20" i="50"/>
  <c r="G20" i="50" s="1"/>
  <c r="H20" i="50" s="1"/>
  <c r="I20" i="50" s="1"/>
  <c r="J20" i="50" s="1"/>
  <c r="K20" i="50" s="1"/>
  <c r="L20" i="50" s="1"/>
  <c r="M20" i="50" s="1"/>
  <c r="N20" i="50" s="1"/>
  <c r="O20" i="50" s="1"/>
  <c r="P20" i="50" s="1"/>
  <c r="Q20" i="50" s="1"/>
  <c r="R20" i="50" s="1"/>
  <c r="S20" i="50" s="1"/>
  <c r="E21" i="50"/>
  <c r="G21" i="50" s="1"/>
  <c r="E22" i="50"/>
  <c r="G22" i="50" s="1"/>
  <c r="E23" i="50"/>
  <c r="G23" i="50" s="1"/>
  <c r="H23" i="50" s="1"/>
  <c r="I23" i="50" s="1"/>
  <c r="J23" i="50" s="1"/>
  <c r="K23" i="50" s="1"/>
  <c r="L23" i="50" s="1"/>
  <c r="M23" i="50" s="1"/>
  <c r="N23" i="50" s="1"/>
  <c r="O23" i="50" s="1"/>
  <c r="P23" i="50" s="1"/>
  <c r="Q23" i="50" s="1"/>
  <c r="R23" i="50" s="1"/>
  <c r="S23" i="50" s="1"/>
  <c r="E24" i="50"/>
  <c r="G24" i="50" s="1"/>
  <c r="H24" i="50" s="1"/>
  <c r="I24" i="50" s="1"/>
  <c r="J24" i="50" s="1"/>
  <c r="K24" i="50" s="1"/>
  <c r="L24" i="50" s="1"/>
  <c r="M24" i="50" s="1"/>
  <c r="N24" i="50" s="1"/>
  <c r="O24" i="50" s="1"/>
  <c r="P24" i="50" s="1"/>
  <c r="Q24" i="50" s="1"/>
  <c r="R24" i="50" s="1"/>
  <c r="S24" i="50" s="1"/>
  <c r="E25" i="50"/>
  <c r="G25" i="50" s="1"/>
  <c r="H25" i="50" s="1"/>
  <c r="I25" i="50" s="1"/>
  <c r="J25" i="50" s="1"/>
  <c r="K25" i="50" s="1"/>
  <c r="L25" i="50" s="1"/>
  <c r="M25" i="50" s="1"/>
  <c r="N25" i="50" s="1"/>
  <c r="O25" i="50" s="1"/>
  <c r="P25" i="50" s="1"/>
  <c r="Q25" i="50" s="1"/>
  <c r="R25" i="50" s="1"/>
  <c r="S25" i="50" s="1"/>
  <c r="E26" i="50"/>
  <c r="G26" i="50" s="1"/>
  <c r="E27" i="50"/>
  <c r="G27" i="50" s="1"/>
  <c r="E28" i="50"/>
  <c r="G28" i="50" s="1"/>
  <c r="H28" i="50" s="1"/>
  <c r="I28" i="50" s="1"/>
  <c r="J28" i="50" s="1"/>
  <c r="K28" i="50" s="1"/>
  <c r="L28" i="50" s="1"/>
  <c r="M28" i="50" s="1"/>
  <c r="N28" i="50" s="1"/>
  <c r="O28" i="50" s="1"/>
  <c r="P28" i="50" s="1"/>
  <c r="Q28" i="50" s="1"/>
  <c r="R28" i="50" s="1"/>
  <c r="S28" i="50" s="1"/>
  <c r="E29" i="50"/>
  <c r="G29" i="50" s="1"/>
  <c r="H29" i="50" s="1"/>
  <c r="I29" i="50" s="1"/>
  <c r="J29" i="50" s="1"/>
  <c r="K29" i="50" s="1"/>
  <c r="L29" i="50" s="1"/>
  <c r="M29" i="50" s="1"/>
  <c r="N29" i="50" s="1"/>
  <c r="O29" i="50" s="1"/>
  <c r="P29" i="50" s="1"/>
  <c r="Q29" i="50" s="1"/>
  <c r="R29" i="50" s="1"/>
  <c r="S29" i="50" s="1"/>
  <c r="E30" i="50"/>
  <c r="G30" i="50" s="1"/>
  <c r="H30" i="50" s="1"/>
  <c r="I30" i="50" s="1"/>
  <c r="J30" i="50" s="1"/>
  <c r="K30" i="50" s="1"/>
  <c r="L30" i="50" s="1"/>
  <c r="M30" i="50" s="1"/>
  <c r="N30" i="50" s="1"/>
  <c r="O30" i="50" s="1"/>
  <c r="P30" i="50" s="1"/>
  <c r="Q30" i="50" s="1"/>
  <c r="R30" i="50" s="1"/>
  <c r="S30" i="50" s="1"/>
  <c r="E31" i="50"/>
  <c r="G31" i="50" s="1"/>
  <c r="E32" i="50"/>
  <c r="G32" i="50" s="1"/>
  <c r="E33" i="50"/>
  <c r="G33" i="50" s="1"/>
  <c r="H33" i="50" s="1"/>
  <c r="I33" i="50" s="1"/>
  <c r="J33" i="50" s="1"/>
  <c r="K33" i="50" s="1"/>
  <c r="L33" i="50" s="1"/>
  <c r="M33" i="50" s="1"/>
  <c r="N33" i="50" s="1"/>
  <c r="O33" i="50" s="1"/>
  <c r="P33" i="50" s="1"/>
  <c r="Q33" i="50" s="1"/>
  <c r="R33" i="50" s="1"/>
  <c r="S33" i="50" s="1"/>
  <c r="E34" i="50"/>
  <c r="E35" i="50"/>
  <c r="G35" i="50" s="1"/>
  <c r="H35" i="50" s="1"/>
  <c r="I35" i="50" s="1"/>
  <c r="J35" i="50" s="1"/>
  <c r="K35" i="50" s="1"/>
  <c r="L35" i="50" s="1"/>
  <c r="M35" i="50" s="1"/>
  <c r="N35" i="50" s="1"/>
  <c r="O35" i="50" s="1"/>
  <c r="P35" i="50" s="1"/>
  <c r="Q35" i="50" s="1"/>
  <c r="R35" i="50" s="1"/>
  <c r="S35" i="50" s="1"/>
  <c r="E36" i="50"/>
  <c r="E37" i="50"/>
  <c r="G37" i="50" s="1"/>
  <c r="E38" i="50"/>
  <c r="G38" i="50" s="1"/>
  <c r="H38" i="50" s="1"/>
  <c r="I38" i="50" s="1"/>
  <c r="J38" i="50" s="1"/>
  <c r="K38" i="50" s="1"/>
  <c r="L38" i="50" s="1"/>
  <c r="M38" i="50" s="1"/>
  <c r="N38" i="50" s="1"/>
  <c r="O38" i="50" s="1"/>
  <c r="P38" i="50" s="1"/>
  <c r="Q38" i="50" s="1"/>
  <c r="R38" i="50" s="1"/>
  <c r="S38" i="50" s="1"/>
  <c r="E39" i="50"/>
  <c r="G39" i="50" s="1"/>
  <c r="H39" i="50" s="1"/>
  <c r="I39" i="50" s="1"/>
  <c r="J39" i="50" s="1"/>
  <c r="K39" i="50" s="1"/>
  <c r="L39" i="50" s="1"/>
  <c r="M39" i="50" s="1"/>
  <c r="N39" i="50" s="1"/>
  <c r="O39" i="50" s="1"/>
  <c r="P39" i="50" s="1"/>
  <c r="Q39" i="50" s="1"/>
  <c r="R39" i="50" s="1"/>
  <c r="S39" i="50" s="1"/>
  <c r="E40" i="50"/>
  <c r="E41" i="50"/>
  <c r="G41" i="50" s="1"/>
  <c r="E42" i="50"/>
  <c r="E43" i="50"/>
  <c r="G43" i="50" s="1"/>
  <c r="H43" i="50" s="1"/>
  <c r="I43" i="50" s="1"/>
  <c r="J43" i="50" s="1"/>
  <c r="K43" i="50" s="1"/>
  <c r="L43" i="50" s="1"/>
  <c r="M43" i="50" s="1"/>
  <c r="N43" i="50" s="1"/>
  <c r="O43" i="50" s="1"/>
  <c r="P43" i="50" s="1"/>
  <c r="Q43" i="50" s="1"/>
  <c r="R43" i="50" s="1"/>
  <c r="S43" i="50" s="1"/>
  <c r="E44" i="50"/>
  <c r="G44" i="50" s="1"/>
  <c r="H44" i="50" s="1"/>
  <c r="I44" i="50" s="1"/>
  <c r="J44" i="50" s="1"/>
  <c r="K44" i="50" s="1"/>
  <c r="L44" i="50" s="1"/>
  <c r="M44" i="50" s="1"/>
  <c r="N44" i="50" s="1"/>
  <c r="O44" i="50" s="1"/>
  <c r="P44" i="50" s="1"/>
  <c r="Q44" i="50" s="1"/>
  <c r="R44" i="50" s="1"/>
  <c r="S44" i="50" s="1"/>
  <c r="E45" i="50"/>
  <c r="G45" i="50" s="1"/>
  <c r="H45" i="50" s="1"/>
  <c r="I45" i="50" s="1"/>
  <c r="J45" i="50" s="1"/>
  <c r="K45" i="50" s="1"/>
  <c r="L45" i="50" s="1"/>
  <c r="M45" i="50" s="1"/>
  <c r="N45" i="50" s="1"/>
  <c r="O45" i="50" s="1"/>
  <c r="P45" i="50" s="1"/>
  <c r="Q45" i="50" s="1"/>
  <c r="R45" i="50" s="1"/>
  <c r="S45" i="50" s="1"/>
  <c r="E46" i="50"/>
  <c r="G46" i="50" s="1"/>
  <c r="E47" i="50"/>
  <c r="G47" i="50" s="1"/>
  <c r="E48" i="50"/>
  <c r="E49" i="50"/>
  <c r="E50" i="50"/>
  <c r="G50" i="50" s="1"/>
  <c r="H50" i="50" s="1"/>
  <c r="I50" i="50" s="1"/>
  <c r="J50" i="50" s="1"/>
  <c r="K50" i="50" s="1"/>
  <c r="L50" i="50" s="1"/>
  <c r="M50" i="50" s="1"/>
  <c r="N50" i="50" s="1"/>
  <c r="O50" i="50" s="1"/>
  <c r="P50" i="50" s="1"/>
  <c r="Q50" i="50" s="1"/>
  <c r="R50" i="50" s="1"/>
  <c r="S50" i="50" s="1"/>
  <c r="E51" i="50"/>
  <c r="E52" i="50"/>
  <c r="G52" i="50" s="1"/>
  <c r="E53" i="50"/>
  <c r="G53" i="50" s="1"/>
  <c r="H53" i="50" s="1"/>
  <c r="I53" i="50" s="1"/>
  <c r="J53" i="50" s="1"/>
  <c r="K53" i="50" s="1"/>
  <c r="L53" i="50" s="1"/>
  <c r="M53" i="50" s="1"/>
  <c r="N53" i="50" s="1"/>
  <c r="O53" i="50" s="1"/>
  <c r="P53" i="50" s="1"/>
  <c r="Q53" i="50" s="1"/>
  <c r="R53" i="50" s="1"/>
  <c r="S53" i="50" s="1"/>
  <c r="E54" i="50"/>
  <c r="G54" i="50" s="1"/>
  <c r="H54" i="50" s="1"/>
  <c r="I54" i="50" s="1"/>
  <c r="J54" i="50" s="1"/>
  <c r="K54" i="50" s="1"/>
  <c r="L54" i="50" s="1"/>
  <c r="M54" i="50" s="1"/>
  <c r="N54" i="50" s="1"/>
  <c r="O54" i="50" s="1"/>
  <c r="P54" i="50" s="1"/>
  <c r="Q54" i="50" s="1"/>
  <c r="R54" i="50" s="1"/>
  <c r="S54" i="50" s="1"/>
  <c r="E55" i="50"/>
  <c r="G55" i="50" s="1"/>
  <c r="H55" i="50" s="1"/>
  <c r="I55" i="50" s="1"/>
  <c r="J55" i="50" s="1"/>
  <c r="K55" i="50" s="1"/>
  <c r="L55" i="50" s="1"/>
  <c r="M55" i="50" s="1"/>
  <c r="N55" i="50" s="1"/>
  <c r="O55" i="50" s="1"/>
  <c r="P55" i="50" s="1"/>
  <c r="Q55" i="50" s="1"/>
  <c r="R55" i="50" s="1"/>
  <c r="S55" i="50" s="1"/>
  <c r="E56" i="50"/>
  <c r="G56" i="50" s="1"/>
  <c r="E57" i="50"/>
  <c r="E58" i="50"/>
  <c r="G58" i="50" s="1"/>
  <c r="H58" i="50" s="1"/>
  <c r="I58" i="50" s="1"/>
  <c r="J58" i="50" s="1"/>
  <c r="K58" i="50" s="1"/>
  <c r="L58" i="50" s="1"/>
  <c r="M58" i="50" s="1"/>
  <c r="N58" i="50" s="1"/>
  <c r="O58" i="50" s="1"/>
  <c r="P58" i="50" s="1"/>
  <c r="Q58" i="50" s="1"/>
  <c r="R58" i="50" s="1"/>
  <c r="S58" i="50" s="1"/>
  <c r="E59" i="50"/>
  <c r="E60" i="50"/>
  <c r="G60" i="50" s="1"/>
  <c r="H60" i="50" s="1"/>
  <c r="I60" i="50" s="1"/>
  <c r="J60" i="50" s="1"/>
  <c r="K60" i="50" s="1"/>
  <c r="L60" i="50" s="1"/>
  <c r="M60" i="50" s="1"/>
  <c r="N60" i="50" s="1"/>
  <c r="O60" i="50" s="1"/>
  <c r="P60" i="50" s="1"/>
  <c r="Q60" i="50" s="1"/>
  <c r="R60" i="50" s="1"/>
  <c r="S60" i="50" s="1"/>
  <c r="E61" i="50"/>
  <c r="G61" i="50" s="1"/>
  <c r="E62" i="50"/>
  <c r="G62" i="50" s="1"/>
  <c r="E63" i="50"/>
  <c r="G63" i="50" s="1"/>
  <c r="H63" i="50" s="1"/>
  <c r="I63" i="50" s="1"/>
  <c r="J63" i="50" s="1"/>
  <c r="K63" i="50" s="1"/>
  <c r="L63" i="50" s="1"/>
  <c r="M63" i="50" s="1"/>
  <c r="N63" i="50" s="1"/>
  <c r="O63" i="50" s="1"/>
  <c r="P63" i="50" s="1"/>
  <c r="Q63" i="50" s="1"/>
  <c r="R63" i="50" s="1"/>
  <c r="S63" i="50" s="1"/>
  <c r="E64" i="50"/>
  <c r="G64" i="50" s="1"/>
  <c r="H64" i="50" s="1"/>
  <c r="I64" i="50" s="1"/>
  <c r="J64" i="50" s="1"/>
  <c r="K64" i="50" s="1"/>
  <c r="L64" i="50" s="1"/>
  <c r="M64" i="50" s="1"/>
  <c r="N64" i="50" s="1"/>
  <c r="O64" i="50" s="1"/>
  <c r="P64" i="50" s="1"/>
  <c r="Q64" i="50" s="1"/>
  <c r="R64" i="50" s="1"/>
  <c r="S64" i="50" s="1"/>
  <c r="E65" i="50"/>
  <c r="E66" i="50"/>
  <c r="G66" i="50" s="1"/>
  <c r="E67" i="50"/>
  <c r="E68" i="50"/>
  <c r="G68" i="50" s="1"/>
  <c r="H68" i="50" s="1"/>
  <c r="I68" i="50" s="1"/>
  <c r="J68" i="50" s="1"/>
  <c r="K68" i="50" s="1"/>
  <c r="L68" i="50" s="1"/>
  <c r="M68" i="50" s="1"/>
  <c r="N68" i="50" s="1"/>
  <c r="O68" i="50" s="1"/>
  <c r="P68" i="50" s="1"/>
  <c r="Q68" i="50" s="1"/>
  <c r="R68" i="50" s="1"/>
  <c r="S68" i="50" s="1"/>
  <c r="E69" i="50"/>
  <c r="G69" i="50" s="1"/>
  <c r="H69" i="50" s="1"/>
  <c r="I69" i="50" s="1"/>
  <c r="J69" i="50" s="1"/>
  <c r="K69" i="50" s="1"/>
  <c r="L69" i="50" s="1"/>
  <c r="M69" i="50" s="1"/>
  <c r="N69" i="50" s="1"/>
  <c r="O69" i="50" s="1"/>
  <c r="P69" i="50" s="1"/>
  <c r="Q69" i="50" s="1"/>
  <c r="R69" i="50" s="1"/>
  <c r="S69" i="50" s="1"/>
  <c r="E70" i="50"/>
  <c r="G70" i="50" s="1"/>
  <c r="H70" i="50" s="1"/>
  <c r="I70" i="50" s="1"/>
  <c r="J70" i="50" s="1"/>
  <c r="K70" i="50" s="1"/>
  <c r="L70" i="50" s="1"/>
  <c r="M70" i="50" s="1"/>
  <c r="N70" i="50" s="1"/>
  <c r="O70" i="50" s="1"/>
  <c r="P70" i="50" s="1"/>
  <c r="Q70" i="50" s="1"/>
  <c r="R70" i="50" s="1"/>
  <c r="S70" i="50" s="1"/>
  <c r="E71" i="50"/>
  <c r="G71" i="50" s="1"/>
  <c r="E72" i="50"/>
  <c r="G72" i="50" s="1"/>
  <c r="E73" i="50"/>
  <c r="E74" i="50"/>
  <c r="G74" i="50" s="1"/>
  <c r="H74" i="50" s="1"/>
  <c r="I74" i="50" s="1"/>
  <c r="J74" i="50" s="1"/>
  <c r="K74" i="50" s="1"/>
  <c r="L74" i="50" s="1"/>
  <c r="M74" i="50" s="1"/>
  <c r="N74" i="50" s="1"/>
  <c r="O74" i="50" s="1"/>
  <c r="P74" i="50" s="1"/>
  <c r="Q74" i="50" s="1"/>
  <c r="R74" i="50" s="1"/>
  <c r="S74" i="50" s="1"/>
  <c r="E75" i="50"/>
  <c r="E76" i="50"/>
  <c r="G76" i="50" s="1"/>
  <c r="E77" i="50"/>
  <c r="G77" i="50" s="1"/>
  <c r="E78" i="50"/>
  <c r="G78" i="50" s="1"/>
  <c r="H78" i="50" s="1"/>
  <c r="I78" i="50" s="1"/>
  <c r="J78" i="50" s="1"/>
  <c r="K78" i="50" s="1"/>
  <c r="L78" i="50" s="1"/>
  <c r="M78" i="50" s="1"/>
  <c r="N78" i="50" s="1"/>
  <c r="O78" i="50" s="1"/>
  <c r="P78" i="50" s="1"/>
  <c r="Q78" i="50" s="1"/>
  <c r="R78" i="50" s="1"/>
  <c r="S78" i="50" s="1"/>
  <c r="E79" i="50"/>
  <c r="G79" i="50" s="1"/>
  <c r="H79" i="50" s="1"/>
  <c r="I79" i="50" s="1"/>
  <c r="J79" i="50" s="1"/>
  <c r="K79" i="50" s="1"/>
  <c r="L79" i="50" s="1"/>
  <c r="M79" i="50" s="1"/>
  <c r="N79" i="50" s="1"/>
  <c r="O79" i="50" s="1"/>
  <c r="P79" i="50" s="1"/>
  <c r="Q79" i="50" s="1"/>
  <c r="R79" i="50" s="1"/>
  <c r="S79" i="50" s="1"/>
  <c r="E80" i="50"/>
  <c r="G80" i="50" s="1"/>
  <c r="H80" i="50" s="1"/>
  <c r="I80" i="50" s="1"/>
  <c r="J80" i="50" s="1"/>
  <c r="K80" i="50" s="1"/>
  <c r="L80" i="50" s="1"/>
  <c r="M80" i="50" s="1"/>
  <c r="N80" i="50" s="1"/>
  <c r="O80" i="50" s="1"/>
  <c r="P80" i="50" s="1"/>
  <c r="Q80" i="50" s="1"/>
  <c r="R80" i="50" s="1"/>
  <c r="S80" i="50" s="1"/>
  <c r="E81" i="50"/>
  <c r="E82" i="50"/>
  <c r="G82" i="50" s="1"/>
  <c r="E83" i="50"/>
  <c r="G83" i="50" s="1"/>
  <c r="H83" i="50" s="1"/>
  <c r="I83" i="50" s="1"/>
  <c r="J83" i="50" s="1"/>
  <c r="K83" i="50" s="1"/>
  <c r="L83" i="50" s="1"/>
  <c r="M83" i="50" s="1"/>
  <c r="N83" i="50" s="1"/>
  <c r="O83" i="50" s="1"/>
  <c r="P83" i="50" s="1"/>
  <c r="Q83" i="50" s="1"/>
  <c r="R83" i="50" s="1"/>
  <c r="S83" i="50" s="1"/>
  <c r="E84" i="50"/>
  <c r="G84" i="50" s="1"/>
  <c r="H84" i="50" s="1"/>
  <c r="I84" i="50" s="1"/>
  <c r="J84" i="50" s="1"/>
  <c r="K84" i="50" s="1"/>
  <c r="L84" i="50" s="1"/>
  <c r="M84" i="50" s="1"/>
  <c r="N84" i="50" s="1"/>
  <c r="O84" i="50" s="1"/>
  <c r="P84" i="50" s="1"/>
  <c r="Q84" i="50" s="1"/>
  <c r="R84" i="50" s="1"/>
  <c r="S84" i="50" s="1"/>
  <c r="E85" i="50"/>
  <c r="G85" i="50" s="1"/>
  <c r="H85" i="50" s="1"/>
  <c r="I85" i="50" s="1"/>
  <c r="J85" i="50" s="1"/>
  <c r="K85" i="50" s="1"/>
  <c r="L85" i="50" s="1"/>
  <c r="M85" i="50" s="1"/>
  <c r="N85" i="50" s="1"/>
  <c r="O85" i="50" s="1"/>
  <c r="P85" i="50" s="1"/>
  <c r="Q85" i="50" s="1"/>
  <c r="R85" i="50" s="1"/>
  <c r="S85" i="50" s="1"/>
  <c r="E86" i="50"/>
  <c r="E87" i="50"/>
  <c r="E88" i="50"/>
  <c r="E89" i="50"/>
  <c r="G89" i="50" s="1"/>
  <c r="H89" i="50" s="1"/>
  <c r="I89" i="50" s="1"/>
  <c r="J89" i="50" s="1"/>
  <c r="K89" i="50" s="1"/>
  <c r="L89" i="50" s="1"/>
  <c r="M89" i="50" s="1"/>
  <c r="N89" i="50" s="1"/>
  <c r="O89" i="50" s="1"/>
  <c r="P89" i="50" s="1"/>
  <c r="Q89" i="50" s="1"/>
  <c r="R89" i="50" s="1"/>
  <c r="S89" i="50" s="1"/>
  <c r="E90" i="50"/>
  <c r="G90" i="50" s="1"/>
  <c r="H90" i="50" s="1"/>
  <c r="I90" i="50" s="1"/>
  <c r="J90" i="50" s="1"/>
  <c r="K90" i="50" s="1"/>
  <c r="L90" i="50" s="1"/>
  <c r="M90" i="50" s="1"/>
  <c r="N90" i="50" s="1"/>
  <c r="O90" i="50" s="1"/>
  <c r="P90" i="50" s="1"/>
  <c r="Q90" i="50" s="1"/>
  <c r="R90" i="50" s="1"/>
  <c r="S90" i="50" s="1"/>
  <c r="E91" i="50"/>
  <c r="G91" i="50" s="1"/>
  <c r="E92" i="50"/>
  <c r="E93" i="50"/>
  <c r="G93" i="50" s="1"/>
  <c r="H93" i="50" s="1"/>
  <c r="I93" i="50" s="1"/>
  <c r="J93" i="50" s="1"/>
  <c r="K93" i="50" s="1"/>
  <c r="L93" i="50" s="1"/>
  <c r="M93" i="50" s="1"/>
  <c r="N93" i="50" s="1"/>
  <c r="O93" i="50" s="1"/>
  <c r="P93" i="50" s="1"/>
  <c r="Q93" i="50" s="1"/>
  <c r="R93" i="50" s="1"/>
  <c r="S93" i="50" s="1"/>
  <c r="E94" i="50"/>
  <c r="G94" i="50" s="1"/>
  <c r="H94" i="50" s="1"/>
  <c r="I94" i="50" s="1"/>
  <c r="J94" i="50" s="1"/>
  <c r="K94" i="50" s="1"/>
  <c r="L94" i="50" s="1"/>
  <c r="M94" i="50" s="1"/>
  <c r="N94" i="50" s="1"/>
  <c r="O94" i="50" s="1"/>
  <c r="P94" i="50" s="1"/>
  <c r="Q94" i="50" s="1"/>
  <c r="R94" i="50" s="1"/>
  <c r="S94" i="50" s="1"/>
  <c r="E95" i="50"/>
  <c r="G95" i="50" s="1"/>
  <c r="H95" i="50" s="1"/>
  <c r="I95" i="50" s="1"/>
  <c r="J95" i="50" s="1"/>
  <c r="K95" i="50" s="1"/>
  <c r="L95" i="50" s="1"/>
  <c r="M95" i="50" s="1"/>
  <c r="N95" i="50" s="1"/>
  <c r="O95" i="50" s="1"/>
  <c r="P95" i="50" s="1"/>
  <c r="Q95" i="50" s="1"/>
  <c r="R95" i="50" s="1"/>
  <c r="S95" i="50" s="1"/>
  <c r="E96" i="50"/>
  <c r="E97" i="50"/>
  <c r="G97" i="50" s="1"/>
  <c r="E98" i="50"/>
  <c r="G98" i="50" s="1"/>
  <c r="H98" i="50" s="1"/>
  <c r="I98" i="50" s="1"/>
  <c r="J98" i="50" s="1"/>
  <c r="K98" i="50" s="1"/>
  <c r="L98" i="50" s="1"/>
  <c r="M98" i="50" s="1"/>
  <c r="N98" i="50" s="1"/>
  <c r="O98" i="50" s="1"/>
  <c r="P98" i="50" s="1"/>
  <c r="Q98" i="50" s="1"/>
  <c r="R98" i="50" s="1"/>
  <c r="S98" i="50" s="1"/>
  <c r="E99" i="50"/>
  <c r="G99" i="50" s="1"/>
  <c r="H99" i="50" s="1"/>
  <c r="I99" i="50" s="1"/>
  <c r="J99" i="50" s="1"/>
  <c r="K99" i="50" s="1"/>
  <c r="L99" i="50" s="1"/>
  <c r="M99" i="50" s="1"/>
  <c r="N99" i="50" s="1"/>
  <c r="O99" i="50" s="1"/>
  <c r="P99" i="50" s="1"/>
  <c r="Q99" i="50" s="1"/>
  <c r="R99" i="50" s="1"/>
  <c r="S99" i="50" s="1"/>
  <c r="E100" i="50"/>
  <c r="E101" i="50"/>
  <c r="G101" i="50" s="1"/>
  <c r="E102" i="50"/>
  <c r="G102" i="50" s="1"/>
  <c r="E103" i="50"/>
  <c r="G103" i="50" s="1"/>
  <c r="H103" i="50" s="1"/>
  <c r="I103" i="50" s="1"/>
  <c r="J103" i="50" s="1"/>
  <c r="K103" i="50" s="1"/>
  <c r="L103" i="50" s="1"/>
  <c r="M103" i="50" s="1"/>
  <c r="N103" i="50" s="1"/>
  <c r="O103" i="50" s="1"/>
  <c r="P103" i="50" s="1"/>
  <c r="Q103" i="50" s="1"/>
  <c r="R103" i="50" s="1"/>
  <c r="S103" i="50" s="1"/>
  <c r="E104" i="50"/>
  <c r="E105" i="50"/>
  <c r="G105" i="50" s="1"/>
  <c r="H105" i="50" s="1"/>
  <c r="I105" i="50" s="1"/>
  <c r="J105" i="50" s="1"/>
  <c r="K105" i="50" s="1"/>
  <c r="L105" i="50" s="1"/>
  <c r="M105" i="50" s="1"/>
  <c r="N105" i="50" s="1"/>
  <c r="O105" i="50" s="1"/>
  <c r="P105" i="50" s="1"/>
  <c r="Q105" i="50" s="1"/>
  <c r="R105" i="50" s="1"/>
  <c r="S105" i="50" s="1"/>
  <c r="E106" i="50"/>
  <c r="G106" i="50" s="1"/>
  <c r="E107" i="50"/>
  <c r="G107" i="50" s="1"/>
  <c r="E108" i="50"/>
  <c r="E109" i="50"/>
  <c r="G109" i="50" s="1"/>
  <c r="H109" i="50" s="1"/>
  <c r="I109" i="50" s="1"/>
  <c r="J109" i="50" s="1"/>
  <c r="K109" i="50" s="1"/>
  <c r="L109" i="50" s="1"/>
  <c r="M109" i="50" s="1"/>
  <c r="N109" i="50" s="1"/>
  <c r="O109" i="50" s="1"/>
  <c r="P109" i="50" s="1"/>
  <c r="Q109" i="50" s="1"/>
  <c r="R109" i="50" s="1"/>
  <c r="S109" i="50" s="1"/>
  <c r="E110" i="50"/>
  <c r="G110" i="50" s="1"/>
  <c r="H110" i="50" s="1"/>
  <c r="I110" i="50" s="1"/>
  <c r="J110" i="50" s="1"/>
  <c r="K110" i="50" s="1"/>
  <c r="L110" i="50" s="1"/>
  <c r="M110" i="50" s="1"/>
  <c r="N110" i="50" s="1"/>
  <c r="O110" i="50" s="1"/>
  <c r="P110" i="50" s="1"/>
  <c r="Q110" i="50" s="1"/>
  <c r="R110" i="50" s="1"/>
  <c r="S110" i="50" s="1"/>
  <c r="E111" i="50"/>
  <c r="E112" i="50"/>
  <c r="G112" i="50" s="1"/>
  <c r="E113" i="50"/>
  <c r="G113" i="50" s="1"/>
  <c r="H113" i="50" s="1"/>
  <c r="I113" i="50" s="1"/>
  <c r="J113" i="50" s="1"/>
  <c r="K113" i="50" s="1"/>
  <c r="L113" i="50" s="1"/>
  <c r="M113" i="50" s="1"/>
  <c r="N113" i="50" s="1"/>
  <c r="O113" i="50" s="1"/>
  <c r="P113" i="50" s="1"/>
  <c r="Q113" i="50" s="1"/>
  <c r="R113" i="50" s="1"/>
  <c r="S113" i="50" s="1"/>
  <c r="E114" i="50"/>
  <c r="G114" i="50" s="1"/>
  <c r="H114" i="50" s="1"/>
  <c r="I114" i="50" s="1"/>
  <c r="J114" i="50" s="1"/>
  <c r="K114" i="50" s="1"/>
  <c r="L114" i="50" s="1"/>
  <c r="M114" i="50" s="1"/>
  <c r="N114" i="50" s="1"/>
  <c r="O114" i="50" s="1"/>
  <c r="P114" i="50" s="1"/>
  <c r="Q114" i="50" s="1"/>
  <c r="R114" i="50" s="1"/>
  <c r="S114" i="50" s="1"/>
  <c r="E115" i="50"/>
  <c r="G115" i="50" s="1"/>
  <c r="H115" i="50" s="1"/>
  <c r="I115" i="50" s="1"/>
  <c r="J115" i="50" s="1"/>
  <c r="K115" i="50" s="1"/>
  <c r="L115" i="50" s="1"/>
  <c r="M115" i="50" s="1"/>
  <c r="N115" i="50" s="1"/>
  <c r="O115" i="50" s="1"/>
  <c r="P115" i="50" s="1"/>
  <c r="Q115" i="50" s="1"/>
  <c r="R115" i="50" s="1"/>
  <c r="S115" i="50" s="1"/>
  <c r="E116" i="50"/>
  <c r="G116" i="50" s="1"/>
  <c r="E117" i="50"/>
  <c r="E118" i="50"/>
  <c r="G118" i="50" s="1"/>
  <c r="H118" i="50" s="1"/>
  <c r="I118" i="50" s="1"/>
  <c r="J118" i="50" s="1"/>
  <c r="K118" i="50" s="1"/>
  <c r="L118" i="50" s="1"/>
  <c r="M118" i="50" s="1"/>
  <c r="N118" i="50" s="1"/>
  <c r="O118" i="50" s="1"/>
  <c r="P118" i="50" s="1"/>
  <c r="Q118" i="50" s="1"/>
  <c r="R118" i="50" s="1"/>
  <c r="S118" i="50" s="1"/>
  <c r="E119" i="50"/>
  <c r="E120" i="50"/>
  <c r="G120" i="50" s="1"/>
  <c r="H120" i="50" s="1"/>
  <c r="I120" i="50" s="1"/>
  <c r="J120" i="50" s="1"/>
  <c r="K120" i="50" s="1"/>
  <c r="L120" i="50" s="1"/>
  <c r="M120" i="50" s="1"/>
  <c r="N120" i="50" s="1"/>
  <c r="O120" i="50" s="1"/>
  <c r="P120" i="50" s="1"/>
  <c r="Q120" i="50" s="1"/>
  <c r="R120" i="50" s="1"/>
  <c r="S120" i="50" s="1"/>
  <c r="E121" i="50"/>
  <c r="G121" i="50" s="1"/>
  <c r="E122" i="50"/>
  <c r="G122" i="50" s="1"/>
  <c r="E123" i="50"/>
  <c r="G123" i="50" s="1"/>
  <c r="H123" i="50" s="1"/>
  <c r="I123" i="50" s="1"/>
  <c r="J123" i="50" s="1"/>
  <c r="K123" i="50" s="1"/>
  <c r="L123" i="50" s="1"/>
  <c r="M123" i="50" s="1"/>
  <c r="N123" i="50" s="1"/>
  <c r="O123" i="50" s="1"/>
  <c r="P123" i="50" s="1"/>
  <c r="Q123" i="50" s="1"/>
  <c r="R123" i="50" s="1"/>
  <c r="S123" i="50" s="1"/>
  <c r="E124" i="50"/>
  <c r="G124" i="50" s="1"/>
  <c r="H124" i="50" s="1"/>
  <c r="I124" i="50" s="1"/>
  <c r="J124" i="50" s="1"/>
  <c r="K124" i="50" s="1"/>
  <c r="L124" i="50" s="1"/>
  <c r="M124" i="50" s="1"/>
  <c r="N124" i="50" s="1"/>
  <c r="O124" i="50" s="1"/>
  <c r="P124" i="50" s="1"/>
  <c r="Q124" i="50" s="1"/>
  <c r="R124" i="50" s="1"/>
  <c r="S124" i="50" s="1"/>
  <c r="E125" i="50"/>
  <c r="E126" i="50"/>
  <c r="G126" i="50" s="1"/>
  <c r="E127" i="50"/>
  <c r="E128" i="50"/>
  <c r="G128" i="50"/>
  <c r="H128" i="50" s="1"/>
  <c r="I128" i="50" s="1"/>
  <c r="J128" i="50" s="1"/>
  <c r="K128" i="50" s="1"/>
  <c r="L128" i="50" s="1"/>
  <c r="M128" i="50" s="1"/>
  <c r="N128" i="50" s="1"/>
  <c r="O128" i="50" s="1"/>
  <c r="P128" i="50" s="1"/>
  <c r="Q128" i="50" s="1"/>
  <c r="R128" i="50" s="1"/>
  <c r="S128" i="50" s="1"/>
  <c r="E129" i="50"/>
  <c r="G129" i="50"/>
  <c r="H129" i="50" s="1"/>
  <c r="I129" i="50" s="1"/>
  <c r="J129" i="50" s="1"/>
  <c r="K129" i="50" s="1"/>
  <c r="L129" i="50" s="1"/>
  <c r="M129" i="50" s="1"/>
  <c r="N129" i="50" s="1"/>
  <c r="O129" i="50" s="1"/>
  <c r="P129" i="50" s="1"/>
  <c r="Q129" i="50" s="1"/>
  <c r="R129" i="50" s="1"/>
  <c r="S129" i="50" s="1"/>
  <c r="E130" i="50"/>
  <c r="G130" i="50" s="1"/>
  <c r="H130" i="50" s="1"/>
  <c r="I130" i="50" s="1"/>
  <c r="J130" i="50" s="1"/>
  <c r="K130" i="50" s="1"/>
  <c r="L130" i="50" s="1"/>
  <c r="M130" i="50" s="1"/>
  <c r="N130" i="50" s="1"/>
  <c r="O130" i="50" s="1"/>
  <c r="P130" i="50" s="1"/>
  <c r="Q130" i="50" s="1"/>
  <c r="R130" i="50" s="1"/>
  <c r="S130" i="50" s="1"/>
  <c r="E131" i="50"/>
  <c r="G131" i="50" s="1"/>
  <c r="E132" i="50"/>
  <c r="G132" i="50" s="1"/>
  <c r="E133" i="50"/>
  <c r="E134" i="50"/>
  <c r="G134" i="50" s="1"/>
  <c r="H134" i="50" s="1"/>
  <c r="I134" i="50" s="1"/>
  <c r="J134" i="50" s="1"/>
  <c r="K134" i="50" s="1"/>
  <c r="L134" i="50" s="1"/>
  <c r="M134" i="50" s="1"/>
  <c r="N134" i="50" s="1"/>
  <c r="O134" i="50" s="1"/>
  <c r="P134" i="50" s="1"/>
  <c r="Q134" i="50" s="1"/>
  <c r="R134" i="50" s="1"/>
  <c r="S134" i="50" s="1"/>
  <c r="E135" i="50"/>
  <c r="E136" i="50"/>
  <c r="G136" i="50" s="1"/>
  <c r="E137" i="50"/>
  <c r="G137" i="50" s="1"/>
  <c r="E138" i="50"/>
  <c r="G138" i="50" s="1"/>
  <c r="H138" i="50" s="1"/>
  <c r="I138" i="50" s="1"/>
  <c r="J138" i="50" s="1"/>
  <c r="K138" i="50" s="1"/>
  <c r="L138" i="50" s="1"/>
  <c r="M138" i="50" s="1"/>
  <c r="N138" i="50" s="1"/>
  <c r="O138" i="50" s="1"/>
  <c r="P138" i="50" s="1"/>
  <c r="Q138" i="50" s="1"/>
  <c r="R138" i="50" s="1"/>
  <c r="S138" i="50" s="1"/>
  <c r="E139" i="50"/>
  <c r="G139" i="50" s="1"/>
  <c r="H139" i="50" s="1"/>
  <c r="I139" i="50" s="1"/>
  <c r="J139" i="50" s="1"/>
  <c r="K139" i="50" s="1"/>
  <c r="L139" i="50" s="1"/>
  <c r="M139" i="50" s="1"/>
  <c r="N139" i="50" s="1"/>
  <c r="O139" i="50" s="1"/>
  <c r="P139" i="50" s="1"/>
  <c r="Q139" i="50" s="1"/>
  <c r="R139" i="50" s="1"/>
  <c r="S139" i="50" s="1"/>
  <c r="E140" i="50"/>
  <c r="G140" i="50" s="1"/>
  <c r="H140" i="50" s="1"/>
  <c r="I140" i="50" s="1"/>
  <c r="J140" i="50" s="1"/>
  <c r="K140" i="50" s="1"/>
  <c r="L140" i="50" s="1"/>
  <c r="M140" i="50" s="1"/>
  <c r="N140" i="50" s="1"/>
  <c r="O140" i="50" s="1"/>
  <c r="P140" i="50" s="1"/>
  <c r="Q140" i="50" s="1"/>
  <c r="R140" i="50" s="1"/>
  <c r="S140" i="50" s="1"/>
  <c r="E141" i="50"/>
  <c r="E142" i="50"/>
  <c r="G142" i="50" s="1"/>
  <c r="E143" i="50"/>
  <c r="E144" i="50"/>
  <c r="G144" i="50" s="1"/>
  <c r="H144" i="50" s="1"/>
  <c r="I144" i="50" s="1"/>
  <c r="J144" i="50" s="1"/>
  <c r="K144" i="50" s="1"/>
  <c r="L144" i="50" s="1"/>
  <c r="M144" i="50" s="1"/>
  <c r="N144" i="50" s="1"/>
  <c r="O144" i="50" s="1"/>
  <c r="P144" i="50" s="1"/>
  <c r="Q144" i="50" s="1"/>
  <c r="R144" i="50" s="1"/>
  <c r="S144" i="50" s="1"/>
  <c r="E145" i="50"/>
  <c r="G145" i="50" s="1"/>
  <c r="H145" i="50" s="1"/>
  <c r="I145" i="50" s="1"/>
  <c r="J145" i="50" s="1"/>
  <c r="K145" i="50" s="1"/>
  <c r="L145" i="50" s="1"/>
  <c r="M145" i="50" s="1"/>
  <c r="N145" i="50" s="1"/>
  <c r="O145" i="50" s="1"/>
  <c r="P145" i="50" s="1"/>
  <c r="Q145" i="50" s="1"/>
  <c r="R145" i="50" s="1"/>
  <c r="S145" i="50" s="1"/>
  <c r="E146" i="50"/>
  <c r="G146" i="50" s="1"/>
  <c r="E147" i="50"/>
  <c r="G147" i="50" s="1"/>
  <c r="E148" i="50"/>
  <c r="G148" i="50" s="1"/>
  <c r="H148" i="50" s="1"/>
  <c r="I148" i="50" s="1"/>
  <c r="J148" i="50" s="1"/>
  <c r="K148" i="50" s="1"/>
  <c r="L148" i="50" s="1"/>
  <c r="M148" i="50" s="1"/>
  <c r="N148" i="50" s="1"/>
  <c r="O148" i="50" s="1"/>
  <c r="P148" i="50" s="1"/>
  <c r="Q148" i="50" s="1"/>
  <c r="R148" i="50" s="1"/>
  <c r="S148" i="50" s="1"/>
  <c r="E149" i="50"/>
  <c r="E150" i="50"/>
  <c r="G150" i="50" s="1"/>
  <c r="H150" i="50" s="1"/>
  <c r="I150" i="50" s="1"/>
  <c r="J150" i="50" s="1"/>
  <c r="K150" i="50" s="1"/>
  <c r="L150" i="50" s="1"/>
  <c r="M150" i="50" s="1"/>
  <c r="N150" i="50" s="1"/>
  <c r="O150" i="50" s="1"/>
  <c r="P150" i="50" s="1"/>
  <c r="Q150" i="50" s="1"/>
  <c r="R150" i="50" s="1"/>
  <c r="S150" i="50" s="1"/>
  <c r="E151" i="50"/>
  <c r="E152" i="50"/>
  <c r="G152" i="50" s="1"/>
  <c r="E153" i="50"/>
  <c r="G153" i="50" s="1"/>
  <c r="H153" i="50" s="1"/>
  <c r="I153" i="50" s="1"/>
  <c r="J153" i="50" s="1"/>
  <c r="K153" i="50" s="1"/>
  <c r="L153" i="50" s="1"/>
  <c r="M153" i="50" s="1"/>
  <c r="N153" i="50" s="1"/>
  <c r="O153" i="50" s="1"/>
  <c r="P153" i="50" s="1"/>
  <c r="Q153" i="50" s="1"/>
  <c r="R153" i="50" s="1"/>
  <c r="S153" i="50" s="1"/>
  <c r="E154" i="50"/>
  <c r="G154" i="50" s="1"/>
  <c r="H154" i="50" s="1"/>
  <c r="I154" i="50" s="1"/>
  <c r="J154" i="50"/>
  <c r="K154" i="50" s="1"/>
  <c r="L154" i="50" s="1"/>
  <c r="M154" i="50" s="1"/>
  <c r="N154" i="50" s="1"/>
  <c r="O154" i="50" s="1"/>
  <c r="P154" i="50" s="1"/>
  <c r="Q154" i="50" s="1"/>
  <c r="R154" i="50" s="1"/>
  <c r="S154" i="50" s="1"/>
  <c r="E155" i="50"/>
  <c r="G155" i="50" s="1"/>
  <c r="H155" i="50" s="1"/>
  <c r="I155" i="50" s="1"/>
  <c r="J155" i="50" s="1"/>
  <c r="K155" i="50" s="1"/>
  <c r="L155" i="50" s="1"/>
  <c r="M155" i="50" s="1"/>
  <c r="N155" i="50" s="1"/>
  <c r="O155" i="50" s="1"/>
  <c r="P155" i="50" s="1"/>
  <c r="Q155" i="50" s="1"/>
  <c r="R155" i="50" s="1"/>
  <c r="S155" i="50" s="1"/>
  <c r="E156" i="50"/>
  <c r="G156" i="50" s="1"/>
  <c r="E157" i="50"/>
  <c r="E158" i="50"/>
  <c r="G158" i="50" s="1"/>
  <c r="H158" i="50" s="1"/>
  <c r="I158" i="50" s="1"/>
  <c r="J158" i="50" s="1"/>
  <c r="K158" i="50" s="1"/>
  <c r="L158" i="50" s="1"/>
  <c r="M158" i="50" s="1"/>
  <c r="N158" i="50" s="1"/>
  <c r="O158" i="50" s="1"/>
  <c r="P158" i="50" s="1"/>
  <c r="Q158" i="50" s="1"/>
  <c r="R158" i="50" s="1"/>
  <c r="S158" i="50" s="1"/>
  <c r="E159" i="50"/>
  <c r="E160" i="50"/>
  <c r="G160" i="50" s="1"/>
  <c r="H160" i="50" s="1"/>
  <c r="I160" i="50" s="1"/>
  <c r="J160" i="50" s="1"/>
  <c r="K160" i="50" s="1"/>
  <c r="L160" i="50" s="1"/>
  <c r="M160" i="50" s="1"/>
  <c r="N160" i="50" s="1"/>
  <c r="O160" i="50" s="1"/>
  <c r="P160" i="50" s="1"/>
  <c r="Q160" i="50" s="1"/>
  <c r="R160" i="50" s="1"/>
  <c r="S160" i="50" s="1"/>
  <c r="E161" i="50"/>
  <c r="G161" i="50" s="1"/>
  <c r="E162" i="50"/>
  <c r="G162" i="50" s="1"/>
  <c r="E163" i="50"/>
  <c r="G163" i="50" s="1"/>
  <c r="H163" i="50" s="1"/>
  <c r="I163" i="50" s="1"/>
  <c r="J163" i="50" s="1"/>
  <c r="K163" i="50" s="1"/>
  <c r="L163" i="50" s="1"/>
  <c r="M163" i="50" s="1"/>
  <c r="N163" i="50" s="1"/>
  <c r="O163" i="50" s="1"/>
  <c r="P163" i="50" s="1"/>
  <c r="Q163" i="50" s="1"/>
  <c r="R163" i="50" s="1"/>
  <c r="S163" i="50" s="1"/>
  <c r="E164" i="50"/>
  <c r="G164" i="50" s="1"/>
  <c r="H164" i="50" s="1"/>
  <c r="I164" i="50" s="1"/>
  <c r="J164" i="50" s="1"/>
  <c r="K164" i="50" s="1"/>
  <c r="L164" i="50" s="1"/>
  <c r="M164" i="50" s="1"/>
  <c r="N164" i="50" s="1"/>
  <c r="O164" i="50" s="1"/>
  <c r="P164" i="50" s="1"/>
  <c r="Q164" i="50" s="1"/>
  <c r="R164" i="50" s="1"/>
  <c r="S164" i="50" s="1"/>
  <c r="E165" i="50"/>
  <c r="E166" i="50"/>
  <c r="G166" i="50" s="1"/>
  <c r="E167" i="50"/>
  <c r="G167" i="50" s="1"/>
  <c r="E168" i="50"/>
  <c r="G168" i="50" s="1"/>
  <c r="H168" i="50" s="1"/>
  <c r="I168" i="50" s="1"/>
  <c r="J168" i="50" s="1"/>
  <c r="K168" i="50" s="1"/>
  <c r="L168" i="50" s="1"/>
  <c r="M168" i="50" s="1"/>
  <c r="N168" i="50" s="1"/>
  <c r="O168" i="50" s="1"/>
  <c r="P168" i="50" s="1"/>
  <c r="Q168" i="50" s="1"/>
  <c r="R168" i="50" s="1"/>
  <c r="S168" i="50" s="1"/>
  <c r="E169" i="50"/>
  <c r="E170" i="50"/>
  <c r="G170" i="50" s="1"/>
  <c r="H170" i="50" s="1"/>
  <c r="I170" i="50" s="1"/>
  <c r="J170" i="50" s="1"/>
  <c r="K170" i="50" s="1"/>
  <c r="L170" i="50" s="1"/>
  <c r="M170" i="50" s="1"/>
  <c r="N170" i="50" s="1"/>
  <c r="O170" i="50" s="1"/>
  <c r="P170" i="50" s="1"/>
  <c r="Q170" i="50" s="1"/>
  <c r="R170" i="50" s="1"/>
  <c r="S170" i="50" s="1"/>
  <c r="E171" i="50"/>
  <c r="G171" i="50" s="1"/>
  <c r="E172" i="50"/>
  <c r="G172" i="50" s="1"/>
  <c r="E173" i="50"/>
  <c r="E174" i="50"/>
  <c r="G174" i="50" s="1"/>
  <c r="H174" i="50" s="1"/>
  <c r="I174" i="50" s="1"/>
  <c r="J174" i="50" s="1"/>
  <c r="K174" i="50" s="1"/>
  <c r="L174" i="50" s="1"/>
  <c r="M174" i="50" s="1"/>
  <c r="N174" i="50" s="1"/>
  <c r="O174" i="50" s="1"/>
  <c r="P174" i="50" s="1"/>
  <c r="Q174" i="50" s="1"/>
  <c r="R174" i="50" s="1"/>
  <c r="S174" i="50" s="1"/>
  <c r="E175" i="50"/>
  <c r="G175" i="50" s="1"/>
  <c r="H175" i="50" s="1"/>
  <c r="I175" i="50" s="1"/>
  <c r="J175" i="50" s="1"/>
  <c r="K175" i="50" s="1"/>
  <c r="L175" i="50" s="1"/>
  <c r="M175" i="50" s="1"/>
  <c r="N175" i="50" s="1"/>
  <c r="O175" i="50" s="1"/>
  <c r="P175" i="50" s="1"/>
  <c r="Q175" i="50" s="1"/>
  <c r="R175" i="50" s="1"/>
  <c r="S175" i="50" s="1"/>
  <c r="E176" i="50"/>
  <c r="G176" i="50" s="1"/>
  <c r="E177" i="50"/>
  <c r="E178" i="50"/>
  <c r="G178" i="50" s="1"/>
  <c r="H178" i="50" s="1"/>
  <c r="I178" i="50" s="1"/>
  <c r="J178" i="50" s="1"/>
  <c r="K178" i="50" s="1"/>
  <c r="L178" i="50" s="1"/>
  <c r="M178" i="50" s="1"/>
  <c r="N178" i="50" s="1"/>
  <c r="O178" i="50" s="1"/>
  <c r="P178" i="50" s="1"/>
  <c r="Q178" i="50" s="1"/>
  <c r="R178" i="50" s="1"/>
  <c r="S178" i="50" s="1"/>
  <c r="E179" i="50"/>
  <c r="G179" i="50" s="1"/>
  <c r="H179" i="50" s="1"/>
  <c r="I179" i="50" s="1"/>
  <c r="J179" i="50" s="1"/>
  <c r="K179" i="50" s="1"/>
  <c r="L179" i="50" s="1"/>
  <c r="M179" i="50" s="1"/>
  <c r="N179" i="50" s="1"/>
  <c r="O179" i="50" s="1"/>
  <c r="P179" i="50" s="1"/>
  <c r="Q179" i="50" s="1"/>
  <c r="R179" i="50" s="1"/>
  <c r="S179" i="50" s="1"/>
  <c r="E180" i="50"/>
  <c r="G180" i="50" s="1"/>
  <c r="H180" i="50" s="1"/>
  <c r="I180" i="50" s="1"/>
  <c r="J180" i="50" s="1"/>
  <c r="K180" i="50" s="1"/>
  <c r="L180" i="50" s="1"/>
  <c r="M180" i="50" s="1"/>
  <c r="N180" i="50" s="1"/>
  <c r="O180" i="50" s="1"/>
  <c r="P180" i="50" s="1"/>
  <c r="Q180" i="50" s="1"/>
  <c r="R180" i="50" s="1"/>
  <c r="S180" i="50" s="1"/>
  <c r="E181" i="50"/>
  <c r="E182" i="50"/>
  <c r="E183" i="50"/>
  <c r="G183" i="50" s="1"/>
  <c r="H183" i="50" s="1"/>
  <c r="I183" i="50" s="1"/>
  <c r="J183" i="50" s="1"/>
  <c r="K183" i="50" s="1"/>
  <c r="L183" i="50" s="1"/>
  <c r="M183" i="50" s="1"/>
  <c r="N183" i="50" s="1"/>
  <c r="O183" i="50" s="1"/>
  <c r="P183" i="50" s="1"/>
  <c r="Q183" i="50" s="1"/>
  <c r="R183" i="50" s="1"/>
  <c r="S183" i="50" s="1"/>
  <c r="E184" i="50"/>
  <c r="G184" i="50"/>
  <c r="H184" i="50" s="1"/>
  <c r="I184" i="50" s="1"/>
  <c r="J184" i="50" s="1"/>
  <c r="K184" i="50" s="1"/>
  <c r="L184" i="50" s="1"/>
  <c r="M184" i="50" s="1"/>
  <c r="N184" i="50" s="1"/>
  <c r="O184" i="50" s="1"/>
  <c r="P184" i="50" s="1"/>
  <c r="Q184" i="50" s="1"/>
  <c r="R184" i="50" s="1"/>
  <c r="S184" i="50" s="1"/>
  <c r="E185" i="50"/>
  <c r="G185" i="50" s="1"/>
  <c r="H185" i="50" s="1"/>
  <c r="I185" i="50" s="1"/>
  <c r="J185" i="50" s="1"/>
  <c r="K185" i="50" s="1"/>
  <c r="L185" i="50" s="1"/>
  <c r="M185" i="50" s="1"/>
  <c r="N185" i="50" s="1"/>
  <c r="O185" i="50" s="1"/>
  <c r="P185" i="50" s="1"/>
  <c r="Q185" i="50" s="1"/>
  <c r="R185" i="50" s="1"/>
  <c r="S185" i="50" s="1"/>
  <c r="E186" i="50"/>
  <c r="G186" i="50" s="1"/>
  <c r="E187" i="50"/>
  <c r="G187" i="50" s="1"/>
  <c r="E188" i="50"/>
  <c r="G188" i="50" s="1"/>
  <c r="H188" i="50" s="1"/>
  <c r="I188" i="50" s="1"/>
  <c r="J188" i="50" s="1"/>
  <c r="K188" i="50" s="1"/>
  <c r="L188" i="50" s="1"/>
  <c r="M188" i="50" s="1"/>
  <c r="N188" i="50" s="1"/>
  <c r="O188" i="50" s="1"/>
  <c r="P188" i="50" s="1"/>
  <c r="Q188" i="50" s="1"/>
  <c r="R188" i="50" s="1"/>
  <c r="S188" i="50" s="1"/>
  <c r="E189" i="50"/>
  <c r="G189" i="50" s="1"/>
  <c r="H189" i="50" s="1"/>
  <c r="I189" i="50" s="1"/>
  <c r="J189" i="50" s="1"/>
  <c r="K189" i="50" s="1"/>
  <c r="L189" i="50" s="1"/>
  <c r="M189" i="50" s="1"/>
  <c r="N189" i="50" s="1"/>
  <c r="O189" i="50" s="1"/>
  <c r="P189" i="50" s="1"/>
  <c r="Q189" i="50" s="1"/>
  <c r="R189" i="50" s="1"/>
  <c r="S189" i="50" s="1"/>
  <c r="E190" i="50"/>
  <c r="G190" i="50" s="1"/>
  <c r="H190" i="50" s="1"/>
  <c r="I190" i="50" s="1"/>
  <c r="J190" i="50" s="1"/>
  <c r="K190" i="50" s="1"/>
  <c r="L190" i="50" s="1"/>
  <c r="M190" i="50" s="1"/>
  <c r="N190" i="50" s="1"/>
  <c r="O190" i="50" s="1"/>
  <c r="P190" i="50" s="1"/>
  <c r="Q190" i="50" s="1"/>
  <c r="R190" i="50" s="1"/>
  <c r="S190" i="50" s="1"/>
  <c r="E191" i="50"/>
  <c r="G191" i="50" s="1"/>
  <c r="E192" i="50"/>
  <c r="G192" i="50" s="1"/>
  <c r="E193" i="50"/>
  <c r="G193" i="50" s="1"/>
  <c r="H193" i="50" s="1"/>
  <c r="I193" i="50" s="1"/>
  <c r="J193" i="50" s="1"/>
  <c r="K193" i="50" s="1"/>
  <c r="L193" i="50" s="1"/>
  <c r="M193" i="50" s="1"/>
  <c r="N193" i="50" s="1"/>
  <c r="O193" i="50" s="1"/>
  <c r="P193" i="50" s="1"/>
  <c r="Q193" i="50" s="1"/>
  <c r="R193" i="50" s="1"/>
  <c r="S193" i="50" s="1"/>
  <c r="E194" i="50"/>
  <c r="G194" i="50" s="1"/>
  <c r="H194" i="50" s="1"/>
  <c r="I194" i="50" s="1"/>
  <c r="J194" i="50" s="1"/>
  <c r="K194" i="50" s="1"/>
  <c r="L194" i="50" s="1"/>
  <c r="M194" i="50" s="1"/>
  <c r="N194" i="50" s="1"/>
  <c r="O194" i="50" s="1"/>
  <c r="P194" i="50" s="1"/>
  <c r="Q194" i="50" s="1"/>
  <c r="R194" i="50" s="1"/>
  <c r="S194" i="50" s="1"/>
  <c r="E195" i="50"/>
  <c r="G195" i="50" s="1"/>
  <c r="H195" i="50" s="1"/>
  <c r="I195" i="50" s="1"/>
  <c r="J195" i="50" s="1"/>
  <c r="K195" i="50" s="1"/>
  <c r="L195" i="50" s="1"/>
  <c r="M195" i="50" s="1"/>
  <c r="N195" i="50" s="1"/>
  <c r="O195" i="50" s="1"/>
  <c r="P195" i="50" s="1"/>
  <c r="Q195" i="50" s="1"/>
  <c r="R195" i="50" s="1"/>
  <c r="S195" i="50" s="1"/>
  <c r="E196" i="50"/>
  <c r="E197" i="50"/>
  <c r="G197" i="50" s="1"/>
  <c r="E198" i="50"/>
  <c r="E199" i="50"/>
  <c r="G199" i="50" s="1"/>
  <c r="H199" i="50" s="1"/>
  <c r="I199" i="50" s="1"/>
  <c r="J199" i="50" s="1"/>
  <c r="K199" i="50" s="1"/>
  <c r="L199" i="50" s="1"/>
  <c r="M199" i="50" s="1"/>
  <c r="N199" i="50" s="1"/>
  <c r="O199" i="50" s="1"/>
  <c r="P199" i="50" s="1"/>
  <c r="Q199" i="50" s="1"/>
  <c r="R199" i="50" s="1"/>
  <c r="S199" i="50" s="1"/>
  <c r="E200" i="50"/>
  <c r="G200" i="50" s="1"/>
  <c r="H200" i="50" s="1"/>
  <c r="I200" i="50" s="1"/>
  <c r="J200" i="50" s="1"/>
  <c r="K200" i="50" s="1"/>
  <c r="L200" i="50" s="1"/>
  <c r="M200" i="50" s="1"/>
  <c r="N200" i="50" s="1"/>
  <c r="O200" i="50" s="1"/>
  <c r="P200" i="50" s="1"/>
  <c r="Q200" i="50" s="1"/>
  <c r="R200" i="50" s="1"/>
  <c r="S200" i="50" s="1"/>
  <c r="E201" i="50"/>
  <c r="G201" i="50" s="1"/>
  <c r="E202" i="50"/>
  <c r="G202" i="50" s="1"/>
  <c r="E203" i="50"/>
  <c r="G203" i="50" s="1"/>
  <c r="H203" i="50" s="1"/>
  <c r="I203" i="50" s="1"/>
  <c r="J203" i="50" s="1"/>
  <c r="K203" i="50" s="1"/>
  <c r="L203" i="50" s="1"/>
  <c r="M203" i="50" s="1"/>
  <c r="N203" i="50" s="1"/>
  <c r="O203" i="50" s="1"/>
  <c r="P203" i="50" s="1"/>
  <c r="Q203" i="50" s="1"/>
  <c r="R203" i="50" s="1"/>
  <c r="S203" i="50" s="1"/>
  <c r="E204" i="50"/>
  <c r="G204" i="50" s="1"/>
  <c r="H204" i="50" s="1"/>
  <c r="I204" i="50" s="1"/>
  <c r="J204" i="50" s="1"/>
  <c r="K204" i="50" s="1"/>
  <c r="L204" i="50" s="1"/>
  <c r="M204" i="50" s="1"/>
  <c r="N204" i="50" s="1"/>
  <c r="O204" i="50" s="1"/>
  <c r="P204" i="50" s="1"/>
  <c r="Q204" i="50" s="1"/>
  <c r="R204" i="50" s="1"/>
  <c r="S204" i="50" s="1"/>
  <c r="E205" i="50"/>
  <c r="G205" i="50" s="1"/>
  <c r="H205" i="50" s="1"/>
  <c r="I205" i="50" s="1"/>
  <c r="J205" i="50" s="1"/>
  <c r="K205" i="50" s="1"/>
  <c r="L205" i="50" s="1"/>
  <c r="M205" i="50" s="1"/>
  <c r="N205" i="50" s="1"/>
  <c r="O205" i="50" s="1"/>
  <c r="P205" i="50" s="1"/>
  <c r="Q205" i="50" s="1"/>
  <c r="R205" i="50" s="1"/>
  <c r="S205" i="50" s="1"/>
  <c r="E206" i="50"/>
  <c r="G206" i="50" s="1"/>
  <c r="E207" i="50"/>
  <c r="G207" i="50" s="1"/>
  <c r="E208" i="50"/>
  <c r="G208" i="50"/>
  <c r="H208" i="50" s="1"/>
  <c r="I208" i="50" s="1"/>
  <c r="J208" i="50" s="1"/>
  <c r="K208" i="50" s="1"/>
  <c r="L208" i="50" s="1"/>
  <c r="M208" i="50" s="1"/>
  <c r="N208" i="50" s="1"/>
  <c r="O208" i="50" s="1"/>
  <c r="P208" i="50" s="1"/>
  <c r="Q208" i="50" s="1"/>
  <c r="R208" i="50" s="1"/>
  <c r="S208" i="50" s="1"/>
  <c r="E209" i="50"/>
  <c r="G209" i="50" s="1"/>
  <c r="H209" i="50" s="1"/>
  <c r="I209" i="50" s="1"/>
  <c r="J209" i="50" s="1"/>
  <c r="K209" i="50" s="1"/>
  <c r="L209" i="50" s="1"/>
  <c r="M209" i="50" s="1"/>
  <c r="N209" i="50" s="1"/>
  <c r="O209" i="50" s="1"/>
  <c r="P209" i="50" s="1"/>
  <c r="Q209" i="50" s="1"/>
  <c r="R209" i="50" s="1"/>
  <c r="S209" i="50" s="1"/>
  <c r="E210" i="50"/>
  <c r="G210" i="50" s="1"/>
  <c r="H210" i="50" s="1"/>
  <c r="I210" i="50" s="1"/>
  <c r="J210" i="50" s="1"/>
  <c r="K210" i="50" s="1"/>
  <c r="L210" i="50" s="1"/>
  <c r="M210" i="50" s="1"/>
  <c r="N210" i="50" s="1"/>
  <c r="O210" i="50" s="1"/>
  <c r="P210" i="50" s="1"/>
  <c r="Q210" i="50" s="1"/>
  <c r="R210" i="50" s="1"/>
  <c r="S210" i="50" s="1"/>
  <c r="E211" i="50"/>
  <c r="G211" i="50"/>
  <c r="E212" i="50"/>
  <c r="E213" i="50"/>
  <c r="G213" i="50" s="1"/>
  <c r="H213" i="50" s="1"/>
  <c r="I213" i="50" s="1"/>
  <c r="J213" i="50" s="1"/>
  <c r="K213" i="50" s="1"/>
  <c r="L213" i="50" s="1"/>
  <c r="M213" i="50" s="1"/>
  <c r="N213" i="50" s="1"/>
  <c r="O213" i="50" s="1"/>
  <c r="P213" i="50" s="1"/>
  <c r="Q213" i="50" s="1"/>
  <c r="R213" i="50" s="1"/>
  <c r="S213" i="50" s="1"/>
  <c r="E214" i="50"/>
  <c r="E215" i="50"/>
  <c r="G215" i="50" s="1"/>
  <c r="H215" i="50" s="1"/>
  <c r="I215" i="50" s="1"/>
  <c r="J215" i="50" s="1"/>
  <c r="K215" i="50" s="1"/>
  <c r="L215" i="50" s="1"/>
  <c r="M215" i="50" s="1"/>
  <c r="N215" i="50" s="1"/>
  <c r="O215" i="50" s="1"/>
  <c r="P215" i="50" s="1"/>
  <c r="Q215" i="50" s="1"/>
  <c r="R215" i="50" s="1"/>
  <c r="S215" i="50" s="1"/>
  <c r="E216" i="50"/>
  <c r="G216" i="50" s="1"/>
  <c r="E217" i="50"/>
  <c r="G217" i="50" s="1"/>
  <c r="E218" i="50"/>
  <c r="G218" i="50" s="1"/>
  <c r="H218" i="50" s="1"/>
  <c r="I218" i="50" s="1"/>
  <c r="J218" i="50" s="1"/>
  <c r="K218" i="50" s="1"/>
  <c r="L218" i="50" s="1"/>
  <c r="M218" i="50" s="1"/>
  <c r="N218" i="50" s="1"/>
  <c r="O218" i="50" s="1"/>
  <c r="P218" i="50" s="1"/>
  <c r="Q218" i="50" s="1"/>
  <c r="R218" i="50" s="1"/>
  <c r="S218" i="50" s="1"/>
  <c r="E219" i="50"/>
  <c r="G219" i="50" s="1"/>
  <c r="H219" i="50" s="1"/>
  <c r="I219" i="50" s="1"/>
  <c r="J219" i="50" s="1"/>
  <c r="K219" i="50" s="1"/>
  <c r="L219" i="50" s="1"/>
  <c r="M219" i="50" s="1"/>
  <c r="N219" i="50" s="1"/>
  <c r="O219" i="50" s="1"/>
  <c r="P219" i="50" s="1"/>
  <c r="Q219" i="50" s="1"/>
  <c r="R219" i="50" s="1"/>
  <c r="S219" i="50" s="1"/>
  <c r="E220" i="50"/>
  <c r="G220" i="50" s="1"/>
  <c r="H220" i="50" s="1"/>
  <c r="I220" i="50" s="1"/>
  <c r="J220" i="50" s="1"/>
  <c r="K220" i="50" s="1"/>
  <c r="L220" i="50" s="1"/>
  <c r="M220" i="50" s="1"/>
  <c r="N220" i="50" s="1"/>
  <c r="O220" i="50" s="1"/>
  <c r="P220" i="50" s="1"/>
  <c r="Q220" i="50" s="1"/>
  <c r="R220" i="50" s="1"/>
  <c r="S220" i="50" s="1"/>
  <c r="E221" i="50"/>
  <c r="G221" i="50" s="1"/>
  <c r="E222" i="50"/>
  <c r="G222" i="50" s="1"/>
  <c r="E223" i="50"/>
  <c r="G223" i="50" s="1"/>
  <c r="H223" i="50" s="1"/>
  <c r="I223" i="50" s="1"/>
  <c r="J223" i="50" s="1"/>
  <c r="K223" i="50" s="1"/>
  <c r="L223" i="50" s="1"/>
  <c r="M223" i="50" s="1"/>
  <c r="N223" i="50" s="1"/>
  <c r="O223" i="50" s="1"/>
  <c r="P223" i="50" s="1"/>
  <c r="Q223" i="50" s="1"/>
  <c r="R223" i="50" s="1"/>
  <c r="S223" i="50" s="1"/>
  <c r="E224" i="50"/>
  <c r="G224" i="50" s="1"/>
  <c r="H224" i="50" s="1"/>
  <c r="I224" i="50" s="1"/>
  <c r="J224" i="50" s="1"/>
  <c r="K224" i="50" s="1"/>
  <c r="L224" i="50" s="1"/>
  <c r="M224" i="50" s="1"/>
  <c r="N224" i="50" s="1"/>
  <c r="O224" i="50" s="1"/>
  <c r="P224" i="50" s="1"/>
  <c r="Q224" i="50" s="1"/>
  <c r="R224" i="50" s="1"/>
  <c r="S224" i="50" s="1"/>
  <c r="E225" i="50"/>
  <c r="G225" i="50" s="1"/>
  <c r="H225" i="50" s="1"/>
  <c r="I225" i="50" s="1"/>
  <c r="J225" i="50" s="1"/>
  <c r="K225" i="50" s="1"/>
  <c r="L225" i="50" s="1"/>
  <c r="M225" i="50" s="1"/>
  <c r="N225" i="50" s="1"/>
  <c r="O225" i="50" s="1"/>
  <c r="P225" i="50" s="1"/>
  <c r="Q225" i="50" s="1"/>
  <c r="R225" i="50" s="1"/>
  <c r="S225" i="50" s="1"/>
  <c r="E226" i="50"/>
  <c r="G226" i="50" s="1"/>
  <c r="E227" i="50"/>
  <c r="G227" i="50" s="1"/>
  <c r="E228" i="50"/>
  <c r="E229" i="50"/>
  <c r="G229" i="50" s="1"/>
  <c r="H229" i="50" s="1"/>
  <c r="I229" i="50" s="1"/>
  <c r="J229" i="50" s="1"/>
  <c r="K229" i="50" s="1"/>
  <c r="L229" i="50" s="1"/>
  <c r="M229" i="50" s="1"/>
  <c r="N229" i="50" s="1"/>
  <c r="O229" i="50" s="1"/>
  <c r="P229" i="50" s="1"/>
  <c r="Q229" i="50" s="1"/>
  <c r="R229" i="50" s="1"/>
  <c r="S229" i="50" s="1"/>
  <c r="E230" i="50"/>
  <c r="E231" i="50"/>
  <c r="G231" i="50" s="1"/>
  <c r="E232" i="50"/>
  <c r="G232" i="50" s="1"/>
  <c r="E233" i="50"/>
  <c r="G233" i="50" s="1"/>
  <c r="H233" i="50" s="1"/>
  <c r="I233" i="50" s="1"/>
  <c r="J233" i="50" s="1"/>
  <c r="K233" i="50" s="1"/>
  <c r="L233" i="50" s="1"/>
  <c r="M233" i="50" s="1"/>
  <c r="N233" i="50" s="1"/>
  <c r="O233" i="50" s="1"/>
  <c r="P233" i="50" s="1"/>
  <c r="Q233" i="50" s="1"/>
  <c r="R233" i="50" s="1"/>
  <c r="S233" i="50" s="1"/>
  <c r="E234" i="50"/>
  <c r="G234" i="50" s="1"/>
  <c r="H234" i="50" s="1"/>
  <c r="I234" i="50" s="1"/>
  <c r="J234" i="50" s="1"/>
  <c r="K234" i="50" s="1"/>
  <c r="L234" i="50" s="1"/>
  <c r="M234" i="50" s="1"/>
  <c r="N234" i="50" s="1"/>
  <c r="O234" i="50" s="1"/>
  <c r="P234" i="50" s="1"/>
  <c r="Q234" i="50" s="1"/>
  <c r="R234" i="50" s="1"/>
  <c r="S234" i="50" s="1"/>
  <c r="E235" i="50"/>
  <c r="G235" i="50" s="1"/>
  <c r="H235" i="50" s="1"/>
  <c r="I235" i="50" s="1"/>
  <c r="J235" i="50" s="1"/>
  <c r="K235" i="50" s="1"/>
  <c r="L235" i="50" s="1"/>
  <c r="M235" i="50" s="1"/>
  <c r="N235" i="50" s="1"/>
  <c r="O235" i="50" s="1"/>
  <c r="P235" i="50" s="1"/>
  <c r="Q235" i="50" s="1"/>
  <c r="R235" i="50" s="1"/>
  <c r="S235" i="50" s="1"/>
  <c r="E236" i="50"/>
  <c r="G236" i="50" s="1"/>
  <c r="E237" i="50"/>
  <c r="G237" i="50" s="1"/>
  <c r="E238" i="50"/>
  <c r="G238" i="50" s="1"/>
  <c r="H238" i="50" s="1"/>
  <c r="I238" i="50" s="1"/>
  <c r="J238" i="50" s="1"/>
  <c r="K238" i="50" s="1"/>
  <c r="L238" i="50" s="1"/>
  <c r="M238" i="50" s="1"/>
  <c r="N238" i="50" s="1"/>
  <c r="O238" i="50" s="1"/>
  <c r="P238" i="50" s="1"/>
  <c r="Q238" i="50" s="1"/>
  <c r="R238" i="50" s="1"/>
  <c r="S238" i="50" s="1"/>
  <c r="E239" i="50"/>
  <c r="G239" i="50" s="1"/>
  <c r="H239" i="50" s="1"/>
  <c r="I239" i="50" s="1"/>
  <c r="J239" i="50" s="1"/>
  <c r="K239" i="50" s="1"/>
  <c r="L239" i="50" s="1"/>
  <c r="M239" i="50" s="1"/>
  <c r="N239" i="50" s="1"/>
  <c r="O239" i="50" s="1"/>
  <c r="P239" i="50" s="1"/>
  <c r="Q239" i="50" s="1"/>
  <c r="R239" i="50" s="1"/>
  <c r="S239" i="50" s="1"/>
  <c r="E240" i="50"/>
  <c r="G240" i="50" s="1"/>
  <c r="H240" i="50" s="1"/>
  <c r="I240" i="50" s="1"/>
  <c r="J240" i="50" s="1"/>
  <c r="K240" i="50" s="1"/>
  <c r="L240" i="50" s="1"/>
  <c r="M240" i="50" s="1"/>
  <c r="N240" i="50" s="1"/>
  <c r="O240" i="50" s="1"/>
  <c r="P240" i="50" s="1"/>
  <c r="Q240" i="50" s="1"/>
  <c r="R240" i="50" s="1"/>
  <c r="S240" i="50" s="1"/>
  <c r="E241" i="50"/>
  <c r="E242" i="50"/>
  <c r="G242" i="50" s="1"/>
  <c r="E243" i="50"/>
  <c r="G243" i="50" s="1"/>
  <c r="H243" i="50" s="1"/>
  <c r="I243" i="50" s="1"/>
  <c r="J243" i="50" s="1"/>
  <c r="K243" i="50" s="1"/>
  <c r="L243" i="50" s="1"/>
  <c r="M243" i="50" s="1"/>
  <c r="N243" i="50" s="1"/>
  <c r="O243" i="50" s="1"/>
  <c r="P243" i="50" s="1"/>
  <c r="Q243" i="50" s="1"/>
  <c r="R243" i="50" s="1"/>
  <c r="S243" i="50" s="1"/>
  <c r="E244" i="50"/>
  <c r="G244" i="50" s="1"/>
  <c r="H244" i="50" s="1"/>
  <c r="I244" i="50" s="1"/>
  <c r="J244" i="50" s="1"/>
  <c r="K244" i="50" s="1"/>
  <c r="L244" i="50" s="1"/>
  <c r="M244" i="50" s="1"/>
  <c r="N244" i="50" s="1"/>
  <c r="O244" i="50" s="1"/>
  <c r="P244" i="50" s="1"/>
  <c r="Q244" i="50" s="1"/>
  <c r="R244" i="50" s="1"/>
  <c r="S244" i="50" s="1"/>
  <c r="E245" i="50"/>
  <c r="E246" i="50"/>
  <c r="G246" i="50" s="1"/>
  <c r="E247" i="50"/>
  <c r="G247" i="50" s="1"/>
  <c r="E248" i="50"/>
  <c r="G248" i="50" s="1"/>
  <c r="H248" i="50" s="1"/>
  <c r="I248" i="50" s="1"/>
  <c r="J248" i="50" s="1"/>
  <c r="K248" i="50" s="1"/>
  <c r="L248" i="50" s="1"/>
  <c r="M248" i="50" s="1"/>
  <c r="N248" i="50" s="1"/>
  <c r="O248" i="50" s="1"/>
  <c r="P248" i="50" s="1"/>
  <c r="Q248" i="50" s="1"/>
  <c r="R248" i="50" s="1"/>
  <c r="S248" i="50" s="1"/>
  <c r="E249" i="50"/>
  <c r="E250" i="50"/>
  <c r="G250" i="50" s="1"/>
  <c r="H250" i="50" s="1"/>
  <c r="I250" i="50" s="1"/>
  <c r="J250" i="50" s="1"/>
  <c r="K250" i="50" s="1"/>
  <c r="L250" i="50" s="1"/>
  <c r="M250" i="50" s="1"/>
  <c r="N250" i="50" s="1"/>
  <c r="O250" i="50" s="1"/>
  <c r="P250" i="50" s="1"/>
  <c r="Q250" i="50" s="1"/>
  <c r="R250" i="50" s="1"/>
  <c r="S250" i="50" s="1"/>
  <c r="E251" i="50"/>
  <c r="G251" i="50" s="1"/>
  <c r="E252" i="50"/>
  <c r="G252" i="50" s="1"/>
  <c r="E253" i="50"/>
  <c r="E254" i="50"/>
  <c r="G254" i="50" s="1"/>
  <c r="H254" i="50" s="1"/>
  <c r="I254" i="50" s="1"/>
  <c r="J254" i="50" s="1"/>
  <c r="K254" i="50" s="1"/>
  <c r="L254" i="50" s="1"/>
  <c r="M254" i="50" s="1"/>
  <c r="N254" i="50" s="1"/>
  <c r="O254" i="50" s="1"/>
  <c r="P254" i="50" s="1"/>
  <c r="Q254" i="50" s="1"/>
  <c r="R254" i="50" s="1"/>
  <c r="S254" i="50" s="1"/>
  <c r="E255" i="50"/>
  <c r="G255" i="50" s="1"/>
  <c r="H255" i="50" s="1"/>
  <c r="I255" i="50" s="1"/>
  <c r="J255" i="50" s="1"/>
  <c r="K255" i="50" s="1"/>
  <c r="L255" i="50" s="1"/>
  <c r="M255" i="50" s="1"/>
  <c r="N255" i="50" s="1"/>
  <c r="O255" i="50" s="1"/>
  <c r="P255" i="50" s="1"/>
  <c r="Q255" i="50" s="1"/>
  <c r="R255" i="50" s="1"/>
  <c r="S255" i="50" s="1"/>
  <c r="E256" i="50"/>
  <c r="G256" i="50" s="1"/>
  <c r="E257" i="50"/>
  <c r="E258" i="50"/>
  <c r="G258" i="50" s="1"/>
  <c r="H258" i="50" s="1"/>
  <c r="I258" i="50" s="1"/>
  <c r="J258" i="50" s="1"/>
  <c r="K258" i="50" s="1"/>
  <c r="L258" i="50" s="1"/>
  <c r="M258" i="50" s="1"/>
  <c r="N258" i="50" s="1"/>
  <c r="O258" i="50" s="1"/>
  <c r="P258" i="50" s="1"/>
  <c r="Q258" i="50" s="1"/>
  <c r="R258" i="50" s="1"/>
  <c r="S258" i="50" s="1"/>
  <c r="E259" i="50"/>
  <c r="G259" i="50" s="1"/>
  <c r="H259" i="50" s="1"/>
  <c r="I259" i="50" s="1"/>
  <c r="J259" i="50" s="1"/>
  <c r="K259" i="50" s="1"/>
  <c r="L259" i="50" s="1"/>
  <c r="M259" i="50" s="1"/>
  <c r="N259" i="50" s="1"/>
  <c r="O259" i="50" s="1"/>
  <c r="P259" i="50" s="1"/>
  <c r="Q259" i="50" s="1"/>
  <c r="R259" i="50" s="1"/>
  <c r="S259" i="50" s="1"/>
  <c r="E260" i="50"/>
  <c r="G260" i="50" s="1"/>
  <c r="H260" i="50" s="1"/>
  <c r="I260" i="50" s="1"/>
  <c r="J260" i="50" s="1"/>
  <c r="K260" i="50" s="1"/>
  <c r="L260" i="50" s="1"/>
  <c r="M260" i="50" s="1"/>
  <c r="N260" i="50" s="1"/>
  <c r="O260" i="50" s="1"/>
  <c r="P260" i="50" s="1"/>
  <c r="Q260" i="50" s="1"/>
  <c r="R260" i="50" s="1"/>
  <c r="S260" i="50" s="1"/>
  <c r="E261" i="50"/>
  <c r="E262" i="50"/>
  <c r="G262" i="50" s="1"/>
  <c r="E263" i="50"/>
  <c r="G263" i="50" s="1"/>
  <c r="H263" i="50" s="1"/>
  <c r="I263" i="50" s="1"/>
  <c r="J263" i="50" s="1"/>
  <c r="K263" i="50" s="1"/>
  <c r="L263" i="50" s="1"/>
  <c r="M263" i="50" s="1"/>
  <c r="N263" i="50" s="1"/>
  <c r="O263" i="50" s="1"/>
  <c r="P263" i="50" s="1"/>
  <c r="Q263" i="50" s="1"/>
  <c r="R263" i="50" s="1"/>
  <c r="S263" i="50" s="1"/>
  <c r="E264" i="50"/>
  <c r="G264" i="50" s="1"/>
  <c r="H264" i="50" s="1"/>
  <c r="I264" i="50" s="1"/>
  <c r="J264" i="50" s="1"/>
  <c r="K264" i="50" s="1"/>
  <c r="L264" i="50" s="1"/>
  <c r="M264" i="50" s="1"/>
  <c r="N264" i="50" s="1"/>
  <c r="O264" i="50" s="1"/>
  <c r="P264" i="50" s="1"/>
  <c r="Q264" i="50" s="1"/>
  <c r="R264" i="50" s="1"/>
  <c r="S264" i="50" s="1"/>
  <c r="E265" i="50"/>
  <c r="E266" i="50"/>
  <c r="G266" i="50" s="1"/>
  <c r="E267" i="50"/>
  <c r="G267" i="50" s="1"/>
  <c r="E268" i="50"/>
  <c r="G268" i="50" s="1"/>
  <c r="H268" i="50" s="1"/>
  <c r="I268" i="50" s="1"/>
  <c r="J268" i="50" s="1"/>
  <c r="K268" i="50" s="1"/>
  <c r="L268" i="50" s="1"/>
  <c r="M268" i="50" s="1"/>
  <c r="N268" i="50" s="1"/>
  <c r="O268" i="50" s="1"/>
  <c r="P268" i="50" s="1"/>
  <c r="Q268" i="50" s="1"/>
  <c r="R268" i="50" s="1"/>
  <c r="S268" i="50" s="1"/>
  <c r="E269" i="50"/>
  <c r="E270" i="50"/>
  <c r="G270" i="50" s="1"/>
  <c r="H270" i="50" s="1"/>
  <c r="I270" i="50" s="1"/>
  <c r="J270" i="50" s="1"/>
  <c r="K270" i="50" s="1"/>
  <c r="L270" i="50" s="1"/>
  <c r="M270" i="50" s="1"/>
  <c r="N270" i="50" s="1"/>
  <c r="O270" i="50" s="1"/>
  <c r="P270" i="50" s="1"/>
  <c r="Q270" i="50" s="1"/>
  <c r="R270" i="50" s="1"/>
  <c r="S270" i="50" s="1"/>
  <c r="E271" i="50"/>
  <c r="G271" i="50" s="1"/>
  <c r="E272" i="50"/>
  <c r="G272" i="50"/>
  <c r="E273" i="50"/>
  <c r="G273" i="50" s="1"/>
  <c r="H273" i="50" s="1"/>
  <c r="I273" i="50" s="1"/>
  <c r="J273" i="50" s="1"/>
  <c r="K273" i="50" s="1"/>
  <c r="L273" i="50" s="1"/>
  <c r="M273" i="50" s="1"/>
  <c r="N273" i="50" s="1"/>
  <c r="O273" i="50" s="1"/>
  <c r="P273" i="50" s="1"/>
  <c r="Q273" i="50" s="1"/>
  <c r="R273" i="50" s="1"/>
  <c r="S273" i="50" s="1"/>
  <c r="E274" i="50"/>
  <c r="G274" i="50" s="1"/>
  <c r="H274" i="50" s="1"/>
  <c r="I274" i="50" s="1"/>
  <c r="J274" i="50" s="1"/>
  <c r="K274" i="50" s="1"/>
  <c r="L274" i="50" s="1"/>
  <c r="M274" i="50" s="1"/>
  <c r="N274" i="50" s="1"/>
  <c r="O274" i="50" s="1"/>
  <c r="P274" i="50" s="1"/>
  <c r="Q274" i="50" s="1"/>
  <c r="R274" i="50" s="1"/>
  <c r="S274" i="50" s="1"/>
  <c r="E275" i="50"/>
  <c r="G275" i="50" s="1"/>
  <c r="H275" i="50" s="1"/>
  <c r="I275" i="50" s="1"/>
  <c r="J275" i="50" s="1"/>
  <c r="K275" i="50" s="1"/>
  <c r="L275" i="50" s="1"/>
  <c r="M275" i="50" s="1"/>
  <c r="N275" i="50" s="1"/>
  <c r="O275" i="50" s="1"/>
  <c r="P275" i="50" s="1"/>
  <c r="Q275" i="50" s="1"/>
  <c r="R275" i="50" s="1"/>
  <c r="S275" i="50" s="1"/>
  <c r="E276" i="50"/>
  <c r="G276" i="50" s="1"/>
  <c r="E277" i="50"/>
  <c r="E278" i="50"/>
  <c r="G278" i="50" s="1"/>
  <c r="H278" i="50" s="1"/>
  <c r="I278" i="50" s="1"/>
  <c r="J278" i="50" s="1"/>
  <c r="K278" i="50" s="1"/>
  <c r="L278" i="50" s="1"/>
  <c r="M278" i="50" s="1"/>
  <c r="N278" i="50" s="1"/>
  <c r="O278" i="50" s="1"/>
  <c r="P278" i="50" s="1"/>
  <c r="Q278" i="50" s="1"/>
  <c r="R278" i="50" s="1"/>
  <c r="S278" i="50" s="1"/>
  <c r="E279" i="50"/>
  <c r="E280" i="50"/>
  <c r="G280" i="50" s="1"/>
  <c r="H280" i="50" s="1"/>
  <c r="I280" i="50" s="1"/>
  <c r="J280" i="50" s="1"/>
  <c r="K280" i="50" s="1"/>
  <c r="L280" i="50" s="1"/>
  <c r="M280" i="50" s="1"/>
  <c r="N280" i="50" s="1"/>
  <c r="O280" i="50" s="1"/>
  <c r="P280" i="50" s="1"/>
  <c r="Q280" i="50" s="1"/>
  <c r="R280" i="50" s="1"/>
  <c r="S280" i="50" s="1"/>
  <c r="E281" i="50"/>
  <c r="G281" i="50" s="1"/>
  <c r="E282" i="50"/>
  <c r="G282" i="50" s="1"/>
  <c r="E283" i="50"/>
  <c r="E284" i="50"/>
  <c r="G284" i="50" s="1"/>
  <c r="H284" i="50" s="1"/>
  <c r="I284" i="50" s="1"/>
  <c r="J284" i="50" s="1"/>
  <c r="K284" i="50" s="1"/>
  <c r="L284" i="50" s="1"/>
  <c r="M284" i="50" s="1"/>
  <c r="N284" i="50" s="1"/>
  <c r="O284" i="50" s="1"/>
  <c r="P284" i="50" s="1"/>
  <c r="Q284" i="50" s="1"/>
  <c r="R284" i="50" s="1"/>
  <c r="S284" i="50" s="1"/>
  <c r="E285" i="50"/>
  <c r="F285" i="50" s="1"/>
  <c r="E286" i="50"/>
  <c r="G286" i="50" s="1"/>
  <c r="H286" i="50" s="1"/>
  <c r="I286" i="50" s="1"/>
  <c r="J286" i="50" s="1"/>
  <c r="K286" i="50" s="1"/>
  <c r="L286" i="50" s="1"/>
  <c r="M286" i="50" s="1"/>
  <c r="N286" i="50" s="1"/>
  <c r="O286" i="50" s="1"/>
  <c r="P286" i="50" s="1"/>
  <c r="Q286" i="50" s="1"/>
  <c r="R286" i="50" s="1"/>
  <c r="S286" i="50" s="1"/>
  <c r="E287" i="50"/>
  <c r="F287" i="50" s="1"/>
  <c r="E12" i="50"/>
  <c r="E11" i="50"/>
  <c r="E10" i="50"/>
  <c r="E9" i="50"/>
  <c r="E8" i="50"/>
  <c r="E13" i="49"/>
  <c r="E14" i="49"/>
  <c r="E15" i="49"/>
  <c r="G15" i="49" s="1"/>
  <c r="H15" i="49" s="1"/>
  <c r="I15" i="49" s="1"/>
  <c r="J15" i="49" s="1"/>
  <c r="K15" i="49" s="1"/>
  <c r="L15" i="49" s="1"/>
  <c r="M15" i="49" s="1"/>
  <c r="N15" i="49" s="1"/>
  <c r="O15" i="49" s="1"/>
  <c r="P15" i="49" s="1"/>
  <c r="Q15" i="49" s="1"/>
  <c r="R15" i="49" s="1"/>
  <c r="S15" i="49" s="1"/>
  <c r="E16" i="49"/>
  <c r="G16" i="49" s="1"/>
  <c r="E17" i="49"/>
  <c r="E18" i="49"/>
  <c r="E19" i="49"/>
  <c r="G19" i="49" s="1"/>
  <c r="H19" i="49" s="1"/>
  <c r="I19" i="49" s="1"/>
  <c r="J19" i="49" s="1"/>
  <c r="K19" i="49" s="1"/>
  <c r="L19" i="49" s="1"/>
  <c r="M19" i="49" s="1"/>
  <c r="N19" i="49" s="1"/>
  <c r="O19" i="49" s="1"/>
  <c r="P19" i="49" s="1"/>
  <c r="Q19" i="49" s="1"/>
  <c r="R19" i="49" s="1"/>
  <c r="S19" i="49" s="1"/>
  <c r="E20" i="49"/>
  <c r="G20" i="49" s="1"/>
  <c r="H20" i="49" s="1"/>
  <c r="I20" i="49" s="1"/>
  <c r="J20" i="49" s="1"/>
  <c r="K20" i="49" s="1"/>
  <c r="L20" i="49" s="1"/>
  <c r="M20" i="49" s="1"/>
  <c r="N20" i="49" s="1"/>
  <c r="O20" i="49" s="1"/>
  <c r="P20" i="49" s="1"/>
  <c r="Q20" i="49" s="1"/>
  <c r="R20" i="49" s="1"/>
  <c r="S20" i="49" s="1"/>
  <c r="E21" i="49"/>
  <c r="E22" i="49"/>
  <c r="E23" i="49"/>
  <c r="G23" i="49" s="1"/>
  <c r="H23" i="49" s="1"/>
  <c r="I23" i="49" s="1"/>
  <c r="J23" i="49" s="1"/>
  <c r="K23" i="49" s="1"/>
  <c r="L23" i="49" s="1"/>
  <c r="M23" i="49" s="1"/>
  <c r="N23" i="49" s="1"/>
  <c r="O23" i="49" s="1"/>
  <c r="P23" i="49" s="1"/>
  <c r="Q23" i="49" s="1"/>
  <c r="R23" i="49" s="1"/>
  <c r="S23" i="49" s="1"/>
  <c r="E24" i="49"/>
  <c r="G24" i="49" s="1"/>
  <c r="H24" i="49" s="1"/>
  <c r="I24" i="49" s="1"/>
  <c r="J24" i="49" s="1"/>
  <c r="K24" i="49" s="1"/>
  <c r="L24" i="49" s="1"/>
  <c r="M24" i="49" s="1"/>
  <c r="N24" i="49" s="1"/>
  <c r="O24" i="49" s="1"/>
  <c r="P24" i="49" s="1"/>
  <c r="Q24" i="49" s="1"/>
  <c r="R24" i="49" s="1"/>
  <c r="S24" i="49" s="1"/>
  <c r="E25" i="49"/>
  <c r="E26" i="49"/>
  <c r="E27" i="49"/>
  <c r="G27" i="49" s="1"/>
  <c r="E28" i="49"/>
  <c r="G28" i="49" s="1"/>
  <c r="H28" i="49" s="1"/>
  <c r="I28" i="49" s="1"/>
  <c r="J28" i="49" s="1"/>
  <c r="K28" i="49" s="1"/>
  <c r="L28" i="49" s="1"/>
  <c r="M28" i="49" s="1"/>
  <c r="N28" i="49" s="1"/>
  <c r="O28" i="49" s="1"/>
  <c r="P28" i="49" s="1"/>
  <c r="Q28" i="49" s="1"/>
  <c r="R28" i="49" s="1"/>
  <c r="S28" i="49" s="1"/>
  <c r="E29" i="49"/>
  <c r="E30" i="49"/>
  <c r="G30" i="49" s="1"/>
  <c r="H30" i="49" s="1"/>
  <c r="I30" i="49" s="1"/>
  <c r="J30" i="49" s="1"/>
  <c r="K30" i="49" s="1"/>
  <c r="L30" i="49" s="1"/>
  <c r="M30" i="49" s="1"/>
  <c r="N30" i="49" s="1"/>
  <c r="O30" i="49" s="1"/>
  <c r="P30" i="49" s="1"/>
  <c r="Q30" i="49" s="1"/>
  <c r="R30" i="49" s="1"/>
  <c r="S30" i="49" s="1"/>
  <c r="E31" i="49"/>
  <c r="G31" i="49" s="1"/>
  <c r="E32" i="49"/>
  <c r="G32" i="49" s="1"/>
  <c r="E33" i="49"/>
  <c r="G33" i="49" s="1"/>
  <c r="H33" i="49" s="1"/>
  <c r="I33" i="49" s="1"/>
  <c r="J33" i="49" s="1"/>
  <c r="K33" i="49" s="1"/>
  <c r="L33" i="49" s="1"/>
  <c r="M33" i="49" s="1"/>
  <c r="N33" i="49" s="1"/>
  <c r="O33" i="49" s="1"/>
  <c r="P33" i="49" s="1"/>
  <c r="Q33" i="49" s="1"/>
  <c r="R33" i="49" s="1"/>
  <c r="S33" i="49" s="1"/>
  <c r="E34" i="49"/>
  <c r="E35" i="49"/>
  <c r="G35" i="49" s="1"/>
  <c r="H35" i="49" s="1"/>
  <c r="I35" i="49" s="1"/>
  <c r="J35" i="49" s="1"/>
  <c r="K35" i="49" s="1"/>
  <c r="L35" i="49" s="1"/>
  <c r="M35" i="49" s="1"/>
  <c r="N35" i="49" s="1"/>
  <c r="O35" i="49" s="1"/>
  <c r="P35" i="49" s="1"/>
  <c r="Q35" i="49" s="1"/>
  <c r="R35" i="49" s="1"/>
  <c r="S35" i="49" s="1"/>
  <c r="E36" i="49"/>
  <c r="E37" i="49"/>
  <c r="G37" i="49" s="1"/>
  <c r="E38" i="49"/>
  <c r="E39" i="49"/>
  <c r="G39" i="49" s="1"/>
  <c r="H39" i="49" s="1"/>
  <c r="I39" i="49" s="1"/>
  <c r="J39" i="49" s="1"/>
  <c r="K39" i="49" s="1"/>
  <c r="L39" i="49" s="1"/>
  <c r="M39" i="49" s="1"/>
  <c r="N39" i="49" s="1"/>
  <c r="O39" i="49" s="1"/>
  <c r="P39" i="49" s="1"/>
  <c r="Q39" i="49" s="1"/>
  <c r="R39" i="49" s="1"/>
  <c r="S39" i="49" s="1"/>
  <c r="E40" i="49"/>
  <c r="G40" i="49" s="1"/>
  <c r="H40" i="49" s="1"/>
  <c r="I40" i="49" s="1"/>
  <c r="J40" i="49" s="1"/>
  <c r="K40" i="49" s="1"/>
  <c r="L40" i="49" s="1"/>
  <c r="M40" i="49" s="1"/>
  <c r="N40" i="49" s="1"/>
  <c r="O40" i="49" s="1"/>
  <c r="P40" i="49" s="1"/>
  <c r="Q40" i="49" s="1"/>
  <c r="R40" i="49" s="1"/>
  <c r="S40" i="49" s="1"/>
  <c r="E41" i="49"/>
  <c r="G41" i="49" s="1"/>
  <c r="E42" i="49"/>
  <c r="E43" i="49"/>
  <c r="G43" i="49" s="1"/>
  <c r="H43" i="49" s="1"/>
  <c r="I43" i="49" s="1"/>
  <c r="J43" i="49" s="1"/>
  <c r="K43" i="49" s="1"/>
  <c r="L43" i="49" s="1"/>
  <c r="M43" i="49" s="1"/>
  <c r="N43" i="49" s="1"/>
  <c r="O43" i="49" s="1"/>
  <c r="P43" i="49" s="1"/>
  <c r="Q43" i="49" s="1"/>
  <c r="R43" i="49" s="1"/>
  <c r="S43" i="49" s="1"/>
  <c r="E44" i="49"/>
  <c r="G44" i="49" s="1"/>
  <c r="H44" i="49" s="1"/>
  <c r="I44" i="49" s="1"/>
  <c r="J44" i="49" s="1"/>
  <c r="K44" i="49" s="1"/>
  <c r="L44" i="49" s="1"/>
  <c r="M44" i="49" s="1"/>
  <c r="N44" i="49" s="1"/>
  <c r="O44" i="49" s="1"/>
  <c r="P44" i="49" s="1"/>
  <c r="Q44" i="49" s="1"/>
  <c r="R44" i="49" s="1"/>
  <c r="S44" i="49" s="1"/>
  <c r="E45" i="49"/>
  <c r="G45" i="49" s="1"/>
  <c r="H45" i="49" s="1"/>
  <c r="I45" i="49" s="1"/>
  <c r="J45" i="49" s="1"/>
  <c r="K45" i="49" s="1"/>
  <c r="L45" i="49" s="1"/>
  <c r="M45" i="49" s="1"/>
  <c r="N45" i="49" s="1"/>
  <c r="O45" i="49" s="1"/>
  <c r="P45" i="49" s="1"/>
  <c r="Q45" i="49" s="1"/>
  <c r="R45" i="49" s="1"/>
  <c r="S45" i="49" s="1"/>
  <c r="E46" i="49"/>
  <c r="E47" i="49"/>
  <c r="G47" i="49" s="1"/>
  <c r="E48" i="49"/>
  <c r="E49" i="49"/>
  <c r="G49" i="49" s="1"/>
  <c r="H49" i="49" s="1"/>
  <c r="I49" i="49" s="1"/>
  <c r="J49" i="49" s="1"/>
  <c r="K49" i="49" s="1"/>
  <c r="L49" i="49" s="1"/>
  <c r="M49" i="49" s="1"/>
  <c r="N49" i="49" s="1"/>
  <c r="O49" i="49" s="1"/>
  <c r="P49" i="49" s="1"/>
  <c r="Q49" i="49" s="1"/>
  <c r="R49" i="49" s="1"/>
  <c r="S49" i="49" s="1"/>
  <c r="E50" i="49"/>
  <c r="G50" i="49" s="1"/>
  <c r="H50" i="49" s="1"/>
  <c r="I50" i="49" s="1"/>
  <c r="J50" i="49" s="1"/>
  <c r="K50" i="49" s="1"/>
  <c r="L50" i="49" s="1"/>
  <c r="M50" i="49" s="1"/>
  <c r="N50" i="49" s="1"/>
  <c r="O50" i="49" s="1"/>
  <c r="P50" i="49" s="1"/>
  <c r="Q50" i="49" s="1"/>
  <c r="R50" i="49" s="1"/>
  <c r="S50" i="49" s="1"/>
  <c r="E51" i="49"/>
  <c r="E52" i="49"/>
  <c r="G52" i="49" s="1"/>
  <c r="E53" i="49"/>
  <c r="G53" i="49" s="1"/>
  <c r="H53" i="49" s="1"/>
  <c r="I53" i="49" s="1"/>
  <c r="J53" i="49" s="1"/>
  <c r="K53" i="49" s="1"/>
  <c r="L53" i="49" s="1"/>
  <c r="M53" i="49" s="1"/>
  <c r="N53" i="49" s="1"/>
  <c r="O53" i="49" s="1"/>
  <c r="P53" i="49" s="1"/>
  <c r="Q53" i="49" s="1"/>
  <c r="R53" i="49" s="1"/>
  <c r="S53" i="49" s="1"/>
  <c r="E54" i="49"/>
  <c r="E55" i="49"/>
  <c r="E56" i="49"/>
  <c r="G56" i="49" s="1"/>
  <c r="E57" i="49"/>
  <c r="G57" i="49" s="1"/>
  <c r="E58" i="49"/>
  <c r="E59" i="49"/>
  <c r="E60" i="49"/>
  <c r="G60" i="49" s="1"/>
  <c r="H60" i="49" s="1"/>
  <c r="I60" i="49" s="1"/>
  <c r="J60" i="49" s="1"/>
  <c r="K60" i="49" s="1"/>
  <c r="L60" i="49" s="1"/>
  <c r="M60" i="49" s="1"/>
  <c r="N60" i="49" s="1"/>
  <c r="O60" i="49" s="1"/>
  <c r="P60" i="49" s="1"/>
  <c r="Q60" i="49" s="1"/>
  <c r="R60" i="49" s="1"/>
  <c r="S60" i="49" s="1"/>
  <c r="E61" i="49"/>
  <c r="G61" i="49" s="1"/>
  <c r="E62" i="49"/>
  <c r="E63" i="49"/>
  <c r="E64" i="49"/>
  <c r="G64" i="49" s="1"/>
  <c r="H64" i="49" s="1"/>
  <c r="I64" i="49" s="1"/>
  <c r="J64" i="49" s="1"/>
  <c r="K64" i="49" s="1"/>
  <c r="L64" i="49" s="1"/>
  <c r="M64" i="49" s="1"/>
  <c r="N64" i="49" s="1"/>
  <c r="O64" i="49" s="1"/>
  <c r="P64" i="49" s="1"/>
  <c r="Q64" i="49" s="1"/>
  <c r="R64" i="49" s="1"/>
  <c r="S64" i="49" s="1"/>
  <c r="E65" i="49"/>
  <c r="G65" i="49" s="1"/>
  <c r="H65" i="49" s="1"/>
  <c r="I65" i="49" s="1"/>
  <c r="J65" i="49" s="1"/>
  <c r="K65" i="49" s="1"/>
  <c r="L65" i="49" s="1"/>
  <c r="M65" i="49" s="1"/>
  <c r="N65" i="49" s="1"/>
  <c r="O65" i="49" s="1"/>
  <c r="P65" i="49" s="1"/>
  <c r="Q65" i="49" s="1"/>
  <c r="R65" i="49" s="1"/>
  <c r="S65" i="49" s="1"/>
  <c r="E66" i="49"/>
  <c r="E67" i="49"/>
  <c r="E68" i="49"/>
  <c r="G68" i="49" s="1"/>
  <c r="H68" i="49" s="1"/>
  <c r="I68" i="49" s="1"/>
  <c r="J68" i="49" s="1"/>
  <c r="K68" i="49" s="1"/>
  <c r="L68" i="49" s="1"/>
  <c r="M68" i="49" s="1"/>
  <c r="N68" i="49" s="1"/>
  <c r="O68" i="49" s="1"/>
  <c r="P68" i="49" s="1"/>
  <c r="Q68" i="49" s="1"/>
  <c r="R68" i="49" s="1"/>
  <c r="S68" i="49" s="1"/>
  <c r="E69" i="49"/>
  <c r="G69" i="49" s="1"/>
  <c r="H69" i="49" s="1"/>
  <c r="I69" i="49" s="1"/>
  <c r="J69" i="49" s="1"/>
  <c r="K69" i="49" s="1"/>
  <c r="L69" i="49" s="1"/>
  <c r="M69" i="49" s="1"/>
  <c r="N69" i="49" s="1"/>
  <c r="O69" i="49" s="1"/>
  <c r="P69" i="49" s="1"/>
  <c r="Q69" i="49" s="1"/>
  <c r="R69" i="49" s="1"/>
  <c r="S69" i="49" s="1"/>
  <c r="E70" i="49"/>
  <c r="E71" i="49"/>
  <c r="G71" i="49" s="1"/>
  <c r="E72" i="49"/>
  <c r="G72" i="49" s="1"/>
  <c r="E73" i="49"/>
  <c r="G73" i="49" s="1"/>
  <c r="H73" i="49" s="1"/>
  <c r="I73" i="49" s="1"/>
  <c r="J73" i="49" s="1"/>
  <c r="K73" i="49" s="1"/>
  <c r="L73" i="49" s="1"/>
  <c r="M73" i="49" s="1"/>
  <c r="N73" i="49" s="1"/>
  <c r="O73" i="49" s="1"/>
  <c r="P73" i="49" s="1"/>
  <c r="Q73" i="49" s="1"/>
  <c r="R73" i="49" s="1"/>
  <c r="S73" i="49" s="1"/>
  <c r="E74" i="49"/>
  <c r="E75" i="49"/>
  <c r="G75" i="49" s="1"/>
  <c r="H75" i="49" s="1"/>
  <c r="I75" i="49" s="1"/>
  <c r="J75" i="49" s="1"/>
  <c r="K75" i="49" s="1"/>
  <c r="L75" i="49" s="1"/>
  <c r="M75" i="49" s="1"/>
  <c r="N75" i="49" s="1"/>
  <c r="O75" i="49" s="1"/>
  <c r="P75" i="49" s="1"/>
  <c r="Q75" i="49" s="1"/>
  <c r="R75" i="49" s="1"/>
  <c r="S75" i="49" s="1"/>
  <c r="E76" i="49"/>
  <c r="G76" i="49" s="1"/>
  <c r="E77" i="49"/>
  <c r="G77" i="49" s="1"/>
  <c r="E78" i="49"/>
  <c r="E79" i="49"/>
  <c r="G79" i="49" s="1"/>
  <c r="H79" i="49" s="1"/>
  <c r="I79" i="49" s="1"/>
  <c r="J79" i="49" s="1"/>
  <c r="K79" i="49" s="1"/>
  <c r="L79" i="49" s="1"/>
  <c r="M79" i="49" s="1"/>
  <c r="N79" i="49" s="1"/>
  <c r="O79" i="49" s="1"/>
  <c r="P79" i="49" s="1"/>
  <c r="Q79" i="49" s="1"/>
  <c r="R79" i="49" s="1"/>
  <c r="S79" i="49" s="1"/>
  <c r="E80" i="49"/>
  <c r="G80" i="49" s="1"/>
  <c r="H80" i="49" s="1"/>
  <c r="I80" i="49" s="1"/>
  <c r="J80" i="49" s="1"/>
  <c r="K80" i="49" s="1"/>
  <c r="L80" i="49" s="1"/>
  <c r="M80" i="49" s="1"/>
  <c r="N80" i="49" s="1"/>
  <c r="O80" i="49" s="1"/>
  <c r="P80" i="49" s="1"/>
  <c r="Q80" i="49" s="1"/>
  <c r="R80" i="49" s="1"/>
  <c r="S80" i="49" s="1"/>
  <c r="E81" i="49"/>
  <c r="G81" i="49" s="1"/>
  <c r="E82" i="49"/>
  <c r="G82" i="49" s="1"/>
  <c r="E83" i="49"/>
  <c r="G83" i="49" s="1"/>
  <c r="H83" i="49" s="1"/>
  <c r="I83" i="49" s="1"/>
  <c r="J83" i="49" s="1"/>
  <c r="K83" i="49" s="1"/>
  <c r="L83" i="49" s="1"/>
  <c r="M83" i="49" s="1"/>
  <c r="N83" i="49" s="1"/>
  <c r="O83" i="49" s="1"/>
  <c r="P83" i="49" s="1"/>
  <c r="Q83" i="49" s="1"/>
  <c r="R83" i="49" s="1"/>
  <c r="S83" i="49" s="1"/>
  <c r="E84" i="49"/>
  <c r="E85" i="49"/>
  <c r="G85" i="49" s="1"/>
  <c r="H85" i="49" s="1"/>
  <c r="I85" i="49" s="1"/>
  <c r="J85" i="49" s="1"/>
  <c r="K85" i="49" s="1"/>
  <c r="L85" i="49" s="1"/>
  <c r="M85" i="49" s="1"/>
  <c r="N85" i="49" s="1"/>
  <c r="O85" i="49" s="1"/>
  <c r="P85" i="49" s="1"/>
  <c r="Q85" i="49" s="1"/>
  <c r="R85" i="49" s="1"/>
  <c r="S85" i="49" s="1"/>
  <c r="E86" i="49"/>
  <c r="G86" i="49" s="1"/>
  <c r="E87" i="49"/>
  <c r="G87" i="49" s="1"/>
  <c r="E88" i="49"/>
  <c r="E89" i="49"/>
  <c r="G89" i="49" s="1"/>
  <c r="H89" i="49" s="1"/>
  <c r="I89" i="49" s="1"/>
  <c r="J89" i="49" s="1"/>
  <c r="K89" i="49" s="1"/>
  <c r="L89" i="49" s="1"/>
  <c r="M89" i="49" s="1"/>
  <c r="N89" i="49" s="1"/>
  <c r="O89" i="49" s="1"/>
  <c r="P89" i="49" s="1"/>
  <c r="Q89" i="49" s="1"/>
  <c r="R89" i="49" s="1"/>
  <c r="S89" i="49" s="1"/>
  <c r="E90" i="49"/>
  <c r="G90" i="49" s="1"/>
  <c r="H90" i="49" s="1"/>
  <c r="I90" i="49" s="1"/>
  <c r="J90" i="49" s="1"/>
  <c r="K90" i="49" s="1"/>
  <c r="L90" i="49" s="1"/>
  <c r="M90" i="49" s="1"/>
  <c r="N90" i="49" s="1"/>
  <c r="O90" i="49" s="1"/>
  <c r="P90" i="49" s="1"/>
  <c r="Q90" i="49" s="1"/>
  <c r="R90" i="49" s="1"/>
  <c r="S90" i="49" s="1"/>
  <c r="E91" i="49"/>
  <c r="G91" i="49" s="1"/>
  <c r="E92" i="49"/>
  <c r="E93" i="49"/>
  <c r="G93" i="49" s="1"/>
  <c r="H93" i="49" s="1"/>
  <c r="I93" i="49" s="1"/>
  <c r="J93" i="49" s="1"/>
  <c r="K93" i="49" s="1"/>
  <c r="L93" i="49" s="1"/>
  <c r="M93" i="49" s="1"/>
  <c r="N93" i="49" s="1"/>
  <c r="O93" i="49" s="1"/>
  <c r="P93" i="49" s="1"/>
  <c r="Q93" i="49" s="1"/>
  <c r="R93" i="49" s="1"/>
  <c r="S93" i="49" s="1"/>
  <c r="E94" i="49"/>
  <c r="G94" i="49" s="1"/>
  <c r="H94" i="49" s="1"/>
  <c r="I94" i="49" s="1"/>
  <c r="J94" i="49" s="1"/>
  <c r="K94" i="49" s="1"/>
  <c r="L94" i="49" s="1"/>
  <c r="M94" i="49" s="1"/>
  <c r="N94" i="49" s="1"/>
  <c r="O94" i="49" s="1"/>
  <c r="P94" i="49" s="1"/>
  <c r="Q94" i="49" s="1"/>
  <c r="R94" i="49" s="1"/>
  <c r="S94" i="49" s="1"/>
  <c r="E95" i="49"/>
  <c r="G95" i="49" s="1"/>
  <c r="H95" i="49" s="1"/>
  <c r="I95" i="49" s="1"/>
  <c r="J95" i="49" s="1"/>
  <c r="K95" i="49" s="1"/>
  <c r="L95" i="49" s="1"/>
  <c r="M95" i="49" s="1"/>
  <c r="N95" i="49" s="1"/>
  <c r="O95" i="49" s="1"/>
  <c r="P95" i="49" s="1"/>
  <c r="Q95" i="49" s="1"/>
  <c r="R95" i="49" s="1"/>
  <c r="S95" i="49" s="1"/>
  <c r="E96" i="49"/>
  <c r="E97" i="49"/>
  <c r="G97" i="49" s="1"/>
  <c r="E98" i="49"/>
  <c r="G98" i="49" s="1"/>
  <c r="H98" i="49" s="1"/>
  <c r="I98" i="49" s="1"/>
  <c r="J98" i="49" s="1"/>
  <c r="K98" i="49" s="1"/>
  <c r="L98" i="49" s="1"/>
  <c r="M98" i="49" s="1"/>
  <c r="N98" i="49" s="1"/>
  <c r="O98" i="49" s="1"/>
  <c r="P98" i="49" s="1"/>
  <c r="Q98" i="49" s="1"/>
  <c r="R98" i="49" s="1"/>
  <c r="S98" i="49" s="1"/>
  <c r="E99" i="49"/>
  <c r="G99" i="49" s="1"/>
  <c r="H99" i="49" s="1"/>
  <c r="I99" i="49" s="1"/>
  <c r="J99" i="49" s="1"/>
  <c r="K99" i="49" s="1"/>
  <c r="L99" i="49" s="1"/>
  <c r="M99" i="49" s="1"/>
  <c r="N99" i="49" s="1"/>
  <c r="O99" i="49" s="1"/>
  <c r="P99" i="49" s="1"/>
  <c r="Q99" i="49" s="1"/>
  <c r="R99" i="49" s="1"/>
  <c r="S99" i="49" s="1"/>
  <c r="E100" i="49"/>
  <c r="E101" i="49"/>
  <c r="G101" i="49" s="1"/>
  <c r="E102" i="49"/>
  <c r="G102" i="49" s="1"/>
  <c r="E103" i="49"/>
  <c r="G103" i="49" s="1"/>
  <c r="H103" i="49" s="1"/>
  <c r="I103" i="49" s="1"/>
  <c r="J103" i="49" s="1"/>
  <c r="K103" i="49" s="1"/>
  <c r="L103" i="49" s="1"/>
  <c r="M103" i="49" s="1"/>
  <c r="N103" i="49" s="1"/>
  <c r="O103" i="49" s="1"/>
  <c r="P103" i="49" s="1"/>
  <c r="Q103" i="49" s="1"/>
  <c r="R103" i="49" s="1"/>
  <c r="S103" i="49" s="1"/>
  <c r="E104" i="49"/>
  <c r="G104" i="49" s="1"/>
  <c r="H104" i="49" s="1"/>
  <c r="I104" i="49" s="1"/>
  <c r="J104" i="49" s="1"/>
  <c r="K104" i="49" s="1"/>
  <c r="L104" i="49" s="1"/>
  <c r="M104" i="49" s="1"/>
  <c r="N104" i="49" s="1"/>
  <c r="O104" i="49" s="1"/>
  <c r="P104" i="49" s="1"/>
  <c r="Q104" i="49" s="1"/>
  <c r="R104" i="49" s="1"/>
  <c r="S104" i="49" s="1"/>
  <c r="E105" i="49"/>
  <c r="G105" i="49" s="1"/>
  <c r="H105" i="49" s="1"/>
  <c r="I105" i="49" s="1"/>
  <c r="J105" i="49" s="1"/>
  <c r="K105" i="49" s="1"/>
  <c r="L105" i="49" s="1"/>
  <c r="M105" i="49" s="1"/>
  <c r="N105" i="49" s="1"/>
  <c r="O105" i="49" s="1"/>
  <c r="P105" i="49" s="1"/>
  <c r="Q105" i="49" s="1"/>
  <c r="R105" i="49" s="1"/>
  <c r="S105" i="49" s="1"/>
  <c r="E106" i="49"/>
  <c r="G106" i="49" s="1"/>
  <c r="E107" i="49"/>
  <c r="G107" i="49" s="1"/>
  <c r="E108" i="49"/>
  <c r="G108" i="49" s="1"/>
  <c r="H108" i="49" s="1"/>
  <c r="I108" i="49" s="1"/>
  <c r="J108" i="49" s="1"/>
  <c r="K108" i="49" s="1"/>
  <c r="L108" i="49" s="1"/>
  <c r="M108" i="49" s="1"/>
  <c r="N108" i="49" s="1"/>
  <c r="O108" i="49" s="1"/>
  <c r="P108" i="49" s="1"/>
  <c r="Q108" i="49" s="1"/>
  <c r="R108" i="49" s="1"/>
  <c r="S108" i="49" s="1"/>
  <c r="E109" i="49"/>
  <c r="G109" i="49" s="1"/>
  <c r="H109" i="49" s="1"/>
  <c r="I109" i="49" s="1"/>
  <c r="J109" i="49" s="1"/>
  <c r="K109" i="49" s="1"/>
  <c r="L109" i="49" s="1"/>
  <c r="M109" i="49" s="1"/>
  <c r="N109" i="49" s="1"/>
  <c r="O109" i="49" s="1"/>
  <c r="P109" i="49" s="1"/>
  <c r="Q109" i="49" s="1"/>
  <c r="R109" i="49" s="1"/>
  <c r="S109" i="49" s="1"/>
  <c r="E110" i="49"/>
  <c r="G110" i="49" s="1"/>
  <c r="H110" i="49" s="1"/>
  <c r="I110" i="49" s="1"/>
  <c r="J110" i="49" s="1"/>
  <c r="K110" i="49" s="1"/>
  <c r="L110" i="49" s="1"/>
  <c r="M110" i="49" s="1"/>
  <c r="N110" i="49" s="1"/>
  <c r="O110" i="49" s="1"/>
  <c r="P110" i="49" s="1"/>
  <c r="Q110" i="49" s="1"/>
  <c r="R110" i="49" s="1"/>
  <c r="S110" i="49" s="1"/>
  <c r="E111" i="49"/>
  <c r="G111" i="49" s="1"/>
  <c r="E112" i="49"/>
  <c r="G112" i="49" s="1"/>
  <c r="E113" i="49"/>
  <c r="G113" i="49" s="1"/>
  <c r="H113" i="49" s="1"/>
  <c r="I113" i="49" s="1"/>
  <c r="J113" i="49" s="1"/>
  <c r="K113" i="49" s="1"/>
  <c r="L113" i="49" s="1"/>
  <c r="M113" i="49" s="1"/>
  <c r="N113" i="49" s="1"/>
  <c r="O113" i="49" s="1"/>
  <c r="P113" i="49" s="1"/>
  <c r="Q113" i="49" s="1"/>
  <c r="R113" i="49" s="1"/>
  <c r="S113" i="49" s="1"/>
  <c r="E114" i="49"/>
  <c r="G114" i="49" s="1"/>
  <c r="H114" i="49" s="1"/>
  <c r="I114" i="49" s="1"/>
  <c r="J114" i="49" s="1"/>
  <c r="K114" i="49" s="1"/>
  <c r="L114" i="49" s="1"/>
  <c r="M114" i="49" s="1"/>
  <c r="N114" i="49" s="1"/>
  <c r="O114" i="49" s="1"/>
  <c r="P114" i="49" s="1"/>
  <c r="Q114" i="49" s="1"/>
  <c r="R114" i="49" s="1"/>
  <c r="S114" i="49" s="1"/>
  <c r="E115" i="49"/>
  <c r="G115" i="49" s="1"/>
  <c r="H115" i="49" s="1"/>
  <c r="I115" i="49" s="1"/>
  <c r="J115" i="49" s="1"/>
  <c r="K115" i="49" s="1"/>
  <c r="L115" i="49" s="1"/>
  <c r="M115" i="49" s="1"/>
  <c r="N115" i="49" s="1"/>
  <c r="O115" i="49" s="1"/>
  <c r="P115" i="49" s="1"/>
  <c r="Q115" i="49" s="1"/>
  <c r="R115" i="49" s="1"/>
  <c r="S115" i="49" s="1"/>
  <c r="E116" i="49"/>
  <c r="G116" i="49" s="1"/>
  <c r="E117" i="49"/>
  <c r="G117" i="49" s="1"/>
  <c r="E118" i="49"/>
  <c r="E119" i="49"/>
  <c r="G119" i="49" s="1"/>
  <c r="H119" i="49" s="1"/>
  <c r="I119" i="49" s="1"/>
  <c r="J119" i="49" s="1"/>
  <c r="K119" i="49" s="1"/>
  <c r="L119" i="49" s="1"/>
  <c r="M119" i="49" s="1"/>
  <c r="N119" i="49" s="1"/>
  <c r="O119" i="49" s="1"/>
  <c r="P119" i="49" s="1"/>
  <c r="Q119" i="49" s="1"/>
  <c r="R119" i="49" s="1"/>
  <c r="S119" i="49" s="1"/>
  <c r="E120" i="49"/>
  <c r="E121" i="49"/>
  <c r="G121" i="49" s="1"/>
  <c r="E122" i="49"/>
  <c r="G122" i="49" s="1"/>
  <c r="E123" i="49"/>
  <c r="G123" i="49" s="1"/>
  <c r="H123" i="49" s="1"/>
  <c r="I123" i="49" s="1"/>
  <c r="J123" i="49" s="1"/>
  <c r="K123" i="49" s="1"/>
  <c r="L123" i="49" s="1"/>
  <c r="M123" i="49" s="1"/>
  <c r="N123" i="49" s="1"/>
  <c r="O123" i="49" s="1"/>
  <c r="P123" i="49" s="1"/>
  <c r="Q123" i="49" s="1"/>
  <c r="R123" i="49" s="1"/>
  <c r="S123" i="49" s="1"/>
  <c r="E124" i="49"/>
  <c r="E125" i="49"/>
  <c r="G125" i="49" s="1"/>
  <c r="H125" i="49" s="1"/>
  <c r="I125" i="49" s="1"/>
  <c r="J125" i="49" s="1"/>
  <c r="K125" i="49" s="1"/>
  <c r="L125" i="49" s="1"/>
  <c r="M125" i="49" s="1"/>
  <c r="N125" i="49" s="1"/>
  <c r="O125" i="49" s="1"/>
  <c r="P125" i="49" s="1"/>
  <c r="Q125" i="49" s="1"/>
  <c r="R125" i="49" s="1"/>
  <c r="S125" i="49" s="1"/>
  <c r="E126" i="49"/>
  <c r="G126" i="49" s="1"/>
  <c r="E127" i="49"/>
  <c r="G127" i="49" s="1"/>
  <c r="E128" i="49"/>
  <c r="E129" i="49"/>
  <c r="G129" i="49" s="1"/>
  <c r="H129" i="49" s="1"/>
  <c r="I129" i="49" s="1"/>
  <c r="J129" i="49" s="1"/>
  <c r="K129" i="49" s="1"/>
  <c r="L129" i="49" s="1"/>
  <c r="M129" i="49" s="1"/>
  <c r="N129" i="49" s="1"/>
  <c r="O129" i="49" s="1"/>
  <c r="P129" i="49" s="1"/>
  <c r="Q129" i="49" s="1"/>
  <c r="R129" i="49" s="1"/>
  <c r="S129" i="49" s="1"/>
  <c r="E130" i="49"/>
  <c r="G130" i="49" s="1"/>
  <c r="H130" i="49" s="1"/>
  <c r="I130" i="49" s="1"/>
  <c r="J130" i="49" s="1"/>
  <c r="K130" i="49" s="1"/>
  <c r="L130" i="49" s="1"/>
  <c r="M130" i="49" s="1"/>
  <c r="N130" i="49" s="1"/>
  <c r="O130" i="49" s="1"/>
  <c r="P130" i="49" s="1"/>
  <c r="Q130" i="49" s="1"/>
  <c r="R130" i="49" s="1"/>
  <c r="S130" i="49" s="1"/>
  <c r="E131" i="49"/>
  <c r="G131" i="49" s="1"/>
  <c r="E132" i="49"/>
  <c r="E133" i="49"/>
  <c r="G133" i="49" s="1"/>
  <c r="H133" i="49" s="1"/>
  <c r="I133" i="49" s="1"/>
  <c r="J133" i="49" s="1"/>
  <c r="K133" i="49" s="1"/>
  <c r="L133" i="49" s="1"/>
  <c r="M133" i="49" s="1"/>
  <c r="N133" i="49" s="1"/>
  <c r="O133" i="49" s="1"/>
  <c r="P133" i="49" s="1"/>
  <c r="Q133" i="49" s="1"/>
  <c r="R133" i="49" s="1"/>
  <c r="S133" i="49" s="1"/>
  <c r="E134" i="49"/>
  <c r="G134" i="49" s="1"/>
  <c r="H134" i="49" s="1"/>
  <c r="I134" i="49" s="1"/>
  <c r="J134" i="49" s="1"/>
  <c r="K134" i="49" s="1"/>
  <c r="L134" i="49" s="1"/>
  <c r="M134" i="49" s="1"/>
  <c r="N134" i="49" s="1"/>
  <c r="O134" i="49" s="1"/>
  <c r="P134" i="49" s="1"/>
  <c r="Q134" i="49" s="1"/>
  <c r="R134" i="49" s="1"/>
  <c r="S134" i="49" s="1"/>
  <c r="E135" i="49"/>
  <c r="G135" i="49" s="1"/>
  <c r="H135" i="49" s="1"/>
  <c r="I135" i="49" s="1"/>
  <c r="J135" i="49" s="1"/>
  <c r="K135" i="49" s="1"/>
  <c r="L135" i="49" s="1"/>
  <c r="M135" i="49" s="1"/>
  <c r="N135" i="49" s="1"/>
  <c r="O135" i="49" s="1"/>
  <c r="P135" i="49" s="1"/>
  <c r="Q135" i="49" s="1"/>
  <c r="R135" i="49" s="1"/>
  <c r="S135" i="49" s="1"/>
  <c r="E136" i="49"/>
  <c r="E137" i="49"/>
  <c r="G137" i="49" s="1"/>
  <c r="E138" i="49"/>
  <c r="E139" i="49"/>
  <c r="G139" i="49" s="1"/>
  <c r="H139" i="49" s="1"/>
  <c r="I139" i="49" s="1"/>
  <c r="J139" i="49" s="1"/>
  <c r="K139" i="49" s="1"/>
  <c r="L139" i="49" s="1"/>
  <c r="M139" i="49" s="1"/>
  <c r="N139" i="49" s="1"/>
  <c r="O139" i="49" s="1"/>
  <c r="P139" i="49" s="1"/>
  <c r="Q139" i="49" s="1"/>
  <c r="R139" i="49" s="1"/>
  <c r="S139" i="49" s="1"/>
  <c r="E140" i="49"/>
  <c r="G140" i="49" s="1"/>
  <c r="H140" i="49" s="1"/>
  <c r="I140" i="49" s="1"/>
  <c r="J140" i="49" s="1"/>
  <c r="K140" i="49" s="1"/>
  <c r="L140" i="49" s="1"/>
  <c r="M140" i="49" s="1"/>
  <c r="N140" i="49" s="1"/>
  <c r="O140" i="49" s="1"/>
  <c r="P140" i="49" s="1"/>
  <c r="Q140" i="49" s="1"/>
  <c r="R140" i="49" s="1"/>
  <c r="S140" i="49" s="1"/>
  <c r="E141" i="49"/>
  <c r="G141" i="49" s="1"/>
  <c r="E142" i="49"/>
  <c r="G142" i="49" s="1"/>
  <c r="E143" i="49"/>
  <c r="G143" i="49" s="1"/>
  <c r="H143" i="49" s="1"/>
  <c r="I143" i="49" s="1"/>
  <c r="J143" i="49" s="1"/>
  <c r="K143" i="49" s="1"/>
  <c r="L143" i="49" s="1"/>
  <c r="M143" i="49" s="1"/>
  <c r="N143" i="49" s="1"/>
  <c r="O143" i="49" s="1"/>
  <c r="P143" i="49" s="1"/>
  <c r="Q143" i="49" s="1"/>
  <c r="R143" i="49" s="1"/>
  <c r="S143" i="49" s="1"/>
  <c r="E144" i="49"/>
  <c r="G144" i="49" s="1"/>
  <c r="H144" i="49" s="1"/>
  <c r="I144" i="49" s="1"/>
  <c r="J144" i="49" s="1"/>
  <c r="K144" i="49" s="1"/>
  <c r="L144" i="49" s="1"/>
  <c r="M144" i="49" s="1"/>
  <c r="N144" i="49" s="1"/>
  <c r="O144" i="49" s="1"/>
  <c r="P144" i="49" s="1"/>
  <c r="Q144" i="49" s="1"/>
  <c r="R144" i="49" s="1"/>
  <c r="S144" i="49" s="1"/>
  <c r="E145" i="49"/>
  <c r="G145" i="49" s="1"/>
  <c r="H145" i="49" s="1"/>
  <c r="I145" i="49" s="1"/>
  <c r="J145" i="49" s="1"/>
  <c r="K145" i="49" s="1"/>
  <c r="L145" i="49" s="1"/>
  <c r="M145" i="49" s="1"/>
  <c r="N145" i="49" s="1"/>
  <c r="O145" i="49" s="1"/>
  <c r="P145" i="49" s="1"/>
  <c r="Q145" i="49" s="1"/>
  <c r="R145" i="49" s="1"/>
  <c r="S145" i="49" s="1"/>
  <c r="E146" i="49"/>
  <c r="G146" i="49" s="1"/>
  <c r="E147" i="49"/>
  <c r="G147" i="49" s="1"/>
  <c r="E148" i="49"/>
  <c r="E149" i="49"/>
  <c r="G149" i="49" s="1"/>
  <c r="H149" i="49" s="1"/>
  <c r="I149" i="49" s="1"/>
  <c r="J149" i="49" s="1"/>
  <c r="K149" i="49" s="1"/>
  <c r="L149" i="49" s="1"/>
  <c r="M149" i="49" s="1"/>
  <c r="N149" i="49" s="1"/>
  <c r="O149" i="49" s="1"/>
  <c r="P149" i="49" s="1"/>
  <c r="Q149" i="49" s="1"/>
  <c r="R149" i="49" s="1"/>
  <c r="S149" i="49" s="1"/>
  <c r="E150" i="49"/>
  <c r="E151" i="49"/>
  <c r="G151" i="49"/>
  <c r="E152" i="49"/>
  <c r="E153" i="49"/>
  <c r="G153" i="49" s="1"/>
  <c r="H153" i="49" s="1"/>
  <c r="I153" i="49" s="1"/>
  <c r="J153" i="49" s="1"/>
  <c r="K153" i="49" s="1"/>
  <c r="L153" i="49" s="1"/>
  <c r="M153" i="49" s="1"/>
  <c r="N153" i="49" s="1"/>
  <c r="O153" i="49" s="1"/>
  <c r="P153" i="49" s="1"/>
  <c r="Q153" i="49" s="1"/>
  <c r="R153" i="49" s="1"/>
  <c r="S153" i="49" s="1"/>
  <c r="E154" i="49"/>
  <c r="G154" i="49" s="1"/>
  <c r="H154" i="49" s="1"/>
  <c r="I154" i="49" s="1"/>
  <c r="J154" i="49" s="1"/>
  <c r="K154" i="49" s="1"/>
  <c r="L154" i="49" s="1"/>
  <c r="M154" i="49" s="1"/>
  <c r="N154" i="49" s="1"/>
  <c r="O154" i="49" s="1"/>
  <c r="P154" i="49" s="1"/>
  <c r="Q154" i="49" s="1"/>
  <c r="R154" i="49" s="1"/>
  <c r="S154" i="49" s="1"/>
  <c r="E155" i="49"/>
  <c r="G155" i="49" s="1"/>
  <c r="H155" i="49" s="1"/>
  <c r="I155" i="49" s="1"/>
  <c r="J155" i="49" s="1"/>
  <c r="K155" i="49" s="1"/>
  <c r="L155" i="49" s="1"/>
  <c r="M155" i="49" s="1"/>
  <c r="N155" i="49" s="1"/>
  <c r="O155" i="49" s="1"/>
  <c r="P155" i="49" s="1"/>
  <c r="Q155" i="49" s="1"/>
  <c r="R155" i="49" s="1"/>
  <c r="S155" i="49" s="1"/>
  <c r="E156" i="49"/>
  <c r="G156" i="49" s="1"/>
  <c r="E157" i="49"/>
  <c r="G157" i="49" s="1"/>
  <c r="E158" i="49"/>
  <c r="E159" i="49"/>
  <c r="E160" i="49"/>
  <c r="G160" i="49" s="1"/>
  <c r="H160" i="49" s="1"/>
  <c r="I160" i="49" s="1"/>
  <c r="J160" i="49" s="1"/>
  <c r="K160" i="49" s="1"/>
  <c r="L160" i="49" s="1"/>
  <c r="M160" i="49" s="1"/>
  <c r="N160" i="49" s="1"/>
  <c r="O160" i="49" s="1"/>
  <c r="P160" i="49" s="1"/>
  <c r="Q160" i="49" s="1"/>
  <c r="R160" i="49" s="1"/>
  <c r="S160" i="49" s="1"/>
  <c r="E161" i="49"/>
  <c r="G161" i="49" s="1"/>
  <c r="E162" i="49"/>
  <c r="E163" i="49"/>
  <c r="G163" i="49" s="1"/>
  <c r="H163" i="49" s="1"/>
  <c r="I163" i="49" s="1"/>
  <c r="J163" i="49" s="1"/>
  <c r="K163" i="49" s="1"/>
  <c r="L163" i="49" s="1"/>
  <c r="M163" i="49" s="1"/>
  <c r="N163" i="49" s="1"/>
  <c r="O163" i="49" s="1"/>
  <c r="P163" i="49" s="1"/>
  <c r="Q163" i="49" s="1"/>
  <c r="R163" i="49" s="1"/>
  <c r="S163" i="49" s="1"/>
  <c r="E164" i="49"/>
  <c r="G164" i="49"/>
  <c r="H164" i="49" s="1"/>
  <c r="I164" i="49" s="1"/>
  <c r="J164" i="49" s="1"/>
  <c r="K164" i="49" s="1"/>
  <c r="L164" i="49" s="1"/>
  <c r="M164" i="49" s="1"/>
  <c r="N164" i="49" s="1"/>
  <c r="O164" i="49" s="1"/>
  <c r="P164" i="49" s="1"/>
  <c r="Q164" i="49" s="1"/>
  <c r="R164" i="49" s="1"/>
  <c r="S164" i="49" s="1"/>
  <c r="E165" i="49"/>
  <c r="G165" i="49" s="1"/>
  <c r="H165" i="49" s="1"/>
  <c r="I165" i="49" s="1"/>
  <c r="J165" i="49" s="1"/>
  <c r="K165" i="49" s="1"/>
  <c r="L165" i="49" s="1"/>
  <c r="M165" i="49" s="1"/>
  <c r="N165" i="49" s="1"/>
  <c r="O165" i="49" s="1"/>
  <c r="P165" i="49" s="1"/>
  <c r="Q165" i="49" s="1"/>
  <c r="R165" i="49" s="1"/>
  <c r="S165" i="49" s="1"/>
  <c r="E166" i="49"/>
  <c r="E167" i="49"/>
  <c r="G167" i="49" s="1"/>
  <c r="E168" i="49"/>
  <c r="G168" i="49" s="1"/>
  <c r="H168" i="49" s="1"/>
  <c r="I168" i="49" s="1"/>
  <c r="J168" i="49" s="1"/>
  <c r="K168" i="49" s="1"/>
  <c r="L168" i="49" s="1"/>
  <c r="M168" i="49" s="1"/>
  <c r="N168" i="49" s="1"/>
  <c r="O168" i="49" s="1"/>
  <c r="P168" i="49" s="1"/>
  <c r="Q168" i="49" s="1"/>
  <c r="R168" i="49" s="1"/>
  <c r="S168" i="49" s="1"/>
  <c r="E169" i="49"/>
  <c r="G169" i="49" s="1"/>
  <c r="H169" i="49" s="1"/>
  <c r="I169" i="49" s="1"/>
  <c r="J169" i="49" s="1"/>
  <c r="K169" i="49" s="1"/>
  <c r="L169" i="49" s="1"/>
  <c r="M169" i="49" s="1"/>
  <c r="N169" i="49" s="1"/>
  <c r="O169" i="49" s="1"/>
  <c r="P169" i="49" s="1"/>
  <c r="Q169" i="49" s="1"/>
  <c r="R169" i="49" s="1"/>
  <c r="S169" i="49" s="1"/>
  <c r="E170" i="49"/>
  <c r="G170" i="49" s="1"/>
  <c r="H170" i="49" s="1"/>
  <c r="I170" i="49" s="1"/>
  <c r="J170" i="49" s="1"/>
  <c r="K170" i="49" s="1"/>
  <c r="L170" i="49" s="1"/>
  <c r="M170" i="49" s="1"/>
  <c r="N170" i="49" s="1"/>
  <c r="O170" i="49" s="1"/>
  <c r="P170" i="49" s="1"/>
  <c r="Q170" i="49" s="1"/>
  <c r="R170" i="49" s="1"/>
  <c r="S170" i="49" s="1"/>
  <c r="E171" i="49"/>
  <c r="G171" i="49" s="1"/>
  <c r="E172" i="49"/>
  <c r="E173" i="49"/>
  <c r="G173" i="49" s="1"/>
  <c r="H173" i="49" s="1"/>
  <c r="I173" i="49" s="1"/>
  <c r="J173" i="49" s="1"/>
  <c r="K173" i="49" s="1"/>
  <c r="L173" i="49" s="1"/>
  <c r="M173" i="49" s="1"/>
  <c r="N173" i="49" s="1"/>
  <c r="O173" i="49" s="1"/>
  <c r="P173" i="49" s="1"/>
  <c r="Q173" i="49" s="1"/>
  <c r="R173" i="49" s="1"/>
  <c r="S173" i="49" s="1"/>
  <c r="E174" i="49"/>
  <c r="E175" i="49"/>
  <c r="G175" i="49" s="1"/>
  <c r="H175" i="49" s="1"/>
  <c r="I175" i="49" s="1"/>
  <c r="J175" i="49" s="1"/>
  <c r="K175" i="49" s="1"/>
  <c r="L175" i="49" s="1"/>
  <c r="M175" i="49" s="1"/>
  <c r="N175" i="49" s="1"/>
  <c r="O175" i="49" s="1"/>
  <c r="P175" i="49" s="1"/>
  <c r="Q175" i="49" s="1"/>
  <c r="R175" i="49" s="1"/>
  <c r="S175" i="49" s="1"/>
  <c r="E176" i="49"/>
  <c r="G176" i="49" s="1"/>
  <c r="E177" i="49"/>
  <c r="G177" i="49" s="1"/>
  <c r="E178" i="49"/>
  <c r="G178" i="49" s="1"/>
  <c r="H178" i="49" s="1"/>
  <c r="I178" i="49" s="1"/>
  <c r="J178" i="49" s="1"/>
  <c r="K178" i="49" s="1"/>
  <c r="L178" i="49" s="1"/>
  <c r="M178" i="49" s="1"/>
  <c r="N178" i="49" s="1"/>
  <c r="O178" i="49" s="1"/>
  <c r="P178" i="49" s="1"/>
  <c r="Q178" i="49" s="1"/>
  <c r="R178" i="49" s="1"/>
  <c r="S178" i="49" s="1"/>
  <c r="E179" i="49"/>
  <c r="G179" i="49" s="1"/>
  <c r="H179" i="49" s="1"/>
  <c r="I179" i="49" s="1"/>
  <c r="J179" i="49" s="1"/>
  <c r="K179" i="49" s="1"/>
  <c r="L179" i="49" s="1"/>
  <c r="M179" i="49" s="1"/>
  <c r="N179" i="49" s="1"/>
  <c r="O179" i="49" s="1"/>
  <c r="P179" i="49" s="1"/>
  <c r="Q179" i="49" s="1"/>
  <c r="R179" i="49" s="1"/>
  <c r="S179" i="49" s="1"/>
  <c r="E180" i="49"/>
  <c r="E181" i="49"/>
  <c r="G181" i="49" s="1"/>
  <c r="E182" i="49"/>
  <c r="E183" i="49"/>
  <c r="G183" i="49" s="1"/>
  <c r="H183" i="49" s="1"/>
  <c r="I183" i="49" s="1"/>
  <c r="J183" i="49" s="1"/>
  <c r="K183" i="49" s="1"/>
  <c r="L183" i="49" s="1"/>
  <c r="M183" i="49" s="1"/>
  <c r="N183" i="49" s="1"/>
  <c r="O183" i="49" s="1"/>
  <c r="P183" i="49" s="1"/>
  <c r="Q183" i="49" s="1"/>
  <c r="R183" i="49" s="1"/>
  <c r="S183" i="49" s="1"/>
  <c r="E184" i="49"/>
  <c r="G184" i="49" s="1"/>
  <c r="H184" i="49" s="1"/>
  <c r="I184" i="49" s="1"/>
  <c r="J184" i="49" s="1"/>
  <c r="K184" i="49" s="1"/>
  <c r="L184" i="49" s="1"/>
  <c r="M184" i="49" s="1"/>
  <c r="N184" i="49" s="1"/>
  <c r="O184" i="49" s="1"/>
  <c r="P184" i="49" s="1"/>
  <c r="Q184" i="49" s="1"/>
  <c r="R184" i="49" s="1"/>
  <c r="S184" i="49" s="1"/>
  <c r="E185" i="49"/>
  <c r="G185" i="49" s="1"/>
  <c r="H185" i="49" s="1"/>
  <c r="I185" i="49" s="1"/>
  <c r="J185" i="49" s="1"/>
  <c r="K185" i="49" s="1"/>
  <c r="L185" i="49" s="1"/>
  <c r="M185" i="49" s="1"/>
  <c r="N185" i="49" s="1"/>
  <c r="O185" i="49" s="1"/>
  <c r="P185" i="49" s="1"/>
  <c r="Q185" i="49" s="1"/>
  <c r="R185" i="49" s="1"/>
  <c r="S185" i="49" s="1"/>
  <c r="E186" i="49"/>
  <c r="G186" i="49" s="1"/>
  <c r="E187" i="49"/>
  <c r="G187" i="49" s="1"/>
  <c r="E188" i="49"/>
  <c r="E189" i="49"/>
  <c r="G189" i="49" s="1"/>
  <c r="H189" i="49" s="1"/>
  <c r="I189" i="49" s="1"/>
  <c r="J189" i="49" s="1"/>
  <c r="K189" i="49" s="1"/>
  <c r="L189" i="49" s="1"/>
  <c r="M189" i="49" s="1"/>
  <c r="N189" i="49" s="1"/>
  <c r="O189" i="49" s="1"/>
  <c r="P189" i="49" s="1"/>
  <c r="Q189" i="49" s="1"/>
  <c r="R189" i="49" s="1"/>
  <c r="S189" i="49" s="1"/>
  <c r="E190" i="49"/>
  <c r="E191" i="49"/>
  <c r="G191" i="49" s="1"/>
  <c r="E192" i="49"/>
  <c r="G192" i="49" s="1"/>
  <c r="E193" i="49"/>
  <c r="E194" i="49"/>
  <c r="E195" i="49"/>
  <c r="G195" i="49" s="1"/>
  <c r="H195" i="49" s="1"/>
  <c r="I195" i="49" s="1"/>
  <c r="J195" i="49" s="1"/>
  <c r="K195" i="49" s="1"/>
  <c r="L195" i="49" s="1"/>
  <c r="M195" i="49" s="1"/>
  <c r="N195" i="49" s="1"/>
  <c r="O195" i="49" s="1"/>
  <c r="P195" i="49" s="1"/>
  <c r="Q195" i="49" s="1"/>
  <c r="R195" i="49" s="1"/>
  <c r="S195" i="49" s="1"/>
  <c r="E196" i="49"/>
  <c r="G196" i="49" s="1"/>
  <c r="E197" i="49"/>
  <c r="E198" i="49"/>
  <c r="E199" i="49"/>
  <c r="G199" i="49" s="1"/>
  <c r="H199" i="49" s="1"/>
  <c r="I199" i="49" s="1"/>
  <c r="J199" i="49" s="1"/>
  <c r="K199" i="49" s="1"/>
  <c r="L199" i="49" s="1"/>
  <c r="M199" i="49" s="1"/>
  <c r="N199" i="49" s="1"/>
  <c r="O199" i="49" s="1"/>
  <c r="P199" i="49" s="1"/>
  <c r="Q199" i="49" s="1"/>
  <c r="R199" i="49" s="1"/>
  <c r="S199" i="49" s="1"/>
  <c r="E200" i="49"/>
  <c r="G200" i="49" s="1"/>
  <c r="H200" i="49" s="1"/>
  <c r="I200" i="49" s="1"/>
  <c r="J200" i="49" s="1"/>
  <c r="K200" i="49" s="1"/>
  <c r="L200" i="49" s="1"/>
  <c r="M200" i="49" s="1"/>
  <c r="N200" i="49" s="1"/>
  <c r="O200" i="49" s="1"/>
  <c r="P200" i="49" s="1"/>
  <c r="Q200" i="49" s="1"/>
  <c r="R200" i="49" s="1"/>
  <c r="S200" i="49" s="1"/>
  <c r="E201" i="49"/>
  <c r="E202" i="49"/>
  <c r="E203" i="49"/>
  <c r="G203" i="49" s="1"/>
  <c r="H203" i="49" s="1"/>
  <c r="I203" i="49" s="1"/>
  <c r="J203" i="49" s="1"/>
  <c r="K203" i="49" s="1"/>
  <c r="L203" i="49" s="1"/>
  <c r="M203" i="49" s="1"/>
  <c r="N203" i="49" s="1"/>
  <c r="O203" i="49" s="1"/>
  <c r="P203" i="49" s="1"/>
  <c r="Q203" i="49" s="1"/>
  <c r="R203" i="49" s="1"/>
  <c r="S203" i="49" s="1"/>
  <c r="E204" i="49"/>
  <c r="G204" i="49" s="1"/>
  <c r="H204" i="49" s="1"/>
  <c r="I204" i="49" s="1"/>
  <c r="J204" i="49" s="1"/>
  <c r="K204" i="49" s="1"/>
  <c r="L204" i="49" s="1"/>
  <c r="M204" i="49" s="1"/>
  <c r="N204" i="49" s="1"/>
  <c r="O204" i="49" s="1"/>
  <c r="P204" i="49" s="1"/>
  <c r="Q204" i="49" s="1"/>
  <c r="R204" i="49" s="1"/>
  <c r="S204" i="49" s="1"/>
  <c r="E205" i="49"/>
  <c r="E206" i="49"/>
  <c r="E207" i="49"/>
  <c r="G207" i="49" s="1"/>
  <c r="E208" i="49"/>
  <c r="G208" i="49" s="1"/>
  <c r="H208" i="49" s="1"/>
  <c r="I208" i="49" s="1"/>
  <c r="J208" i="49" s="1"/>
  <c r="K208" i="49" s="1"/>
  <c r="L208" i="49" s="1"/>
  <c r="M208" i="49" s="1"/>
  <c r="N208" i="49" s="1"/>
  <c r="O208" i="49" s="1"/>
  <c r="P208" i="49" s="1"/>
  <c r="Q208" i="49" s="1"/>
  <c r="R208" i="49" s="1"/>
  <c r="S208" i="49" s="1"/>
  <c r="E209" i="49"/>
  <c r="E210" i="49"/>
  <c r="E211" i="49"/>
  <c r="G211" i="49" s="1"/>
  <c r="E212" i="49"/>
  <c r="G212" i="49" s="1"/>
  <c r="E213" i="49"/>
  <c r="E214" i="49"/>
  <c r="E215" i="49"/>
  <c r="G215" i="49" s="1"/>
  <c r="H215" i="49" s="1"/>
  <c r="I215" i="49" s="1"/>
  <c r="J215" i="49" s="1"/>
  <c r="K215" i="49" s="1"/>
  <c r="L215" i="49" s="1"/>
  <c r="M215" i="49" s="1"/>
  <c r="N215" i="49" s="1"/>
  <c r="O215" i="49" s="1"/>
  <c r="P215" i="49" s="1"/>
  <c r="Q215" i="49" s="1"/>
  <c r="R215" i="49" s="1"/>
  <c r="S215" i="49" s="1"/>
  <c r="E216" i="49"/>
  <c r="G216" i="49" s="1"/>
  <c r="E217" i="49"/>
  <c r="G217" i="49" s="1"/>
  <c r="E218" i="49"/>
  <c r="G218" i="49" s="1"/>
  <c r="H218" i="49" s="1"/>
  <c r="I218" i="49" s="1"/>
  <c r="J218" i="49" s="1"/>
  <c r="K218" i="49" s="1"/>
  <c r="L218" i="49" s="1"/>
  <c r="M218" i="49" s="1"/>
  <c r="N218" i="49" s="1"/>
  <c r="O218" i="49" s="1"/>
  <c r="P218" i="49" s="1"/>
  <c r="Q218" i="49" s="1"/>
  <c r="R218" i="49" s="1"/>
  <c r="S218" i="49" s="1"/>
  <c r="E219" i="49"/>
  <c r="G219" i="49"/>
  <c r="H219" i="49" s="1"/>
  <c r="I219" i="49" s="1"/>
  <c r="J219" i="49" s="1"/>
  <c r="K219" i="49" s="1"/>
  <c r="L219" i="49" s="1"/>
  <c r="M219" i="49" s="1"/>
  <c r="N219" i="49" s="1"/>
  <c r="O219" i="49" s="1"/>
  <c r="P219" i="49" s="1"/>
  <c r="Q219" i="49" s="1"/>
  <c r="R219" i="49" s="1"/>
  <c r="S219" i="49" s="1"/>
  <c r="E220" i="49"/>
  <c r="G220" i="49"/>
  <c r="H220" i="49" s="1"/>
  <c r="I220" i="49" s="1"/>
  <c r="J220" i="49" s="1"/>
  <c r="K220" i="49" s="1"/>
  <c r="L220" i="49" s="1"/>
  <c r="M220" i="49" s="1"/>
  <c r="N220" i="49" s="1"/>
  <c r="O220" i="49" s="1"/>
  <c r="P220" i="49" s="1"/>
  <c r="Q220" i="49" s="1"/>
  <c r="R220" i="49" s="1"/>
  <c r="S220" i="49" s="1"/>
  <c r="E221" i="49"/>
  <c r="E222" i="49"/>
  <c r="G222" i="49" s="1"/>
  <c r="E223" i="49"/>
  <c r="G223" i="49" s="1"/>
  <c r="H223" i="49" s="1"/>
  <c r="I223" i="49" s="1"/>
  <c r="J223" i="49" s="1"/>
  <c r="K223" i="49" s="1"/>
  <c r="L223" i="49" s="1"/>
  <c r="M223" i="49" s="1"/>
  <c r="N223" i="49" s="1"/>
  <c r="O223" i="49" s="1"/>
  <c r="P223" i="49" s="1"/>
  <c r="Q223" i="49" s="1"/>
  <c r="R223" i="49" s="1"/>
  <c r="S223" i="49" s="1"/>
  <c r="E224" i="49"/>
  <c r="G224" i="49" s="1"/>
  <c r="H224" i="49" s="1"/>
  <c r="I224" i="49" s="1"/>
  <c r="J224" i="49" s="1"/>
  <c r="K224" i="49" s="1"/>
  <c r="L224" i="49" s="1"/>
  <c r="M224" i="49" s="1"/>
  <c r="N224" i="49" s="1"/>
  <c r="O224" i="49" s="1"/>
  <c r="P224" i="49" s="1"/>
  <c r="Q224" i="49" s="1"/>
  <c r="R224" i="49" s="1"/>
  <c r="S224" i="49" s="1"/>
  <c r="E225" i="49"/>
  <c r="G225" i="49" s="1"/>
  <c r="H225" i="49" s="1"/>
  <c r="I225" i="49" s="1"/>
  <c r="J225" i="49" s="1"/>
  <c r="K225" i="49" s="1"/>
  <c r="L225" i="49" s="1"/>
  <c r="M225" i="49" s="1"/>
  <c r="N225" i="49" s="1"/>
  <c r="O225" i="49" s="1"/>
  <c r="P225" i="49" s="1"/>
  <c r="Q225" i="49" s="1"/>
  <c r="R225" i="49" s="1"/>
  <c r="S225" i="49" s="1"/>
  <c r="E226" i="49"/>
  <c r="G226" i="49" s="1"/>
  <c r="E227" i="49"/>
  <c r="G227" i="49" s="1"/>
  <c r="E228" i="49"/>
  <c r="G228" i="49" s="1"/>
  <c r="H228" i="49" s="1"/>
  <c r="I228" i="49" s="1"/>
  <c r="J228" i="49" s="1"/>
  <c r="K228" i="49" s="1"/>
  <c r="L228" i="49" s="1"/>
  <c r="M228" i="49" s="1"/>
  <c r="N228" i="49" s="1"/>
  <c r="O228" i="49" s="1"/>
  <c r="P228" i="49" s="1"/>
  <c r="Q228" i="49" s="1"/>
  <c r="R228" i="49" s="1"/>
  <c r="S228" i="49" s="1"/>
  <c r="E229" i="49"/>
  <c r="E230" i="49"/>
  <c r="G230" i="49" s="1"/>
  <c r="H230" i="49" s="1"/>
  <c r="I230" i="49" s="1"/>
  <c r="J230" i="49" s="1"/>
  <c r="K230" i="49" s="1"/>
  <c r="L230" i="49" s="1"/>
  <c r="M230" i="49" s="1"/>
  <c r="N230" i="49" s="1"/>
  <c r="O230" i="49" s="1"/>
  <c r="P230" i="49" s="1"/>
  <c r="Q230" i="49" s="1"/>
  <c r="R230" i="49" s="1"/>
  <c r="S230" i="49" s="1"/>
  <c r="E231" i="49"/>
  <c r="G231" i="49" s="1"/>
  <c r="E232" i="49"/>
  <c r="G232" i="49" s="1"/>
  <c r="E233" i="49"/>
  <c r="G233" i="49" s="1"/>
  <c r="H233" i="49" s="1"/>
  <c r="I233" i="49" s="1"/>
  <c r="J233" i="49" s="1"/>
  <c r="K233" i="49" s="1"/>
  <c r="L233" i="49" s="1"/>
  <c r="M233" i="49" s="1"/>
  <c r="N233" i="49" s="1"/>
  <c r="O233" i="49" s="1"/>
  <c r="P233" i="49" s="1"/>
  <c r="Q233" i="49" s="1"/>
  <c r="R233" i="49" s="1"/>
  <c r="S233" i="49" s="1"/>
  <c r="E234" i="49"/>
  <c r="G234" i="49" s="1"/>
  <c r="H234" i="49" s="1"/>
  <c r="I234" i="49" s="1"/>
  <c r="J234" i="49" s="1"/>
  <c r="K234" i="49" s="1"/>
  <c r="L234" i="49" s="1"/>
  <c r="M234" i="49" s="1"/>
  <c r="N234" i="49" s="1"/>
  <c r="O234" i="49" s="1"/>
  <c r="P234" i="49" s="1"/>
  <c r="Q234" i="49" s="1"/>
  <c r="R234" i="49" s="1"/>
  <c r="S234" i="49" s="1"/>
  <c r="E235" i="49"/>
  <c r="G235" i="49" s="1"/>
  <c r="H235" i="49" s="1"/>
  <c r="I235" i="49" s="1"/>
  <c r="J235" i="49" s="1"/>
  <c r="K235" i="49" s="1"/>
  <c r="L235" i="49" s="1"/>
  <c r="M235" i="49" s="1"/>
  <c r="N235" i="49" s="1"/>
  <c r="O235" i="49" s="1"/>
  <c r="P235" i="49" s="1"/>
  <c r="Q235" i="49" s="1"/>
  <c r="R235" i="49" s="1"/>
  <c r="S235" i="49" s="1"/>
  <c r="E236" i="49"/>
  <c r="G236" i="49" s="1"/>
  <c r="E237" i="49"/>
  <c r="E238" i="49"/>
  <c r="G238" i="49" s="1"/>
  <c r="H238" i="49" s="1"/>
  <c r="I238" i="49" s="1"/>
  <c r="J238" i="49" s="1"/>
  <c r="K238" i="49" s="1"/>
  <c r="L238" i="49" s="1"/>
  <c r="M238" i="49" s="1"/>
  <c r="N238" i="49" s="1"/>
  <c r="O238" i="49" s="1"/>
  <c r="P238" i="49" s="1"/>
  <c r="Q238" i="49" s="1"/>
  <c r="R238" i="49" s="1"/>
  <c r="S238" i="49" s="1"/>
  <c r="E239" i="49"/>
  <c r="G239" i="49" s="1"/>
  <c r="H239" i="49" s="1"/>
  <c r="I239" i="49" s="1"/>
  <c r="J239" i="49" s="1"/>
  <c r="K239" i="49" s="1"/>
  <c r="L239" i="49" s="1"/>
  <c r="M239" i="49" s="1"/>
  <c r="N239" i="49" s="1"/>
  <c r="O239" i="49" s="1"/>
  <c r="P239" i="49" s="1"/>
  <c r="Q239" i="49" s="1"/>
  <c r="R239" i="49" s="1"/>
  <c r="S239" i="49" s="1"/>
  <c r="E240" i="49"/>
  <c r="G240" i="49" s="1"/>
  <c r="H240" i="49" s="1"/>
  <c r="I240" i="49" s="1"/>
  <c r="J240" i="49" s="1"/>
  <c r="K240" i="49" s="1"/>
  <c r="L240" i="49" s="1"/>
  <c r="M240" i="49" s="1"/>
  <c r="N240" i="49" s="1"/>
  <c r="O240" i="49" s="1"/>
  <c r="P240" i="49" s="1"/>
  <c r="Q240" i="49" s="1"/>
  <c r="R240" i="49" s="1"/>
  <c r="S240" i="49" s="1"/>
  <c r="E241" i="49"/>
  <c r="G241" i="49" s="1"/>
  <c r="E242" i="49"/>
  <c r="G242" i="49" s="1"/>
  <c r="E243" i="49"/>
  <c r="E244" i="49"/>
  <c r="G244" i="49" s="1"/>
  <c r="H244" i="49" s="1"/>
  <c r="I244" i="49" s="1"/>
  <c r="J244" i="49" s="1"/>
  <c r="K244" i="49" s="1"/>
  <c r="L244" i="49" s="1"/>
  <c r="M244" i="49" s="1"/>
  <c r="N244" i="49" s="1"/>
  <c r="O244" i="49" s="1"/>
  <c r="P244" i="49" s="1"/>
  <c r="Q244" i="49" s="1"/>
  <c r="R244" i="49" s="1"/>
  <c r="S244" i="49" s="1"/>
  <c r="E245" i="49"/>
  <c r="G245" i="49" s="1"/>
  <c r="H245" i="49" s="1"/>
  <c r="I245" i="49" s="1"/>
  <c r="J245" i="49" s="1"/>
  <c r="K245" i="49" s="1"/>
  <c r="L245" i="49" s="1"/>
  <c r="M245" i="49" s="1"/>
  <c r="N245" i="49" s="1"/>
  <c r="O245" i="49" s="1"/>
  <c r="P245" i="49" s="1"/>
  <c r="Q245" i="49" s="1"/>
  <c r="R245" i="49" s="1"/>
  <c r="S245" i="49" s="1"/>
  <c r="E246" i="49"/>
  <c r="G246" i="49" s="1"/>
  <c r="E247" i="49"/>
  <c r="E248" i="49"/>
  <c r="G248" i="49" s="1"/>
  <c r="H248" i="49" s="1"/>
  <c r="I248" i="49" s="1"/>
  <c r="J248" i="49" s="1"/>
  <c r="K248" i="49" s="1"/>
  <c r="L248" i="49" s="1"/>
  <c r="M248" i="49" s="1"/>
  <c r="N248" i="49" s="1"/>
  <c r="O248" i="49" s="1"/>
  <c r="P248" i="49" s="1"/>
  <c r="Q248" i="49" s="1"/>
  <c r="R248" i="49" s="1"/>
  <c r="S248" i="49" s="1"/>
  <c r="E249" i="49"/>
  <c r="G249" i="49" s="1"/>
  <c r="H249" i="49" s="1"/>
  <c r="I249" i="49" s="1"/>
  <c r="J249" i="49" s="1"/>
  <c r="K249" i="49" s="1"/>
  <c r="L249" i="49" s="1"/>
  <c r="M249" i="49" s="1"/>
  <c r="N249" i="49" s="1"/>
  <c r="O249" i="49" s="1"/>
  <c r="P249" i="49" s="1"/>
  <c r="Q249" i="49" s="1"/>
  <c r="R249" i="49" s="1"/>
  <c r="S249" i="49" s="1"/>
  <c r="E250" i="49"/>
  <c r="G250" i="49" s="1"/>
  <c r="H250" i="49" s="1"/>
  <c r="I250" i="49" s="1"/>
  <c r="J250" i="49" s="1"/>
  <c r="K250" i="49" s="1"/>
  <c r="L250" i="49" s="1"/>
  <c r="M250" i="49" s="1"/>
  <c r="N250" i="49" s="1"/>
  <c r="O250" i="49" s="1"/>
  <c r="P250" i="49" s="1"/>
  <c r="Q250" i="49" s="1"/>
  <c r="R250" i="49" s="1"/>
  <c r="S250" i="49" s="1"/>
  <c r="E251" i="49"/>
  <c r="E252" i="49"/>
  <c r="G252" i="49" s="1"/>
  <c r="E253" i="49"/>
  <c r="G253" i="49" s="1"/>
  <c r="H253" i="49" s="1"/>
  <c r="I253" i="49" s="1"/>
  <c r="J253" i="49" s="1"/>
  <c r="K253" i="49" s="1"/>
  <c r="L253" i="49" s="1"/>
  <c r="M253" i="49" s="1"/>
  <c r="N253" i="49" s="1"/>
  <c r="O253" i="49" s="1"/>
  <c r="P253" i="49" s="1"/>
  <c r="Q253" i="49" s="1"/>
  <c r="R253" i="49" s="1"/>
  <c r="S253" i="49" s="1"/>
  <c r="E254" i="49"/>
  <c r="G254" i="49" s="1"/>
  <c r="H254" i="49" s="1"/>
  <c r="I254" i="49" s="1"/>
  <c r="J254" i="49" s="1"/>
  <c r="K254" i="49" s="1"/>
  <c r="L254" i="49" s="1"/>
  <c r="M254" i="49" s="1"/>
  <c r="N254" i="49" s="1"/>
  <c r="O254" i="49" s="1"/>
  <c r="P254" i="49" s="1"/>
  <c r="Q254" i="49" s="1"/>
  <c r="R254" i="49" s="1"/>
  <c r="S254" i="49" s="1"/>
  <c r="E255" i="49"/>
  <c r="E256" i="49"/>
  <c r="G256" i="49" s="1"/>
  <c r="E257" i="49"/>
  <c r="G257" i="49" s="1"/>
  <c r="E258" i="49"/>
  <c r="G258" i="49" s="1"/>
  <c r="H258" i="49" s="1"/>
  <c r="I258" i="49" s="1"/>
  <c r="J258" i="49" s="1"/>
  <c r="K258" i="49" s="1"/>
  <c r="L258" i="49" s="1"/>
  <c r="M258" i="49" s="1"/>
  <c r="N258" i="49" s="1"/>
  <c r="O258" i="49" s="1"/>
  <c r="P258" i="49" s="1"/>
  <c r="Q258" i="49" s="1"/>
  <c r="R258" i="49" s="1"/>
  <c r="S258" i="49" s="1"/>
  <c r="E259" i="49"/>
  <c r="G259" i="49" s="1"/>
  <c r="H259" i="49" s="1"/>
  <c r="I259" i="49" s="1"/>
  <c r="J259" i="49" s="1"/>
  <c r="K259" i="49" s="1"/>
  <c r="L259" i="49" s="1"/>
  <c r="M259" i="49" s="1"/>
  <c r="N259" i="49" s="1"/>
  <c r="O259" i="49" s="1"/>
  <c r="P259" i="49" s="1"/>
  <c r="Q259" i="49" s="1"/>
  <c r="R259" i="49" s="1"/>
  <c r="S259" i="49" s="1"/>
  <c r="E260" i="49"/>
  <c r="G260" i="49" s="1"/>
  <c r="H260" i="49" s="1"/>
  <c r="I260" i="49" s="1"/>
  <c r="J260" i="49" s="1"/>
  <c r="K260" i="49" s="1"/>
  <c r="L260" i="49" s="1"/>
  <c r="M260" i="49" s="1"/>
  <c r="N260" i="49" s="1"/>
  <c r="O260" i="49" s="1"/>
  <c r="P260" i="49" s="1"/>
  <c r="Q260" i="49" s="1"/>
  <c r="R260" i="49" s="1"/>
  <c r="S260" i="49" s="1"/>
  <c r="E261" i="49"/>
  <c r="E262" i="49"/>
  <c r="G262" i="49" s="1"/>
  <c r="E263" i="49"/>
  <c r="E264" i="49"/>
  <c r="G264" i="49" s="1"/>
  <c r="H264" i="49" s="1"/>
  <c r="I264" i="49" s="1"/>
  <c r="J264" i="49" s="1"/>
  <c r="K264" i="49" s="1"/>
  <c r="L264" i="49" s="1"/>
  <c r="M264" i="49" s="1"/>
  <c r="N264" i="49" s="1"/>
  <c r="O264" i="49" s="1"/>
  <c r="P264" i="49" s="1"/>
  <c r="Q264" i="49" s="1"/>
  <c r="R264" i="49" s="1"/>
  <c r="S264" i="49" s="1"/>
  <c r="E265" i="49"/>
  <c r="G265" i="49" s="1"/>
  <c r="H265" i="49" s="1"/>
  <c r="I265" i="49" s="1"/>
  <c r="J265" i="49" s="1"/>
  <c r="K265" i="49" s="1"/>
  <c r="L265" i="49" s="1"/>
  <c r="M265" i="49" s="1"/>
  <c r="N265" i="49" s="1"/>
  <c r="O265" i="49" s="1"/>
  <c r="P265" i="49" s="1"/>
  <c r="Q265" i="49" s="1"/>
  <c r="R265" i="49" s="1"/>
  <c r="S265" i="49" s="1"/>
  <c r="E266" i="49"/>
  <c r="G266" i="49" s="1"/>
  <c r="E267" i="49"/>
  <c r="G267" i="49" s="1"/>
  <c r="E268" i="49"/>
  <c r="G268" i="49" s="1"/>
  <c r="H268" i="49" s="1"/>
  <c r="I268" i="49" s="1"/>
  <c r="J268" i="49" s="1"/>
  <c r="K268" i="49" s="1"/>
  <c r="L268" i="49" s="1"/>
  <c r="M268" i="49" s="1"/>
  <c r="N268" i="49" s="1"/>
  <c r="O268" i="49" s="1"/>
  <c r="P268" i="49" s="1"/>
  <c r="Q268" i="49" s="1"/>
  <c r="R268" i="49" s="1"/>
  <c r="S268" i="49" s="1"/>
  <c r="E269" i="49"/>
  <c r="G269" i="49" s="1"/>
  <c r="H269" i="49" s="1"/>
  <c r="I269" i="49" s="1"/>
  <c r="J269" i="49" s="1"/>
  <c r="K269" i="49" s="1"/>
  <c r="L269" i="49" s="1"/>
  <c r="M269" i="49" s="1"/>
  <c r="N269" i="49" s="1"/>
  <c r="O269" i="49" s="1"/>
  <c r="P269" i="49" s="1"/>
  <c r="Q269" i="49" s="1"/>
  <c r="R269" i="49" s="1"/>
  <c r="S269" i="49" s="1"/>
  <c r="E270" i="49"/>
  <c r="G270" i="49" s="1"/>
  <c r="H270" i="49" s="1"/>
  <c r="I270" i="49" s="1"/>
  <c r="J270" i="49" s="1"/>
  <c r="K270" i="49" s="1"/>
  <c r="L270" i="49" s="1"/>
  <c r="M270" i="49" s="1"/>
  <c r="N270" i="49" s="1"/>
  <c r="O270" i="49" s="1"/>
  <c r="P270" i="49" s="1"/>
  <c r="Q270" i="49" s="1"/>
  <c r="R270" i="49" s="1"/>
  <c r="S270" i="49" s="1"/>
  <c r="E271" i="49"/>
  <c r="G271" i="49" s="1"/>
  <c r="E272" i="49"/>
  <c r="G272" i="49" s="1"/>
  <c r="E273" i="49"/>
  <c r="G273" i="49" s="1"/>
  <c r="H273" i="49" s="1"/>
  <c r="I273" i="49" s="1"/>
  <c r="J273" i="49" s="1"/>
  <c r="K273" i="49" s="1"/>
  <c r="L273" i="49" s="1"/>
  <c r="M273" i="49" s="1"/>
  <c r="N273" i="49" s="1"/>
  <c r="O273" i="49" s="1"/>
  <c r="P273" i="49" s="1"/>
  <c r="Q273" i="49" s="1"/>
  <c r="R273" i="49" s="1"/>
  <c r="S273" i="49" s="1"/>
  <c r="E274" i="49"/>
  <c r="G274" i="49" s="1"/>
  <c r="H274" i="49" s="1"/>
  <c r="I274" i="49" s="1"/>
  <c r="J274" i="49" s="1"/>
  <c r="K274" i="49" s="1"/>
  <c r="L274" i="49" s="1"/>
  <c r="M274" i="49" s="1"/>
  <c r="N274" i="49" s="1"/>
  <c r="O274" i="49" s="1"/>
  <c r="P274" i="49" s="1"/>
  <c r="Q274" i="49" s="1"/>
  <c r="R274" i="49" s="1"/>
  <c r="S274" i="49" s="1"/>
  <c r="E275" i="49"/>
  <c r="G275" i="49" s="1"/>
  <c r="H275" i="49" s="1"/>
  <c r="I275" i="49" s="1"/>
  <c r="J275" i="49" s="1"/>
  <c r="K275" i="49" s="1"/>
  <c r="L275" i="49" s="1"/>
  <c r="M275" i="49" s="1"/>
  <c r="N275" i="49" s="1"/>
  <c r="O275" i="49" s="1"/>
  <c r="P275" i="49" s="1"/>
  <c r="Q275" i="49" s="1"/>
  <c r="R275" i="49" s="1"/>
  <c r="S275" i="49" s="1"/>
  <c r="E276" i="49"/>
  <c r="G276" i="49" s="1"/>
  <c r="E277" i="49"/>
  <c r="E278" i="49"/>
  <c r="G278" i="49" s="1"/>
  <c r="H278" i="49" s="1"/>
  <c r="I278" i="49" s="1"/>
  <c r="J278" i="49" s="1"/>
  <c r="K278" i="49" s="1"/>
  <c r="L278" i="49" s="1"/>
  <c r="M278" i="49" s="1"/>
  <c r="N278" i="49" s="1"/>
  <c r="O278" i="49" s="1"/>
  <c r="P278" i="49" s="1"/>
  <c r="Q278" i="49" s="1"/>
  <c r="R278" i="49" s="1"/>
  <c r="S278" i="49" s="1"/>
  <c r="E279" i="49"/>
  <c r="G279" i="49" s="1"/>
  <c r="H279" i="49" s="1"/>
  <c r="I279" i="49" s="1"/>
  <c r="J279" i="49" s="1"/>
  <c r="K279" i="49" s="1"/>
  <c r="L279" i="49" s="1"/>
  <c r="M279" i="49" s="1"/>
  <c r="N279" i="49" s="1"/>
  <c r="O279" i="49" s="1"/>
  <c r="P279" i="49" s="1"/>
  <c r="Q279" i="49" s="1"/>
  <c r="R279" i="49" s="1"/>
  <c r="S279" i="49" s="1"/>
  <c r="E280" i="49"/>
  <c r="G280" i="49"/>
  <c r="H280" i="49" s="1"/>
  <c r="I280" i="49" s="1"/>
  <c r="J280" i="49" s="1"/>
  <c r="K280" i="49" s="1"/>
  <c r="L280" i="49" s="1"/>
  <c r="M280" i="49" s="1"/>
  <c r="N280" i="49" s="1"/>
  <c r="O280" i="49" s="1"/>
  <c r="P280" i="49" s="1"/>
  <c r="Q280" i="49" s="1"/>
  <c r="R280" i="49" s="1"/>
  <c r="S280" i="49" s="1"/>
  <c r="E281" i="49"/>
  <c r="G281" i="49" s="1"/>
  <c r="E282" i="49"/>
  <c r="G282" i="49" s="1"/>
  <c r="E283" i="49"/>
  <c r="G283" i="49" s="1"/>
  <c r="H283" i="49" s="1"/>
  <c r="I283" i="49" s="1"/>
  <c r="J283" i="49" s="1"/>
  <c r="K283" i="49" s="1"/>
  <c r="L283" i="49" s="1"/>
  <c r="M283" i="49" s="1"/>
  <c r="N283" i="49" s="1"/>
  <c r="O283" i="49" s="1"/>
  <c r="P283" i="49" s="1"/>
  <c r="Q283" i="49" s="1"/>
  <c r="R283" i="49" s="1"/>
  <c r="S283" i="49" s="1"/>
  <c r="F283" i="49"/>
  <c r="E284" i="49"/>
  <c r="F284" i="49" s="1"/>
  <c r="E285" i="49"/>
  <c r="E286" i="49"/>
  <c r="G286" i="49" s="1"/>
  <c r="H286" i="49" s="1"/>
  <c r="I286" i="49" s="1"/>
  <c r="J286" i="49" s="1"/>
  <c r="K286" i="49" s="1"/>
  <c r="L286" i="49" s="1"/>
  <c r="M286" i="49" s="1"/>
  <c r="N286" i="49" s="1"/>
  <c r="O286" i="49" s="1"/>
  <c r="P286" i="49" s="1"/>
  <c r="Q286" i="49" s="1"/>
  <c r="R286" i="49" s="1"/>
  <c r="S286" i="49" s="1"/>
  <c r="E287" i="49"/>
  <c r="E12" i="49"/>
  <c r="E11" i="49"/>
  <c r="E10" i="49"/>
  <c r="E9" i="49"/>
  <c r="E8" i="49"/>
  <c r="E13" i="48"/>
  <c r="G13" i="48" s="1"/>
  <c r="H13" i="48" s="1"/>
  <c r="I13" i="48" s="1"/>
  <c r="J13" i="48" s="1"/>
  <c r="K13" i="48" s="1"/>
  <c r="L13" i="48" s="1"/>
  <c r="M13" i="48" s="1"/>
  <c r="N13" i="48" s="1"/>
  <c r="O13" i="48" s="1"/>
  <c r="P13" i="48" s="1"/>
  <c r="Q13" i="48" s="1"/>
  <c r="R13" i="48" s="1"/>
  <c r="S13" i="48" s="1"/>
  <c r="E14" i="48"/>
  <c r="G14" i="48" s="1"/>
  <c r="H14" i="48" s="1"/>
  <c r="I14" i="48" s="1"/>
  <c r="J14" i="48" s="1"/>
  <c r="K14" i="48" s="1"/>
  <c r="L14" i="48" s="1"/>
  <c r="M14" i="48" s="1"/>
  <c r="N14" i="48" s="1"/>
  <c r="O14" i="48" s="1"/>
  <c r="P14" i="48" s="1"/>
  <c r="Q14" i="48" s="1"/>
  <c r="R14" i="48" s="1"/>
  <c r="S14" i="48" s="1"/>
  <c r="E15" i="48"/>
  <c r="G15" i="48" s="1"/>
  <c r="H15" i="48" s="1"/>
  <c r="I15" i="48" s="1"/>
  <c r="J15" i="48" s="1"/>
  <c r="K15" i="48" s="1"/>
  <c r="L15" i="48" s="1"/>
  <c r="M15" i="48" s="1"/>
  <c r="N15" i="48" s="1"/>
  <c r="O15" i="48" s="1"/>
  <c r="P15" i="48" s="1"/>
  <c r="Q15" i="48" s="1"/>
  <c r="R15" i="48" s="1"/>
  <c r="S15" i="48" s="1"/>
  <c r="E16" i="48"/>
  <c r="E17" i="48"/>
  <c r="G17" i="48" s="1"/>
  <c r="E18" i="48"/>
  <c r="E19" i="48"/>
  <c r="G19" i="48" s="1"/>
  <c r="H19" i="48" s="1"/>
  <c r="I19" i="48" s="1"/>
  <c r="J19" i="48" s="1"/>
  <c r="K19" i="48" s="1"/>
  <c r="L19" i="48" s="1"/>
  <c r="M19" i="48" s="1"/>
  <c r="N19" i="48" s="1"/>
  <c r="O19" i="48" s="1"/>
  <c r="P19" i="48" s="1"/>
  <c r="Q19" i="48" s="1"/>
  <c r="R19" i="48" s="1"/>
  <c r="S19" i="48" s="1"/>
  <c r="E20" i="48"/>
  <c r="G20" i="48" s="1"/>
  <c r="H20" i="48" s="1"/>
  <c r="I20" i="48" s="1"/>
  <c r="J20" i="48" s="1"/>
  <c r="K20" i="48" s="1"/>
  <c r="L20" i="48" s="1"/>
  <c r="M20" i="48" s="1"/>
  <c r="N20" i="48" s="1"/>
  <c r="O20" i="48" s="1"/>
  <c r="P20" i="48" s="1"/>
  <c r="Q20" i="48" s="1"/>
  <c r="R20" i="48" s="1"/>
  <c r="S20" i="48" s="1"/>
  <c r="E21" i="48"/>
  <c r="G21" i="48" s="1"/>
  <c r="E22" i="48"/>
  <c r="G22" i="48" s="1"/>
  <c r="E23" i="48"/>
  <c r="G23" i="48" s="1"/>
  <c r="H23" i="48" s="1"/>
  <c r="I23" i="48" s="1"/>
  <c r="J23" i="48" s="1"/>
  <c r="K23" i="48" s="1"/>
  <c r="L23" i="48" s="1"/>
  <c r="M23" i="48" s="1"/>
  <c r="N23" i="48" s="1"/>
  <c r="O23" i="48" s="1"/>
  <c r="P23" i="48" s="1"/>
  <c r="Q23" i="48" s="1"/>
  <c r="R23" i="48" s="1"/>
  <c r="S23" i="48" s="1"/>
  <c r="E24" i="48"/>
  <c r="E25" i="48"/>
  <c r="G25" i="48" s="1"/>
  <c r="H25" i="48" s="1"/>
  <c r="I25" i="48" s="1"/>
  <c r="J25" i="48" s="1"/>
  <c r="K25" i="48" s="1"/>
  <c r="L25" i="48" s="1"/>
  <c r="M25" i="48" s="1"/>
  <c r="N25" i="48" s="1"/>
  <c r="O25" i="48" s="1"/>
  <c r="P25" i="48" s="1"/>
  <c r="Q25" i="48" s="1"/>
  <c r="R25" i="48" s="1"/>
  <c r="S25" i="48" s="1"/>
  <c r="E26" i="48"/>
  <c r="E27" i="48"/>
  <c r="G27" i="48" s="1"/>
  <c r="E28" i="48"/>
  <c r="G28" i="48" s="1"/>
  <c r="H28" i="48" s="1"/>
  <c r="I28" i="48" s="1"/>
  <c r="J28" i="48" s="1"/>
  <c r="K28" i="48" s="1"/>
  <c r="L28" i="48" s="1"/>
  <c r="M28" i="48" s="1"/>
  <c r="N28" i="48" s="1"/>
  <c r="O28" i="48" s="1"/>
  <c r="P28" i="48" s="1"/>
  <c r="Q28" i="48" s="1"/>
  <c r="R28" i="48" s="1"/>
  <c r="S28" i="48" s="1"/>
  <c r="E29" i="48"/>
  <c r="G29" i="48" s="1"/>
  <c r="H29" i="48" s="1"/>
  <c r="I29" i="48" s="1"/>
  <c r="J29" i="48" s="1"/>
  <c r="K29" i="48" s="1"/>
  <c r="L29" i="48" s="1"/>
  <c r="M29" i="48" s="1"/>
  <c r="N29" i="48" s="1"/>
  <c r="O29" i="48" s="1"/>
  <c r="P29" i="48" s="1"/>
  <c r="Q29" i="48" s="1"/>
  <c r="R29" i="48" s="1"/>
  <c r="S29" i="48" s="1"/>
  <c r="E30" i="48"/>
  <c r="G30" i="48"/>
  <c r="H30" i="48" s="1"/>
  <c r="I30" i="48" s="1"/>
  <c r="J30" i="48" s="1"/>
  <c r="K30" i="48" s="1"/>
  <c r="L30" i="48" s="1"/>
  <c r="M30" i="48" s="1"/>
  <c r="N30" i="48" s="1"/>
  <c r="O30" i="48" s="1"/>
  <c r="P30" i="48" s="1"/>
  <c r="Q30" i="48" s="1"/>
  <c r="R30" i="48" s="1"/>
  <c r="S30" i="48" s="1"/>
  <c r="E31" i="48"/>
  <c r="G31" i="48" s="1"/>
  <c r="E32" i="48"/>
  <c r="E33" i="48"/>
  <c r="G33" i="48" s="1"/>
  <c r="H33" i="48" s="1"/>
  <c r="I33" i="48" s="1"/>
  <c r="J33" i="48" s="1"/>
  <c r="K33" i="48" s="1"/>
  <c r="L33" i="48" s="1"/>
  <c r="M33" i="48" s="1"/>
  <c r="N33" i="48" s="1"/>
  <c r="O33" i="48" s="1"/>
  <c r="P33" i="48" s="1"/>
  <c r="Q33" i="48" s="1"/>
  <c r="R33" i="48" s="1"/>
  <c r="S33" i="48" s="1"/>
  <c r="E34" i="48"/>
  <c r="G34" i="48" s="1"/>
  <c r="H34" i="48" s="1"/>
  <c r="I34" i="48" s="1"/>
  <c r="J34" i="48" s="1"/>
  <c r="K34" i="48" s="1"/>
  <c r="L34" i="48" s="1"/>
  <c r="M34" i="48" s="1"/>
  <c r="N34" i="48" s="1"/>
  <c r="O34" i="48" s="1"/>
  <c r="P34" i="48" s="1"/>
  <c r="Q34" i="48" s="1"/>
  <c r="R34" i="48" s="1"/>
  <c r="S34" i="48" s="1"/>
  <c r="E35" i="48"/>
  <c r="G35" i="48" s="1"/>
  <c r="H35" i="48" s="1"/>
  <c r="I35" i="48" s="1"/>
  <c r="J35" i="48" s="1"/>
  <c r="K35" i="48" s="1"/>
  <c r="L35" i="48" s="1"/>
  <c r="M35" i="48" s="1"/>
  <c r="N35" i="48" s="1"/>
  <c r="O35" i="48" s="1"/>
  <c r="P35" i="48" s="1"/>
  <c r="Q35" i="48" s="1"/>
  <c r="R35" i="48" s="1"/>
  <c r="S35" i="48" s="1"/>
  <c r="E36" i="48"/>
  <c r="G36" i="48" s="1"/>
  <c r="E37" i="48"/>
  <c r="E38" i="48"/>
  <c r="E39" i="48"/>
  <c r="G39" i="48" s="1"/>
  <c r="H39" i="48" s="1"/>
  <c r="I39" i="48" s="1"/>
  <c r="J39" i="48" s="1"/>
  <c r="K39" i="48" s="1"/>
  <c r="L39" i="48" s="1"/>
  <c r="M39" i="48" s="1"/>
  <c r="N39" i="48" s="1"/>
  <c r="O39" i="48" s="1"/>
  <c r="P39" i="48" s="1"/>
  <c r="Q39" i="48" s="1"/>
  <c r="R39" i="48" s="1"/>
  <c r="S39" i="48" s="1"/>
  <c r="E40" i="48"/>
  <c r="E41" i="48"/>
  <c r="G41" i="48" s="1"/>
  <c r="E42" i="48"/>
  <c r="G42" i="48" s="1"/>
  <c r="E43" i="48"/>
  <c r="G43" i="48" s="1"/>
  <c r="H43" i="48" s="1"/>
  <c r="I43" i="48" s="1"/>
  <c r="J43" i="48" s="1"/>
  <c r="K43" i="48" s="1"/>
  <c r="L43" i="48" s="1"/>
  <c r="M43" i="48" s="1"/>
  <c r="N43" i="48" s="1"/>
  <c r="O43" i="48" s="1"/>
  <c r="P43" i="48" s="1"/>
  <c r="Q43" i="48" s="1"/>
  <c r="R43" i="48" s="1"/>
  <c r="S43" i="48" s="1"/>
  <c r="E44" i="48"/>
  <c r="G44" i="48" s="1"/>
  <c r="H44" i="48" s="1"/>
  <c r="I44" i="48" s="1"/>
  <c r="J44" i="48" s="1"/>
  <c r="K44" i="48" s="1"/>
  <c r="L44" i="48" s="1"/>
  <c r="M44" i="48" s="1"/>
  <c r="N44" i="48" s="1"/>
  <c r="O44" i="48" s="1"/>
  <c r="P44" i="48" s="1"/>
  <c r="Q44" i="48" s="1"/>
  <c r="R44" i="48" s="1"/>
  <c r="S44" i="48" s="1"/>
  <c r="E45" i="48"/>
  <c r="G45" i="48" s="1"/>
  <c r="H45" i="48" s="1"/>
  <c r="I45" i="48" s="1"/>
  <c r="J45" i="48" s="1"/>
  <c r="K45" i="48" s="1"/>
  <c r="L45" i="48"/>
  <c r="M45" i="48" s="1"/>
  <c r="N45" i="48" s="1"/>
  <c r="O45" i="48" s="1"/>
  <c r="P45" i="48" s="1"/>
  <c r="Q45" i="48" s="1"/>
  <c r="R45" i="48" s="1"/>
  <c r="S45" i="48" s="1"/>
  <c r="E46" i="48"/>
  <c r="E47" i="48"/>
  <c r="G47" i="48" s="1"/>
  <c r="E48" i="48"/>
  <c r="E49" i="48"/>
  <c r="G49" i="48" s="1"/>
  <c r="H49" i="48" s="1"/>
  <c r="I49" i="48" s="1"/>
  <c r="J49" i="48" s="1"/>
  <c r="K49" i="48" s="1"/>
  <c r="L49" i="48" s="1"/>
  <c r="M49" i="48" s="1"/>
  <c r="N49" i="48" s="1"/>
  <c r="O49" i="48" s="1"/>
  <c r="P49" i="48" s="1"/>
  <c r="Q49" i="48" s="1"/>
  <c r="R49" i="48" s="1"/>
  <c r="S49" i="48" s="1"/>
  <c r="E50" i="48"/>
  <c r="G50" i="48" s="1"/>
  <c r="H50" i="48" s="1"/>
  <c r="I50" i="48" s="1"/>
  <c r="J50" i="48" s="1"/>
  <c r="K50" i="48" s="1"/>
  <c r="L50" i="48" s="1"/>
  <c r="M50" i="48" s="1"/>
  <c r="N50" i="48" s="1"/>
  <c r="O50" i="48" s="1"/>
  <c r="P50" i="48" s="1"/>
  <c r="Q50" i="48" s="1"/>
  <c r="R50" i="48" s="1"/>
  <c r="S50" i="48" s="1"/>
  <c r="E51" i="48"/>
  <c r="E52" i="48"/>
  <c r="G52" i="48" s="1"/>
  <c r="E53" i="48"/>
  <c r="G53" i="48" s="1"/>
  <c r="H53" i="48" s="1"/>
  <c r="I53" i="48" s="1"/>
  <c r="J53" i="48" s="1"/>
  <c r="K53" i="48" s="1"/>
  <c r="L53" i="48" s="1"/>
  <c r="M53" i="48" s="1"/>
  <c r="N53" i="48" s="1"/>
  <c r="O53" i="48" s="1"/>
  <c r="P53" i="48" s="1"/>
  <c r="Q53" i="48" s="1"/>
  <c r="R53" i="48" s="1"/>
  <c r="S53" i="48" s="1"/>
  <c r="E54" i="48"/>
  <c r="G54" i="48"/>
  <c r="H54" i="48" s="1"/>
  <c r="I54" i="48" s="1"/>
  <c r="J54" i="48" s="1"/>
  <c r="K54" i="48" s="1"/>
  <c r="L54" i="48" s="1"/>
  <c r="M54" i="48" s="1"/>
  <c r="N54" i="48" s="1"/>
  <c r="O54" i="48" s="1"/>
  <c r="P54" i="48" s="1"/>
  <c r="Q54" i="48" s="1"/>
  <c r="R54" i="48" s="1"/>
  <c r="S54" i="48" s="1"/>
  <c r="E55" i="48"/>
  <c r="G55" i="48" s="1"/>
  <c r="H55" i="48" s="1"/>
  <c r="I55" i="48" s="1"/>
  <c r="J55" i="48" s="1"/>
  <c r="K55" i="48" s="1"/>
  <c r="L55" i="48" s="1"/>
  <c r="M55" i="48" s="1"/>
  <c r="N55" i="48" s="1"/>
  <c r="O55" i="48" s="1"/>
  <c r="P55" i="48" s="1"/>
  <c r="Q55" i="48" s="1"/>
  <c r="R55" i="48" s="1"/>
  <c r="S55" i="48" s="1"/>
  <c r="E56" i="48"/>
  <c r="G56" i="48" s="1"/>
  <c r="E57" i="48"/>
  <c r="G57" i="48" s="1"/>
  <c r="E58" i="48"/>
  <c r="G58" i="48" s="1"/>
  <c r="H58" i="48" s="1"/>
  <c r="I58" i="48" s="1"/>
  <c r="J58" i="48" s="1"/>
  <c r="K58" i="48" s="1"/>
  <c r="L58" i="48" s="1"/>
  <c r="M58" i="48" s="1"/>
  <c r="N58" i="48" s="1"/>
  <c r="O58" i="48" s="1"/>
  <c r="P58" i="48" s="1"/>
  <c r="Q58" i="48" s="1"/>
  <c r="R58" i="48" s="1"/>
  <c r="S58" i="48" s="1"/>
  <c r="E59" i="48"/>
  <c r="G59" i="48" s="1"/>
  <c r="H59" i="48" s="1"/>
  <c r="I59" i="48" s="1"/>
  <c r="J59" i="48" s="1"/>
  <c r="K59" i="48" s="1"/>
  <c r="L59" i="48" s="1"/>
  <c r="M59" i="48" s="1"/>
  <c r="N59" i="48" s="1"/>
  <c r="O59" i="48" s="1"/>
  <c r="P59" i="48" s="1"/>
  <c r="Q59" i="48" s="1"/>
  <c r="R59" i="48" s="1"/>
  <c r="S59" i="48" s="1"/>
  <c r="E60" i="48"/>
  <c r="E61" i="48"/>
  <c r="G61" i="48" s="1"/>
  <c r="E62" i="48"/>
  <c r="E63" i="48"/>
  <c r="G63" i="48" s="1"/>
  <c r="H63" i="48" s="1"/>
  <c r="I63" i="48" s="1"/>
  <c r="J63" i="48" s="1"/>
  <c r="K63" i="48" s="1"/>
  <c r="L63" i="48" s="1"/>
  <c r="M63" i="48" s="1"/>
  <c r="N63" i="48" s="1"/>
  <c r="O63" i="48" s="1"/>
  <c r="P63" i="48" s="1"/>
  <c r="Q63" i="48" s="1"/>
  <c r="R63" i="48" s="1"/>
  <c r="S63" i="48" s="1"/>
  <c r="E64" i="48"/>
  <c r="G64" i="48" s="1"/>
  <c r="H64" i="48" s="1"/>
  <c r="I64" i="48" s="1"/>
  <c r="J64" i="48" s="1"/>
  <c r="K64" i="48" s="1"/>
  <c r="L64" i="48" s="1"/>
  <c r="M64" i="48" s="1"/>
  <c r="N64" i="48" s="1"/>
  <c r="O64" i="48" s="1"/>
  <c r="P64" i="48" s="1"/>
  <c r="Q64" i="48" s="1"/>
  <c r="R64" i="48" s="1"/>
  <c r="S64" i="48" s="1"/>
  <c r="E65" i="48"/>
  <c r="G65" i="48" s="1"/>
  <c r="H65" i="48" s="1"/>
  <c r="I65" i="48" s="1"/>
  <c r="J65" i="48" s="1"/>
  <c r="K65" i="48" s="1"/>
  <c r="L65" i="48" s="1"/>
  <c r="M65" i="48" s="1"/>
  <c r="N65" i="48" s="1"/>
  <c r="O65" i="48" s="1"/>
  <c r="P65" i="48" s="1"/>
  <c r="Q65" i="48" s="1"/>
  <c r="R65" i="48" s="1"/>
  <c r="S65" i="48" s="1"/>
  <c r="E66" i="48"/>
  <c r="G66" i="48" s="1"/>
  <c r="E67" i="48"/>
  <c r="G67" i="48" s="1"/>
  <c r="E68" i="48"/>
  <c r="E69" i="48"/>
  <c r="G69" i="48" s="1"/>
  <c r="H69" i="48" s="1"/>
  <c r="I69" i="48" s="1"/>
  <c r="J69" i="48" s="1"/>
  <c r="K69" i="48" s="1"/>
  <c r="L69" i="48" s="1"/>
  <c r="M69" i="48" s="1"/>
  <c r="N69" i="48" s="1"/>
  <c r="O69" i="48" s="1"/>
  <c r="P69" i="48" s="1"/>
  <c r="Q69" i="48" s="1"/>
  <c r="R69" i="48" s="1"/>
  <c r="S69" i="48" s="1"/>
  <c r="E70" i="48"/>
  <c r="E71" i="48"/>
  <c r="G71" i="48" s="1"/>
  <c r="E72" i="48"/>
  <c r="G72" i="48" s="1"/>
  <c r="E73" i="48"/>
  <c r="G73" i="48" s="1"/>
  <c r="H73" i="48" s="1"/>
  <c r="I73" i="48" s="1"/>
  <c r="J73" i="48" s="1"/>
  <c r="K73" i="48" s="1"/>
  <c r="L73" i="48" s="1"/>
  <c r="M73" i="48" s="1"/>
  <c r="N73" i="48" s="1"/>
  <c r="O73" i="48" s="1"/>
  <c r="P73" i="48" s="1"/>
  <c r="Q73" i="48" s="1"/>
  <c r="R73" i="48" s="1"/>
  <c r="S73" i="48" s="1"/>
  <c r="E74" i="48"/>
  <c r="G74" i="48" s="1"/>
  <c r="H74" i="48" s="1"/>
  <c r="I74" i="48" s="1"/>
  <c r="J74" i="48" s="1"/>
  <c r="K74" i="48" s="1"/>
  <c r="L74" i="48" s="1"/>
  <c r="M74" i="48" s="1"/>
  <c r="N74" i="48" s="1"/>
  <c r="O74" i="48" s="1"/>
  <c r="P74" i="48" s="1"/>
  <c r="Q74" i="48" s="1"/>
  <c r="R74" i="48" s="1"/>
  <c r="S74" i="48" s="1"/>
  <c r="E75" i="48"/>
  <c r="G75" i="48" s="1"/>
  <c r="H75" i="48" s="1"/>
  <c r="I75" i="48" s="1"/>
  <c r="J75" i="48" s="1"/>
  <c r="K75" i="48" s="1"/>
  <c r="L75" i="48" s="1"/>
  <c r="M75" i="48" s="1"/>
  <c r="N75" i="48" s="1"/>
  <c r="O75" i="48" s="1"/>
  <c r="P75" i="48" s="1"/>
  <c r="Q75" i="48" s="1"/>
  <c r="R75" i="48" s="1"/>
  <c r="S75" i="48" s="1"/>
  <c r="E76" i="48"/>
  <c r="E77" i="48"/>
  <c r="G77" i="48" s="1"/>
  <c r="E78" i="48"/>
  <c r="E79" i="48"/>
  <c r="G79" i="48" s="1"/>
  <c r="H79" i="48" s="1"/>
  <c r="I79" i="48" s="1"/>
  <c r="J79" i="48" s="1"/>
  <c r="K79" i="48" s="1"/>
  <c r="L79" i="48" s="1"/>
  <c r="M79" i="48" s="1"/>
  <c r="N79" i="48" s="1"/>
  <c r="O79" i="48" s="1"/>
  <c r="P79" i="48" s="1"/>
  <c r="Q79" i="48" s="1"/>
  <c r="R79" i="48" s="1"/>
  <c r="S79" i="48" s="1"/>
  <c r="E80" i="48"/>
  <c r="G80" i="48" s="1"/>
  <c r="H80" i="48" s="1"/>
  <c r="I80" i="48" s="1"/>
  <c r="J80" i="48" s="1"/>
  <c r="K80" i="48" s="1"/>
  <c r="L80" i="48" s="1"/>
  <c r="M80" i="48" s="1"/>
  <c r="N80" i="48" s="1"/>
  <c r="O80" i="48" s="1"/>
  <c r="P80" i="48" s="1"/>
  <c r="Q80" i="48" s="1"/>
  <c r="R80" i="48" s="1"/>
  <c r="S80" i="48" s="1"/>
  <c r="E81" i="48"/>
  <c r="G81" i="48" s="1"/>
  <c r="E82" i="48"/>
  <c r="G82" i="48" s="1"/>
  <c r="E83" i="48"/>
  <c r="G83" i="48" s="1"/>
  <c r="H83" i="48" s="1"/>
  <c r="I83" i="48" s="1"/>
  <c r="J83" i="48" s="1"/>
  <c r="K83" i="48" s="1"/>
  <c r="L83" i="48" s="1"/>
  <c r="M83" i="48" s="1"/>
  <c r="N83" i="48" s="1"/>
  <c r="O83" i="48" s="1"/>
  <c r="P83" i="48" s="1"/>
  <c r="Q83" i="48" s="1"/>
  <c r="R83" i="48" s="1"/>
  <c r="S83" i="48" s="1"/>
  <c r="E84" i="48"/>
  <c r="E85" i="48"/>
  <c r="G85" i="48" s="1"/>
  <c r="H85" i="48" s="1"/>
  <c r="I85" i="48" s="1"/>
  <c r="J85" i="48" s="1"/>
  <c r="K85" i="48" s="1"/>
  <c r="L85" i="48" s="1"/>
  <c r="M85" i="48" s="1"/>
  <c r="N85" i="48" s="1"/>
  <c r="O85" i="48" s="1"/>
  <c r="P85" i="48" s="1"/>
  <c r="Q85" i="48" s="1"/>
  <c r="R85" i="48" s="1"/>
  <c r="S85" i="48" s="1"/>
  <c r="E86" i="48"/>
  <c r="G86" i="48" s="1"/>
  <c r="E87" i="48"/>
  <c r="G87" i="48" s="1"/>
  <c r="E88" i="48"/>
  <c r="G88" i="48" s="1"/>
  <c r="H88" i="48" s="1"/>
  <c r="I88" i="48" s="1"/>
  <c r="J88" i="48" s="1"/>
  <c r="K88" i="48" s="1"/>
  <c r="L88" i="48" s="1"/>
  <c r="M88" i="48" s="1"/>
  <c r="N88" i="48" s="1"/>
  <c r="O88" i="48" s="1"/>
  <c r="P88" i="48" s="1"/>
  <c r="Q88" i="48" s="1"/>
  <c r="R88" i="48" s="1"/>
  <c r="S88" i="48" s="1"/>
  <c r="E89" i="48"/>
  <c r="G89" i="48" s="1"/>
  <c r="H89" i="48" s="1"/>
  <c r="I89" i="48" s="1"/>
  <c r="J89" i="48" s="1"/>
  <c r="K89" i="48" s="1"/>
  <c r="L89" i="48" s="1"/>
  <c r="M89" i="48" s="1"/>
  <c r="N89" i="48" s="1"/>
  <c r="O89" i="48" s="1"/>
  <c r="P89" i="48" s="1"/>
  <c r="Q89" i="48" s="1"/>
  <c r="R89" i="48" s="1"/>
  <c r="S89" i="48" s="1"/>
  <c r="E90" i="48"/>
  <c r="G90" i="48" s="1"/>
  <c r="H90" i="48" s="1"/>
  <c r="I90" i="48" s="1"/>
  <c r="J90" i="48" s="1"/>
  <c r="K90" i="48" s="1"/>
  <c r="L90" i="48" s="1"/>
  <c r="M90" i="48" s="1"/>
  <c r="N90" i="48" s="1"/>
  <c r="O90" i="48" s="1"/>
  <c r="P90" i="48" s="1"/>
  <c r="Q90" i="48" s="1"/>
  <c r="R90" i="48" s="1"/>
  <c r="S90" i="48" s="1"/>
  <c r="E91" i="48"/>
  <c r="G91" i="48" s="1"/>
  <c r="E92" i="48"/>
  <c r="E93" i="48"/>
  <c r="G93" i="48" s="1"/>
  <c r="H93" i="48" s="1"/>
  <c r="I93" i="48" s="1"/>
  <c r="J93" i="48" s="1"/>
  <c r="K93" i="48" s="1"/>
  <c r="L93" i="48" s="1"/>
  <c r="M93" i="48" s="1"/>
  <c r="N93" i="48" s="1"/>
  <c r="O93" i="48" s="1"/>
  <c r="P93" i="48" s="1"/>
  <c r="Q93" i="48" s="1"/>
  <c r="R93" i="48" s="1"/>
  <c r="S93" i="48" s="1"/>
  <c r="E94" i="48"/>
  <c r="E95" i="48"/>
  <c r="G95" i="48" s="1"/>
  <c r="H95" i="48"/>
  <c r="I95" i="48" s="1"/>
  <c r="J95" i="48" s="1"/>
  <c r="K95" i="48" s="1"/>
  <c r="L95" i="48" s="1"/>
  <c r="M95" i="48" s="1"/>
  <c r="N95" i="48" s="1"/>
  <c r="O95" i="48" s="1"/>
  <c r="P95" i="48" s="1"/>
  <c r="Q95" i="48" s="1"/>
  <c r="R95" i="48" s="1"/>
  <c r="S95" i="48" s="1"/>
  <c r="E96" i="48"/>
  <c r="G96" i="48" s="1"/>
  <c r="E97" i="48"/>
  <c r="G97" i="48" s="1"/>
  <c r="E98" i="48"/>
  <c r="G98" i="48" s="1"/>
  <c r="H98" i="48" s="1"/>
  <c r="I98" i="48" s="1"/>
  <c r="J98" i="48" s="1"/>
  <c r="K98" i="48" s="1"/>
  <c r="L98" i="48" s="1"/>
  <c r="M98" i="48" s="1"/>
  <c r="N98" i="48" s="1"/>
  <c r="O98" i="48" s="1"/>
  <c r="P98" i="48" s="1"/>
  <c r="Q98" i="48" s="1"/>
  <c r="R98" i="48" s="1"/>
  <c r="S98" i="48" s="1"/>
  <c r="E99" i="48"/>
  <c r="G99" i="48" s="1"/>
  <c r="H99" i="48" s="1"/>
  <c r="I99" i="48" s="1"/>
  <c r="J99" i="48" s="1"/>
  <c r="K99" i="48" s="1"/>
  <c r="L99" i="48" s="1"/>
  <c r="M99" i="48" s="1"/>
  <c r="N99" i="48" s="1"/>
  <c r="O99" i="48" s="1"/>
  <c r="P99" i="48" s="1"/>
  <c r="Q99" i="48" s="1"/>
  <c r="R99" i="48" s="1"/>
  <c r="S99" i="48" s="1"/>
  <c r="E100" i="48"/>
  <c r="E101" i="48"/>
  <c r="G101" i="48" s="1"/>
  <c r="E102" i="48"/>
  <c r="G102" i="48" s="1"/>
  <c r="E103" i="48"/>
  <c r="G103" i="48" s="1"/>
  <c r="H103" i="48" s="1"/>
  <c r="I103" i="48" s="1"/>
  <c r="J103" i="48" s="1"/>
  <c r="K103" i="48" s="1"/>
  <c r="L103" i="48" s="1"/>
  <c r="M103" i="48" s="1"/>
  <c r="N103" i="48" s="1"/>
  <c r="O103" i="48" s="1"/>
  <c r="P103" i="48" s="1"/>
  <c r="Q103" i="48" s="1"/>
  <c r="R103" i="48" s="1"/>
  <c r="S103" i="48" s="1"/>
  <c r="E104" i="48"/>
  <c r="G104" i="48" s="1"/>
  <c r="H104" i="48" s="1"/>
  <c r="I104" i="48" s="1"/>
  <c r="J104" i="48" s="1"/>
  <c r="K104" i="48" s="1"/>
  <c r="L104" i="48" s="1"/>
  <c r="M104" i="48" s="1"/>
  <c r="N104" i="48" s="1"/>
  <c r="O104" i="48" s="1"/>
  <c r="P104" i="48" s="1"/>
  <c r="Q104" i="48" s="1"/>
  <c r="R104" i="48" s="1"/>
  <c r="S104" i="48" s="1"/>
  <c r="E105" i="48"/>
  <c r="E106" i="48"/>
  <c r="G106" i="48" s="1"/>
  <c r="E107" i="48"/>
  <c r="G107" i="48" s="1"/>
  <c r="E108" i="48"/>
  <c r="G108" i="48" s="1"/>
  <c r="H108" i="48" s="1"/>
  <c r="I108" i="48" s="1"/>
  <c r="J108" i="48" s="1"/>
  <c r="K108" i="48" s="1"/>
  <c r="L108" i="48" s="1"/>
  <c r="M108" i="48" s="1"/>
  <c r="N108" i="48" s="1"/>
  <c r="O108" i="48" s="1"/>
  <c r="P108" i="48" s="1"/>
  <c r="Q108" i="48" s="1"/>
  <c r="R108" i="48" s="1"/>
  <c r="S108" i="48" s="1"/>
  <c r="E109" i="48"/>
  <c r="E110" i="48"/>
  <c r="G110" i="48" s="1"/>
  <c r="H110" i="48" s="1"/>
  <c r="I110" i="48" s="1"/>
  <c r="J110" i="48" s="1"/>
  <c r="K110" i="48" s="1"/>
  <c r="L110" i="48" s="1"/>
  <c r="M110" i="48" s="1"/>
  <c r="N110" i="48" s="1"/>
  <c r="O110" i="48" s="1"/>
  <c r="P110" i="48" s="1"/>
  <c r="Q110" i="48" s="1"/>
  <c r="R110" i="48" s="1"/>
  <c r="S110" i="48" s="1"/>
  <c r="E111" i="48"/>
  <c r="G111" i="48" s="1"/>
  <c r="E112" i="48"/>
  <c r="G112" i="48" s="1"/>
  <c r="E113" i="48"/>
  <c r="G113" i="48" s="1"/>
  <c r="H113" i="48" s="1"/>
  <c r="I113" i="48" s="1"/>
  <c r="J113" i="48" s="1"/>
  <c r="K113" i="48" s="1"/>
  <c r="L113" i="48" s="1"/>
  <c r="M113" i="48" s="1"/>
  <c r="N113" i="48" s="1"/>
  <c r="O113" i="48" s="1"/>
  <c r="P113" i="48" s="1"/>
  <c r="Q113" i="48" s="1"/>
  <c r="R113" i="48" s="1"/>
  <c r="S113" i="48" s="1"/>
  <c r="E114" i="48"/>
  <c r="E115" i="48"/>
  <c r="G115" i="48" s="1"/>
  <c r="H115" i="48" s="1"/>
  <c r="I115" i="48" s="1"/>
  <c r="J115" i="48" s="1"/>
  <c r="K115" i="48" s="1"/>
  <c r="L115" i="48" s="1"/>
  <c r="M115" i="48" s="1"/>
  <c r="N115" i="48" s="1"/>
  <c r="O115" i="48" s="1"/>
  <c r="P115" i="48" s="1"/>
  <c r="Q115" i="48" s="1"/>
  <c r="R115" i="48" s="1"/>
  <c r="S115" i="48" s="1"/>
  <c r="E116" i="48"/>
  <c r="E117" i="48"/>
  <c r="G117" i="48" s="1"/>
  <c r="E118" i="48"/>
  <c r="G118" i="48" s="1"/>
  <c r="H118" i="48" s="1"/>
  <c r="I118" i="48" s="1"/>
  <c r="J118" i="48" s="1"/>
  <c r="K118" i="48" s="1"/>
  <c r="L118" i="48" s="1"/>
  <c r="M118" i="48" s="1"/>
  <c r="N118" i="48" s="1"/>
  <c r="O118" i="48" s="1"/>
  <c r="P118" i="48" s="1"/>
  <c r="Q118" i="48" s="1"/>
  <c r="R118" i="48" s="1"/>
  <c r="S118" i="48" s="1"/>
  <c r="E119" i="48"/>
  <c r="G119" i="48" s="1"/>
  <c r="H119" i="48" s="1"/>
  <c r="I119" i="48" s="1"/>
  <c r="J119" i="48" s="1"/>
  <c r="K119" i="48" s="1"/>
  <c r="L119" i="48" s="1"/>
  <c r="M119" i="48" s="1"/>
  <c r="N119" i="48" s="1"/>
  <c r="O119" i="48" s="1"/>
  <c r="P119" i="48" s="1"/>
  <c r="Q119" i="48" s="1"/>
  <c r="R119" i="48" s="1"/>
  <c r="S119" i="48" s="1"/>
  <c r="E120" i="48"/>
  <c r="G120" i="48" s="1"/>
  <c r="H120" i="48" s="1"/>
  <c r="I120" i="48" s="1"/>
  <c r="J120" i="48" s="1"/>
  <c r="K120" i="48" s="1"/>
  <c r="L120" i="48" s="1"/>
  <c r="M120" i="48" s="1"/>
  <c r="N120" i="48" s="1"/>
  <c r="O120" i="48" s="1"/>
  <c r="P120" i="48" s="1"/>
  <c r="Q120" i="48" s="1"/>
  <c r="R120" i="48" s="1"/>
  <c r="S120" i="48" s="1"/>
  <c r="E121" i="48"/>
  <c r="G121" i="48" s="1"/>
  <c r="E122" i="48"/>
  <c r="E123" i="48"/>
  <c r="G123" i="48" s="1"/>
  <c r="H123" i="48" s="1"/>
  <c r="I123" i="48" s="1"/>
  <c r="J123" i="48" s="1"/>
  <c r="K123" i="48" s="1"/>
  <c r="L123" i="48" s="1"/>
  <c r="M123" i="48" s="1"/>
  <c r="N123" i="48" s="1"/>
  <c r="O123" i="48" s="1"/>
  <c r="P123" i="48" s="1"/>
  <c r="Q123" i="48" s="1"/>
  <c r="R123" i="48" s="1"/>
  <c r="S123" i="48" s="1"/>
  <c r="E124" i="48"/>
  <c r="E125" i="48"/>
  <c r="G125" i="48" s="1"/>
  <c r="H125" i="48" s="1"/>
  <c r="I125" i="48" s="1"/>
  <c r="J125" i="48" s="1"/>
  <c r="K125" i="48" s="1"/>
  <c r="L125" i="48" s="1"/>
  <c r="M125" i="48" s="1"/>
  <c r="N125" i="48" s="1"/>
  <c r="O125" i="48" s="1"/>
  <c r="P125" i="48" s="1"/>
  <c r="Q125" i="48" s="1"/>
  <c r="R125" i="48" s="1"/>
  <c r="S125" i="48" s="1"/>
  <c r="E126" i="48"/>
  <c r="G126" i="48" s="1"/>
  <c r="E127" i="48"/>
  <c r="G127" i="48" s="1"/>
  <c r="E128" i="48"/>
  <c r="G128" i="48" s="1"/>
  <c r="H128" i="48" s="1"/>
  <c r="I128" i="48" s="1"/>
  <c r="J128" i="48" s="1"/>
  <c r="K128" i="48" s="1"/>
  <c r="L128" i="48" s="1"/>
  <c r="M128" i="48" s="1"/>
  <c r="N128" i="48" s="1"/>
  <c r="O128" i="48" s="1"/>
  <c r="P128" i="48" s="1"/>
  <c r="Q128" i="48" s="1"/>
  <c r="R128" i="48" s="1"/>
  <c r="S128" i="48" s="1"/>
  <c r="E129" i="48"/>
  <c r="G129" i="48" s="1"/>
  <c r="H129" i="48" s="1"/>
  <c r="I129" i="48" s="1"/>
  <c r="J129" i="48" s="1"/>
  <c r="K129" i="48" s="1"/>
  <c r="L129" i="48" s="1"/>
  <c r="M129" i="48" s="1"/>
  <c r="N129" i="48" s="1"/>
  <c r="O129" i="48" s="1"/>
  <c r="P129" i="48" s="1"/>
  <c r="Q129" i="48" s="1"/>
  <c r="R129" i="48" s="1"/>
  <c r="S129" i="48" s="1"/>
  <c r="E130" i="48"/>
  <c r="E131" i="48"/>
  <c r="G131" i="48" s="1"/>
  <c r="E132" i="48"/>
  <c r="E133" i="48"/>
  <c r="G133" i="48" s="1"/>
  <c r="H133" i="48" s="1"/>
  <c r="I133" i="48" s="1"/>
  <c r="J133" i="48" s="1"/>
  <c r="K133" i="48" s="1"/>
  <c r="L133" i="48" s="1"/>
  <c r="M133" i="48" s="1"/>
  <c r="N133" i="48" s="1"/>
  <c r="O133" i="48" s="1"/>
  <c r="P133" i="48" s="1"/>
  <c r="Q133" i="48" s="1"/>
  <c r="R133" i="48" s="1"/>
  <c r="S133" i="48" s="1"/>
  <c r="E134" i="48"/>
  <c r="G134" i="48" s="1"/>
  <c r="H134" i="48" s="1"/>
  <c r="I134" i="48" s="1"/>
  <c r="J134" i="48" s="1"/>
  <c r="K134" i="48" s="1"/>
  <c r="L134" i="48" s="1"/>
  <c r="M134" i="48" s="1"/>
  <c r="N134" i="48" s="1"/>
  <c r="O134" i="48" s="1"/>
  <c r="P134" i="48" s="1"/>
  <c r="Q134" i="48" s="1"/>
  <c r="R134" i="48" s="1"/>
  <c r="S134" i="48" s="1"/>
  <c r="E135" i="48"/>
  <c r="G135" i="48" s="1"/>
  <c r="H135" i="48" s="1"/>
  <c r="I135" i="48" s="1"/>
  <c r="J135" i="48" s="1"/>
  <c r="K135" i="48" s="1"/>
  <c r="L135" i="48" s="1"/>
  <c r="M135" i="48" s="1"/>
  <c r="N135" i="48" s="1"/>
  <c r="O135" i="48" s="1"/>
  <c r="P135" i="48" s="1"/>
  <c r="Q135" i="48" s="1"/>
  <c r="R135" i="48" s="1"/>
  <c r="S135" i="48" s="1"/>
  <c r="E136" i="48"/>
  <c r="G136" i="48" s="1"/>
  <c r="E137" i="48"/>
  <c r="G137" i="48" s="1"/>
  <c r="E138" i="48"/>
  <c r="G138" i="48" s="1"/>
  <c r="H138" i="48" s="1"/>
  <c r="I138" i="48" s="1"/>
  <c r="J138" i="48" s="1"/>
  <c r="K138" i="48" s="1"/>
  <c r="L138" i="48" s="1"/>
  <c r="M138" i="48" s="1"/>
  <c r="N138" i="48" s="1"/>
  <c r="O138" i="48" s="1"/>
  <c r="P138" i="48" s="1"/>
  <c r="Q138" i="48" s="1"/>
  <c r="R138" i="48" s="1"/>
  <c r="S138" i="48" s="1"/>
  <c r="E139" i="48"/>
  <c r="G139" i="48" s="1"/>
  <c r="H139" i="48" s="1"/>
  <c r="I139" i="48" s="1"/>
  <c r="J139" i="48" s="1"/>
  <c r="K139" i="48" s="1"/>
  <c r="L139" i="48" s="1"/>
  <c r="M139" i="48" s="1"/>
  <c r="N139" i="48" s="1"/>
  <c r="O139" i="48" s="1"/>
  <c r="P139" i="48"/>
  <c r="Q139" i="48" s="1"/>
  <c r="R139" i="48" s="1"/>
  <c r="S139" i="48" s="1"/>
  <c r="E140" i="48"/>
  <c r="G140" i="48" s="1"/>
  <c r="H140" i="48" s="1"/>
  <c r="I140" i="48" s="1"/>
  <c r="J140" i="48" s="1"/>
  <c r="K140" i="48" s="1"/>
  <c r="L140" i="48" s="1"/>
  <c r="M140" i="48" s="1"/>
  <c r="N140" i="48" s="1"/>
  <c r="O140" i="48" s="1"/>
  <c r="P140" i="48" s="1"/>
  <c r="Q140" i="48" s="1"/>
  <c r="R140" i="48" s="1"/>
  <c r="S140" i="48" s="1"/>
  <c r="E141" i="48"/>
  <c r="G141" i="48" s="1"/>
  <c r="E142" i="48"/>
  <c r="G142" i="48" s="1"/>
  <c r="E143" i="48"/>
  <c r="G143" i="48" s="1"/>
  <c r="H143" i="48" s="1"/>
  <c r="I143" i="48" s="1"/>
  <c r="J143" i="48" s="1"/>
  <c r="K143" i="48" s="1"/>
  <c r="L143" i="48" s="1"/>
  <c r="M143" i="48" s="1"/>
  <c r="N143" i="48" s="1"/>
  <c r="O143" i="48" s="1"/>
  <c r="P143" i="48" s="1"/>
  <c r="Q143" i="48" s="1"/>
  <c r="R143" i="48" s="1"/>
  <c r="S143" i="48" s="1"/>
  <c r="E144" i="48"/>
  <c r="G144" i="48" s="1"/>
  <c r="H144" i="48" s="1"/>
  <c r="I144" i="48" s="1"/>
  <c r="J144" i="48" s="1"/>
  <c r="K144" i="48" s="1"/>
  <c r="L144" i="48" s="1"/>
  <c r="M144" i="48" s="1"/>
  <c r="N144" i="48" s="1"/>
  <c r="O144" i="48" s="1"/>
  <c r="P144" i="48" s="1"/>
  <c r="Q144" i="48" s="1"/>
  <c r="R144" i="48" s="1"/>
  <c r="S144" i="48" s="1"/>
  <c r="E145" i="48"/>
  <c r="G145" i="48" s="1"/>
  <c r="H145" i="48" s="1"/>
  <c r="I145" i="48" s="1"/>
  <c r="J145" i="48" s="1"/>
  <c r="K145" i="48" s="1"/>
  <c r="L145" i="48" s="1"/>
  <c r="M145" i="48" s="1"/>
  <c r="N145" i="48" s="1"/>
  <c r="O145" i="48" s="1"/>
  <c r="P145" i="48" s="1"/>
  <c r="Q145" i="48" s="1"/>
  <c r="R145" i="48" s="1"/>
  <c r="S145" i="48" s="1"/>
  <c r="E146" i="48"/>
  <c r="E147" i="48"/>
  <c r="G147" i="48" s="1"/>
  <c r="E148" i="48"/>
  <c r="E149" i="48"/>
  <c r="G149" i="48" s="1"/>
  <c r="H149" i="48" s="1"/>
  <c r="I149" i="48" s="1"/>
  <c r="J149" i="48" s="1"/>
  <c r="K149" i="48" s="1"/>
  <c r="L149" i="48" s="1"/>
  <c r="M149" i="48" s="1"/>
  <c r="N149" i="48" s="1"/>
  <c r="O149" i="48" s="1"/>
  <c r="P149" i="48" s="1"/>
  <c r="Q149" i="48" s="1"/>
  <c r="R149" i="48" s="1"/>
  <c r="S149" i="48" s="1"/>
  <c r="E150" i="48"/>
  <c r="G150" i="48" s="1"/>
  <c r="H150" i="48" s="1"/>
  <c r="I150" i="48" s="1"/>
  <c r="J150" i="48" s="1"/>
  <c r="K150" i="48" s="1"/>
  <c r="L150" i="48" s="1"/>
  <c r="M150" i="48" s="1"/>
  <c r="N150" i="48" s="1"/>
  <c r="O150" i="48" s="1"/>
  <c r="P150" i="48" s="1"/>
  <c r="Q150" i="48" s="1"/>
  <c r="R150" i="48" s="1"/>
  <c r="S150" i="48" s="1"/>
  <c r="E151" i="48"/>
  <c r="G151" i="48" s="1"/>
  <c r="E152" i="48"/>
  <c r="G152" i="48" s="1"/>
  <c r="E153" i="48"/>
  <c r="G153" i="48" s="1"/>
  <c r="H153" i="48" s="1"/>
  <c r="I153" i="48" s="1"/>
  <c r="J153" i="48" s="1"/>
  <c r="K153" i="48" s="1"/>
  <c r="L153" i="48" s="1"/>
  <c r="M153" i="48" s="1"/>
  <c r="N153" i="48" s="1"/>
  <c r="O153" i="48" s="1"/>
  <c r="P153" i="48" s="1"/>
  <c r="Q153" i="48" s="1"/>
  <c r="R153" i="48" s="1"/>
  <c r="S153" i="48" s="1"/>
  <c r="E154" i="48"/>
  <c r="G154" i="48" s="1"/>
  <c r="H154" i="48" s="1"/>
  <c r="I154" i="48" s="1"/>
  <c r="J154" i="48" s="1"/>
  <c r="K154" i="48" s="1"/>
  <c r="L154" i="48" s="1"/>
  <c r="M154" i="48" s="1"/>
  <c r="N154" i="48" s="1"/>
  <c r="O154" i="48" s="1"/>
  <c r="P154" i="48" s="1"/>
  <c r="Q154" i="48" s="1"/>
  <c r="R154" i="48" s="1"/>
  <c r="S154" i="48" s="1"/>
  <c r="E155" i="48"/>
  <c r="G155" i="48" s="1"/>
  <c r="H155" i="48" s="1"/>
  <c r="I155" i="48" s="1"/>
  <c r="J155" i="48" s="1"/>
  <c r="K155" i="48" s="1"/>
  <c r="L155" i="48" s="1"/>
  <c r="M155" i="48" s="1"/>
  <c r="N155" i="48"/>
  <c r="O155" i="48" s="1"/>
  <c r="P155" i="48" s="1"/>
  <c r="Q155" i="48" s="1"/>
  <c r="R155" i="48" s="1"/>
  <c r="S155" i="48" s="1"/>
  <c r="E156" i="48"/>
  <c r="G156" i="48" s="1"/>
  <c r="E157" i="48"/>
  <c r="G157" i="48" s="1"/>
  <c r="E158" i="48"/>
  <c r="E159" i="48"/>
  <c r="G159" i="48" s="1"/>
  <c r="H159" i="48" s="1"/>
  <c r="I159" i="48" s="1"/>
  <c r="J159" i="48" s="1"/>
  <c r="K159" i="48" s="1"/>
  <c r="L159" i="48" s="1"/>
  <c r="M159" i="48" s="1"/>
  <c r="N159" i="48" s="1"/>
  <c r="O159" i="48" s="1"/>
  <c r="P159" i="48" s="1"/>
  <c r="Q159" i="48" s="1"/>
  <c r="R159" i="48" s="1"/>
  <c r="S159" i="48" s="1"/>
  <c r="E160" i="48"/>
  <c r="E161" i="48"/>
  <c r="G161" i="48" s="1"/>
  <c r="E162" i="48"/>
  <c r="E163" i="48"/>
  <c r="G163" i="48" s="1"/>
  <c r="H163" i="48" s="1"/>
  <c r="I163" i="48" s="1"/>
  <c r="J163" i="48" s="1"/>
  <c r="K163" i="48" s="1"/>
  <c r="L163" i="48" s="1"/>
  <c r="M163" i="48" s="1"/>
  <c r="N163" i="48" s="1"/>
  <c r="O163" i="48" s="1"/>
  <c r="P163" i="48" s="1"/>
  <c r="Q163" i="48" s="1"/>
  <c r="R163" i="48" s="1"/>
  <c r="S163" i="48" s="1"/>
  <c r="E164" i="48"/>
  <c r="E165" i="48"/>
  <c r="G165" i="48" s="1"/>
  <c r="H165" i="48" s="1"/>
  <c r="I165" i="48" s="1"/>
  <c r="J165" i="48" s="1"/>
  <c r="K165" i="48" s="1"/>
  <c r="L165" i="48" s="1"/>
  <c r="M165" i="48" s="1"/>
  <c r="N165" i="48" s="1"/>
  <c r="O165" i="48" s="1"/>
  <c r="P165" i="48" s="1"/>
  <c r="Q165" i="48" s="1"/>
  <c r="R165" i="48" s="1"/>
  <c r="S165" i="48" s="1"/>
  <c r="E166" i="48"/>
  <c r="G166" i="48" s="1"/>
  <c r="E167" i="48"/>
  <c r="G167" i="48" s="1"/>
  <c r="E168" i="48"/>
  <c r="G168" i="48" s="1"/>
  <c r="H168" i="48" s="1"/>
  <c r="I168" i="48" s="1"/>
  <c r="J168" i="48" s="1"/>
  <c r="K168" i="48" s="1"/>
  <c r="L168" i="48" s="1"/>
  <c r="M168" i="48" s="1"/>
  <c r="N168" i="48" s="1"/>
  <c r="O168" i="48" s="1"/>
  <c r="P168" i="48" s="1"/>
  <c r="Q168" i="48" s="1"/>
  <c r="R168" i="48" s="1"/>
  <c r="S168" i="48" s="1"/>
  <c r="E169" i="48"/>
  <c r="G169" i="48" s="1"/>
  <c r="H169" i="48" s="1"/>
  <c r="I169" i="48" s="1"/>
  <c r="J169" i="48" s="1"/>
  <c r="K169" i="48" s="1"/>
  <c r="L169" i="48" s="1"/>
  <c r="M169" i="48" s="1"/>
  <c r="N169" i="48" s="1"/>
  <c r="O169" i="48" s="1"/>
  <c r="P169" i="48" s="1"/>
  <c r="Q169" i="48" s="1"/>
  <c r="R169" i="48" s="1"/>
  <c r="S169" i="48" s="1"/>
  <c r="E170" i="48"/>
  <c r="G170" i="48" s="1"/>
  <c r="H170" i="48" s="1"/>
  <c r="I170" i="48" s="1"/>
  <c r="J170" i="48" s="1"/>
  <c r="K170" i="48" s="1"/>
  <c r="L170" i="48" s="1"/>
  <c r="M170" i="48" s="1"/>
  <c r="N170" i="48" s="1"/>
  <c r="O170" i="48" s="1"/>
  <c r="P170" i="48" s="1"/>
  <c r="Q170" i="48" s="1"/>
  <c r="R170" i="48" s="1"/>
  <c r="S170" i="48" s="1"/>
  <c r="E171" i="48"/>
  <c r="G171" i="48" s="1"/>
  <c r="E172" i="48"/>
  <c r="G172" i="48" s="1"/>
  <c r="E173" i="48"/>
  <c r="G173" i="48" s="1"/>
  <c r="H173" i="48" s="1"/>
  <c r="I173" i="48" s="1"/>
  <c r="J173" i="48" s="1"/>
  <c r="K173" i="48" s="1"/>
  <c r="L173" i="48" s="1"/>
  <c r="M173" i="48" s="1"/>
  <c r="N173" i="48" s="1"/>
  <c r="O173" i="48" s="1"/>
  <c r="P173" i="48" s="1"/>
  <c r="Q173" i="48" s="1"/>
  <c r="R173" i="48" s="1"/>
  <c r="S173" i="48" s="1"/>
  <c r="E174" i="48"/>
  <c r="E175" i="48"/>
  <c r="G175" i="48" s="1"/>
  <c r="H175" i="48" s="1"/>
  <c r="I175" i="48" s="1"/>
  <c r="J175" i="48" s="1"/>
  <c r="K175" i="48" s="1"/>
  <c r="L175" i="48" s="1"/>
  <c r="M175" i="48" s="1"/>
  <c r="N175" i="48"/>
  <c r="O175" i="48" s="1"/>
  <c r="P175" i="48" s="1"/>
  <c r="Q175" i="48" s="1"/>
  <c r="R175" i="48" s="1"/>
  <c r="S175" i="48" s="1"/>
  <c r="E176" i="48"/>
  <c r="G176" i="48" s="1"/>
  <c r="E177" i="48"/>
  <c r="G177" i="48" s="1"/>
  <c r="E178" i="48"/>
  <c r="G178" i="48" s="1"/>
  <c r="H178" i="48" s="1"/>
  <c r="I178" i="48" s="1"/>
  <c r="J178" i="48" s="1"/>
  <c r="K178" i="48" s="1"/>
  <c r="L178" i="48" s="1"/>
  <c r="M178" i="48" s="1"/>
  <c r="N178" i="48" s="1"/>
  <c r="O178" i="48" s="1"/>
  <c r="P178" i="48" s="1"/>
  <c r="Q178" i="48" s="1"/>
  <c r="R178" i="48" s="1"/>
  <c r="S178" i="48" s="1"/>
  <c r="E179" i="48"/>
  <c r="G179" i="48" s="1"/>
  <c r="H179" i="48" s="1"/>
  <c r="I179" i="48" s="1"/>
  <c r="J179" i="48" s="1"/>
  <c r="K179" i="48" s="1"/>
  <c r="L179" i="48" s="1"/>
  <c r="M179" i="48" s="1"/>
  <c r="N179" i="48" s="1"/>
  <c r="O179" i="48" s="1"/>
  <c r="P179" i="48" s="1"/>
  <c r="Q179" i="48" s="1"/>
  <c r="R179" i="48" s="1"/>
  <c r="S179" i="48" s="1"/>
  <c r="E180" i="48"/>
  <c r="G180" i="48" s="1"/>
  <c r="H180" i="48" s="1"/>
  <c r="I180" i="48" s="1"/>
  <c r="J180" i="48" s="1"/>
  <c r="K180" i="48" s="1"/>
  <c r="L180" i="48" s="1"/>
  <c r="M180" i="48" s="1"/>
  <c r="N180" i="48" s="1"/>
  <c r="O180" i="48" s="1"/>
  <c r="P180" i="48" s="1"/>
  <c r="Q180" i="48" s="1"/>
  <c r="R180" i="48" s="1"/>
  <c r="S180" i="48" s="1"/>
  <c r="E181" i="48"/>
  <c r="G181" i="48" s="1"/>
  <c r="E182" i="48"/>
  <c r="E183" i="48"/>
  <c r="G183" i="48" s="1"/>
  <c r="H183" i="48" s="1"/>
  <c r="I183" i="48" s="1"/>
  <c r="J183" i="48" s="1"/>
  <c r="K183" i="48" s="1"/>
  <c r="L183" i="48" s="1"/>
  <c r="M183" i="48" s="1"/>
  <c r="N183" i="48" s="1"/>
  <c r="O183" i="48" s="1"/>
  <c r="P183" i="48" s="1"/>
  <c r="Q183" i="48" s="1"/>
  <c r="R183" i="48" s="1"/>
  <c r="S183" i="48" s="1"/>
  <c r="E184" i="48"/>
  <c r="G184" i="48" s="1"/>
  <c r="H184" i="48" s="1"/>
  <c r="I184" i="48" s="1"/>
  <c r="J184" i="48" s="1"/>
  <c r="K184" i="48" s="1"/>
  <c r="L184" i="48" s="1"/>
  <c r="M184" i="48" s="1"/>
  <c r="N184" i="48" s="1"/>
  <c r="O184" i="48" s="1"/>
  <c r="P184" i="48" s="1"/>
  <c r="Q184" i="48" s="1"/>
  <c r="R184" i="48" s="1"/>
  <c r="S184" i="48" s="1"/>
  <c r="E185" i="48"/>
  <c r="G185" i="48" s="1"/>
  <c r="H185" i="48" s="1"/>
  <c r="I185" i="48" s="1"/>
  <c r="J185" i="48" s="1"/>
  <c r="K185" i="48" s="1"/>
  <c r="L185" i="48" s="1"/>
  <c r="M185" i="48" s="1"/>
  <c r="N185" i="48" s="1"/>
  <c r="O185" i="48" s="1"/>
  <c r="P185" i="48" s="1"/>
  <c r="Q185" i="48" s="1"/>
  <c r="R185" i="48" s="1"/>
  <c r="S185" i="48" s="1"/>
  <c r="E186" i="48"/>
  <c r="G186" i="48" s="1"/>
  <c r="E187" i="48"/>
  <c r="G187" i="48" s="1"/>
  <c r="E188" i="48"/>
  <c r="E189" i="48"/>
  <c r="G189" i="48" s="1"/>
  <c r="H189" i="48" s="1"/>
  <c r="I189" i="48" s="1"/>
  <c r="J189" i="48" s="1"/>
  <c r="K189" i="48" s="1"/>
  <c r="L189" i="48" s="1"/>
  <c r="M189" i="48" s="1"/>
  <c r="N189" i="48" s="1"/>
  <c r="O189" i="48" s="1"/>
  <c r="P189" i="48" s="1"/>
  <c r="Q189" i="48" s="1"/>
  <c r="R189" i="48" s="1"/>
  <c r="S189" i="48" s="1"/>
  <c r="E190" i="48"/>
  <c r="G190" i="48" s="1"/>
  <c r="H190" i="48" s="1"/>
  <c r="I190" i="48" s="1"/>
  <c r="J190" i="48" s="1"/>
  <c r="K190" i="48" s="1"/>
  <c r="L190" i="48" s="1"/>
  <c r="M190" i="48" s="1"/>
  <c r="N190" i="48" s="1"/>
  <c r="O190" i="48" s="1"/>
  <c r="P190" i="48" s="1"/>
  <c r="Q190" i="48" s="1"/>
  <c r="R190" i="48" s="1"/>
  <c r="S190" i="48" s="1"/>
  <c r="E191" i="48"/>
  <c r="E192" i="48"/>
  <c r="G192" i="48" s="1"/>
  <c r="E193" i="48"/>
  <c r="G193" i="48"/>
  <c r="H193" i="48" s="1"/>
  <c r="I193" i="48" s="1"/>
  <c r="J193" i="48" s="1"/>
  <c r="K193" i="48" s="1"/>
  <c r="L193" i="48" s="1"/>
  <c r="M193" i="48" s="1"/>
  <c r="N193" i="48" s="1"/>
  <c r="O193" i="48" s="1"/>
  <c r="P193" i="48" s="1"/>
  <c r="Q193" i="48" s="1"/>
  <c r="R193" i="48" s="1"/>
  <c r="S193" i="48" s="1"/>
  <c r="E194" i="48"/>
  <c r="G194" i="48" s="1"/>
  <c r="H194" i="48" s="1"/>
  <c r="I194" i="48" s="1"/>
  <c r="J194" i="48" s="1"/>
  <c r="K194" i="48" s="1"/>
  <c r="L194" i="48" s="1"/>
  <c r="M194" i="48" s="1"/>
  <c r="N194" i="48" s="1"/>
  <c r="O194" i="48" s="1"/>
  <c r="P194" i="48" s="1"/>
  <c r="Q194" i="48" s="1"/>
  <c r="R194" i="48" s="1"/>
  <c r="S194" i="48" s="1"/>
  <c r="E195" i="48"/>
  <c r="G195" i="48" s="1"/>
  <c r="H195" i="48" s="1"/>
  <c r="I195" i="48" s="1"/>
  <c r="J195" i="48" s="1"/>
  <c r="K195" i="48" s="1"/>
  <c r="L195" i="48" s="1"/>
  <c r="M195" i="48" s="1"/>
  <c r="N195" i="48" s="1"/>
  <c r="O195" i="48" s="1"/>
  <c r="P195" i="48" s="1"/>
  <c r="Q195" i="48" s="1"/>
  <c r="R195" i="48" s="1"/>
  <c r="S195" i="48" s="1"/>
  <c r="E196" i="48"/>
  <c r="E197" i="48"/>
  <c r="G197" i="48" s="1"/>
  <c r="E198" i="48"/>
  <c r="G198" i="48" s="1"/>
  <c r="H198" i="48" s="1"/>
  <c r="I198" i="48" s="1"/>
  <c r="J198" i="48" s="1"/>
  <c r="K198" i="48" s="1"/>
  <c r="L198" i="48" s="1"/>
  <c r="M198" i="48" s="1"/>
  <c r="N198" i="48" s="1"/>
  <c r="O198" i="48" s="1"/>
  <c r="P198" i="48" s="1"/>
  <c r="Q198" i="48" s="1"/>
  <c r="R198" i="48" s="1"/>
  <c r="S198" i="48" s="1"/>
  <c r="E199" i="48"/>
  <c r="G199" i="48" s="1"/>
  <c r="H199" i="48" s="1"/>
  <c r="I199" i="48" s="1"/>
  <c r="J199" i="48" s="1"/>
  <c r="K199" i="48" s="1"/>
  <c r="L199" i="48" s="1"/>
  <c r="M199" i="48" s="1"/>
  <c r="N199" i="48" s="1"/>
  <c r="O199" i="48" s="1"/>
  <c r="P199" i="48" s="1"/>
  <c r="Q199" i="48" s="1"/>
  <c r="R199" i="48" s="1"/>
  <c r="S199" i="48" s="1"/>
  <c r="E200" i="48"/>
  <c r="G200" i="48" s="1"/>
  <c r="H200" i="48" s="1"/>
  <c r="I200" i="48" s="1"/>
  <c r="J200" i="48" s="1"/>
  <c r="K200" i="48" s="1"/>
  <c r="L200" i="48" s="1"/>
  <c r="M200" i="48" s="1"/>
  <c r="N200" i="48" s="1"/>
  <c r="O200" i="48" s="1"/>
  <c r="P200" i="48" s="1"/>
  <c r="Q200" i="48" s="1"/>
  <c r="R200" i="48" s="1"/>
  <c r="S200" i="48" s="1"/>
  <c r="E201" i="48"/>
  <c r="G201" i="48" s="1"/>
  <c r="E202" i="48"/>
  <c r="G202" i="48"/>
  <c r="E203" i="48"/>
  <c r="G203" i="48" s="1"/>
  <c r="H203" i="48" s="1"/>
  <c r="I203" i="48" s="1"/>
  <c r="J203" i="48" s="1"/>
  <c r="K203" i="48" s="1"/>
  <c r="L203" i="48" s="1"/>
  <c r="M203" i="48" s="1"/>
  <c r="N203" i="48" s="1"/>
  <c r="O203" i="48" s="1"/>
  <c r="P203" i="48" s="1"/>
  <c r="Q203" i="48" s="1"/>
  <c r="R203" i="48" s="1"/>
  <c r="S203" i="48" s="1"/>
  <c r="E204" i="48"/>
  <c r="E205" i="48"/>
  <c r="G205" i="48" s="1"/>
  <c r="H205" i="48" s="1"/>
  <c r="I205" i="48" s="1"/>
  <c r="J205" i="48"/>
  <c r="K205" i="48" s="1"/>
  <c r="L205" i="48" s="1"/>
  <c r="M205" i="48" s="1"/>
  <c r="N205" i="48" s="1"/>
  <c r="O205" i="48" s="1"/>
  <c r="P205" i="48" s="1"/>
  <c r="Q205" i="48" s="1"/>
  <c r="R205" i="48" s="1"/>
  <c r="S205" i="48" s="1"/>
  <c r="E206" i="48"/>
  <c r="G206" i="48" s="1"/>
  <c r="E207" i="48"/>
  <c r="G207" i="48" s="1"/>
  <c r="E208" i="48"/>
  <c r="G208" i="48" s="1"/>
  <c r="H208" i="48"/>
  <c r="I208" i="48" s="1"/>
  <c r="J208" i="48" s="1"/>
  <c r="K208" i="48" s="1"/>
  <c r="L208" i="48" s="1"/>
  <c r="M208" i="48" s="1"/>
  <c r="N208" i="48" s="1"/>
  <c r="O208" i="48" s="1"/>
  <c r="P208" i="48" s="1"/>
  <c r="Q208" i="48" s="1"/>
  <c r="R208" i="48" s="1"/>
  <c r="S208" i="48" s="1"/>
  <c r="E209" i="48"/>
  <c r="G209" i="48" s="1"/>
  <c r="H209" i="48" s="1"/>
  <c r="I209" i="48" s="1"/>
  <c r="J209" i="48" s="1"/>
  <c r="K209" i="48" s="1"/>
  <c r="L209" i="48" s="1"/>
  <c r="M209" i="48" s="1"/>
  <c r="N209" i="48" s="1"/>
  <c r="O209" i="48" s="1"/>
  <c r="P209" i="48" s="1"/>
  <c r="Q209" i="48" s="1"/>
  <c r="R209" i="48" s="1"/>
  <c r="S209" i="48" s="1"/>
  <c r="E210" i="48"/>
  <c r="G210" i="48" s="1"/>
  <c r="H210" i="48" s="1"/>
  <c r="I210" i="48" s="1"/>
  <c r="J210" i="48" s="1"/>
  <c r="K210" i="48" s="1"/>
  <c r="L210" i="48" s="1"/>
  <c r="M210" i="48" s="1"/>
  <c r="N210" i="48" s="1"/>
  <c r="O210" i="48" s="1"/>
  <c r="P210" i="48" s="1"/>
  <c r="Q210" i="48" s="1"/>
  <c r="R210" i="48" s="1"/>
  <c r="S210" i="48" s="1"/>
  <c r="E211" i="48"/>
  <c r="G211" i="48" s="1"/>
  <c r="E212" i="48"/>
  <c r="E213" i="48"/>
  <c r="G213" i="48" s="1"/>
  <c r="H213" i="48" s="1"/>
  <c r="I213" i="48" s="1"/>
  <c r="J213" i="48" s="1"/>
  <c r="K213" i="48" s="1"/>
  <c r="L213" i="48" s="1"/>
  <c r="M213" i="48" s="1"/>
  <c r="N213" i="48" s="1"/>
  <c r="O213" i="48" s="1"/>
  <c r="P213" i="48" s="1"/>
  <c r="Q213" i="48" s="1"/>
  <c r="R213" i="48" s="1"/>
  <c r="S213" i="48" s="1"/>
  <c r="E214" i="48"/>
  <c r="G214" i="48" s="1"/>
  <c r="H214" i="48" s="1"/>
  <c r="I214" i="48" s="1"/>
  <c r="J214" i="48" s="1"/>
  <c r="K214" i="48" s="1"/>
  <c r="L214" i="48" s="1"/>
  <c r="M214" i="48" s="1"/>
  <c r="N214" i="48" s="1"/>
  <c r="O214" i="48" s="1"/>
  <c r="P214" i="48" s="1"/>
  <c r="Q214" i="48" s="1"/>
  <c r="R214" i="48" s="1"/>
  <c r="S214" i="48" s="1"/>
  <c r="E215" i="48"/>
  <c r="G215" i="48" s="1"/>
  <c r="H215" i="48" s="1"/>
  <c r="I215" i="48" s="1"/>
  <c r="J215" i="48" s="1"/>
  <c r="K215" i="48" s="1"/>
  <c r="L215" i="48" s="1"/>
  <c r="M215" i="48" s="1"/>
  <c r="N215" i="48" s="1"/>
  <c r="O215" i="48" s="1"/>
  <c r="P215" i="48" s="1"/>
  <c r="Q215" i="48" s="1"/>
  <c r="R215" i="48" s="1"/>
  <c r="S215" i="48" s="1"/>
  <c r="E216" i="48"/>
  <c r="G216" i="48" s="1"/>
  <c r="E217" i="48"/>
  <c r="G217" i="48" s="1"/>
  <c r="E218" i="48"/>
  <c r="G218" i="48" s="1"/>
  <c r="H218" i="48" s="1"/>
  <c r="I218" i="48" s="1"/>
  <c r="J218" i="48" s="1"/>
  <c r="K218" i="48" s="1"/>
  <c r="L218" i="48" s="1"/>
  <c r="M218" i="48" s="1"/>
  <c r="N218" i="48" s="1"/>
  <c r="O218" i="48" s="1"/>
  <c r="P218" i="48" s="1"/>
  <c r="Q218" i="48" s="1"/>
  <c r="R218" i="48" s="1"/>
  <c r="S218" i="48" s="1"/>
  <c r="E219" i="48"/>
  <c r="G219" i="48" s="1"/>
  <c r="H219" i="48" s="1"/>
  <c r="I219" i="48" s="1"/>
  <c r="J219" i="48" s="1"/>
  <c r="K219" i="48" s="1"/>
  <c r="L219" i="48" s="1"/>
  <c r="M219" i="48" s="1"/>
  <c r="N219" i="48" s="1"/>
  <c r="O219" i="48" s="1"/>
  <c r="P219" i="48" s="1"/>
  <c r="Q219" i="48" s="1"/>
  <c r="R219" i="48" s="1"/>
  <c r="S219" i="48" s="1"/>
  <c r="E220" i="48"/>
  <c r="E221" i="48"/>
  <c r="G221" i="48" s="1"/>
  <c r="E222" i="48"/>
  <c r="G222" i="48" s="1"/>
  <c r="E223" i="48"/>
  <c r="G223" i="48" s="1"/>
  <c r="H223" i="48" s="1"/>
  <c r="I223" i="48" s="1"/>
  <c r="J223" i="48" s="1"/>
  <c r="K223" i="48" s="1"/>
  <c r="L223" i="48" s="1"/>
  <c r="M223" i="48" s="1"/>
  <c r="N223" i="48" s="1"/>
  <c r="O223" i="48" s="1"/>
  <c r="P223" i="48" s="1"/>
  <c r="Q223" i="48" s="1"/>
  <c r="R223" i="48" s="1"/>
  <c r="S223" i="48" s="1"/>
  <c r="E224" i="48"/>
  <c r="G224" i="48" s="1"/>
  <c r="H224" i="48" s="1"/>
  <c r="I224" i="48" s="1"/>
  <c r="J224" i="48" s="1"/>
  <c r="K224" i="48" s="1"/>
  <c r="L224" i="48" s="1"/>
  <c r="M224" i="48" s="1"/>
  <c r="N224" i="48" s="1"/>
  <c r="O224" i="48" s="1"/>
  <c r="P224" i="48" s="1"/>
  <c r="Q224" i="48" s="1"/>
  <c r="R224" i="48" s="1"/>
  <c r="S224" i="48" s="1"/>
  <c r="E225" i="48"/>
  <c r="G225" i="48" s="1"/>
  <c r="H225" i="48" s="1"/>
  <c r="I225" i="48" s="1"/>
  <c r="J225" i="48" s="1"/>
  <c r="K225" i="48" s="1"/>
  <c r="L225" i="48" s="1"/>
  <c r="M225" i="48" s="1"/>
  <c r="N225" i="48" s="1"/>
  <c r="O225" i="48" s="1"/>
  <c r="P225" i="48" s="1"/>
  <c r="Q225" i="48" s="1"/>
  <c r="R225" i="48" s="1"/>
  <c r="S225" i="48" s="1"/>
  <c r="E226" i="48"/>
  <c r="G226" i="48"/>
  <c r="E227" i="48"/>
  <c r="G227" i="48" s="1"/>
  <c r="E228" i="48"/>
  <c r="E229" i="48"/>
  <c r="G229" i="48" s="1"/>
  <c r="H229" i="48" s="1"/>
  <c r="I229" i="48" s="1"/>
  <c r="J229" i="48" s="1"/>
  <c r="K229" i="48" s="1"/>
  <c r="L229" i="48" s="1"/>
  <c r="M229" i="48" s="1"/>
  <c r="N229" i="48" s="1"/>
  <c r="O229" i="48" s="1"/>
  <c r="P229" i="48" s="1"/>
  <c r="Q229" i="48" s="1"/>
  <c r="R229" i="48" s="1"/>
  <c r="S229" i="48" s="1"/>
  <c r="E230" i="48"/>
  <c r="G230" i="48" s="1"/>
  <c r="H230" i="48" s="1"/>
  <c r="I230" i="48" s="1"/>
  <c r="J230" i="48" s="1"/>
  <c r="K230" i="48" s="1"/>
  <c r="L230" i="48" s="1"/>
  <c r="M230" i="48" s="1"/>
  <c r="N230" i="48" s="1"/>
  <c r="O230" i="48" s="1"/>
  <c r="P230" i="48" s="1"/>
  <c r="Q230" i="48" s="1"/>
  <c r="R230" i="48" s="1"/>
  <c r="S230" i="48" s="1"/>
  <c r="E231" i="48"/>
  <c r="G231" i="48" s="1"/>
  <c r="E232" i="48"/>
  <c r="G232" i="48" s="1"/>
  <c r="E233" i="48"/>
  <c r="G233" i="48" s="1"/>
  <c r="H233" i="48" s="1"/>
  <c r="I233" i="48" s="1"/>
  <c r="J233" i="48" s="1"/>
  <c r="K233" i="48" s="1"/>
  <c r="L233" i="48" s="1"/>
  <c r="M233" i="48" s="1"/>
  <c r="N233" i="48" s="1"/>
  <c r="O233" i="48" s="1"/>
  <c r="P233" i="48" s="1"/>
  <c r="Q233" i="48" s="1"/>
  <c r="R233" i="48" s="1"/>
  <c r="S233" i="48" s="1"/>
  <c r="E234" i="48"/>
  <c r="G234" i="48" s="1"/>
  <c r="H234" i="48" s="1"/>
  <c r="I234" i="48" s="1"/>
  <c r="J234" i="48" s="1"/>
  <c r="K234" i="48" s="1"/>
  <c r="L234" i="48" s="1"/>
  <c r="M234" i="48" s="1"/>
  <c r="N234" i="48" s="1"/>
  <c r="O234" i="48" s="1"/>
  <c r="P234" i="48" s="1"/>
  <c r="Q234" i="48" s="1"/>
  <c r="R234" i="48" s="1"/>
  <c r="S234" i="48" s="1"/>
  <c r="E235" i="48"/>
  <c r="G235" i="48" s="1"/>
  <c r="H235" i="48" s="1"/>
  <c r="I235" i="48" s="1"/>
  <c r="J235" i="48" s="1"/>
  <c r="K235" i="48" s="1"/>
  <c r="L235" i="48" s="1"/>
  <c r="M235" i="48" s="1"/>
  <c r="N235" i="48" s="1"/>
  <c r="O235" i="48" s="1"/>
  <c r="P235" i="48" s="1"/>
  <c r="Q235" i="48" s="1"/>
  <c r="R235" i="48" s="1"/>
  <c r="S235" i="48" s="1"/>
  <c r="E236" i="48"/>
  <c r="G236" i="48" s="1"/>
  <c r="E237" i="48"/>
  <c r="G237" i="48" s="1"/>
  <c r="E238" i="48"/>
  <c r="G238" i="48" s="1"/>
  <c r="H238" i="48" s="1"/>
  <c r="I238" i="48" s="1"/>
  <c r="J238" i="48" s="1"/>
  <c r="K238" i="48" s="1"/>
  <c r="L238" i="48" s="1"/>
  <c r="M238" i="48" s="1"/>
  <c r="N238" i="48" s="1"/>
  <c r="O238" i="48" s="1"/>
  <c r="P238" i="48" s="1"/>
  <c r="Q238" i="48" s="1"/>
  <c r="R238" i="48" s="1"/>
  <c r="S238" i="48" s="1"/>
  <c r="E239" i="48"/>
  <c r="G239" i="48" s="1"/>
  <c r="H239" i="48" s="1"/>
  <c r="I239" i="48" s="1"/>
  <c r="J239" i="48" s="1"/>
  <c r="K239" i="48" s="1"/>
  <c r="L239" i="48" s="1"/>
  <c r="M239" i="48" s="1"/>
  <c r="N239" i="48" s="1"/>
  <c r="O239" i="48" s="1"/>
  <c r="P239" i="48" s="1"/>
  <c r="Q239" i="48" s="1"/>
  <c r="R239" i="48" s="1"/>
  <c r="S239" i="48" s="1"/>
  <c r="E240" i="48"/>
  <c r="G240" i="48" s="1"/>
  <c r="H240" i="48" s="1"/>
  <c r="I240" i="48" s="1"/>
  <c r="J240" i="48" s="1"/>
  <c r="K240" i="48" s="1"/>
  <c r="L240" i="48" s="1"/>
  <c r="M240" i="48" s="1"/>
  <c r="N240" i="48" s="1"/>
  <c r="O240" i="48" s="1"/>
  <c r="P240" i="48" s="1"/>
  <c r="Q240" i="48" s="1"/>
  <c r="R240" i="48" s="1"/>
  <c r="S240" i="48" s="1"/>
  <c r="E241" i="48"/>
  <c r="G241" i="48" s="1"/>
  <c r="E242" i="48"/>
  <c r="G242" i="48" s="1"/>
  <c r="E243" i="48"/>
  <c r="G243" i="48" s="1"/>
  <c r="H243" i="48" s="1"/>
  <c r="I243" i="48" s="1"/>
  <c r="J243" i="48" s="1"/>
  <c r="K243" i="48" s="1"/>
  <c r="L243" i="48" s="1"/>
  <c r="M243" i="48" s="1"/>
  <c r="N243" i="48" s="1"/>
  <c r="O243" i="48" s="1"/>
  <c r="P243" i="48" s="1"/>
  <c r="Q243" i="48" s="1"/>
  <c r="R243" i="48" s="1"/>
  <c r="S243" i="48" s="1"/>
  <c r="E244" i="48"/>
  <c r="G244" i="48" s="1"/>
  <c r="H244" i="48" s="1"/>
  <c r="I244" i="48" s="1"/>
  <c r="J244" i="48" s="1"/>
  <c r="K244" i="48" s="1"/>
  <c r="L244" i="48" s="1"/>
  <c r="M244" i="48" s="1"/>
  <c r="N244" i="48" s="1"/>
  <c r="O244" i="48" s="1"/>
  <c r="P244" i="48" s="1"/>
  <c r="Q244" i="48" s="1"/>
  <c r="R244" i="48" s="1"/>
  <c r="S244" i="48" s="1"/>
  <c r="E245" i="48"/>
  <c r="G245" i="48" s="1"/>
  <c r="H245" i="48" s="1"/>
  <c r="I245" i="48" s="1"/>
  <c r="J245" i="48" s="1"/>
  <c r="K245" i="48" s="1"/>
  <c r="L245" i="48" s="1"/>
  <c r="M245" i="48" s="1"/>
  <c r="N245" i="48" s="1"/>
  <c r="O245" i="48" s="1"/>
  <c r="P245" i="48" s="1"/>
  <c r="Q245" i="48" s="1"/>
  <c r="R245" i="48" s="1"/>
  <c r="S245" i="48" s="1"/>
  <c r="E246" i="48"/>
  <c r="G246" i="48" s="1"/>
  <c r="E247" i="48"/>
  <c r="G247" i="48"/>
  <c r="E248" i="48"/>
  <c r="G248" i="48" s="1"/>
  <c r="H248" i="48" s="1"/>
  <c r="I248" i="48" s="1"/>
  <c r="J248" i="48" s="1"/>
  <c r="K248" i="48" s="1"/>
  <c r="L248" i="48" s="1"/>
  <c r="M248" i="48" s="1"/>
  <c r="N248" i="48" s="1"/>
  <c r="O248" i="48" s="1"/>
  <c r="P248" i="48" s="1"/>
  <c r="Q248" i="48" s="1"/>
  <c r="R248" i="48" s="1"/>
  <c r="S248" i="48" s="1"/>
  <c r="E249" i="48"/>
  <c r="G249" i="48" s="1"/>
  <c r="H249" i="48" s="1"/>
  <c r="I249" i="48" s="1"/>
  <c r="J249" i="48" s="1"/>
  <c r="K249" i="48" s="1"/>
  <c r="L249" i="48" s="1"/>
  <c r="M249" i="48" s="1"/>
  <c r="N249" i="48" s="1"/>
  <c r="O249" i="48" s="1"/>
  <c r="P249" i="48" s="1"/>
  <c r="Q249" i="48" s="1"/>
  <c r="R249" i="48" s="1"/>
  <c r="S249" i="48" s="1"/>
  <c r="E250" i="48"/>
  <c r="G250" i="48" s="1"/>
  <c r="H250" i="48" s="1"/>
  <c r="I250" i="48" s="1"/>
  <c r="J250" i="48" s="1"/>
  <c r="K250" i="48" s="1"/>
  <c r="L250" i="48" s="1"/>
  <c r="M250" i="48" s="1"/>
  <c r="N250" i="48" s="1"/>
  <c r="O250" i="48" s="1"/>
  <c r="P250" i="48" s="1"/>
  <c r="Q250" i="48" s="1"/>
  <c r="R250" i="48" s="1"/>
  <c r="S250" i="48" s="1"/>
  <c r="E251" i="48"/>
  <c r="G251" i="48" s="1"/>
  <c r="E252" i="48"/>
  <c r="G252" i="48" s="1"/>
  <c r="E253" i="48"/>
  <c r="G253" i="48" s="1"/>
  <c r="H253" i="48" s="1"/>
  <c r="I253" i="48" s="1"/>
  <c r="J253" i="48" s="1"/>
  <c r="K253" i="48" s="1"/>
  <c r="L253" i="48" s="1"/>
  <c r="M253" i="48" s="1"/>
  <c r="N253" i="48" s="1"/>
  <c r="O253" i="48" s="1"/>
  <c r="P253" i="48" s="1"/>
  <c r="Q253" i="48" s="1"/>
  <c r="R253" i="48" s="1"/>
  <c r="S253" i="48" s="1"/>
  <c r="E254" i="48"/>
  <c r="G254" i="48" s="1"/>
  <c r="H254" i="48" s="1"/>
  <c r="I254" i="48" s="1"/>
  <c r="J254" i="48" s="1"/>
  <c r="K254" i="48" s="1"/>
  <c r="L254" i="48" s="1"/>
  <c r="M254" i="48" s="1"/>
  <c r="N254" i="48" s="1"/>
  <c r="O254" i="48" s="1"/>
  <c r="P254" i="48" s="1"/>
  <c r="Q254" i="48" s="1"/>
  <c r="R254" i="48" s="1"/>
  <c r="S254" i="48" s="1"/>
  <c r="E255" i="48"/>
  <c r="G255" i="48" s="1"/>
  <c r="H255" i="48" s="1"/>
  <c r="I255" i="48" s="1"/>
  <c r="J255" i="48" s="1"/>
  <c r="K255" i="48" s="1"/>
  <c r="L255" i="48" s="1"/>
  <c r="M255" i="48" s="1"/>
  <c r="N255" i="48" s="1"/>
  <c r="O255" i="48" s="1"/>
  <c r="P255" i="48" s="1"/>
  <c r="Q255" i="48" s="1"/>
  <c r="R255" i="48" s="1"/>
  <c r="S255" i="48" s="1"/>
  <c r="E256" i="48"/>
  <c r="G256" i="48" s="1"/>
  <c r="E257" i="48"/>
  <c r="G257" i="48" s="1"/>
  <c r="E258" i="48"/>
  <c r="G258" i="48" s="1"/>
  <c r="H258" i="48" s="1"/>
  <c r="I258" i="48" s="1"/>
  <c r="J258" i="48" s="1"/>
  <c r="K258" i="48" s="1"/>
  <c r="L258" i="48" s="1"/>
  <c r="M258" i="48" s="1"/>
  <c r="N258" i="48" s="1"/>
  <c r="O258" i="48" s="1"/>
  <c r="P258" i="48" s="1"/>
  <c r="Q258" i="48" s="1"/>
  <c r="R258" i="48" s="1"/>
  <c r="S258" i="48" s="1"/>
  <c r="E259" i="48"/>
  <c r="G259" i="48" s="1"/>
  <c r="H259" i="48" s="1"/>
  <c r="I259" i="48" s="1"/>
  <c r="J259" i="48" s="1"/>
  <c r="K259" i="48" s="1"/>
  <c r="L259" i="48" s="1"/>
  <c r="M259" i="48" s="1"/>
  <c r="N259" i="48" s="1"/>
  <c r="O259" i="48" s="1"/>
  <c r="P259" i="48" s="1"/>
  <c r="Q259" i="48" s="1"/>
  <c r="R259" i="48" s="1"/>
  <c r="S259" i="48" s="1"/>
  <c r="E260" i="48"/>
  <c r="G260" i="48" s="1"/>
  <c r="H260" i="48" s="1"/>
  <c r="I260" i="48" s="1"/>
  <c r="J260" i="48" s="1"/>
  <c r="K260" i="48" s="1"/>
  <c r="L260" i="48" s="1"/>
  <c r="M260" i="48" s="1"/>
  <c r="N260" i="48" s="1"/>
  <c r="O260" i="48" s="1"/>
  <c r="P260" i="48" s="1"/>
  <c r="Q260" i="48" s="1"/>
  <c r="R260" i="48" s="1"/>
  <c r="S260" i="48" s="1"/>
  <c r="E261" i="48"/>
  <c r="G261" i="48" s="1"/>
  <c r="E262" i="48"/>
  <c r="G262" i="48" s="1"/>
  <c r="E263" i="48"/>
  <c r="G263" i="48" s="1"/>
  <c r="H263" i="48" s="1"/>
  <c r="I263" i="48" s="1"/>
  <c r="J263" i="48" s="1"/>
  <c r="K263" i="48" s="1"/>
  <c r="L263" i="48" s="1"/>
  <c r="M263" i="48" s="1"/>
  <c r="N263" i="48" s="1"/>
  <c r="O263" i="48" s="1"/>
  <c r="P263" i="48" s="1"/>
  <c r="Q263" i="48" s="1"/>
  <c r="R263" i="48" s="1"/>
  <c r="S263" i="48" s="1"/>
  <c r="E264" i="48"/>
  <c r="G264" i="48" s="1"/>
  <c r="H264" i="48" s="1"/>
  <c r="I264" i="48" s="1"/>
  <c r="J264" i="48" s="1"/>
  <c r="K264" i="48" s="1"/>
  <c r="L264" i="48" s="1"/>
  <c r="M264" i="48" s="1"/>
  <c r="N264" i="48" s="1"/>
  <c r="O264" i="48" s="1"/>
  <c r="P264" i="48" s="1"/>
  <c r="Q264" i="48" s="1"/>
  <c r="R264" i="48" s="1"/>
  <c r="S264" i="48" s="1"/>
  <c r="E265" i="48"/>
  <c r="G265" i="48" s="1"/>
  <c r="H265" i="48" s="1"/>
  <c r="I265" i="48" s="1"/>
  <c r="J265" i="48" s="1"/>
  <c r="K265" i="48" s="1"/>
  <c r="L265" i="48" s="1"/>
  <c r="M265" i="48" s="1"/>
  <c r="N265" i="48" s="1"/>
  <c r="O265" i="48" s="1"/>
  <c r="P265" i="48" s="1"/>
  <c r="Q265" i="48" s="1"/>
  <c r="R265" i="48" s="1"/>
  <c r="S265" i="48" s="1"/>
  <c r="E266" i="48"/>
  <c r="G266" i="48" s="1"/>
  <c r="E267" i="48"/>
  <c r="G267" i="48" s="1"/>
  <c r="E268" i="48"/>
  <c r="G268" i="48"/>
  <c r="H268" i="48" s="1"/>
  <c r="I268" i="48" s="1"/>
  <c r="J268" i="48" s="1"/>
  <c r="K268" i="48" s="1"/>
  <c r="L268" i="48" s="1"/>
  <c r="M268" i="48" s="1"/>
  <c r="N268" i="48" s="1"/>
  <c r="O268" i="48" s="1"/>
  <c r="P268" i="48" s="1"/>
  <c r="Q268" i="48" s="1"/>
  <c r="R268" i="48" s="1"/>
  <c r="S268" i="48" s="1"/>
  <c r="E269" i="48"/>
  <c r="G269" i="48" s="1"/>
  <c r="H269" i="48" s="1"/>
  <c r="I269" i="48" s="1"/>
  <c r="J269" i="48" s="1"/>
  <c r="K269" i="48" s="1"/>
  <c r="L269" i="48" s="1"/>
  <c r="M269" i="48" s="1"/>
  <c r="N269" i="48" s="1"/>
  <c r="O269" i="48" s="1"/>
  <c r="P269" i="48" s="1"/>
  <c r="Q269" i="48" s="1"/>
  <c r="R269" i="48" s="1"/>
  <c r="S269" i="48" s="1"/>
  <c r="E270" i="48"/>
  <c r="G270" i="48" s="1"/>
  <c r="H270" i="48" s="1"/>
  <c r="I270" i="48" s="1"/>
  <c r="J270" i="48" s="1"/>
  <c r="K270" i="48" s="1"/>
  <c r="L270" i="48" s="1"/>
  <c r="M270" i="48" s="1"/>
  <c r="N270" i="48" s="1"/>
  <c r="O270" i="48" s="1"/>
  <c r="P270" i="48" s="1"/>
  <c r="Q270" i="48" s="1"/>
  <c r="R270" i="48" s="1"/>
  <c r="S270" i="48" s="1"/>
  <c r="E271" i="48"/>
  <c r="G271" i="48" s="1"/>
  <c r="E272" i="48"/>
  <c r="G272" i="48" s="1"/>
  <c r="E273" i="48"/>
  <c r="G273" i="48" s="1"/>
  <c r="H273" i="48" s="1"/>
  <c r="I273" i="48" s="1"/>
  <c r="J273" i="48" s="1"/>
  <c r="K273" i="48" s="1"/>
  <c r="L273" i="48" s="1"/>
  <c r="M273" i="48" s="1"/>
  <c r="N273" i="48" s="1"/>
  <c r="O273" i="48" s="1"/>
  <c r="P273" i="48" s="1"/>
  <c r="Q273" i="48" s="1"/>
  <c r="R273" i="48" s="1"/>
  <c r="S273" i="48" s="1"/>
  <c r="E274" i="48"/>
  <c r="G274" i="48" s="1"/>
  <c r="H274" i="48" s="1"/>
  <c r="I274" i="48" s="1"/>
  <c r="J274" i="48" s="1"/>
  <c r="K274" i="48" s="1"/>
  <c r="L274" i="48" s="1"/>
  <c r="M274" i="48" s="1"/>
  <c r="N274" i="48" s="1"/>
  <c r="O274" i="48" s="1"/>
  <c r="P274" i="48" s="1"/>
  <c r="Q274" i="48" s="1"/>
  <c r="R274" i="48" s="1"/>
  <c r="S274" i="48" s="1"/>
  <c r="E275" i="48"/>
  <c r="G275" i="48"/>
  <c r="H275" i="48" s="1"/>
  <c r="I275" i="48" s="1"/>
  <c r="J275" i="48" s="1"/>
  <c r="K275" i="48" s="1"/>
  <c r="L275" i="48" s="1"/>
  <c r="M275" i="48" s="1"/>
  <c r="N275" i="48" s="1"/>
  <c r="O275" i="48" s="1"/>
  <c r="P275" i="48" s="1"/>
  <c r="Q275" i="48" s="1"/>
  <c r="R275" i="48" s="1"/>
  <c r="S275" i="48" s="1"/>
  <c r="E276" i="48"/>
  <c r="G276" i="48" s="1"/>
  <c r="E277" i="48"/>
  <c r="G277" i="48" s="1"/>
  <c r="E278" i="48"/>
  <c r="G278" i="48" s="1"/>
  <c r="H278" i="48" s="1"/>
  <c r="I278" i="48" s="1"/>
  <c r="J278" i="48" s="1"/>
  <c r="K278" i="48" s="1"/>
  <c r="L278" i="48" s="1"/>
  <c r="M278" i="48" s="1"/>
  <c r="N278" i="48" s="1"/>
  <c r="O278" i="48" s="1"/>
  <c r="P278" i="48" s="1"/>
  <c r="Q278" i="48" s="1"/>
  <c r="R278" i="48" s="1"/>
  <c r="S278" i="48" s="1"/>
  <c r="E279" i="48"/>
  <c r="G279" i="48" s="1"/>
  <c r="H279" i="48" s="1"/>
  <c r="I279" i="48" s="1"/>
  <c r="J279" i="48" s="1"/>
  <c r="K279" i="48" s="1"/>
  <c r="L279" i="48" s="1"/>
  <c r="M279" i="48" s="1"/>
  <c r="N279" i="48" s="1"/>
  <c r="O279" i="48" s="1"/>
  <c r="P279" i="48" s="1"/>
  <c r="Q279" i="48" s="1"/>
  <c r="R279" i="48" s="1"/>
  <c r="S279" i="48" s="1"/>
  <c r="E280" i="48"/>
  <c r="G280" i="48"/>
  <c r="H280" i="48" s="1"/>
  <c r="I280" i="48" s="1"/>
  <c r="J280" i="48" s="1"/>
  <c r="K280" i="48" s="1"/>
  <c r="L280" i="48" s="1"/>
  <c r="M280" i="48" s="1"/>
  <c r="N280" i="48" s="1"/>
  <c r="O280" i="48" s="1"/>
  <c r="P280" i="48" s="1"/>
  <c r="Q280" i="48" s="1"/>
  <c r="R280" i="48" s="1"/>
  <c r="S280" i="48" s="1"/>
  <c r="E281" i="48"/>
  <c r="G281" i="48" s="1"/>
  <c r="E282" i="48"/>
  <c r="G282" i="48" s="1"/>
  <c r="E283" i="48"/>
  <c r="G283" i="48" s="1"/>
  <c r="H283" i="48" s="1"/>
  <c r="I283" i="48" s="1"/>
  <c r="J283" i="48" s="1"/>
  <c r="K283" i="48" s="1"/>
  <c r="L283" i="48" s="1"/>
  <c r="M283" i="48" s="1"/>
  <c r="N283" i="48" s="1"/>
  <c r="O283" i="48" s="1"/>
  <c r="P283" i="48" s="1"/>
  <c r="Q283" i="48" s="1"/>
  <c r="R283" i="48" s="1"/>
  <c r="S283" i="48" s="1"/>
  <c r="E284" i="48"/>
  <c r="F284" i="48" s="1"/>
  <c r="E285" i="48"/>
  <c r="G285" i="48" s="1"/>
  <c r="H285" i="48" s="1"/>
  <c r="I285" i="48" s="1"/>
  <c r="J285" i="48" s="1"/>
  <c r="K285" i="48" s="1"/>
  <c r="L285" i="48" s="1"/>
  <c r="M285" i="48" s="1"/>
  <c r="N285" i="48" s="1"/>
  <c r="O285" i="48" s="1"/>
  <c r="P285" i="48" s="1"/>
  <c r="Q285" i="48" s="1"/>
  <c r="R285" i="48" s="1"/>
  <c r="S285" i="48" s="1"/>
  <c r="E286" i="48"/>
  <c r="G286" i="48" s="1"/>
  <c r="H286" i="48" s="1"/>
  <c r="I286" i="48" s="1"/>
  <c r="J286" i="48" s="1"/>
  <c r="K286" i="48" s="1"/>
  <c r="L286" i="48" s="1"/>
  <c r="M286" i="48" s="1"/>
  <c r="N286" i="48" s="1"/>
  <c r="O286" i="48" s="1"/>
  <c r="P286" i="48" s="1"/>
  <c r="Q286" i="48" s="1"/>
  <c r="R286" i="48" s="1"/>
  <c r="S286" i="48" s="1"/>
  <c r="E287" i="48"/>
  <c r="G287" i="48" s="1"/>
  <c r="H287" i="48" s="1"/>
  <c r="I287" i="48" s="1"/>
  <c r="J287" i="48" s="1"/>
  <c r="K287" i="48" s="1"/>
  <c r="L287" i="48" s="1"/>
  <c r="M287" i="48" s="1"/>
  <c r="N287" i="48" s="1"/>
  <c r="O287" i="48" s="1"/>
  <c r="P287" i="48" s="1"/>
  <c r="Q287" i="48" s="1"/>
  <c r="R287" i="48" s="1"/>
  <c r="S287" i="48" s="1"/>
  <c r="E12" i="48"/>
  <c r="E11" i="48"/>
  <c r="E10" i="48"/>
  <c r="E9" i="48"/>
  <c r="E8" i="48"/>
  <c r="E13" i="46"/>
  <c r="G13" i="46" s="1"/>
  <c r="H13" i="46" s="1"/>
  <c r="I13" i="46" s="1"/>
  <c r="J13" i="46" s="1"/>
  <c r="K13" i="46" s="1"/>
  <c r="L13" i="46" s="1"/>
  <c r="M13" i="46" s="1"/>
  <c r="N13" i="46" s="1"/>
  <c r="O13" i="46" s="1"/>
  <c r="P13" i="46" s="1"/>
  <c r="Q13" i="46" s="1"/>
  <c r="R13" i="46" s="1"/>
  <c r="S13" i="46" s="1"/>
  <c r="E14" i="46"/>
  <c r="G14" i="46" s="1"/>
  <c r="H14" i="46" s="1"/>
  <c r="I14" i="46" s="1"/>
  <c r="J14" i="46" s="1"/>
  <c r="K14" i="46" s="1"/>
  <c r="L14" i="46" s="1"/>
  <c r="M14" i="46" s="1"/>
  <c r="N14" i="46" s="1"/>
  <c r="O14" i="46" s="1"/>
  <c r="P14" i="46" s="1"/>
  <c r="Q14" i="46" s="1"/>
  <c r="R14" i="46" s="1"/>
  <c r="S14" i="46" s="1"/>
  <c r="E15" i="46"/>
  <c r="E16" i="46"/>
  <c r="E17" i="46"/>
  <c r="G17" i="46" s="1"/>
  <c r="E18" i="46"/>
  <c r="G18" i="46" s="1"/>
  <c r="H18" i="46" s="1"/>
  <c r="I18" i="46" s="1"/>
  <c r="J18" i="46" s="1"/>
  <c r="K18" i="46" s="1"/>
  <c r="L18" i="46" s="1"/>
  <c r="M18" i="46" s="1"/>
  <c r="N18" i="46" s="1"/>
  <c r="O18" i="46" s="1"/>
  <c r="P18" i="46" s="1"/>
  <c r="Q18" i="46" s="1"/>
  <c r="R18" i="46" s="1"/>
  <c r="S18" i="46" s="1"/>
  <c r="E19" i="46"/>
  <c r="E20" i="46"/>
  <c r="G20" i="46" s="1"/>
  <c r="H20" i="46" s="1"/>
  <c r="I20" i="46" s="1"/>
  <c r="J20" i="46" s="1"/>
  <c r="K20" i="46" s="1"/>
  <c r="L20" i="46" s="1"/>
  <c r="M20" i="46" s="1"/>
  <c r="N20" i="46" s="1"/>
  <c r="O20" i="46" s="1"/>
  <c r="P20" i="46" s="1"/>
  <c r="Q20" i="46" s="1"/>
  <c r="R20" i="46" s="1"/>
  <c r="S20" i="46" s="1"/>
  <c r="E21" i="46"/>
  <c r="G21" i="46" s="1"/>
  <c r="E22" i="46"/>
  <c r="G22" i="46" s="1"/>
  <c r="E23" i="46"/>
  <c r="E24" i="46"/>
  <c r="G24" i="46" s="1"/>
  <c r="H24" i="46" s="1"/>
  <c r="I24" i="46"/>
  <c r="J24" i="46" s="1"/>
  <c r="K24" i="46" s="1"/>
  <c r="L24" i="46" s="1"/>
  <c r="M24" i="46" s="1"/>
  <c r="N24" i="46" s="1"/>
  <c r="O24" i="46" s="1"/>
  <c r="P24" i="46" s="1"/>
  <c r="Q24" i="46" s="1"/>
  <c r="R24" i="46" s="1"/>
  <c r="S24" i="46" s="1"/>
  <c r="E25" i="46"/>
  <c r="G25" i="46"/>
  <c r="H25" i="46" s="1"/>
  <c r="I25" i="46" s="1"/>
  <c r="J25" i="46" s="1"/>
  <c r="K25" i="46" s="1"/>
  <c r="L25" i="46" s="1"/>
  <c r="M25" i="46" s="1"/>
  <c r="N25" i="46" s="1"/>
  <c r="O25" i="46" s="1"/>
  <c r="P25" i="46" s="1"/>
  <c r="Q25" i="46" s="1"/>
  <c r="R25" i="46" s="1"/>
  <c r="S25" i="46" s="1"/>
  <c r="E26" i="46"/>
  <c r="E27" i="46"/>
  <c r="E28" i="46"/>
  <c r="G28" i="46"/>
  <c r="H28" i="46" s="1"/>
  <c r="I28" i="46" s="1"/>
  <c r="J28" i="46" s="1"/>
  <c r="K28" i="46" s="1"/>
  <c r="L28" i="46" s="1"/>
  <c r="M28" i="46" s="1"/>
  <c r="N28" i="46" s="1"/>
  <c r="O28" i="46" s="1"/>
  <c r="P28" i="46" s="1"/>
  <c r="Q28" i="46" s="1"/>
  <c r="R28" i="46" s="1"/>
  <c r="S28" i="46" s="1"/>
  <c r="E29" i="46"/>
  <c r="G29" i="46"/>
  <c r="H29" i="46" s="1"/>
  <c r="I29" i="46" s="1"/>
  <c r="J29" i="46" s="1"/>
  <c r="K29" i="46" s="1"/>
  <c r="L29" i="46" s="1"/>
  <c r="M29" i="46" s="1"/>
  <c r="N29" i="46" s="1"/>
  <c r="O29" i="46" s="1"/>
  <c r="P29" i="46" s="1"/>
  <c r="Q29" i="46" s="1"/>
  <c r="R29" i="46" s="1"/>
  <c r="S29" i="46" s="1"/>
  <c r="E30" i="46"/>
  <c r="G30" i="46" s="1"/>
  <c r="H30" i="46" s="1"/>
  <c r="I30" i="46" s="1"/>
  <c r="J30" i="46" s="1"/>
  <c r="K30" i="46" s="1"/>
  <c r="L30" i="46" s="1"/>
  <c r="M30" i="46" s="1"/>
  <c r="N30" i="46" s="1"/>
  <c r="O30" i="46" s="1"/>
  <c r="P30" i="46" s="1"/>
  <c r="Q30" i="46" s="1"/>
  <c r="R30" i="46" s="1"/>
  <c r="S30" i="46" s="1"/>
  <c r="E31" i="46"/>
  <c r="E32" i="46"/>
  <c r="G32" i="46" s="1"/>
  <c r="E33" i="46"/>
  <c r="G33" i="46" s="1"/>
  <c r="H33" i="46" s="1"/>
  <c r="I33" i="46" s="1"/>
  <c r="J33" i="46" s="1"/>
  <c r="K33" i="46" s="1"/>
  <c r="L33" i="46" s="1"/>
  <c r="M33" i="46" s="1"/>
  <c r="N33" i="46" s="1"/>
  <c r="O33" i="46" s="1"/>
  <c r="P33" i="46" s="1"/>
  <c r="Q33" i="46" s="1"/>
  <c r="R33" i="46" s="1"/>
  <c r="S33" i="46" s="1"/>
  <c r="E34" i="46"/>
  <c r="G34" i="46" s="1"/>
  <c r="H34" i="46" s="1"/>
  <c r="I34" i="46" s="1"/>
  <c r="J34" i="46" s="1"/>
  <c r="K34" i="46" s="1"/>
  <c r="L34" i="46" s="1"/>
  <c r="M34" i="46" s="1"/>
  <c r="N34" i="46" s="1"/>
  <c r="O34" i="46" s="1"/>
  <c r="P34" i="46" s="1"/>
  <c r="Q34" i="46" s="1"/>
  <c r="R34" i="46" s="1"/>
  <c r="S34" i="46" s="1"/>
  <c r="E35" i="46"/>
  <c r="G35" i="46" s="1"/>
  <c r="H35" i="46" s="1"/>
  <c r="I35" i="46" s="1"/>
  <c r="J35" i="46" s="1"/>
  <c r="K35" i="46" s="1"/>
  <c r="L35" i="46" s="1"/>
  <c r="M35" i="46" s="1"/>
  <c r="N35" i="46" s="1"/>
  <c r="O35" i="46" s="1"/>
  <c r="P35" i="46" s="1"/>
  <c r="Q35" i="46" s="1"/>
  <c r="R35" i="46" s="1"/>
  <c r="S35" i="46" s="1"/>
  <c r="E36" i="46"/>
  <c r="G36" i="46" s="1"/>
  <c r="E37" i="46"/>
  <c r="G37" i="46" s="1"/>
  <c r="E38" i="46"/>
  <c r="G38" i="46" s="1"/>
  <c r="H38" i="46" s="1"/>
  <c r="I38" i="46" s="1"/>
  <c r="J38" i="46" s="1"/>
  <c r="K38" i="46" s="1"/>
  <c r="L38" i="46" s="1"/>
  <c r="M38" i="46" s="1"/>
  <c r="N38" i="46" s="1"/>
  <c r="O38" i="46" s="1"/>
  <c r="P38" i="46" s="1"/>
  <c r="Q38" i="46" s="1"/>
  <c r="R38" i="46" s="1"/>
  <c r="S38" i="46" s="1"/>
  <c r="E39" i="46"/>
  <c r="G39" i="46" s="1"/>
  <c r="H39" i="46" s="1"/>
  <c r="I39" i="46" s="1"/>
  <c r="J39" i="46" s="1"/>
  <c r="K39" i="46" s="1"/>
  <c r="L39" i="46" s="1"/>
  <c r="M39" i="46" s="1"/>
  <c r="N39" i="46" s="1"/>
  <c r="O39" i="46" s="1"/>
  <c r="P39" i="46" s="1"/>
  <c r="Q39" i="46" s="1"/>
  <c r="R39" i="46" s="1"/>
  <c r="S39" i="46" s="1"/>
  <c r="E40" i="46"/>
  <c r="G40" i="46"/>
  <c r="H40" i="46" s="1"/>
  <c r="I40" i="46" s="1"/>
  <c r="J40" i="46" s="1"/>
  <c r="K40" i="46" s="1"/>
  <c r="L40" i="46" s="1"/>
  <c r="M40" i="46" s="1"/>
  <c r="N40" i="46" s="1"/>
  <c r="O40" i="46" s="1"/>
  <c r="P40" i="46" s="1"/>
  <c r="Q40" i="46" s="1"/>
  <c r="R40" i="46" s="1"/>
  <c r="S40" i="46" s="1"/>
  <c r="E41" i="46"/>
  <c r="G41" i="46" s="1"/>
  <c r="E42" i="46"/>
  <c r="G42" i="46" s="1"/>
  <c r="E43" i="46"/>
  <c r="G43" i="46" s="1"/>
  <c r="H43" i="46" s="1"/>
  <c r="I43" i="46" s="1"/>
  <c r="J43" i="46" s="1"/>
  <c r="K43" i="46" s="1"/>
  <c r="L43" i="46" s="1"/>
  <c r="M43" i="46" s="1"/>
  <c r="N43" i="46" s="1"/>
  <c r="O43" i="46" s="1"/>
  <c r="P43" i="46" s="1"/>
  <c r="Q43" i="46" s="1"/>
  <c r="R43" i="46" s="1"/>
  <c r="S43" i="46" s="1"/>
  <c r="E44" i="46"/>
  <c r="G44" i="46" s="1"/>
  <c r="H44" i="46" s="1"/>
  <c r="I44" i="46" s="1"/>
  <c r="J44" i="46" s="1"/>
  <c r="K44" i="46" s="1"/>
  <c r="L44" i="46" s="1"/>
  <c r="M44" i="46" s="1"/>
  <c r="N44" i="46" s="1"/>
  <c r="O44" i="46"/>
  <c r="P44" i="46" s="1"/>
  <c r="Q44" i="46" s="1"/>
  <c r="R44" i="46" s="1"/>
  <c r="S44" i="46" s="1"/>
  <c r="E45" i="46"/>
  <c r="E46" i="46"/>
  <c r="E47" i="46"/>
  <c r="G47" i="46" s="1"/>
  <c r="E48" i="46"/>
  <c r="G48" i="46" s="1"/>
  <c r="H48" i="46" s="1"/>
  <c r="I48" i="46" s="1"/>
  <c r="J48" i="46" s="1"/>
  <c r="K48" i="46" s="1"/>
  <c r="L48" i="46" s="1"/>
  <c r="M48" i="46" s="1"/>
  <c r="N48" i="46" s="1"/>
  <c r="O48" i="46" s="1"/>
  <c r="P48" i="46" s="1"/>
  <c r="Q48" i="46" s="1"/>
  <c r="R48" i="46" s="1"/>
  <c r="S48" i="46" s="1"/>
  <c r="E49" i="46"/>
  <c r="G49" i="46" s="1"/>
  <c r="H49" i="46" s="1"/>
  <c r="I49" i="46" s="1"/>
  <c r="J49" i="46" s="1"/>
  <c r="K49" i="46" s="1"/>
  <c r="L49" i="46" s="1"/>
  <c r="M49" i="46" s="1"/>
  <c r="N49" i="46" s="1"/>
  <c r="O49" i="46" s="1"/>
  <c r="P49" i="46" s="1"/>
  <c r="Q49" i="46" s="1"/>
  <c r="R49" i="46" s="1"/>
  <c r="S49" i="46" s="1"/>
  <c r="E50" i="46"/>
  <c r="G50" i="46" s="1"/>
  <c r="H50" i="46" s="1"/>
  <c r="I50" i="46" s="1"/>
  <c r="J50" i="46" s="1"/>
  <c r="K50" i="46" s="1"/>
  <c r="L50" i="46" s="1"/>
  <c r="M50" i="46" s="1"/>
  <c r="N50" i="46" s="1"/>
  <c r="O50" i="46" s="1"/>
  <c r="P50" i="46" s="1"/>
  <c r="Q50" i="46" s="1"/>
  <c r="R50" i="46" s="1"/>
  <c r="S50" i="46" s="1"/>
  <c r="E51" i="46"/>
  <c r="G51" i="46" s="1"/>
  <c r="E52" i="46"/>
  <c r="G52" i="46" s="1"/>
  <c r="E53" i="46"/>
  <c r="E54" i="46"/>
  <c r="G54" i="46" s="1"/>
  <c r="H54" i="46" s="1"/>
  <c r="I54" i="46" s="1"/>
  <c r="J54" i="46" s="1"/>
  <c r="K54" i="46" s="1"/>
  <c r="L54" i="46" s="1"/>
  <c r="M54" i="46" s="1"/>
  <c r="N54" i="46" s="1"/>
  <c r="O54" i="46" s="1"/>
  <c r="P54" i="46" s="1"/>
  <c r="Q54" i="46" s="1"/>
  <c r="R54" i="46" s="1"/>
  <c r="S54" i="46" s="1"/>
  <c r="E55" i="46"/>
  <c r="G55" i="46" s="1"/>
  <c r="H55" i="46" s="1"/>
  <c r="I55" i="46" s="1"/>
  <c r="J55" i="46" s="1"/>
  <c r="K55" i="46" s="1"/>
  <c r="L55" i="46" s="1"/>
  <c r="M55" i="46" s="1"/>
  <c r="N55" i="46" s="1"/>
  <c r="O55" i="46" s="1"/>
  <c r="P55" i="46" s="1"/>
  <c r="Q55" i="46" s="1"/>
  <c r="R55" i="46" s="1"/>
  <c r="S55" i="46" s="1"/>
  <c r="E56" i="46"/>
  <c r="G56" i="46"/>
  <c r="E57" i="46"/>
  <c r="G57" i="46" s="1"/>
  <c r="E58" i="46"/>
  <c r="G58" i="46" s="1"/>
  <c r="H58" i="46" s="1"/>
  <c r="I58" i="46" s="1"/>
  <c r="J58" i="46" s="1"/>
  <c r="K58" i="46" s="1"/>
  <c r="L58" i="46" s="1"/>
  <c r="M58" i="46" s="1"/>
  <c r="N58" i="46" s="1"/>
  <c r="O58" i="46" s="1"/>
  <c r="P58" i="46" s="1"/>
  <c r="Q58" i="46" s="1"/>
  <c r="R58" i="46" s="1"/>
  <c r="S58" i="46" s="1"/>
  <c r="E59" i="46"/>
  <c r="G59" i="46" s="1"/>
  <c r="H59" i="46" s="1"/>
  <c r="I59" i="46" s="1"/>
  <c r="J59" i="46" s="1"/>
  <c r="K59" i="46" s="1"/>
  <c r="L59" i="46" s="1"/>
  <c r="M59" i="46" s="1"/>
  <c r="N59" i="46" s="1"/>
  <c r="O59" i="46" s="1"/>
  <c r="P59" i="46" s="1"/>
  <c r="Q59" i="46" s="1"/>
  <c r="R59" i="46" s="1"/>
  <c r="S59" i="46" s="1"/>
  <c r="E60" i="46"/>
  <c r="G60" i="46" s="1"/>
  <c r="H60" i="46" s="1"/>
  <c r="I60" i="46" s="1"/>
  <c r="J60" i="46" s="1"/>
  <c r="K60" i="46" s="1"/>
  <c r="L60" i="46" s="1"/>
  <c r="M60" i="46" s="1"/>
  <c r="N60" i="46" s="1"/>
  <c r="O60" i="46" s="1"/>
  <c r="P60" i="46" s="1"/>
  <c r="Q60" i="46" s="1"/>
  <c r="R60" i="46" s="1"/>
  <c r="S60" i="46" s="1"/>
  <c r="E61" i="46"/>
  <c r="E62" i="46"/>
  <c r="G62" i="46" s="1"/>
  <c r="E63" i="46"/>
  <c r="G63" i="46" s="1"/>
  <c r="H63" i="46" s="1"/>
  <c r="I63" i="46" s="1"/>
  <c r="J63" i="46"/>
  <c r="K63" i="46" s="1"/>
  <c r="L63" i="46" s="1"/>
  <c r="M63" i="46" s="1"/>
  <c r="N63" i="46" s="1"/>
  <c r="O63" i="46" s="1"/>
  <c r="P63" i="46" s="1"/>
  <c r="Q63" i="46" s="1"/>
  <c r="R63" i="46" s="1"/>
  <c r="S63" i="46" s="1"/>
  <c r="E64" i="46"/>
  <c r="G64" i="46" s="1"/>
  <c r="H64" i="46" s="1"/>
  <c r="I64" i="46" s="1"/>
  <c r="J64" i="46" s="1"/>
  <c r="K64" i="46" s="1"/>
  <c r="L64" i="46" s="1"/>
  <c r="M64" i="46" s="1"/>
  <c r="N64" i="46" s="1"/>
  <c r="O64" i="46" s="1"/>
  <c r="P64" i="46" s="1"/>
  <c r="Q64" i="46" s="1"/>
  <c r="R64" i="46" s="1"/>
  <c r="S64" i="46" s="1"/>
  <c r="E65" i="46"/>
  <c r="G65" i="46" s="1"/>
  <c r="H65" i="46" s="1"/>
  <c r="I65" i="46" s="1"/>
  <c r="J65" i="46" s="1"/>
  <c r="K65" i="46" s="1"/>
  <c r="L65" i="46" s="1"/>
  <c r="M65" i="46" s="1"/>
  <c r="N65" i="46" s="1"/>
  <c r="O65" i="46" s="1"/>
  <c r="P65" i="46" s="1"/>
  <c r="Q65" i="46" s="1"/>
  <c r="R65" i="46" s="1"/>
  <c r="S65" i="46" s="1"/>
  <c r="E66" i="46"/>
  <c r="G66" i="46" s="1"/>
  <c r="E67" i="46"/>
  <c r="G67" i="46" s="1"/>
  <c r="E68" i="46"/>
  <c r="G68" i="46" s="1"/>
  <c r="H68" i="46" s="1"/>
  <c r="I68" i="46" s="1"/>
  <c r="J68" i="46" s="1"/>
  <c r="K68" i="46" s="1"/>
  <c r="L68" i="46" s="1"/>
  <c r="M68" i="46" s="1"/>
  <c r="N68" i="46" s="1"/>
  <c r="O68" i="46" s="1"/>
  <c r="P68" i="46" s="1"/>
  <c r="Q68" i="46" s="1"/>
  <c r="R68" i="46" s="1"/>
  <c r="S68" i="46" s="1"/>
  <c r="E69" i="46"/>
  <c r="G69" i="46" s="1"/>
  <c r="H69" i="46" s="1"/>
  <c r="I69" i="46" s="1"/>
  <c r="J69" i="46" s="1"/>
  <c r="K69" i="46" s="1"/>
  <c r="L69" i="46" s="1"/>
  <c r="M69" i="46" s="1"/>
  <c r="N69" i="46" s="1"/>
  <c r="O69" i="46" s="1"/>
  <c r="P69" i="46" s="1"/>
  <c r="Q69" i="46" s="1"/>
  <c r="R69" i="46" s="1"/>
  <c r="S69" i="46" s="1"/>
  <c r="E70" i="46"/>
  <c r="G70" i="46" s="1"/>
  <c r="H70" i="46" s="1"/>
  <c r="I70" i="46" s="1"/>
  <c r="J70" i="46" s="1"/>
  <c r="K70" i="46" s="1"/>
  <c r="L70" i="46" s="1"/>
  <c r="M70" i="46" s="1"/>
  <c r="N70" i="46" s="1"/>
  <c r="O70" i="46" s="1"/>
  <c r="P70" i="46" s="1"/>
  <c r="Q70" i="46" s="1"/>
  <c r="R70" i="46" s="1"/>
  <c r="S70" i="46" s="1"/>
  <c r="E71" i="46"/>
  <c r="G71" i="46" s="1"/>
  <c r="E72" i="46"/>
  <c r="G72" i="46" s="1"/>
  <c r="E73" i="46"/>
  <c r="G73" i="46" s="1"/>
  <c r="H73" i="46" s="1"/>
  <c r="I73" i="46" s="1"/>
  <c r="J73" i="46" s="1"/>
  <c r="K73" i="46" s="1"/>
  <c r="L73" i="46" s="1"/>
  <c r="M73" i="46" s="1"/>
  <c r="N73" i="46" s="1"/>
  <c r="O73" i="46" s="1"/>
  <c r="P73" i="46" s="1"/>
  <c r="Q73" i="46" s="1"/>
  <c r="R73" i="46" s="1"/>
  <c r="S73" i="46" s="1"/>
  <c r="E74" i="46"/>
  <c r="E75" i="46"/>
  <c r="G75" i="46" s="1"/>
  <c r="H75" i="46" s="1"/>
  <c r="I75" i="46" s="1"/>
  <c r="J75" i="46" s="1"/>
  <c r="K75" i="46" s="1"/>
  <c r="L75" i="46" s="1"/>
  <c r="M75" i="46" s="1"/>
  <c r="N75" i="46" s="1"/>
  <c r="O75" i="46" s="1"/>
  <c r="P75" i="46" s="1"/>
  <c r="Q75" i="46" s="1"/>
  <c r="R75" i="46" s="1"/>
  <c r="S75" i="46" s="1"/>
  <c r="E76" i="46"/>
  <c r="G76" i="46" s="1"/>
  <c r="E77" i="46"/>
  <c r="G77" i="46"/>
  <c r="E78" i="46"/>
  <c r="E79" i="46"/>
  <c r="G79" i="46" s="1"/>
  <c r="H79" i="46" s="1"/>
  <c r="I79" i="46" s="1"/>
  <c r="J79" i="46" s="1"/>
  <c r="K79" i="46" s="1"/>
  <c r="L79" i="46" s="1"/>
  <c r="M79" i="46" s="1"/>
  <c r="N79" i="46" s="1"/>
  <c r="O79" i="46" s="1"/>
  <c r="P79" i="46" s="1"/>
  <c r="Q79" i="46" s="1"/>
  <c r="R79" i="46" s="1"/>
  <c r="S79" i="46" s="1"/>
  <c r="E80" i="46"/>
  <c r="G80" i="46" s="1"/>
  <c r="H80" i="46" s="1"/>
  <c r="I80" i="46" s="1"/>
  <c r="J80" i="46" s="1"/>
  <c r="K80" i="46" s="1"/>
  <c r="L80" i="46" s="1"/>
  <c r="M80" i="46" s="1"/>
  <c r="N80" i="46" s="1"/>
  <c r="O80" i="46" s="1"/>
  <c r="P80" i="46" s="1"/>
  <c r="Q80" i="46" s="1"/>
  <c r="R80" i="46" s="1"/>
  <c r="S80" i="46" s="1"/>
  <c r="E81" i="46"/>
  <c r="G81" i="46" s="1"/>
  <c r="E82" i="46"/>
  <c r="E83" i="46"/>
  <c r="G83" i="46" s="1"/>
  <c r="H83" i="46" s="1"/>
  <c r="I83" i="46" s="1"/>
  <c r="J83" i="46" s="1"/>
  <c r="K83" i="46" s="1"/>
  <c r="L83" i="46" s="1"/>
  <c r="M83" i="46" s="1"/>
  <c r="N83" i="46" s="1"/>
  <c r="O83" i="46" s="1"/>
  <c r="P83" i="46" s="1"/>
  <c r="Q83" i="46" s="1"/>
  <c r="R83" i="46" s="1"/>
  <c r="S83" i="46" s="1"/>
  <c r="E84" i="46"/>
  <c r="G84" i="46" s="1"/>
  <c r="H84" i="46" s="1"/>
  <c r="I84" i="46" s="1"/>
  <c r="J84" i="46" s="1"/>
  <c r="K84" i="46" s="1"/>
  <c r="L84" i="46" s="1"/>
  <c r="M84" i="46" s="1"/>
  <c r="N84" i="46" s="1"/>
  <c r="O84" i="46" s="1"/>
  <c r="P84" i="46" s="1"/>
  <c r="Q84" i="46" s="1"/>
  <c r="R84" i="46" s="1"/>
  <c r="S84" i="46" s="1"/>
  <c r="E85" i="46"/>
  <c r="G85" i="46" s="1"/>
  <c r="H85" i="46" s="1"/>
  <c r="I85" i="46" s="1"/>
  <c r="J85" i="46" s="1"/>
  <c r="K85" i="46" s="1"/>
  <c r="L85" i="46" s="1"/>
  <c r="M85" i="46" s="1"/>
  <c r="N85" i="46" s="1"/>
  <c r="O85" i="46" s="1"/>
  <c r="P85" i="46" s="1"/>
  <c r="Q85" i="46" s="1"/>
  <c r="R85" i="46" s="1"/>
  <c r="S85" i="46" s="1"/>
  <c r="E86" i="46"/>
  <c r="G86" i="46"/>
  <c r="E87" i="46"/>
  <c r="G87" i="46" s="1"/>
  <c r="E88" i="46"/>
  <c r="E89" i="46"/>
  <c r="G89" i="46"/>
  <c r="H89" i="46" s="1"/>
  <c r="I89" i="46" s="1"/>
  <c r="J89" i="46" s="1"/>
  <c r="K89" i="46" s="1"/>
  <c r="L89" i="46" s="1"/>
  <c r="M89" i="46" s="1"/>
  <c r="N89" i="46" s="1"/>
  <c r="O89" i="46" s="1"/>
  <c r="P89" i="46" s="1"/>
  <c r="Q89" i="46" s="1"/>
  <c r="R89" i="46" s="1"/>
  <c r="S89" i="46" s="1"/>
  <c r="E90" i="46"/>
  <c r="E91" i="46"/>
  <c r="G91" i="46" s="1"/>
  <c r="E92" i="46"/>
  <c r="G92" i="46" s="1"/>
  <c r="E93" i="46"/>
  <c r="G93" i="46"/>
  <c r="H93" i="46" s="1"/>
  <c r="I93" i="46" s="1"/>
  <c r="J93" i="46" s="1"/>
  <c r="K93" i="46" s="1"/>
  <c r="L93" i="46" s="1"/>
  <c r="M93" i="46" s="1"/>
  <c r="N93" i="46" s="1"/>
  <c r="O93" i="46" s="1"/>
  <c r="P93" i="46" s="1"/>
  <c r="Q93" i="46" s="1"/>
  <c r="R93" i="46" s="1"/>
  <c r="S93" i="46" s="1"/>
  <c r="E94" i="46"/>
  <c r="E95" i="46"/>
  <c r="G95" i="46" s="1"/>
  <c r="H95" i="46" s="1"/>
  <c r="I95" i="46" s="1"/>
  <c r="J95" i="46" s="1"/>
  <c r="K95" i="46" s="1"/>
  <c r="L95" i="46" s="1"/>
  <c r="M95" i="46" s="1"/>
  <c r="N95" i="46" s="1"/>
  <c r="O95" i="46" s="1"/>
  <c r="P95" i="46" s="1"/>
  <c r="Q95" i="46" s="1"/>
  <c r="R95" i="46" s="1"/>
  <c r="S95" i="46" s="1"/>
  <c r="E96" i="46"/>
  <c r="G96" i="46" s="1"/>
  <c r="E97" i="46"/>
  <c r="G97" i="46" s="1"/>
  <c r="E98" i="46"/>
  <c r="E99" i="46"/>
  <c r="G99" i="46" s="1"/>
  <c r="H99" i="46" s="1"/>
  <c r="I99" i="46" s="1"/>
  <c r="J99" i="46" s="1"/>
  <c r="K99" i="46" s="1"/>
  <c r="L99" i="46" s="1"/>
  <c r="M99" i="46" s="1"/>
  <c r="N99" i="46" s="1"/>
  <c r="O99" i="46" s="1"/>
  <c r="P99" i="46" s="1"/>
  <c r="Q99" i="46" s="1"/>
  <c r="R99" i="46" s="1"/>
  <c r="S99" i="46" s="1"/>
  <c r="E100" i="46"/>
  <c r="G100" i="46" s="1"/>
  <c r="H100" i="46" s="1"/>
  <c r="I100" i="46" s="1"/>
  <c r="J100" i="46" s="1"/>
  <c r="K100" i="46" s="1"/>
  <c r="L100" i="46" s="1"/>
  <c r="M100" i="46" s="1"/>
  <c r="N100" i="46" s="1"/>
  <c r="O100" i="46" s="1"/>
  <c r="P100" i="46" s="1"/>
  <c r="Q100" i="46" s="1"/>
  <c r="R100" i="46" s="1"/>
  <c r="S100" i="46" s="1"/>
  <c r="E101" i="46"/>
  <c r="G101" i="46" s="1"/>
  <c r="E102" i="46"/>
  <c r="G102" i="46" s="1"/>
  <c r="E103" i="46"/>
  <c r="G103" i="46" s="1"/>
  <c r="H103" i="46" s="1"/>
  <c r="I103" i="46" s="1"/>
  <c r="J103" i="46" s="1"/>
  <c r="K103" i="46" s="1"/>
  <c r="L103" i="46" s="1"/>
  <c r="M103" i="46" s="1"/>
  <c r="N103" i="46" s="1"/>
  <c r="O103" i="46" s="1"/>
  <c r="P103" i="46" s="1"/>
  <c r="Q103" i="46" s="1"/>
  <c r="R103" i="46" s="1"/>
  <c r="S103" i="46" s="1"/>
  <c r="E104" i="46"/>
  <c r="E105" i="46"/>
  <c r="G105" i="46" s="1"/>
  <c r="H105" i="46" s="1"/>
  <c r="I105" i="46" s="1"/>
  <c r="J105" i="46" s="1"/>
  <c r="K105" i="46" s="1"/>
  <c r="L105" i="46" s="1"/>
  <c r="M105" i="46" s="1"/>
  <c r="N105" i="46" s="1"/>
  <c r="O105" i="46" s="1"/>
  <c r="P105" i="46" s="1"/>
  <c r="Q105" i="46" s="1"/>
  <c r="R105" i="46" s="1"/>
  <c r="S105" i="46" s="1"/>
  <c r="E106" i="46"/>
  <c r="E107" i="46"/>
  <c r="G107" i="46" s="1"/>
  <c r="E108" i="46"/>
  <c r="G108" i="46" s="1"/>
  <c r="H108" i="46" s="1"/>
  <c r="I108" i="46" s="1"/>
  <c r="J108" i="46" s="1"/>
  <c r="K108" i="46" s="1"/>
  <c r="L108" i="46" s="1"/>
  <c r="M108" i="46" s="1"/>
  <c r="N108" i="46" s="1"/>
  <c r="O108" i="46" s="1"/>
  <c r="P108" i="46" s="1"/>
  <c r="Q108" i="46" s="1"/>
  <c r="R108" i="46" s="1"/>
  <c r="S108" i="46" s="1"/>
  <c r="E109" i="46"/>
  <c r="G109" i="46" s="1"/>
  <c r="H109" i="46" s="1"/>
  <c r="I109" i="46" s="1"/>
  <c r="J109" i="46" s="1"/>
  <c r="K109" i="46" s="1"/>
  <c r="L109" i="46" s="1"/>
  <c r="M109" i="46" s="1"/>
  <c r="N109" i="46" s="1"/>
  <c r="O109" i="46" s="1"/>
  <c r="P109" i="46" s="1"/>
  <c r="Q109" i="46" s="1"/>
  <c r="R109" i="46" s="1"/>
  <c r="S109" i="46" s="1"/>
  <c r="E110" i="46"/>
  <c r="E111" i="46"/>
  <c r="G111" i="46" s="1"/>
  <c r="E112" i="46"/>
  <c r="G112" i="46" s="1"/>
  <c r="E113" i="46"/>
  <c r="G113" i="46" s="1"/>
  <c r="H113" i="46" s="1"/>
  <c r="I113" i="46" s="1"/>
  <c r="J113" i="46" s="1"/>
  <c r="K113" i="46" s="1"/>
  <c r="L113" i="46" s="1"/>
  <c r="M113" i="46" s="1"/>
  <c r="N113" i="46" s="1"/>
  <c r="O113" i="46" s="1"/>
  <c r="P113" i="46" s="1"/>
  <c r="Q113" i="46" s="1"/>
  <c r="R113" i="46" s="1"/>
  <c r="S113" i="46" s="1"/>
  <c r="E114" i="46"/>
  <c r="E115" i="46"/>
  <c r="G115" i="46" s="1"/>
  <c r="H115" i="46" s="1"/>
  <c r="I115" i="46" s="1"/>
  <c r="J115" i="46" s="1"/>
  <c r="K115" i="46" s="1"/>
  <c r="L115" i="46" s="1"/>
  <c r="M115" i="46" s="1"/>
  <c r="N115" i="46" s="1"/>
  <c r="O115" i="46" s="1"/>
  <c r="P115" i="46" s="1"/>
  <c r="Q115" i="46" s="1"/>
  <c r="R115" i="46" s="1"/>
  <c r="S115" i="46" s="1"/>
  <c r="E116" i="46"/>
  <c r="G116" i="46" s="1"/>
  <c r="E117" i="46"/>
  <c r="G117" i="46" s="1"/>
  <c r="E118" i="46"/>
  <c r="G118" i="46" s="1"/>
  <c r="H118" i="46" s="1"/>
  <c r="I118" i="46" s="1"/>
  <c r="J118" i="46" s="1"/>
  <c r="K118" i="46" s="1"/>
  <c r="L118" i="46" s="1"/>
  <c r="M118" i="46" s="1"/>
  <c r="N118" i="46" s="1"/>
  <c r="O118" i="46" s="1"/>
  <c r="P118" i="46" s="1"/>
  <c r="Q118" i="46" s="1"/>
  <c r="R118" i="46" s="1"/>
  <c r="S118" i="46" s="1"/>
  <c r="E119" i="46"/>
  <c r="G119" i="46" s="1"/>
  <c r="H119" i="46" s="1"/>
  <c r="I119" i="46" s="1"/>
  <c r="J119" i="46" s="1"/>
  <c r="K119" i="46" s="1"/>
  <c r="L119" i="46" s="1"/>
  <c r="M119" i="46" s="1"/>
  <c r="N119" i="46" s="1"/>
  <c r="O119" i="46" s="1"/>
  <c r="P119" i="46" s="1"/>
  <c r="Q119" i="46" s="1"/>
  <c r="R119" i="46" s="1"/>
  <c r="S119" i="46" s="1"/>
  <c r="E120" i="46"/>
  <c r="E121" i="46"/>
  <c r="G121" i="46" s="1"/>
  <c r="E122" i="46"/>
  <c r="E123" i="46"/>
  <c r="G123" i="46" s="1"/>
  <c r="H123" i="46" s="1"/>
  <c r="I123" i="46" s="1"/>
  <c r="J123" i="46" s="1"/>
  <c r="K123" i="46" s="1"/>
  <c r="L123" i="46" s="1"/>
  <c r="M123" i="46" s="1"/>
  <c r="N123" i="46" s="1"/>
  <c r="O123" i="46" s="1"/>
  <c r="P123" i="46" s="1"/>
  <c r="Q123" i="46" s="1"/>
  <c r="R123" i="46" s="1"/>
  <c r="S123" i="46" s="1"/>
  <c r="E124" i="46"/>
  <c r="G124" i="46" s="1"/>
  <c r="H124" i="46" s="1"/>
  <c r="I124" i="46" s="1"/>
  <c r="J124" i="46" s="1"/>
  <c r="K124" i="46" s="1"/>
  <c r="L124" i="46" s="1"/>
  <c r="M124" i="46" s="1"/>
  <c r="N124" i="46" s="1"/>
  <c r="O124" i="46" s="1"/>
  <c r="P124" i="46" s="1"/>
  <c r="Q124" i="46" s="1"/>
  <c r="R124" i="46" s="1"/>
  <c r="S124" i="46" s="1"/>
  <c r="E125" i="46"/>
  <c r="G125" i="46"/>
  <c r="H125" i="46" s="1"/>
  <c r="I125" i="46" s="1"/>
  <c r="J125" i="46" s="1"/>
  <c r="K125" i="46" s="1"/>
  <c r="L125" i="46" s="1"/>
  <c r="M125" i="46" s="1"/>
  <c r="N125" i="46" s="1"/>
  <c r="O125" i="46" s="1"/>
  <c r="P125" i="46" s="1"/>
  <c r="Q125" i="46" s="1"/>
  <c r="R125" i="46" s="1"/>
  <c r="S125" i="46" s="1"/>
  <c r="E126" i="46"/>
  <c r="E127" i="46"/>
  <c r="G127" i="46" s="1"/>
  <c r="E128" i="46"/>
  <c r="G128" i="46" s="1"/>
  <c r="H128" i="46" s="1"/>
  <c r="I128" i="46" s="1"/>
  <c r="J128" i="46" s="1"/>
  <c r="K128" i="46" s="1"/>
  <c r="L128" i="46" s="1"/>
  <c r="M128" i="46" s="1"/>
  <c r="N128" i="46" s="1"/>
  <c r="O128" i="46"/>
  <c r="P128" i="46" s="1"/>
  <c r="Q128" i="46" s="1"/>
  <c r="R128" i="46" s="1"/>
  <c r="S128" i="46" s="1"/>
  <c r="E129" i="46"/>
  <c r="G129" i="46" s="1"/>
  <c r="H129" i="46" s="1"/>
  <c r="I129" i="46" s="1"/>
  <c r="J129" i="46" s="1"/>
  <c r="K129" i="46" s="1"/>
  <c r="L129" i="46" s="1"/>
  <c r="M129" i="46" s="1"/>
  <c r="N129" i="46" s="1"/>
  <c r="O129" i="46" s="1"/>
  <c r="P129" i="46" s="1"/>
  <c r="Q129" i="46" s="1"/>
  <c r="R129" i="46" s="1"/>
  <c r="S129" i="46" s="1"/>
  <c r="E130" i="46"/>
  <c r="G130" i="46" s="1"/>
  <c r="H130" i="46" s="1"/>
  <c r="I130" i="46" s="1"/>
  <c r="J130" i="46" s="1"/>
  <c r="K130" i="46" s="1"/>
  <c r="L130" i="46" s="1"/>
  <c r="M130" i="46" s="1"/>
  <c r="N130" i="46" s="1"/>
  <c r="O130" i="46" s="1"/>
  <c r="P130" i="46" s="1"/>
  <c r="Q130" i="46" s="1"/>
  <c r="R130" i="46" s="1"/>
  <c r="S130" i="46" s="1"/>
  <c r="E131" i="46"/>
  <c r="G131" i="46" s="1"/>
  <c r="E132" i="46"/>
  <c r="G132" i="46" s="1"/>
  <c r="E133" i="46"/>
  <c r="G133" i="46" s="1"/>
  <c r="H133" i="46" s="1"/>
  <c r="I133" i="46" s="1"/>
  <c r="J133" i="46" s="1"/>
  <c r="K133" i="46" s="1"/>
  <c r="L133" i="46" s="1"/>
  <c r="M133" i="46" s="1"/>
  <c r="N133" i="46" s="1"/>
  <c r="O133" i="46" s="1"/>
  <c r="P133" i="46" s="1"/>
  <c r="Q133" i="46" s="1"/>
  <c r="R133" i="46" s="1"/>
  <c r="S133" i="46" s="1"/>
  <c r="E134" i="46"/>
  <c r="G134" i="46" s="1"/>
  <c r="H134" i="46" s="1"/>
  <c r="I134" i="46" s="1"/>
  <c r="J134" i="46" s="1"/>
  <c r="K134" i="46" s="1"/>
  <c r="L134" i="46" s="1"/>
  <c r="M134" i="46" s="1"/>
  <c r="N134" i="46" s="1"/>
  <c r="O134" i="46" s="1"/>
  <c r="P134" i="46" s="1"/>
  <c r="Q134" i="46" s="1"/>
  <c r="R134" i="46" s="1"/>
  <c r="S134" i="46" s="1"/>
  <c r="E135" i="46"/>
  <c r="E136" i="46"/>
  <c r="E137" i="46"/>
  <c r="G137" i="46" s="1"/>
  <c r="E138" i="46"/>
  <c r="G138" i="46" s="1"/>
  <c r="H138" i="46" s="1"/>
  <c r="I138" i="46" s="1"/>
  <c r="J138" i="46" s="1"/>
  <c r="K138" i="46" s="1"/>
  <c r="L138" i="46" s="1"/>
  <c r="M138" i="46" s="1"/>
  <c r="N138" i="46" s="1"/>
  <c r="O138" i="46" s="1"/>
  <c r="P138" i="46" s="1"/>
  <c r="Q138" i="46" s="1"/>
  <c r="R138" i="46" s="1"/>
  <c r="S138" i="46" s="1"/>
  <c r="E139" i="46"/>
  <c r="G139" i="46" s="1"/>
  <c r="H139" i="46" s="1"/>
  <c r="I139" i="46" s="1"/>
  <c r="J139" i="46" s="1"/>
  <c r="K139" i="46" s="1"/>
  <c r="L139" i="46"/>
  <c r="M139" i="46" s="1"/>
  <c r="N139" i="46" s="1"/>
  <c r="O139" i="46" s="1"/>
  <c r="P139" i="46" s="1"/>
  <c r="Q139" i="46" s="1"/>
  <c r="R139" i="46" s="1"/>
  <c r="S139" i="46" s="1"/>
  <c r="E140" i="46"/>
  <c r="G140" i="46" s="1"/>
  <c r="H140" i="46" s="1"/>
  <c r="I140" i="46" s="1"/>
  <c r="J140" i="46" s="1"/>
  <c r="K140" i="46" s="1"/>
  <c r="L140" i="46" s="1"/>
  <c r="M140" i="46" s="1"/>
  <c r="N140" i="46" s="1"/>
  <c r="O140" i="46" s="1"/>
  <c r="P140" i="46" s="1"/>
  <c r="Q140" i="46" s="1"/>
  <c r="R140" i="46" s="1"/>
  <c r="S140" i="46" s="1"/>
  <c r="E141" i="46"/>
  <c r="G141" i="46" s="1"/>
  <c r="E142" i="46"/>
  <c r="G142" i="46" s="1"/>
  <c r="E143" i="46"/>
  <c r="E144" i="46"/>
  <c r="G144" i="46" s="1"/>
  <c r="H144" i="46" s="1"/>
  <c r="I144" i="46" s="1"/>
  <c r="J144" i="46" s="1"/>
  <c r="K144" i="46" s="1"/>
  <c r="L144" i="46" s="1"/>
  <c r="M144" i="46" s="1"/>
  <c r="N144" i="46" s="1"/>
  <c r="O144" i="46" s="1"/>
  <c r="P144" i="46" s="1"/>
  <c r="Q144" i="46" s="1"/>
  <c r="R144" i="46" s="1"/>
  <c r="S144" i="46" s="1"/>
  <c r="E145" i="46"/>
  <c r="G145" i="46" s="1"/>
  <c r="H145" i="46" s="1"/>
  <c r="I145" i="46" s="1"/>
  <c r="J145" i="46" s="1"/>
  <c r="K145" i="46" s="1"/>
  <c r="L145" i="46" s="1"/>
  <c r="M145" i="46" s="1"/>
  <c r="N145" i="46" s="1"/>
  <c r="O145" i="46" s="1"/>
  <c r="P145" i="46" s="1"/>
  <c r="Q145" i="46" s="1"/>
  <c r="R145" i="46" s="1"/>
  <c r="S145" i="46" s="1"/>
  <c r="E146" i="46"/>
  <c r="G146" i="46" s="1"/>
  <c r="E147" i="46"/>
  <c r="G147" i="46" s="1"/>
  <c r="E148" i="46"/>
  <c r="G148" i="46" s="1"/>
  <c r="H148" i="46" s="1"/>
  <c r="I148" i="46" s="1"/>
  <c r="J148" i="46" s="1"/>
  <c r="K148" i="46" s="1"/>
  <c r="L148" i="46" s="1"/>
  <c r="M148" i="46" s="1"/>
  <c r="N148" i="46"/>
  <c r="O148" i="46" s="1"/>
  <c r="P148" i="46" s="1"/>
  <c r="Q148" i="46" s="1"/>
  <c r="R148" i="46" s="1"/>
  <c r="S148" i="46" s="1"/>
  <c r="E149" i="46"/>
  <c r="G149" i="46" s="1"/>
  <c r="H149" i="46" s="1"/>
  <c r="I149" i="46" s="1"/>
  <c r="J149" i="46" s="1"/>
  <c r="K149" i="46" s="1"/>
  <c r="L149" i="46" s="1"/>
  <c r="M149" i="46" s="1"/>
  <c r="N149" i="46" s="1"/>
  <c r="O149" i="46" s="1"/>
  <c r="P149" i="46" s="1"/>
  <c r="Q149" i="46" s="1"/>
  <c r="R149" i="46" s="1"/>
  <c r="S149" i="46" s="1"/>
  <c r="E150" i="46"/>
  <c r="G150" i="46" s="1"/>
  <c r="H150" i="46" s="1"/>
  <c r="I150" i="46" s="1"/>
  <c r="J150" i="46" s="1"/>
  <c r="K150" i="46" s="1"/>
  <c r="L150" i="46" s="1"/>
  <c r="M150" i="46" s="1"/>
  <c r="N150" i="46" s="1"/>
  <c r="O150" i="46" s="1"/>
  <c r="P150" i="46" s="1"/>
  <c r="Q150" i="46" s="1"/>
  <c r="R150" i="46" s="1"/>
  <c r="S150" i="46" s="1"/>
  <c r="E151" i="46"/>
  <c r="E152" i="46"/>
  <c r="G152" i="46" s="1"/>
  <c r="E153" i="46"/>
  <c r="G153" i="46" s="1"/>
  <c r="H153" i="46" s="1"/>
  <c r="I153" i="46" s="1"/>
  <c r="J153" i="46" s="1"/>
  <c r="K153" i="46" s="1"/>
  <c r="L153" i="46" s="1"/>
  <c r="M153" i="46" s="1"/>
  <c r="N153" i="46" s="1"/>
  <c r="O153" i="46" s="1"/>
  <c r="P153" i="46" s="1"/>
  <c r="Q153" i="46" s="1"/>
  <c r="R153" i="46" s="1"/>
  <c r="S153" i="46" s="1"/>
  <c r="E154" i="46"/>
  <c r="E155" i="46"/>
  <c r="G155" i="46" s="1"/>
  <c r="H155" i="46"/>
  <c r="I155" i="46" s="1"/>
  <c r="J155" i="46" s="1"/>
  <c r="K155" i="46" s="1"/>
  <c r="L155" i="46" s="1"/>
  <c r="M155" i="46" s="1"/>
  <c r="N155" i="46" s="1"/>
  <c r="O155" i="46" s="1"/>
  <c r="P155" i="46" s="1"/>
  <c r="Q155" i="46" s="1"/>
  <c r="R155" i="46" s="1"/>
  <c r="S155" i="46" s="1"/>
  <c r="E156" i="46"/>
  <c r="G156" i="46"/>
  <c r="E157" i="46"/>
  <c r="G157" i="46" s="1"/>
  <c r="E158" i="46"/>
  <c r="G158" i="46" s="1"/>
  <c r="H158" i="46" s="1"/>
  <c r="I158" i="46" s="1"/>
  <c r="J158" i="46" s="1"/>
  <c r="K158" i="46" s="1"/>
  <c r="L158" i="46" s="1"/>
  <c r="M158" i="46" s="1"/>
  <c r="N158" i="46" s="1"/>
  <c r="O158" i="46" s="1"/>
  <c r="P158" i="46" s="1"/>
  <c r="Q158" i="46" s="1"/>
  <c r="R158" i="46" s="1"/>
  <c r="S158" i="46" s="1"/>
  <c r="E159" i="46"/>
  <c r="E160" i="46"/>
  <c r="G160" i="46" s="1"/>
  <c r="H160" i="46" s="1"/>
  <c r="I160" i="46" s="1"/>
  <c r="J160" i="46" s="1"/>
  <c r="K160" i="46" s="1"/>
  <c r="L160" i="46" s="1"/>
  <c r="M160" i="46" s="1"/>
  <c r="N160" i="46" s="1"/>
  <c r="O160" i="46" s="1"/>
  <c r="P160" i="46" s="1"/>
  <c r="Q160" i="46" s="1"/>
  <c r="R160" i="46" s="1"/>
  <c r="S160" i="46" s="1"/>
  <c r="E161" i="46"/>
  <c r="G161" i="46" s="1"/>
  <c r="E162" i="46"/>
  <c r="G162" i="46" s="1"/>
  <c r="E163" i="46"/>
  <c r="G163" i="46" s="1"/>
  <c r="H163" i="46" s="1"/>
  <c r="I163" i="46" s="1"/>
  <c r="J163" i="46" s="1"/>
  <c r="K163" i="46" s="1"/>
  <c r="L163" i="46" s="1"/>
  <c r="M163" i="46" s="1"/>
  <c r="N163" i="46" s="1"/>
  <c r="O163" i="46" s="1"/>
  <c r="P163" i="46" s="1"/>
  <c r="Q163" i="46" s="1"/>
  <c r="R163" i="46" s="1"/>
  <c r="S163" i="46" s="1"/>
  <c r="E164" i="46"/>
  <c r="G164" i="46" s="1"/>
  <c r="H164" i="46" s="1"/>
  <c r="I164" i="46" s="1"/>
  <c r="J164" i="46" s="1"/>
  <c r="K164" i="46" s="1"/>
  <c r="L164" i="46" s="1"/>
  <c r="M164" i="46" s="1"/>
  <c r="N164" i="46" s="1"/>
  <c r="O164" i="46" s="1"/>
  <c r="P164" i="46" s="1"/>
  <c r="Q164" i="46" s="1"/>
  <c r="R164" i="46" s="1"/>
  <c r="S164" i="46" s="1"/>
  <c r="E165" i="46"/>
  <c r="G165" i="46" s="1"/>
  <c r="H165" i="46" s="1"/>
  <c r="I165" i="46" s="1"/>
  <c r="J165" i="46" s="1"/>
  <c r="K165" i="46" s="1"/>
  <c r="L165" i="46" s="1"/>
  <c r="M165" i="46" s="1"/>
  <c r="N165" i="46" s="1"/>
  <c r="O165" i="46" s="1"/>
  <c r="P165" i="46" s="1"/>
  <c r="Q165" i="46" s="1"/>
  <c r="R165" i="46" s="1"/>
  <c r="S165" i="46" s="1"/>
  <c r="E166" i="46"/>
  <c r="G166" i="46" s="1"/>
  <c r="E167" i="46"/>
  <c r="E168" i="46"/>
  <c r="E169" i="46"/>
  <c r="G169" i="46" s="1"/>
  <c r="H169" i="46" s="1"/>
  <c r="I169" i="46" s="1"/>
  <c r="J169" i="46" s="1"/>
  <c r="K169" i="46" s="1"/>
  <c r="L169" i="46" s="1"/>
  <c r="M169" i="46" s="1"/>
  <c r="N169" i="46" s="1"/>
  <c r="O169" i="46" s="1"/>
  <c r="P169" i="46" s="1"/>
  <c r="Q169" i="46" s="1"/>
  <c r="R169" i="46" s="1"/>
  <c r="S169" i="46" s="1"/>
  <c r="E170" i="46"/>
  <c r="G170" i="46" s="1"/>
  <c r="H170" i="46" s="1"/>
  <c r="I170" i="46" s="1"/>
  <c r="J170" i="46" s="1"/>
  <c r="K170" i="46" s="1"/>
  <c r="L170" i="46" s="1"/>
  <c r="M170" i="46" s="1"/>
  <c r="N170" i="46" s="1"/>
  <c r="O170" i="46" s="1"/>
  <c r="P170" i="46" s="1"/>
  <c r="Q170" i="46" s="1"/>
  <c r="R170" i="46" s="1"/>
  <c r="S170" i="46" s="1"/>
  <c r="E171" i="46"/>
  <c r="G171" i="46" s="1"/>
  <c r="E172" i="46"/>
  <c r="G172" i="46" s="1"/>
  <c r="E173" i="46"/>
  <c r="G173" i="46" s="1"/>
  <c r="H173" i="46" s="1"/>
  <c r="I173" i="46" s="1"/>
  <c r="J173" i="46" s="1"/>
  <c r="K173" i="46" s="1"/>
  <c r="L173" i="46" s="1"/>
  <c r="M173" i="46" s="1"/>
  <c r="N173" i="46" s="1"/>
  <c r="O173" i="46" s="1"/>
  <c r="P173" i="46" s="1"/>
  <c r="Q173" i="46" s="1"/>
  <c r="R173" i="46" s="1"/>
  <c r="S173" i="46" s="1"/>
  <c r="E174" i="46"/>
  <c r="G174" i="46" s="1"/>
  <c r="H174" i="46" s="1"/>
  <c r="I174" i="46" s="1"/>
  <c r="J174" i="46" s="1"/>
  <c r="K174" i="46" s="1"/>
  <c r="L174" i="46" s="1"/>
  <c r="M174" i="46" s="1"/>
  <c r="N174" i="46" s="1"/>
  <c r="O174" i="46" s="1"/>
  <c r="P174" i="46" s="1"/>
  <c r="Q174" i="46" s="1"/>
  <c r="R174" i="46" s="1"/>
  <c r="S174" i="46" s="1"/>
  <c r="E175" i="46"/>
  <c r="E176" i="46"/>
  <c r="G176" i="46" s="1"/>
  <c r="E177" i="46"/>
  <c r="G177" i="46" s="1"/>
  <c r="E178" i="46"/>
  <c r="G178" i="46" s="1"/>
  <c r="H178" i="46" s="1"/>
  <c r="I178" i="46" s="1"/>
  <c r="J178" i="46" s="1"/>
  <c r="K178" i="46" s="1"/>
  <c r="L178" i="46" s="1"/>
  <c r="M178" i="46" s="1"/>
  <c r="N178" i="46" s="1"/>
  <c r="O178" i="46" s="1"/>
  <c r="P178" i="46" s="1"/>
  <c r="Q178" i="46" s="1"/>
  <c r="R178" i="46" s="1"/>
  <c r="S178" i="46" s="1"/>
  <c r="E179" i="46"/>
  <c r="G179" i="46" s="1"/>
  <c r="H179" i="46" s="1"/>
  <c r="I179" i="46" s="1"/>
  <c r="J179" i="46" s="1"/>
  <c r="K179" i="46" s="1"/>
  <c r="L179" i="46" s="1"/>
  <c r="M179" i="46" s="1"/>
  <c r="N179" i="46" s="1"/>
  <c r="O179" i="46" s="1"/>
  <c r="P179" i="46" s="1"/>
  <c r="Q179" i="46" s="1"/>
  <c r="R179" i="46" s="1"/>
  <c r="S179" i="46" s="1"/>
  <c r="E180" i="46"/>
  <c r="G180" i="46" s="1"/>
  <c r="H180" i="46" s="1"/>
  <c r="I180" i="46" s="1"/>
  <c r="J180" i="46" s="1"/>
  <c r="K180" i="46" s="1"/>
  <c r="L180" i="46" s="1"/>
  <c r="M180" i="46" s="1"/>
  <c r="N180" i="46" s="1"/>
  <c r="O180" i="46" s="1"/>
  <c r="P180" i="46" s="1"/>
  <c r="Q180" i="46" s="1"/>
  <c r="R180" i="46" s="1"/>
  <c r="S180" i="46" s="1"/>
  <c r="E181" i="46"/>
  <c r="G181" i="46"/>
  <c r="E182" i="46"/>
  <c r="G182" i="46" s="1"/>
  <c r="E183" i="46"/>
  <c r="E184" i="46"/>
  <c r="G184" i="46" s="1"/>
  <c r="H184" i="46" s="1"/>
  <c r="I184" i="46" s="1"/>
  <c r="J184" i="46"/>
  <c r="K184" i="46" s="1"/>
  <c r="L184" i="46" s="1"/>
  <c r="M184" i="46" s="1"/>
  <c r="N184" i="46" s="1"/>
  <c r="O184" i="46" s="1"/>
  <c r="P184" i="46" s="1"/>
  <c r="Q184" i="46" s="1"/>
  <c r="R184" i="46" s="1"/>
  <c r="S184" i="46" s="1"/>
  <c r="E185" i="46"/>
  <c r="G185" i="46" s="1"/>
  <c r="H185" i="46" s="1"/>
  <c r="I185" i="46" s="1"/>
  <c r="J185" i="46" s="1"/>
  <c r="K185" i="46" s="1"/>
  <c r="L185" i="46" s="1"/>
  <c r="M185" i="46" s="1"/>
  <c r="N185" i="46" s="1"/>
  <c r="O185" i="46" s="1"/>
  <c r="P185" i="46" s="1"/>
  <c r="Q185" i="46" s="1"/>
  <c r="R185" i="46" s="1"/>
  <c r="S185" i="46" s="1"/>
  <c r="E186" i="46"/>
  <c r="E187" i="46"/>
  <c r="G187" i="46" s="1"/>
  <c r="E188" i="46"/>
  <c r="G188" i="46" s="1"/>
  <c r="H188" i="46" s="1"/>
  <c r="I188" i="46" s="1"/>
  <c r="J188" i="46" s="1"/>
  <c r="K188" i="46" s="1"/>
  <c r="L188" i="46" s="1"/>
  <c r="M188" i="46" s="1"/>
  <c r="N188" i="46" s="1"/>
  <c r="O188" i="46" s="1"/>
  <c r="P188" i="46" s="1"/>
  <c r="Q188" i="46" s="1"/>
  <c r="R188" i="46" s="1"/>
  <c r="S188" i="46" s="1"/>
  <c r="E189" i="46"/>
  <c r="G189" i="46" s="1"/>
  <c r="H189" i="46" s="1"/>
  <c r="I189" i="46" s="1"/>
  <c r="J189" i="46" s="1"/>
  <c r="K189" i="46" s="1"/>
  <c r="L189" i="46" s="1"/>
  <c r="M189" i="46" s="1"/>
  <c r="N189" i="46" s="1"/>
  <c r="O189" i="46" s="1"/>
  <c r="P189" i="46" s="1"/>
  <c r="Q189" i="46" s="1"/>
  <c r="R189" i="46" s="1"/>
  <c r="S189" i="46" s="1"/>
  <c r="E190" i="46"/>
  <c r="G190" i="46"/>
  <c r="H190" i="46" s="1"/>
  <c r="I190" i="46" s="1"/>
  <c r="J190" i="46" s="1"/>
  <c r="K190" i="46" s="1"/>
  <c r="L190" i="46" s="1"/>
  <c r="M190" i="46" s="1"/>
  <c r="N190" i="46" s="1"/>
  <c r="O190" i="46" s="1"/>
  <c r="P190" i="46" s="1"/>
  <c r="Q190" i="46" s="1"/>
  <c r="R190" i="46" s="1"/>
  <c r="S190" i="46" s="1"/>
  <c r="E191" i="46"/>
  <c r="E192" i="46"/>
  <c r="G192" i="46" s="1"/>
  <c r="E193" i="46"/>
  <c r="G193" i="46" s="1"/>
  <c r="H193" i="46" s="1"/>
  <c r="I193" i="46" s="1"/>
  <c r="J193" i="46" s="1"/>
  <c r="K193" i="46" s="1"/>
  <c r="L193" i="46" s="1"/>
  <c r="M193" i="46" s="1"/>
  <c r="N193" i="46" s="1"/>
  <c r="O193" i="46" s="1"/>
  <c r="P193" i="46" s="1"/>
  <c r="Q193" i="46" s="1"/>
  <c r="R193" i="46" s="1"/>
  <c r="S193" i="46" s="1"/>
  <c r="E194" i="46"/>
  <c r="G194" i="46" s="1"/>
  <c r="H194" i="46" s="1"/>
  <c r="I194" i="46" s="1"/>
  <c r="J194" i="46" s="1"/>
  <c r="K194" i="46" s="1"/>
  <c r="L194" i="46" s="1"/>
  <c r="M194" i="46" s="1"/>
  <c r="N194" i="46" s="1"/>
  <c r="O194" i="46" s="1"/>
  <c r="P194" i="46" s="1"/>
  <c r="Q194" i="46" s="1"/>
  <c r="R194" i="46" s="1"/>
  <c r="S194" i="46" s="1"/>
  <c r="E195" i="46"/>
  <c r="G195" i="46" s="1"/>
  <c r="H195" i="46" s="1"/>
  <c r="I195" i="46" s="1"/>
  <c r="J195" i="46" s="1"/>
  <c r="K195" i="46" s="1"/>
  <c r="L195" i="46" s="1"/>
  <c r="M195" i="46" s="1"/>
  <c r="N195" i="46" s="1"/>
  <c r="O195" i="46" s="1"/>
  <c r="P195" i="46" s="1"/>
  <c r="Q195" i="46" s="1"/>
  <c r="R195" i="46" s="1"/>
  <c r="S195" i="46" s="1"/>
  <c r="E196" i="46"/>
  <c r="G196" i="46" s="1"/>
  <c r="E197" i="46"/>
  <c r="G197" i="46" s="1"/>
  <c r="E198" i="46"/>
  <c r="G198" i="46" s="1"/>
  <c r="H198" i="46" s="1"/>
  <c r="I198" i="46" s="1"/>
  <c r="J198" i="46" s="1"/>
  <c r="K198" i="46" s="1"/>
  <c r="L198" i="46" s="1"/>
  <c r="M198" i="46" s="1"/>
  <c r="N198" i="46" s="1"/>
  <c r="O198" i="46" s="1"/>
  <c r="P198" i="46" s="1"/>
  <c r="Q198" i="46" s="1"/>
  <c r="R198" i="46" s="1"/>
  <c r="S198" i="46" s="1"/>
  <c r="E199" i="46"/>
  <c r="E200" i="46"/>
  <c r="E201" i="46"/>
  <c r="G201" i="46" s="1"/>
  <c r="E202" i="46"/>
  <c r="G202" i="46" s="1"/>
  <c r="E203" i="46"/>
  <c r="G203" i="46" s="1"/>
  <c r="H203" i="46" s="1"/>
  <c r="I203" i="46" s="1"/>
  <c r="J203" i="46" s="1"/>
  <c r="K203" i="46" s="1"/>
  <c r="L203" i="46" s="1"/>
  <c r="M203" i="46" s="1"/>
  <c r="N203" i="46" s="1"/>
  <c r="O203" i="46" s="1"/>
  <c r="P203" i="46" s="1"/>
  <c r="Q203" i="46" s="1"/>
  <c r="R203" i="46" s="1"/>
  <c r="S203" i="46" s="1"/>
  <c r="E204" i="46"/>
  <c r="G204" i="46" s="1"/>
  <c r="H204" i="46" s="1"/>
  <c r="I204" i="46" s="1"/>
  <c r="J204" i="46" s="1"/>
  <c r="K204" i="46" s="1"/>
  <c r="L204" i="46" s="1"/>
  <c r="M204" i="46" s="1"/>
  <c r="N204" i="46" s="1"/>
  <c r="O204" i="46" s="1"/>
  <c r="P204" i="46" s="1"/>
  <c r="Q204" i="46" s="1"/>
  <c r="R204" i="46" s="1"/>
  <c r="S204" i="46" s="1"/>
  <c r="E205" i="46"/>
  <c r="G205" i="46" s="1"/>
  <c r="H205" i="46" s="1"/>
  <c r="I205" i="46" s="1"/>
  <c r="J205" i="46" s="1"/>
  <c r="K205" i="46" s="1"/>
  <c r="L205" i="46" s="1"/>
  <c r="M205" i="46" s="1"/>
  <c r="N205" i="46" s="1"/>
  <c r="O205" i="46" s="1"/>
  <c r="P205" i="46" s="1"/>
  <c r="Q205" i="46" s="1"/>
  <c r="R205" i="46" s="1"/>
  <c r="S205" i="46" s="1"/>
  <c r="E206" i="46"/>
  <c r="G206" i="46" s="1"/>
  <c r="E207" i="46"/>
  <c r="E208" i="46"/>
  <c r="G208" i="46" s="1"/>
  <c r="H208" i="46" s="1"/>
  <c r="I208" i="46" s="1"/>
  <c r="J208" i="46" s="1"/>
  <c r="K208" i="46" s="1"/>
  <c r="L208" i="46" s="1"/>
  <c r="M208" i="46" s="1"/>
  <c r="N208" i="46" s="1"/>
  <c r="O208" i="46" s="1"/>
  <c r="P208" i="46" s="1"/>
  <c r="Q208" i="46" s="1"/>
  <c r="R208" i="46" s="1"/>
  <c r="S208" i="46" s="1"/>
  <c r="E209" i="46"/>
  <c r="G209" i="46" s="1"/>
  <c r="H209" i="46" s="1"/>
  <c r="I209" i="46" s="1"/>
  <c r="J209" i="46" s="1"/>
  <c r="K209" i="46" s="1"/>
  <c r="L209" i="46" s="1"/>
  <c r="M209" i="46" s="1"/>
  <c r="N209" i="46" s="1"/>
  <c r="O209" i="46" s="1"/>
  <c r="P209" i="46" s="1"/>
  <c r="Q209" i="46" s="1"/>
  <c r="R209" i="46" s="1"/>
  <c r="S209" i="46" s="1"/>
  <c r="E210" i="46"/>
  <c r="G210" i="46" s="1"/>
  <c r="H210" i="46" s="1"/>
  <c r="I210" i="46" s="1"/>
  <c r="J210" i="46" s="1"/>
  <c r="K210" i="46" s="1"/>
  <c r="L210" i="46" s="1"/>
  <c r="M210" i="46" s="1"/>
  <c r="N210" i="46" s="1"/>
  <c r="O210" i="46" s="1"/>
  <c r="P210" i="46"/>
  <c r="Q210" i="46" s="1"/>
  <c r="R210" i="46" s="1"/>
  <c r="S210" i="46" s="1"/>
  <c r="E211" i="46"/>
  <c r="G211" i="46" s="1"/>
  <c r="E212" i="46"/>
  <c r="G212" i="46"/>
  <c r="E213" i="46"/>
  <c r="G213" i="46"/>
  <c r="H213" i="46" s="1"/>
  <c r="I213" i="46" s="1"/>
  <c r="J213" i="46" s="1"/>
  <c r="K213" i="46" s="1"/>
  <c r="L213" i="46" s="1"/>
  <c r="M213" i="46" s="1"/>
  <c r="N213" i="46" s="1"/>
  <c r="O213" i="46" s="1"/>
  <c r="P213" i="46" s="1"/>
  <c r="Q213" i="46" s="1"/>
  <c r="R213" i="46" s="1"/>
  <c r="S213" i="46" s="1"/>
  <c r="E214" i="46"/>
  <c r="G214" i="46"/>
  <c r="H214" i="46" s="1"/>
  <c r="I214" i="46" s="1"/>
  <c r="J214" i="46" s="1"/>
  <c r="K214" i="46" s="1"/>
  <c r="L214" i="46" s="1"/>
  <c r="M214" i="46" s="1"/>
  <c r="N214" i="46" s="1"/>
  <c r="O214" i="46" s="1"/>
  <c r="P214" i="46" s="1"/>
  <c r="Q214" i="46" s="1"/>
  <c r="R214" i="46" s="1"/>
  <c r="S214" i="46" s="1"/>
  <c r="E215" i="46"/>
  <c r="E216" i="46"/>
  <c r="G216" i="46" s="1"/>
  <c r="E217" i="46"/>
  <c r="G217" i="46" s="1"/>
  <c r="E218" i="46"/>
  <c r="E219" i="46"/>
  <c r="G219" i="46" s="1"/>
  <c r="H219" i="46" s="1"/>
  <c r="I219" i="46" s="1"/>
  <c r="J219" i="46" s="1"/>
  <c r="K219" i="46" s="1"/>
  <c r="L219" i="46" s="1"/>
  <c r="M219" i="46" s="1"/>
  <c r="N219" i="46" s="1"/>
  <c r="O219" i="46" s="1"/>
  <c r="P219" i="46" s="1"/>
  <c r="Q219" i="46"/>
  <c r="R219" i="46" s="1"/>
  <c r="S219" i="46" s="1"/>
  <c r="E220" i="46"/>
  <c r="G220" i="46" s="1"/>
  <c r="H220" i="46" s="1"/>
  <c r="I220" i="46" s="1"/>
  <c r="J220" i="46" s="1"/>
  <c r="K220" i="46" s="1"/>
  <c r="L220" i="46" s="1"/>
  <c r="M220" i="46" s="1"/>
  <c r="N220" i="46" s="1"/>
  <c r="O220" i="46" s="1"/>
  <c r="P220" i="46" s="1"/>
  <c r="Q220" i="46" s="1"/>
  <c r="R220" i="46" s="1"/>
  <c r="S220" i="46" s="1"/>
  <c r="E221" i="46"/>
  <c r="G221" i="46" s="1"/>
  <c r="E222" i="46"/>
  <c r="G222" i="46"/>
  <c r="E223" i="46"/>
  <c r="E224" i="46"/>
  <c r="G224" i="46" s="1"/>
  <c r="H224" i="46" s="1"/>
  <c r="I224" i="46" s="1"/>
  <c r="J224" i="46" s="1"/>
  <c r="K224" i="46" s="1"/>
  <c r="L224" i="46" s="1"/>
  <c r="M224" i="46" s="1"/>
  <c r="N224" i="46" s="1"/>
  <c r="O224" i="46" s="1"/>
  <c r="P224" i="46" s="1"/>
  <c r="Q224" i="46" s="1"/>
  <c r="R224" i="46" s="1"/>
  <c r="S224" i="46" s="1"/>
  <c r="E225" i="46"/>
  <c r="G225" i="46" s="1"/>
  <c r="H225" i="46" s="1"/>
  <c r="I225" i="46" s="1"/>
  <c r="J225" i="46" s="1"/>
  <c r="K225" i="46" s="1"/>
  <c r="L225" i="46" s="1"/>
  <c r="M225" i="46" s="1"/>
  <c r="N225" i="46" s="1"/>
  <c r="O225" i="46" s="1"/>
  <c r="P225" i="46" s="1"/>
  <c r="Q225" i="46" s="1"/>
  <c r="R225" i="46" s="1"/>
  <c r="S225" i="46" s="1"/>
  <c r="E226" i="46"/>
  <c r="G226" i="46" s="1"/>
  <c r="E227" i="46"/>
  <c r="G227" i="46" s="1"/>
  <c r="E228" i="46"/>
  <c r="G228" i="46" s="1"/>
  <c r="H228" i="46" s="1"/>
  <c r="I228" i="46" s="1"/>
  <c r="J228" i="46" s="1"/>
  <c r="K228" i="46" s="1"/>
  <c r="L228" i="46" s="1"/>
  <c r="M228" i="46" s="1"/>
  <c r="N228" i="46" s="1"/>
  <c r="O228" i="46" s="1"/>
  <c r="P228" i="46" s="1"/>
  <c r="Q228" i="46" s="1"/>
  <c r="R228" i="46" s="1"/>
  <c r="S228" i="46" s="1"/>
  <c r="E229" i="46"/>
  <c r="G229" i="46" s="1"/>
  <c r="H229" i="46" s="1"/>
  <c r="I229" i="46" s="1"/>
  <c r="J229" i="46" s="1"/>
  <c r="K229" i="46" s="1"/>
  <c r="L229" i="46" s="1"/>
  <c r="M229" i="46" s="1"/>
  <c r="N229" i="46" s="1"/>
  <c r="O229" i="46" s="1"/>
  <c r="P229" i="46" s="1"/>
  <c r="Q229" i="46" s="1"/>
  <c r="R229" i="46" s="1"/>
  <c r="S229" i="46" s="1"/>
  <c r="E230" i="46"/>
  <c r="G230" i="46" s="1"/>
  <c r="H230" i="46" s="1"/>
  <c r="I230" i="46" s="1"/>
  <c r="J230" i="46" s="1"/>
  <c r="K230" i="46" s="1"/>
  <c r="L230" i="46" s="1"/>
  <c r="M230" i="46" s="1"/>
  <c r="N230" i="46" s="1"/>
  <c r="O230" i="46" s="1"/>
  <c r="P230" i="46" s="1"/>
  <c r="Q230" i="46" s="1"/>
  <c r="R230" i="46" s="1"/>
  <c r="S230" i="46" s="1"/>
  <c r="E231" i="46"/>
  <c r="E232" i="46"/>
  <c r="E233" i="46"/>
  <c r="G233" i="46" s="1"/>
  <c r="H233" i="46" s="1"/>
  <c r="I233" i="46" s="1"/>
  <c r="J233" i="46" s="1"/>
  <c r="K233" i="46" s="1"/>
  <c r="L233" i="46" s="1"/>
  <c r="M233" i="46" s="1"/>
  <c r="N233" i="46" s="1"/>
  <c r="O233" i="46" s="1"/>
  <c r="P233" i="46" s="1"/>
  <c r="Q233" i="46" s="1"/>
  <c r="R233" i="46" s="1"/>
  <c r="S233" i="46" s="1"/>
  <c r="E234" i="46"/>
  <c r="G234" i="46" s="1"/>
  <c r="H234" i="46" s="1"/>
  <c r="I234" i="46" s="1"/>
  <c r="J234" i="46" s="1"/>
  <c r="K234" i="46" s="1"/>
  <c r="L234" i="46" s="1"/>
  <c r="M234" i="46" s="1"/>
  <c r="N234" i="46" s="1"/>
  <c r="O234" i="46" s="1"/>
  <c r="P234" i="46" s="1"/>
  <c r="Q234" i="46" s="1"/>
  <c r="R234" i="46" s="1"/>
  <c r="S234" i="46" s="1"/>
  <c r="E235" i="46"/>
  <c r="G235" i="46" s="1"/>
  <c r="H235" i="46"/>
  <c r="I235" i="46" s="1"/>
  <c r="J235" i="46" s="1"/>
  <c r="K235" i="46" s="1"/>
  <c r="L235" i="46" s="1"/>
  <c r="M235" i="46" s="1"/>
  <c r="N235" i="46" s="1"/>
  <c r="O235" i="46" s="1"/>
  <c r="P235" i="46" s="1"/>
  <c r="Q235" i="46" s="1"/>
  <c r="R235" i="46" s="1"/>
  <c r="S235" i="46" s="1"/>
  <c r="E236" i="46"/>
  <c r="G236" i="46" s="1"/>
  <c r="E237" i="46"/>
  <c r="G237" i="46" s="1"/>
  <c r="E238" i="46"/>
  <c r="G238" i="46" s="1"/>
  <c r="H238" i="46" s="1"/>
  <c r="I238" i="46" s="1"/>
  <c r="J238" i="46" s="1"/>
  <c r="K238" i="46" s="1"/>
  <c r="L238" i="46" s="1"/>
  <c r="M238" i="46" s="1"/>
  <c r="N238" i="46" s="1"/>
  <c r="O238" i="46" s="1"/>
  <c r="P238" i="46" s="1"/>
  <c r="Q238" i="46" s="1"/>
  <c r="R238" i="46" s="1"/>
  <c r="S238" i="46" s="1"/>
  <c r="E239" i="46"/>
  <c r="E240" i="46"/>
  <c r="G240" i="46" s="1"/>
  <c r="H240" i="46" s="1"/>
  <c r="I240" i="46" s="1"/>
  <c r="J240" i="46" s="1"/>
  <c r="K240" i="46" s="1"/>
  <c r="L240" i="46" s="1"/>
  <c r="M240" i="46" s="1"/>
  <c r="N240" i="46" s="1"/>
  <c r="O240" i="46" s="1"/>
  <c r="P240" i="46" s="1"/>
  <c r="Q240" i="46" s="1"/>
  <c r="R240" i="46" s="1"/>
  <c r="S240" i="46" s="1"/>
  <c r="E241" i="46"/>
  <c r="G241" i="46" s="1"/>
  <c r="E242" i="46"/>
  <c r="G242" i="46" s="1"/>
  <c r="E243" i="46"/>
  <c r="G243" i="46" s="1"/>
  <c r="H243" i="46" s="1"/>
  <c r="I243" i="46" s="1"/>
  <c r="J243" i="46" s="1"/>
  <c r="K243" i="46" s="1"/>
  <c r="L243" i="46" s="1"/>
  <c r="M243" i="46" s="1"/>
  <c r="N243" i="46" s="1"/>
  <c r="O243" i="46" s="1"/>
  <c r="P243" i="46" s="1"/>
  <c r="Q243" i="46" s="1"/>
  <c r="R243" i="46" s="1"/>
  <c r="S243" i="46" s="1"/>
  <c r="E244" i="46"/>
  <c r="G244" i="46" s="1"/>
  <c r="H244" i="46" s="1"/>
  <c r="I244" i="46" s="1"/>
  <c r="J244" i="46" s="1"/>
  <c r="K244" i="46" s="1"/>
  <c r="L244" i="46" s="1"/>
  <c r="M244" i="46" s="1"/>
  <c r="N244" i="46" s="1"/>
  <c r="O244" i="46" s="1"/>
  <c r="P244" i="46" s="1"/>
  <c r="Q244" i="46" s="1"/>
  <c r="R244" i="46" s="1"/>
  <c r="S244" i="46" s="1"/>
  <c r="E245" i="46"/>
  <c r="G245" i="46" s="1"/>
  <c r="H245" i="46" s="1"/>
  <c r="I245" i="46" s="1"/>
  <c r="J245" i="46" s="1"/>
  <c r="K245" i="46" s="1"/>
  <c r="L245" i="46" s="1"/>
  <c r="M245" i="46" s="1"/>
  <c r="N245" i="46" s="1"/>
  <c r="O245" i="46" s="1"/>
  <c r="P245" i="46" s="1"/>
  <c r="Q245" i="46" s="1"/>
  <c r="R245" i="46" s="1"/>
  <c r="S245" i="46" s="1"/>
  <c r="E246" i="46"/>
  <c r="G246" i="46" s="1"/>
  <c r="E247" i="46"/>
  <c r="E248" i="46"/>
  <c r="G248" i="46" s="1"/>
  <c r="H248" i="46" s="1"/>
  <c r="I248" i="46" s="1"/>
  <c r="J248" i="46" s="1"/>
  <c r="K248" i="46" s="1"/>
  <c r="L248" i="46" s="1"/>
  <c r="M248" i="46" s="1"/>
  <c r="N248" i="46" s="1"/>
  <c r="O248" i="46" s="1"/>
  <c r="P248" i="46" s="1"/>
  <c r="Q248" i="46" s="1"/>
  <c r="R248" i="46" s="1"/>
  <c r="S248" i="46" s="1"/>
  <c r="E249" i="46"/>
  <c r="G249" i="46" s="1"/>
  <c r="H249" i="46" s="1"/>
  <c r="I249" i="46" s="1"/>
  <c r="J249" i="46" s="1"/>
  <c r="K249" i="46" s="1"/>
  <c r="L249" i="46" s="1"/>
  <c r="M249" i="46" s="1"/>
  <c r="N249" i="46" s="1"/>
  <c r="O249" i="46" s="1"/>
  <c r="P249" i="46" s="1"/>
  <c r="Q249" i="46" s="1"/>
  <c r="R249" i="46" s="1"/>
  <c r="S249" i="46" s="1"/>
  <c r="E250" i="46"/>
  <c r="E251" i="46"/>
  <c r="G251" i="46" s="1"/>
  <c r="E252" i="46"/>
  <c r="G252" i="46" s="1"/>
  <c r="E253" i="46"/>
  <c r="E254" i="46"/>
  <c r="E255" i="46"/>
  <c r="G255" i="46" s="1"/>
  <c r="H255" i="46" s="1"/>
  <c r="I255" i="46" s="1"/>
  <c r="J255" i="46" s="1"/>
  <c r="K255" i="46" s="1"/>
  <c r="L255" i="46" s="1"/>
  <c r="M255" i="46" s="1"/>
  <c r="N255" i="46" s="1"/>
  <c r="O255" i="46" s="1"/>
  <c r="P255" i="46" s="1"/>
  <c r="Q255" i="46" s="1"/>
  <c r="R255" i="46" s="1"/>
  <c r="S255" i="46" s="1"/>
  <c r="E256" i="46"/>
  <c r="G256" i="46" s="1"/>
  <c r="E257" i="46"/>
  <c r="E258" i="46"/>
  <c r="E259" i="46"/>
  <c r="G259" i="46" s="1"/>
  <c r="H259" i="46" s="1"/>
  <c r="I259" i="46" s="1"/>
  <c r="J259" i="46" s="1"/>
  <c r="K259" i="46" s="1"/>
  <c r="L259" i="46" s="1"/>
  <c r="M259" i="46" s="1"/>
  <c r="N259" i="46" s="1"/>
  <c r="O259" i="46" s="1"/>
  <c r="P259" i="46" s="1"/>
  <c r="Q259" i="46" s="1"/>
  <c r="R259" i="46" s="1"/>
  <c r="S259" i="46" s="1"/>
  <c r="E260" i="46"/>
  <c r="G260" i="46" s="1"/>
  <c r="H260" i="46" s="1"/>
  <c r="I260" i="46" s="1"/>
  <c r="J260" i="46" s="1"/>
  <c r="K260" i="46" s="1"/>
  <c r="L260" i="46" s="1"/>
  <c r="M260" i="46" s="1"/>
  <c r="N260" i="46" s="1"/>
  <c r="O260" i="46" s="1"/>
  <c r="P260" i="46" s="1"/>
  <c r="Q260" i="46" s="1"/>
  <c r="R260" i="46" s="1"/>
  <c r="S260" i="46" s="1"/>
  <c r="E261" i="46"/>
  <c r="E262" i="46"/>
  <c r="E263" i="46"/>
  <c r="G263" i="46" s="1"/>
  <c r="H263" i="46" s="1"/>
  <c r="I263" i="46" s="1"/>
  <c r="J263" i="46" s="1"/>
  <c r="K263" i="46" s="1"/>
  <c r="L263" i="46" s="1"/>
  <c r="M263" i="46" s="1"/>
  <c r="N263" i="46" s="1"/>
  <c r="O263" i="46" s="1"/>
  <c r="P263" i="46" s="1"/>
  <c r="Q263" i="46" s="1"/>
  <c r="R263" i="46" s="1"/>
  <c r="S263" i="46" s="1"/>
  <c r="E264" i="46"/>
  <c r="G264" i="46" s="1"/>
  <c r="H264" i="46" s="1"/>
  <c r="I264" i="46" s="1"/>
  <c r="J264" i="46" s="1"/>
  <c r="K264" i="46" s="1"/>
  <c r="L264" i="46" s="1"/>
  <c r="M264" i="46" s="1"/>
  <c r="N264" i="46" s="1"/>
  <c r="O264" i="46" s="1"/>
  <c r="P264" i="46" s="1"/>
  <c r="Q264" i="46" s="1"/>
  <c r="R264" i="46" s="1"/>
  <c r="S264" i="46" s="1"/>
  <c r="E265" i="46"/>
  <c r="E266" i="46"/>
  <c r="E267" i="46"/>
  <c r="G267" i="46" s="1"/>
  <c r="E268" i="46"/>
  <c r="G268" i="46" s="1"/>
  <c r="H268" i="46" s="1"/>
  <c r="I268" i="46" s="1"/>
  <c r="J268" i="46" s="1"/>
  <c r="K268" i="46" s="1"/>
  <c r="L268" i="46" s="1"/>
  <c r="M268" i="46" s="1"/>
  <c r="N268" i="46" s="1"/>
  <c r="O268" i="46" s="1"/>
  <c r="P268" i="46" s="1"/>
  <c r="Q268" i="46" s="1"/>
  <c r="R268" i="46" s="1"/>
  <c r="S268" i="46" s="1"/>
  <c r="E269" i="46"/>
  <c r="E270" i="46"/>
  <c r="E271" i="46"/>
  <c r="G271" i="46" s="1"/>
  <c r="E272" i="46"/>
  <c r="G272" i="46" s="1"/>
  <c r="E273" i="46"/>
  <c r="E274" i="46"/>
  <c r="E275" i="46"/>
  <c r="G275" i="46" s="1"/>
  <c r="H275" i="46" s="1"/>
  <c r="I275" i="46" s="1"/>
  <c r="J275" i="46" s="1"/>
  <c r="K275" i="46" s="1"/>
  <c r="L275" i="46" s="1"/>
  <c r="M275" i="46" s="1"/>
  <c r="N275" i="46" s="1"/>
  <c r="O275" i="46" s="1"/>
  <c r="P275" i="46" s="1"/>
  <c r="Q275" i="46" s="1"/>
  <c r="R275" i="46" s="1"/>
  <c r="S275" i="46" s="1"/>
  <c r="E276" i="46"/>
  <c r="G276" i="46" s="1"/>
  <c r="E277" i="46"/>
  <c r="E278" i="46"/>
  <c r="E279" i="46"/>
  <c r="G279" i="46" s="1"/>
  <c r="H279" i="46" s="1"/>
  <c r="I279" i="46" s="1"/>
  <c r="J279" i="46" s="1"/>
  <c r="K279" i="46" s="1"/>
  <c r="L279" i="46" s="1"/>
  <c r="M279" i="46" s="1"/>
  <c r="N279" i="46" s="1"/>
  <c r="O279" i="46" s="1"/>
  <c r="P279" i="46" s="1"/>
  <c r="Q279" i="46" s="1"/>
  <c r="R279" i="46" s="1"/>
  <c r="S279" i="46" s="1"/>
  <c r="E280" i="46"/>
  <c r="G280" i="46" s="1"/>
  <c r="H280" i="46" s="1"/>
  <c r="I280" i="46" s="1"/>
  <c r="J280" i="46" s="1"/>
  <c r="K280" i="46" s="1"/>
  <c r="L280" i="46" s="1"/>
  <c r="M280" i="46" s="1"/>
  <c r="N280" i="46" s="1"/>
  <c r="O280" i="46" s="1"/>
  <c r="P280" i="46" s="1"/>
  <c r="Q280" i="46" s="1"/>
  <c r="R280" i="46" s="1"/>
  <c r="S280" i="46" s="1"/>
  <c r="E281" i="46"/>
  <c r="E282" i="46"/>
  <c r="E283" i="46"/>
  <c r="G283" i="46" s="1"/>
  <c r="H283" i="46" s="1"/>
  <c r="I283" i="46" s="1"/>
  <c r="J283" i="46" s="1"/>
  <c r="K283" i="46" s="1"/>
  <c r="L283" i="46" s="1"/>
  <c r="M283" i="46" s="1"/>
  <c r="N283" i="46" s="1"/>
  <c r="O283" i="46" s="1"/>
  <c r="P283" i="46" s="1"/>
  <c r="Q283" i="46" s="1"/>
  <c r="R283" i="46" s="1"/>
  <c r="S283" i="46" s="1"/>
  <c r="E284" i="46"/>
  <c r="F284" i="46" s="1"/>
  <c r="E285" i="46"/>
  <c r="E286" i="46"/>
  <c r="E287" i="46"/>
  <c r="F287" i="46" s="1"/>
  <c r="E12" i="46"/>
  <c r="E11" i="46"/>
  <c r="E10" i="46"/>
  <c r="E9" i="46"/>
  <c r="E8" i="46"/>
  <c r="E12" i="31"/>
  <c r="G12" i="31" s="1"/>
  <c r="H12" i="31" s="1"/>
  <c r="I12" i="31" s="1"/>
  <c r="J12" i="31" s="1"/>
  <c r="K12" i="31" s="1"/>
  <c r="L12" i="31" s="1"/>
  <c r="M12" i="31" s="1"/>
  <c r="N12" i="31" s="1"/>
  <c r="O12" i="31" s="1"/>
  <c r="P12" i="31" s="1"/>
  <c r="Q12" i="31" s="1"/>
  <c r="R12" i="31" s="1"/>
  <c r="S12" i="31" s="1"/>
  <c r="E13" i="31"/>
  <c r="G13" i="31" s="1"/>
  <c r="H13" i="31" s="1"/>
  <c r="I13" i="31" s="1"/>
  <c r="J13" i="31" s="1"/>
  <c r="K13" i="31" s="1"/>
  <c r="L13" i="31" s="1"/>
  <c r="M13" i="31" s="1"/>
  <c r="N13" i="31" s="1"/>
  <c r="O13" i="31" s="1"/>
  <c r="P13" i="31" s="1"/>
  <c r="Q13" i="31" s="1"/>
  <c r="R13" i="31" s="1"/>
  <c r="S13" i="31" s="1"/>
  <c r="E14" i="31"/>
  <c r="E15" i="31"/>
  <c r="E16" i="31"/>
  <c r="G16" i="31" s="1"/>
  <c r="H16" i="31" s="1"/>
  <c r="I16" i="31" s="1"/>
  <c r="J16" i="31" s="1"/>
  <c r="K16" i="31" s="1"/>
  <c r="L16" i="31" s="1"/>
  <c r="M16" i="31" s="1"/>
  <c r="N16" i="31" s="1"/>
  <c r="O16" i="31" s="1"/>
  <c r="P16" i="31" s="1"/>
  <c r="Q16" i="31" s="1"/>
  <c r="R16" i="31" s="1"/>
  <c r="S16" i="31" s="1"/>
  <c r="E17" i="31"/>
  <c r="E18" i="31"/>
  <c r="G18" i="31" s="1"/>
  <c r="E19" i="31"/>
  <c r="G19" i="31" s="1"/>
  <c r="E20" i="31"/>
  <c r="G20" i="31" s="1"/>
  <c r="H20" i="31" s="1"/>
  <c r="I20" i="31" s="1"/>
  <c r="J20" i="31" s="1"/>
  <c r="K20" i="31" s="1"/>
  <c r="L20" i="31" s="1"/>
  <c r="M20" i="31" s="1"/>
  <c r="N20" i="31" s="1"/>
  <c r="O20" i="31" s="1"/>
  <c r="P20" i="31" s="1"/>
  <c r="Q20" i="31" s="1"/>
  <c r="R20" i="31" s="1"/>
  <c r="S20" i="31" s="1"/>
  <c r="E21" i="31"/>
  <c r="G21" i="31" s="1"/>
  <c r="H21" i="31" s="1"/>
  <c r="I21" i="31" s="1"/>
  <c r="J21" i="31" s="1"/>
  <c r="K21" i="31" s="1"/>
  <c r="L21" i="31" s="1"/>
  <c r="M21" i="31" s="1"/>
  <c r="N21" i="31" s="1"/>
  <c r="O21" i="31" s="1"/>
  <c r="P21" i="31" s="1"/>
  <c r="Q21" i="31" s="1"/>
  <c r="R21" i="31" s="1"/>
  <c r="S21" i="31" s="1"/>
  <c r="E22" i="31"/>
  <c r="G22" i="31" s="1"/>
  <c r="E23" i="31"/>
  <c r="E24" i="31"/>
  <c r="G24" i="31" s="1"/>
  <c r="H24" i="31" s="1"/>
  <c r="I24" i="31" s="1"/>
  <c r="J24" i="31" s="1"/>
  <c r="K24" i="31" s="1"/>
  <c r="L24" i="31" s="1"/>
  <c r="M24" i="31" s="1"/>
  <c r="N24" i="31" s="1"/>
  <c r="O24" i="31" s="1"/>
  <c r="P24" i="31" s="1"/>
  <c r="Q24" i="31" s="1"/>
  <c r="R24" i="31" s="1"/>
  <c r="S24" i="31" s="1"/>
  <c r="E25" i="31"/>
  <c r="E26" i="31"/>
  <c r="G26" i="31" s="1"/>
  <c r="E27" i="31"/>
  <c r="G27" i="31" s="1"/>
  <c r="E28" i="31"/>
  <c r="G28" i="31" s="1"/>
  <c r="H28" i="31" s="1"/>
  <c r="I28" i="31" s="1"/>
  <c r="J28" i="31" s="1"/>
  <c r="K28" i="31" s="1"/>
  <c r="L28" i="31" s="1"/>
  <c r="M28" i="31" s="1"/>
  <c r="N28" i="31" s="1"/>
  <c r="O28" i="31" s="1"/>
  <c r="P28" i="31" s="1"/>
  <c r="Q28" i="31" s="1"/>
  <c r="R28" i="31" s="1"/>
  <c r="S28" i="31" s="1"/>
  <c r="E29" i="31"/>
  <c r="G29" i="31" s="1"/>
  <c r="H29" i="31" s="1"/>
  <c r="I29" i="31" s="1"/>
  <c r="J29" i="31" s="1"/>
  <c r="K29" i="31" s="1"/>
  <c r="L29" i="31" s="1"/>
  <c r="M29" i="31" s="1"/>
  <c r="N29" i="31" s="1"/>
  <c r="O29" i="31" s="1"/>
  <c r="P29" i="31" s="1"/>
  <c r="Q29" i="31" s="1"/>
  <c r="R29" i="31" s="1"/>
  <c r="S29" i="31" s="1"/>
  <c r="E30" i="31"/>
  <c r="G30" i="31" s="1"/>
  <c r="E31" i="31"/>
  <c r="E32" i="31"/>
  <c r="G32" i="31" s="1"/>
  <c r="H32" i="31" s="1"/>
  <c r="I32" i="31" s="1"/>
  <c r="J32" i="31" s="1"/>
  <c r="K32" i="31" s="1"/>
  <c r="L32" i="31" s="1"/>
  <c r="M32" i="31" s="1"/>
  <c r="N32" i="31" s="1"/>
  <c r="O32" i="31" s="1"/>
  <c r="P32" i="31" s="1"/>
  <c r="Q32" i="31" s="1"/>
  <c r="R32" i="31" s="1"/>
  <c r="S32" i="31" s="1"/>
  <c r="E33" i="31"/>
  <c r="E34" i="31"/>
  <c r="G34" i="31" s="1"/>
  <c r="E35" i="31"/>
  <c r="E36" i="31"/>
  <c r="G36" i="31" s="1"/>
  <c r="H36" i="31" s="1"/>
  <c r="I36" i="31" s="1"/>
  <c r="J36" i="31" s="1"/>
  <c r="K36" i="31" s="1"/>
  <c r="L36" i="31" s="1"/>
  <c r="M36" i="31" s="1"/>
  <c r="N36" i="31" s="1"/>
  <c r="O36" i="31" s="1"/>
  <c r="P36" i="31" s="1"/>
  <c r="Q36" i="31" s="1"/>
  <c r="R36" i="31" s="1"/>
  <c r="S36" i="31" s="1"/>
  <c r="E37" i="31"/>
  <c r="G37" i="31" s="1"/>
  <c r="H37" i="31" s="1"/>
  <c r="I37" i="31" s="1"/>
  <c r="J37" i="31" s="1"/>
  <c r="K37" i="31" s="1"/>
  <c r="L37" i="31" s="1"/>
  <c r="M37" i="31" s="1"/>
  <c r="N37" i="31" s="1"/>
  <c r="O37" i="31" s="1"/>
  <c r="P37" i="31" s="1"/>
  <c r="Q37" i="31" s="1"/>
  <c r="R37" i="31" s="1"/>
  <c r="S37" i="31" s="1"/>
  <c r="E38" i="31"/>
  <c r="E39" i="31"/>
  <c r="G39" i="31" s="1"/>
  <c r="E40" i="31"/>
  <c r="E41" i="31"/>
  <c r="G41" i="31" s="1"/>
  <c r="H41" i="31" s="1"/>
  <c r="I41" i="31" s="1"/>
  <c r="J41" i="31" s="1"/>
  <c r="K41" i="31" s="1"/>
  <c r="L41" i="31" s="1"/>
  <c r="M41" i="31" s="1"/>
  <c r="N41" i="31" s="1"/>
  <c r="O41" i="31" s="1"/>
  <c r="P41" i="31" s="1"/>
  <c r="Q41" i="31" s="1"/>
  <c r="R41" i="31" s="1"/>
  <c r="S41" i="31" s="1"/>
  <c r="E42" i="31"/>
  <c r="E43" i="31"/>
  <c r="G43" i="31" s="1"/>
  <c r="E44" i="31"/>
  <c r="G44" i="31" s="1"/>
  <c r="H44" i="31" s="1"/>
  <c r="I44" i="31" s="1"/>
  <c r="J44" i="31" s="1"/>
  <c r="K44" i="31" s="1"/>
  <c r="L44" i="31" s="1"/>
  <c r="M44" i="31" s="1"/>
  <c r="N44" i="31" s="1"/>
  <c r="O44" i="31" s="1"/>
  <c r="P44" i="31" s="1"/>
  <c r="Q44" i="31" s="1"/>
  <c r="R44" i="31" s="1"/>
  <c r="S44" i="31" s="1"/>
  <c r="E45" i="31"/>
  <c r="G45" i="31" s="1"/>
  <c r="H45" i="31" s="1"/>
  <c r="I45" i="31" s="1"/>
  <c r="J45" i="31" s="1"/>
  <c r="K45" i="31" s="1"/>
  <c r="L45" i="31" s="1"/>
  <c r="M45" i="31" s="1"/>
  <c r="N45" i="31" s="1"/>
  <c r="O45" i="31" s="1"/>
  <c r="P45" i="31" s="1"/>
  <c r="Q45" i="31" s="1"/>
  <c r="R45" i="31" s="1"/>
  <c r="S45" i="31" s="1"/>
  <c r="E46" i="31"/>
  <c r="E47" i="31"/>
  <c r="E48" i="31"/>
  <c r="E49" i="31"/>
  <c r="G49" i="31" s="1"/>
  <c r="H49" i="31" s="1"/>
  <c r="I49" i="31" s="1"/>
  <c r="J49" i="31" s="1"/>
  <c r="K49" i="31" s="1"/>
  <c r="L49" i="31" s="1"/>
  <c r="M49" i="31" s="1"/>
  <c r="N49" i="31" s="1"/>
  <c r="O49" i="31" s="1"/>
  <c r="P49" i="31" s="1"/>
  <c r="Q49" i="31" s="1"/>
  <c r="R49" i="31" s="1"/>
  <c r="S49" i="31" s="1"/>
  <c r="E50" i="31"/>
  <c r="E51" i="31"/>
  <c r="G51" i="31" s="1"/>
  <c r="E52" i="31"/>
  <c r="E53" i="31"/>
  <c r="G53" i="31" s="1"/>
  <c r="H53" i="31" s="1"/>
  <c r="I53" i="31" s="1"/>
  <c r="J53" i="31" s="1"/>
  <c r="K53" i="31" s="1"/>
  <c r="L53" i="31" s="1"/>
  <c r="M53" i="31" s="1"/>
  <c r="N53" i="31" s="1"/>
  <c r="O53" i="31" s="1"/>
  <c r="P53" i="31" s="1"/>
  <c r="Q53" i="31" s="1"/>
  <c r="R53" i="31" s="1"/>
  <c r="S53" i="31" s="1"/>
  <c r="E54" i="31"/>
  <c r="E55" i="31"/>
  <c r="G55" i="31" s="1"/>
  <c r="E56" i="31"/>
  <c r="G56" i="31" s="1"/>
  <c r="H56" i="31" s="1"/>
  <c r="I56" i="31" s="1"/>
  <c r="J56" i="31" s="1"/>
  <c r="K56" i="31" s="1"/>
  <c r="L56" i="31" s="1"/>
  <c r="M56" i="31" s="1"/>
  <c r="N56" i="31" s="1"/>
  <c r="O56" i="31" s="1"/>
  <c r="P56" i="31" s="1"/>
  <c r="Q56" i="31" s="1"/>
  <c r="R56" i="31" s="1"/>
  <c r="S56" i="31" s="1"/>
  <c r="E57" i="31"/>
  <c r="G57" i="31" s="1"/>
  <c r="H57" i="31" s="1"/>
  <c r="I57" i="31" s="1"/>
  <c r="J57" i="31" s="1"/>
  <c r="K57" i="31" s="1"/>
  <c r="L57" i="31" s="1"/>
  <c r="M57" i="31" s="1"/>
  <c r="N57" i="31" s="1"/>
  <c r="O57" i="31" s="1"/>
  <c r="P57" i="31" s="1"/>
  <c r="Q57" i="31" s="1"/>
  <c r="R57" i="31" s="1"/>
  <c r="S57" i="31" s="1"/>
  <c r="E58" i="31"/>
  <c r="G58" i="31" s="1"/>
  <c r="E59" i="31"/>
  <c r="G59" i="31" s="1"/>
  <c r="E60" i="31"/>
  <c r="G60" i="31" s="1"/>
  <c r="H60" i="31" s="1"/>
  <c r="I60" i="31" s="1"/>
  <c r="J60" i="31" s="1"/>
  <c r="K60" i="31" s="1"/>
  <c r="L60" i="31" s="1"/>
  <c r="M60" i="31" s="1"/>
  <c r="N60" i="31" s="1"/>
  <c r="O60" i="31" s="1"/>
  <c r="P60" i="31" s="1"/>
  <c r="Q60" i="31" s="1"/>
  <c r="R60" i="31" s="1"/>
  <c r="S60" i="31" s="1"/>
  <c r="E61" i="31"/>
  <c r="G61" i="31" s="1"/>
  <c r="H61" i="31" s="1"/>
  <c r="I61" i="31" s="1"/>
  <c r="J61" i="31" s="1"/>
  <c r="K61" i="31" s="1"/>
  <c r="L61" i="31" s="1"/>
  <c r="M61" i="31" s="1"/>
  <c r="N61" i="31" s="1"/>
  <c r="O61" i="31" s="1"/>
  <c r="P61" i="31" s="1"/>
  <c r="Q61" i="31" s="1"/>
  <c r="R61" i="31" s="1"/>
  <c r="S61" i="31" s="1"/>
  <c r="E62" i="31"/>
  <c r="G62" i="31" s="1"/>
  <c r="E63" i="31"/>
  <c r="G63" i="31" s="1"/>
  <c r="E64" i="31"/>
  <c r="G64" i="31" s="1"/>
  <c r="H64" i="31" s="1"/>
  <c r="I64" i="31" s="1"/>
  <c r="J64" i="31" s="1"/>
  <c r="K64" i="31" s="1"/>
  <c r="L64" i="31" s="1"/>
  <c r="M64" i="31" s="1"/>
  <c r="N64" i="31" s="1"/>
  <c r="O64" i="31" s="1"/>
  <c r="P64" i="31" s="1"/>
  <c r="Q64" i="31" s="1"/>
  <c r="R64" i="31" s="1"/>
  <c r="S64" i="31" s="1"/>
  <c r="E65" i="31"/>
  <c r="E66" i="31"/>
  <c r="G66" i="31" s="1"/>
  <c r="E67" i="31"/>
  <c r="E68" i="31"/>
  <c r="G68" i="31" s="1"/>
  <c r="H68" i="31" s="1"/>
  <c r="I68" i="31" s="1"/>
  <c r="J68" i="31" s="1"/>
  <c r="K68" i="31" s="1"/>
  <c r="L68" i="31" s="1"/>
  <c r="M68" i="31" s="1"/>
  <c r="N68" i="31" s="1"/>
  <c r="O68" i="31" s="1"/>
  <c r="P68" i="31" s="1"/>
  <c r="Q68" i="31" s="1"/>
  <c r="R68" i="31" s="1"/>
  <c r="S68" i="31" s="1"/>
  <c r="E69" i="31"/>
  <c r="G69" i="31" s="1"/>
  <c r="H69" i="31" s="1"/>
  <c r="I69" i="31" s="1"/>
  <c r="J69" i="31" s="1"/>
  <c r="K69" i="31" s="1"/>
  <c r="L69" i="31" s="1"/>
  <c r="M69" i="31" s="1"/>
  <c r="N69" i="31" s="1"/>
  <c r="O69" i="31" s="1"/>
  <c r="P69" i="31" s="1"/>
  <c r="Q69" i="31" s="1"/>
  <c r="R69" i="31" s="1"/>
  <c r="S69" i="31" s="1"/>
  <c r="E70" i="31"/>
  <c r="G70" i="31" s="1"/>
  <c r="E71" i="31"/>
  <c r="G71" i="31" s="1"/>
  <c r="E72" i="31"/>
  <c r="G72" i="31" s="1"/>
  <c r="H72" i="31" s="1"/>
  <c r="I72" i="31" s="1"/>
  <c r="J72" i="31" s="1"/>
  <c r="K72" i="31" s="1"/>
  <c r="L72" i="31" s="1"/>
  <c r="M72" i="31" s="1"/>
  <c r="N72" i="31" s="1"/>
  <c r="O72" i="31" s="1"/>
  <c r="P72" i="31" s="1"/>
  <c r="Q72" i="31" s="1"/>
  <c r="R72" i="31" s="1"/>
  <c r="S72" i="31" s="1"/>
  <c r="E73" i="31"/>
  <c r="G73" i="31" s="1"/>
  <c r="H73" i="31" s="1"/>
  <c r="I73" i="31" s="1"/>
  <c r="J73" i="31" s="1"/>
  <c r="K73" i="31" s="1"/>
  <c r="L73" i="31" s="1"/>
  <c r="M73" i="31" s="1"/>
  <c r="N73" i="31" s="1"/>
  <c r="O73" i="31" s="1"/>
  <c r="P73" i="31" s="1"/>
  <c r="Q73" i="31" s="1"/>
  <c r="R73" i="31" s="1"/>
  <c r="S73" i="31" s="1"/>
  <c r="E74" i="31"/>
  <c r="G74" i="31" s="1"/>
  <c r="E75" i="31"/>
  <c r="G75" i="31" s="1"/>
  <c r="E76" i="31"/>
  <c r="G76" i="31" s="1"/>
  <c r="H76" i="31" s="1"/>
  <c r="I76" i="31" s="1"/>
  <c r="J76" i="31" s="1"/>
  <c r="K76" i="31" s="1"/>
  <c r="L76" i="31" s="1"/>
  <c r="M76" i="31" s="1"/>
  <c r="N76" i="31" s="1"/>
  <c r="O76" i="31" s="1"/>
  <c r="P76" i="31" s="1"/>
  <c r="Q76" i="31" s="1"/>
  <c r="R76" i="31" s="1"/>
  <c r="S76" i="31" s="1"/>
  <c r="E77" i="31"/>
  <c r="E78" i="31"/>
  <c r="E79" i="31"/>
  <c r="E80" i="31"/>
  <c r="G80" i="31" s="1"/>
  <c r="H80" i="31" s="1"/>
  <c r="I80" i="31" s="1"/>
  <c r="J80" i="31" s="1"/>
  <c r="K80" i="31" s="1"/>
  <c r="L80" i="31" s="1"/>
  <c r="M80" i="31" s="1"/>
  <c r="N80" i="31" s="1"/>
  <c r="O80" i="31" s="1"/>
  <c r="P80" i="31" s="1"/>
  <c r="Q80" i="31" s="1"/>
  <c r="R80" i="31" s="1"/>
  <c r="S80" i="31" s="1"/>
  <c r="E81" i="31"/>
  <c r="G81" i="31" s="1"/>
  <c r="H81" i="31" s="1"/>
  <c r="I81" i="31" s="1"/>
  <c r="J81" i="31" s="1"/>
  <c r="K81" i="31" s="1"/>
  <c r="L81" i="31" s="1"/>
  <c r="M81" i="31" s="1"/>
  <c r="N81" i="31" s="1"/>
  <c r="O81" i="31" s="1"/>
  <c r="P81" i="31" s="1"/>
  <c r="Q81" i="31" s="1"/>
  <c r="R81" i="31" s="1"/>
  <c r="S81" i="31" s="1"/>
  <c r="E82" i="31"/>
  <c r="G82" i="31" s="1"/>
  <c r="E83" i="31"/>
  <c r="E84" i="31"/>
  <c r="E85" i="31"/>
  <c r="E86" i="31"/>
  <c r="G86" i="31" s="1"/>
  <c r="H86" i="31" s="1"/>
  <c r="I86" i="31" s="1"/>
  <c r="J86" i="31" s="1"/>
  <c r="K86" i="31" s="1"/>
  <c r="L86" i="31" s="1"/>
  <c r="M86" i="31" s="1"/>
  <c r="N86" i="31" s="1"/>
  <c r="O86" i="31" s="1"/>
  <c r="P86" i="31" s="1"/>
  <c r="Q86" i="31" s="1"/>
  <c r="R86" i="31" s="1"/>
  <c r="S86" i="31" s="1"/>
  <c r="E87" i="31"/>
  <c r="G47" i="31"/>
  <c r="E11" i="31"/>
  <c r="E10" i="31"/>
  <c r="E9" i="31"/>
  <c r="E8" i="31"/>
  <c r="E12" i="30"/>
  <c r="G12" i="30" s="1"/>
  <c r="H12" i="30" s="1"/>
  <c r="I12" i="30" s="1"/>
  <c r="J12" i="30" s="1"/>
  <c r="K12" i="30" s="1"/>
  <c r="L12" i="30" s="1"/>
  <c r="M12" i="30" s="1"/>
  <c r="N12" i="30" s="1"/>
  <c r="O12" i="30" s="1"/>
  <c r="P12" i="30" s="1"/>
  <c r="Q12" i="30" s="1"/>
  <c r="R12" i="30" s="1"/>
  <c r="S12" i="30" s="1"/>
  <c r="E13" i="30"/>
  <c r="G13" i="30" s="1"/>
  <c r="H13" i="30" s="1"/>
  <c r="I13" i="30" s="1"/>
  <c r="J13" i="30" s="1"/>
  <c r="K13" i="30" s="1"/>
  <c r="L13" i="30" s="1"/>
  <c r="M13" i="30" s="1"/>
  <c r="N13" i="30" s="1"/>
  <c r="O13" i="30" s="1"/>
  <c r="P13" i="30" s="1"/>
  <c r="Q13" i="30" s="1"/>
  <c r="R13" i="30" s="1"/>
  <c r="S13" i="30" s="1"/>
  <c r="E14" i="30"/>
  <c r="E15" i="30"/>
  <c r="E16" i="30"/>
  <c r="G16" i="30" s="1"/>
  <c r="H16" i="30" s="1"/>
  <c r="I16" i="30" s="1"/>
  <c r="J16" i="30" s="1"/>
  <c r="K16" i="30" s="1"/>
  <c r="L16" i="30" s="1"/>
  <c r="M16" i="30" s="1"/>
  <c r="N16" i="30" s="1"/>
  <c r="O16" i="30" s="1"/>
  <c r="P16" i="30" s="1"/>
  <c r="Q16" i="30" s="1"/>
  <c r="R16" i="30" s="1"/>
  <c r="S16" i="30" s="1"/>
  <c r="E17" i="30"/>
  <c r="G17" i="30" s="1"/>
  <c r="H17" i="30" s="1"/>
  <c r="I17" i="30" s="1"/>
  <c r="J17" i="30" s="1"/>
  <c r="K17" i="30" s="1"/>
  <c r="L17" i="30" s="1"/>
  <c r="M17" i="30" s="1"/>
  <c r="N17" i="30" s="1"/>
  <c r="O17" i="30" s="1"/>
  <c r="P17" i="30" s="1"/>
  <c r="Q17" i="30" s="1"/>
  <c r="R17" i="30" s="1"/>
  <c r="S17" i="30" s="1"/>
  <c r="E18" i="30"/>
  <c r="E19" i="30"/>
  <c r="G19" i="30" s="1"/>
  <c r="E20" i="30"/>
  <c r="G20" i="30" s="1"/>
  <c r="H20" i="30" s="1"/>
  <c r="I20" i="30" s="1"/>
  <c r="J20" i="30" s="1"/>
  <c r="K20" i="30" s="1"/>
  <c r="L20" i="30" s="1"/>
  <c r="M20" i="30" s="1"/>
  <c r="N20" i="30" s="1"/>
  <c r="O20" i="30" s="1"/>
  <c r="P20" i="30" s="1"/>
  <c r="Q20" i="30" s="1"/>
  <c r="R20" i="30" s="1"/>
  <c r="S20" i="30" s="1"/>
  <c r="E21" i="30"/>
  <c r="G21" i="30" s="1"/>
  <c r="H21" i="30" s="1"/>
  <c r="I21" i="30" s="1"/>
  <c r="J21" i="30" s="1"/>
  <c r="K21" i="30" s="1"/>
  <c r="L21" i="30" s="1"/>
  <c r="M21" i="30" s="1"/>
  <c r="N21" i="30" s="1"/>
  <c r="O21" i="30" s="1"/>
  <c r="P21" i="30" s="1"/>
  <c r="Q21" i="30" s="1"/>
  <c r="R21" i="30" s="1"/>
  <c r="S21" i="30" s="1"/>
  <c r="E22" i="30"/>
  <c r="E23" i="30"/>
  <c r="G23" i="30" s="1"/>
  <c r="E24" i="30"/>
  <c r="G24" i="30" s="1"/>
  <c r="H24" i="30" s="1"/>
  <c r="I24" i="30" s="1"/>
  <c r="J24" i="30" s="1"/>
  <c r="K24" i="30" s="1"/>
  <c r="L24" i="30" s="1"/>
  <c r="M24" i="30" s="1"/>
  <c r="N24" i="30" s="1"/>
  <c r="O24" i="30" s="1"/>
  <c r="P24" i="30" s="1"/>
  <c r="Q24" i="30" s="1"/>
  <c r="R24" i="30" s="1"/>
  <c r="S24" i="30" s="1"/>
  <c r="E25" i="30"/>
  <c r="E26" i="30"/>
  <c r="E27" i="30"/>
  <c r="G27" i="30" s="1"/>
  <c r="E28" i="30"/>
  <c r="G28" i="30" s="1"/>
  <c r="H28" i="30" s="1"/>
  <c r="I28" i="30" s="1"/>
  <c r="J28" i="30" s="1"/>
  <c r="K28" i="30" s="1"/>
  <c r="L28" i="30" s="1"/>
  <c r="M28" i="30" s="1"/>
  <c r="N28" i="30" s="1"/>
  <c r="O28" i="30" s="1"/>
  <c r="P28" i="30" s="1"/>
  <c r="Q28" i="30" s="1"/>
  <c r="R28" i="30" s="1"/>
  <c r="S28" i="30" s="1"/>
  <c r="E29" i="30"/>
  <c r="G29" i="30" s="1"/>
  <c r="H29" i="30" s="1"/>
  <c r="I29" i="30" s="1"/>
  <c r="J29" i="30" s="1"/>
  <c r="K29" i="30" s="1"/>
  <c r="L29" i="30" s="1"/>
  <c r="M29" i="30" s="1"/>
  <c r="N29" i="30" s="1"/>
  <c r="O29" i="30" s="1"/>
  <c r="P29" i="30" s="1"/>
  <c r="Q29" i="30" s="1"/>
  <c r="R29" i="30" s="1"/>
  <c r="S29" i="30" s="1"/>
  <c r="E30" i="30"/>
  <c r="E31" i="30"/>
  <c r="G31" i="30" s="1"/>
  <c r="E32" i="30"/>
  <c r="G32" i="30" s="1"/>
  <c r="H32" i="30" s="1"/>
  <c r="I32" i="30" s="1"/>
  <c r="J32" i="30" s="1"/>
  <c r="K32" i="30" s="1"/>
  <c r="L32" i="30" s="1"/>
  <c r="M32" i="30" s="1"/>
  <c r="N32" i="30" s="1"/>
  <c r="O32" i="30" s="1"/>
  <c r="P32" i="30" s="1"/>
  <c r="Q32" i="30" s="1"/>
  <c r="R32" i="30" s="1"/>
  <c r="S32" i="30" s="1"/>
  <c r="E33" i="30"/>
  <c r="G33" i="30" s="1"/>
  <c r="H33" i="30" s="1"/>
  <c r="I33" i="30" s="1"/>
  <c r="J33" i="30" s="1"/>
  <c r="K33" i="30" s="1"/>
  <c r="L33" i="30" s="1"/>
  <c r="M33" i="30" s="1"/>
  <c r="N33" i="30" s="1"/>
  <c r="O33" i="30" s="1"/>
  <c r="P33" i="30" s="1"/>
  <c r="Q33" i="30" s="1"/>
  <c r="R33" i="30" s="1"/>
  <c r="S33" i="30" s="1"/>
  <c r="E34" i="30"/>
  <c r="G34" i="30" s="1"/>
  <c r="E35" i="30"/>
  <c r="G35" i="30" s="1"/>
  <c r="E36" i="30"/>
  <c r="G36" i="30" s="1"/>
  <c r="H36" i="30" s="1"/>
  <c r="I36" i="30" s="1"/>
  <c r="J36" i="30" s="1"/>
  <c r="K36" i="30" s="1"/>
  <c r="L36" i="30" s="1"/>
  <c r="M36" i="30" s="1"/>
  <c r="N36" i="30" s="1"/>
  <c r="O36" i="30" s="1"/>
  <c r="P36" i="30" s="1"/>
  <c r="Q36" i="30" s="1"/>
  <c r="R36" i="30" s="1"/>
  <c r="S36" i="30" s="1"/>
  <c r="E37" i="30"/>
  <c r="E38" i="30"/>
  <c r="E39" i="30"/>
  <c r="G39" i="30" s="1"/>
  <c r="E40" i="30"/>
  <c r="G40" i="30" s="1"/>
  <c r="H40" i="30" s="1"/>
  <c r="I40" i="30" s="1"/>
  <c r="J40" i="30" s="1"/>
  <c r="K40" i="30" s="1"/>
  <c r="L40" i="30" s="1"/>
  <c r="M40" i="30" s="1"/>
  <c r="N40" i="30" s="1"/>
  <c r="O40" i="30" s="1"/>
  <c r="P40" i="30" s="1"/>
  <c r="Q40" i="30" s="1"/>
  <c r="R40" i="30" s="1"/>
  <c r="S40" i="30" s="1"/>
  <c r="E41" i="30"/>
  <c r="G41" i="30" s="1"/>
  <c r="H41" i="30" s="1"/>
  <c r="I41" i="30" s="1"/>
  <c r="J41" i="30" s="1"/>
  <c r="K41" i="30" s="1"/>
  <c r="L41" i="30" s="1"/>
  <c r="M41" i="30" s="1"/>
  <c r="N41" i="30" s="1"/>
  <c r="O41" i="30" s="1"/>
  <c r="P41" i="30" s="1"/>
  <c r="Q41" i="30" s="1"/>
  <c r="R41" i="30" s="1"/>
  <c r="S41" i="30" s="1"/>
  <c r="E42" i="30"/>
  <c r="G42" i="30" s="1"/>
  <c r="E43" i="30"/>
  <c r="G43" i="30" s="1"/>
  <c r="E44" i="30"/>
  <c r="E45" i="30"/>
  <c r="E46" i="30"/>
  <c r="G46" i="30" s="1"/>
  <c r="E47" i="30"/>
  <c r="G47" i="30" s="1"/>
  <c r="E48" i="30"/>
  <c r="G48" i="30" s="1"/>
  <c r="H48" i="30" s="1"/>
  <c r="I48" i="30" s="1"/>
  <c r="J48" i="30" s="1"/>
  <c r="K48" i="30" s="1"/>
  <c r="L48" i="30" s="1"/>
  <c r="M48" i="30" s="1"/>
  <c r="N48" i="30" s="1"/>
  <c r="O48" i="30" s="1"/>
  <c r="P48" i="30" s="1"/>
  <c r="Q48" i="30" s="1"/>
  <c r="R48" i="30" s="1"/>
  <c r="S48" i="30" s="1"/>
  <c r="E49" i="30"/>
  <c r="G49" i="30" s="1"/>
  <c r="H49" i="30" s="1"/>
  <c r="I49" i="30" s="1"/>
  <c r="J49" i="30" s="1"/>
  <c r="K49" i="30" s="1"/>
  <c r="L49" i="30" s="1"/>
  <c r="M49" i="30" s="1"/>
  <c r="N49" i="30" s="1"/>
  <c r="O49" i="30" s="1"/>
  <c r="P49" i="30" s="1"/>
  <c r="Q49" i="30" s="1"/>
  <c r="R49" i="30" s="1"/>
  <c r="S49" i="30" s="1"/>
  <c r="E50" i="30"/>
  <c r="G50" i="30" s="1"/>
  <c r="E51" i="30"/>
  <c r="G51" i="30" s="1"/>
  <c r="E52" i="30"/>
  <c r="E53" i="30"/>
  <c r="G53" i="30" s="1"/>
  <c r="H53" i="30" s="1"/>
  <c r="I53" i="30" s="1"/>
  <c r="J53" i="30" s="1"/>
  <c r="K53" i="30" s="1"/>
  <c r="L53" i="30" s="1"/>
  <c r="M53" i="30" s="1"/>
  <c r="N53" i="30" s="1"/>
  <c r="O53" i="30" s="1"/>
  <c r="P53" i="30" s="1"/>
  <c r="Q53" i="30" s="1"/>
  <c r="R53" i="30" s="1"/>
  <c r="S53" i="30" s="1"/>
  <c r="E54" i="30"/>
  <c r="G54" i="30" s="1"/>
  <c r="E55" i="30"/>
  <c r="G55" i="30" s="1"/>
  <c r="E56" i="30"/>
  <c r="G56" i="30" s="1"/>
  <c r="H56" i="30" s="1"/>
  <c r="I56" i="30" s="1"/>
  <c r="J56" i="30" s="1"/>
  <c r="K56" i="30" s="1"/>
  <c r="L56" i="30" s="1"/>
  <c r="M56" i="30" s="1"/>
  <c r="N56" i="30" s="1"/>
  <c r="O56" i="30" s="1"/>
  <c r="P56" i="30" s="1"/>
  <c r="Q56" i="30" s="1"/>
  <c r="R56" i="30" s="1"/>
  <c r="S56" i="30" s="1"/>
  <c r="E57" i="30"/>
  <c r="G57" i="30" s="1"/>
  <c r="H57" i="30" s="1"/>
  <c r="I57" i="30" s="1"/>
  <c r="J57" i="30" s="1"/>
  <c r="K57" i="30" s="1"/>
  <c r="L57" i="30" s="1"/>
  <c r="M57" i="30" s="1"/>
  <c r="N57" i="30" s="1"/>
  <c r="O57" i="30" s="1"/>
  <c r="P57" i="30" s="1"/>
  <c r="Q57" i="30" s="1"/>
  <c r="R57" i="30" s="1"/>
  <c r="S57" i="30" s="1"/>
  <c r="E58" i="30"/>
  <c r="G58" i="30" s="1"/>
  <c r="E59" i="30"/>
  <c r="G59" i="30" s="1"/>
  <c r="E60" i="30"/>
  <c r="E61" i="30"/>
  <c r="G61" i="30" s="1"/>
  <c r="H61" i="30" s="1"/>
  <c r="I61" i="30" s="1"/>
  <c r="J61" i="30" s="1"/>
  <c r="K61" i="30" s="1"/>
  <c r="L61" i="30" s="1"/>
  <c r="M61" i="30" s="1"/>
  <c r="N61" i="30" s="1"/>
  <c r="O61" i="30" s="1"/>
  <c r="P61" i="30" s="1"/>
  <c r="Q61" i="30" s="1"/>
  <c r="R61" i="30" s="1"/>
  <c r="S61" i="30" s="1"/>
  <c r="E62" i="30"/>
  <c r="G62" i="30" s="1"/>
  <c r="E63" i="30"/>
  <c r="G63" i="30" s="1"/>
  <c r="E64" i="30"/>
  <c r="G64" i="30" s="1"/>
  <c r="H64" i="30" s="1"/>
  <c r="I64" i="30" s="1"/>
  <c r="J64" i="30" s="1"/>
  <c r="K64" i="30" s="1"/>
  <c r="L64" i="30" s="1"/>
  <c r="M64" i="30" s="1"/>
  <c r="N64" i="30" s="1"/>
  <c r="O64" i="30" s="1"/>
  <c r="P64" i="30" s="1"/>
  <c r="Q64" i="30" s="1"/>
  <c r="R64" i="30" s="1"/>
  <c r="S64" i="30" s="1"/>
  <c r="E65" i="30"/>
  <c r="E66" i="30"/>
  <c r="E67" i="30"/>
  <c r="G67" i="30" s="1"/>
  <c r="E68" i="30"/>
  <c r="G68" i="30" s="1"/>
  <c r="H68" i="30" s="1"/>
  <c r="I68" i="30" s="1"/>
  <c r="J68" i="30" s="1"/>
  <c r="K68" i="30" s="1"/>
  <c r="L68" i="30" s="1"/>
  <c r="M68" i="30" s="1"/>
  <c r="N68" i="30" s="1"/>
  <c r="O68" i="30" s="1"/>
  <c r="P68" i="30" s="1"/>
  <c r="Q68" i="30" s="1"/>
  <c r="R68" i="30" s="1"/>
  <c r="S68" i="30" s="1"/>
  <c r="E69" i="30"/>
  <c r="E70" i="30"/>
  <c r="G70" i="30" s="1"/>
  <c r="E71" i="30"/>
  <c r="G71" i="30" s="1"/>
  <c r="E72" i="30"/>
  <c r="G72" i="30" s="1"/>
  <c r="H72" i="30" s="1"/>
  <c r="I72" i="30" s="1"/>
  <c r="J72" i="30" s="1"/>
  <c r="K72" i="30" s="1"/>
  <c r="L72" i="30" s="1"/>
  <c r="M72" i="30" s="1"/>
  <c r="N72" i="30" s="1"/>
  <c r="O72" i="30" s="1"/>
  <c r="P72" i="30" s="1"/>
  <c r="Q72" i="30" s="1"/>
  <c r="R72" i="30" s="1"/>
  <c r="S72" i="30" s="1"/>
  <c r="E73" i="30"/>
  <c r="E74" i="30"/>
  <c r="G74" i="30" s="1"/>
  <c r="E75" i="30"/>
  <c r="G75" i="30" s="1"/>
  <c r="E76" i="30"/>
  <c r="G76" i="30" s="1"/>
  <c r="H76" i="30" s="1"/>
  <c r="I76" i="30" s="1"/>
  <c r="J76" i="30" s="1"/>
  <c r="K76" i="30" s="1"/>
  <c r="L76" i="30" s="1"/>
  <c r="M76" i="30" s="1"/>
  <c r="N76" i="30" s="1"/>
  <c r="O76" i="30" s="1"/>
  <c r="P76" i="30" s="1"/>
  <c r="Q76" i="30" s="1"/>
  <c r="R76" i="30" s="1"/>
  <c r="S76" i="30" s="1"/>
  <c r="E77" i="30"/>
  <c r="E78" i="30"/>
  <c r="G78" i="30" s="1"/>
  <c r="E79" i="30"/>
  <c r="G79" i="30" s="1"/>
  <c r="E80" i="30"/>
  <c r="G80" i="30" s="1"/>
  <c r="H80" i="30" s="1"/>
  <c r="I80" i="30" s="1"/>
  <c r="J80" i="30" s="1"/>
  <c r="K80" i="30" s="1"/>
  <c r="L80" i="30" s="1"/>
  <c r="M80" i="30" s="1"/>
  <c r="N80" i="30" s="1"/>
  <c r="O80" i="30" s="1"/>
  <c r="P80" i="30" s="1"/>
  <c r="Q80" i="30" s="1"/>
  <c r="R80" i="30" s="1"/>
  <c r="S80" i="30" s="1"/>
  <c r="E81" i="30"/>
  <c r="E82" i="30"/>
  <c r="G82" i="30" s="1"/>
  <c r="E83" i="30"/>
  <c r="G83" i="30" s="1"/>
  <c r="E84" i="30"/>
  <c r="G84" i="30" s="1"/>
  <c r="H84" i="30" s="1"/>
  <c r="I84" i="30" s="1"/>
  <c r="J84" i="30" s="1"/>
  <c r="K84" i="30" s="1"/>
  <c r="L84" i="30" s="1"/>
  <c r="M84" i="30" s="1"/>
  <c r="N84" i="30" s="1"/>
  <c r="O84" i="30" s="1"/>
  <c r="P84" i="30" s="1"/>
  <c r="Q84" i="30" s="1"/>
  <c r="R84" i="30" s="1"/>
  <c r="S84" i="30" s="1"/>
  <c r="E85" i="30"/>
  <c r="E86" i="30"/>
  <c r="G86" i="30" s="1"/>
  <c r="H86" i="30" s="1"/>
  <c r="I86" i="30" s="1"/>
  <c r="J86" i="30" s="1"/>
  <c r="K86" i="30" s="1"/>
  <c r="L86" i="30" s="1"/>
  <c r="M86" i="30" s="1"/>
  <c r="N86" i="30" s="1"/>
  <c r="O86" i="30" s="1"/>
  <c r="P86" i="30" s="1"/>
  <c r="Q86" i="30" s="1"/>
  <c r="R86" i="30" s="1"/>
  <c r="S86" i="30" s="1"/>
  <c r="E87" i="30"/>
  <c r="F87" i="30" s="1"/>
  <c r="E11" i="30"/>
  <c r="E10" i="30"/>
  <c r="E9" i="30"/>
  <c r="E8" i="30"/>
  <c r="E12" i="29"/>
  <c r="G12" i="29" s="1"/>
  <c r="H12" i="29" s="1"/>
  <c r="I12" i="29" s="1"/>
  <c r="J12" i="29" s="1"/>
  <c r="K12" i="29" s="1"/>
  <c r="L12" i="29" s="1"/>
  <c r="M12" i="29" s="1"/>
  <c r="N12" i="29" s="1"/>
  <c r="O12" i="29" s="1"/>
  <c r="P12" i="29" s="1"/>
  <c r="Q12" i="29" s="1"/>
  <c r="R12" i="29" s="1"/>
  <c r="S12" i="29" s="1"/>
  <c r="E13" i="29"/>
  <c r="E14" i="29"/>
  <c r="E15" i="29"/>
  <c r="E16" i="29"/>
  <c r="G16" i="29" s="1"/>
  <c r="H16" i="29" s="1"/>
  <c r="I16" i="29" s="1"/>
  <c r="J16" i="29" s="1"/>
  <c r="K16" i="29" s="1"/>
  <c r="L16" i="29" s="1"/>
  <c r="M16" i="29" s="1"/>
  <c r="N16" i="29" s="1"/>
  <c r="O16" i="29" s="1"/>
  <c r="P16" i="29" s="1"/>
  <c r="Q16" i="29" s="1"/>
  <c r="R16" i="29" s="1"/>
  <c r="S16" i="29" s="1"/>
  <c r="E17" i="29"/>
  <c r="G17" i="29" s="1"/>
  <c r="H17" i="29" s="1"/>
  <c r="I17" i="29" s="1"/>
  <c r="J17" i="29" s="1"/>
  <c r="K17" i="29" s="1"/>
  <c r="L17" i="29" s="1"/>
  <c r="M17" i="29" s="1"/>
  <c r="N17" i="29" s="1"/>
  <c r="O17" i="29" s="1"/>
  <c r="P17" i="29" s="1"/>
  <c r="Q17" i="29" s="1"/>
  <c r="R17" i="29" s="1"/>
  <c r="S17" i="29" s="1"/>
  <c r="E18" i="29"/>
  <c r="E19" i="29"/>
  <c r="G19" i="29" s="1"/>
  <c r="E20" i="29"/>
  <c r="G20" i="29" s="1"/>
  <c r="H20" i="29" s="1"/>
  <c r="I20" i="29" s="1"/>
  <c r="J20" i="29" s="1"/>
  <c r="K20" i="29" s="1"/>
  <c r="L20" i="29" s="1"/>
  <c r="M20" i="29" s="1"/>
  <c r="N20" i="29" s="1"/>
  <c r="O20" i="29" s="1"/>
  <c r="P20" i="29" s="1"/>
  <c r="Q20" i="29" s="1"/>
  <c r="R20" i="29" s="1"/>
  <c r="S20" i="29" s="1"/>
  <c r="E21" i="29"/>
  <c r="G21" i="29" s="1"/>
  <c r="H21" i="29" s="1"/>
  <c r="I21" i="29" s="1"/>
  <c r="J21" i="29" s="1"/>
  <c r="K21" i="29" s="1"/>
  <c r="L21" i="29" s="1"/>
  <c r="M21" i="29" s="1"/>
  <c r="N21" i="29" s="1"/>
  <c r="O21" i="29" s="1"/>
  <c r="P21" i="29" s="1"/>
  <c r="Q21" i="29" s="1"/>
  <c r="R21" i="29" s="1"/>
  <c r="S21" i="29" s="1"/>
  <c r="E22" i="29"/>
  <c r="E23" i="29"/>
  <c r="G23" i="29" s="1"/>
  <c r="E24" i="29"/>
  <c r="G24" i="29" s="1"/>
  <c r="H24" i="29" s="1"/>
  <c r="I24" i="29" s="1"/>
  <c r="J24" i="29" s="1"/>
  <c r="K24" i="29" s="1"/>
  <c r="L24" i="29" s="1"/>
  <c r="M24" i="29" s="1"/>
  <c r="N24" i="29" s="1"/>
  <c r="O24" i="29" s="1"/>
  <c r="P24" i="29" s="1"/>
  <c r="Q24" i="29" s="1"/>
  <c r="R24" i="29" s="1"/>
  <c r="S24" i="29" s="1"/>
  <c r="E25" i="29"/>
  <c r="E26" i="29"/>
  <c r="E27" i="29"/>
  <c r="G27" i="29" s="1"/>
  <c r="E28" i="29"/>
  <c r="G28" i="29" s="1"/>
  <c r="H28" i="29" s="1"/>
  <c r="I28" i="29" s="1"/>
  <c r="J28" i="29" s="1"/>
  <c r="K28" i="29" s="1"/>
  <c r="L28" i="29" s="1"/>
  <c r="M28" i="29" s="1"/>
  <c r="N28" i="29" s="1"/>
  <c r="O28" i="29" s="1"/>
  <c r="P28" i="29" s="1"/>
  <c r="Q28" i="29" s="1"/>
  <c r="R28" i="29" s="1"/>
  <c r="S28" i="29" s="1"/>
  <c r="E29" i="29"/>
  <c r="G29" i="29" s="1"/>
  <c r="H29" i="29" s="1"/>
  <c r="I29" i="29" s="1"/>
  <c r="J29" i="29" s="1"/>
  <c r="K29" i="29" s="1"/>
  <c r="L29" i="29" s="1"/>
  <c r="M29" i="29" s="1"/>
  <c r="N29" i="29" s="1"/>
  <c r="O29" i="29" s="1"/>
  <c r="P29" i="29" s="1"/>
  <c r="Q29" i="29" s="1"/>
  <c r="R29" i="29" s="1"/>
  <c r="S29" i="29" s="1"/>
  <c r="E30" i="29"/>
  <c r="E31" i="29"/>
  <c r="G31" i="29" s="1"/>
  <c r="E32" i="29"/>
  <c r="G32" i="29" s="1"/>
  <c r="H32" i="29" s="1"/>
  <c r="I32" i="29" s="1"/>
  <c r="J32" i="29" s="1"/>
  <c r="K32" i="29" s="1"/>
  <c r="L32" i="29" s="1"/>
  <c r="M32" i="29" s="1"/>
  <c r="N32" i="29" s="1"/>
  <c r="O32" i="29" s="1"/>
  <c r="P32" i="29" s="1"/>
  <c r="Q32" i="29" s="1"/>
  <c r="R32" i="29" s="1"/>
  <c r="S32" i="29" s="1"/>
  <c r="E33" i="29"/>
  <c r="E34" i="29"/>
  <c r="E35" i="29"/>
  <c r="G35" i="29" s="1"/>
  <c r="E36" i="29"/>
  <c r="G36" i="29" s="1"/>
  <c r="H36" i="29" s="1"/>
  <c r="I36" i="29" s="1"/>
  <c r="J36" i="29" s="1"/>
  <c r="K36" i="29" s="1"/>
  <c r="L36" i="29" s="1"/>
  <c r="M36" i="29" s="1"/>
  <c r="N36" i="29" s="1"/>
  <c r="O36" i="29" s="1"/>
  <c r="P36" i="29" s="1"/>
  <c r="Q36" i="29" s="1"/>
  <c r="R36" i="29" s="1"/>
  <c r="S36" i="29" s="1"/>
  <c r="E37" i="29"/>
  <c r="E38" i="29"/>
  <c r="G38" i="29" s="1"/>
  <c r="E39" i="29"/>
  <c r="G39" i="29" s="1"/>
  <c r="E40" i="29"/>
  <c r="G40" i="29" s="1"/>
  <c r="H40" i="29" s="1"/>
  <c r="I40" i="29" s="1"/>
  <c r="J40" i="29" s="1"/>
  <c r="K40" i="29" s="1"/>
  <c r="L40" i="29" s="1"/>
  <c r="M40" i="29" s="1"/>
  <c r="N40" i="29" s="1"/>
  <c r="O40" i="29" s="1"/>
  <c r="P40" i="29" s="1"/>
  <c r="Q40" i="29" s="1"/>
  <c r="R40" i="29" s="1"/>
  <c r="S40" i="29" s="1"/>
  <c r="E41" i="29"/>
  <c r="G41" i="29" s="1"/>
  <c r="H41" i="29" s="1"/>
  <c r="I41" i="29" s="1"/>
  <c r="J41" i="29" s="1"/>
  <c r="K41" i="29" s="1"/>
  <c r="L41" i="29" s="1"/>
  <c r="M41" i="29" s="1"/>
  <c r="N41" i="29" s="1"/>
  <c r="O41" i="29" s="1"/>
  <c r="P41" i="29" s="1"/>
  <c r="Q41" i="29" s="1"/>
  <c r="R41" i="29" s="1"/>
  <c r="S41" i="29" s="1"/>
  <c r="E42" i="29"/>
  <c r="E43" i="29"/>
  <c r="G43" i="29" s="1"/>
  <c r="E44" i="29"/>
  <c r="E45" i="29"/>
  <c r="G45" i="29" s="1"/>
  <c r="H45" i="29" s="1"/>
  <c r="I45" i="29" s="1"/>
  <c r="J45" i="29" s="1"/>
  <c r="K45" i="29" s="1"/>
  <c r="L45" i="29" s="1"/>
  <c r="M45" i="29" s="1"/>
  <c r="N45" i="29" s="1"/>
  <c r="O45" i="29" s="1"/>
  <c r="P45" i="29" s="1"/>
  <c r="Q45" i="29" s="1"/>
  <c r="R45" i="29" s="1"/>
  <c r="S45" i="29" s="1"/>
  <c r="E46" i="29"/>
  <c r="G46" i="29" s="1"/>
  <c r="E47" i="29"/>
  <c r="G47" i="29" s="1"/>
  <c r="E48" i="29"/>
  <c r="G48" i="29" s="1"/>
  <c r="H48" i="29" s="1"/>
  <c r="I48" i="29" s="1"/>
  <c r="J48" i="29" s="1"/>
  <c r="K48" i="29" s="1"/>
  <c r="L48" i="29" s="1"/>
  <c r="M48" i="29" s="1"/>
  <c r="N48" i="29" s="1"/>
  <c r="O48" i="29" s="1"/>
  <c r="P48" i="29" s="1"/>
  <c r="Q48" i="29" s="1"/>
  <c r="R48" i="29" s="1"/>
  <c r="S48" i="29" s="1"/>
  <c r="E49" i="29"/>
  <c r="G49" i="29" s="1"/>
  <c r="H49" i="29" s="1"/>
  <c r="I49" i="29" s="1"/>
  <c r="J49" i="29" s="1"/>
  <c r="K49" i="29" s="1"/>
  <c r="L49" i="29" s="1"/>
  <c r="M49" i="29" s="1"/>
  <c r="N49" i="29" s="1"/>
  <c r="O49" i="29" s="1"/>
  <c r="P49" i="29" s="1"/>
  <c r="Q49" i="29" s="1"/>
  <c r="R49" i="29" s="1"/>
  <c r="S49" i="29" s="1"/>
  <c r="E50" i="29"/>
  <c r="E51" i="29"/>
  <c r="G51" i="29" s="1"/>
  <c r="E52" i="29"/>
  <c r="E53" i="29"/>
  <c r="G53" i="29" s="1"/>
  <c r="H53" i="29" s="1"/>
  <c r="I53" i="29" s="1"/>
  <c r="J53" i="29" s="1"/>
  <c r="K53" i="29" s="1"/>
  <c r="L53" i="29" s="1"/>
  <c r="M53" i="29" s="1"/>
  <c r="N53" i="29" s="1"/>
  <c r="O53" i="29" s="1"/>
  <c r="P53" i="29" s="1"/>
  <c r="Q53" i="29" s="1"/>
  <c r="R53" i="29" s="1"/>
  <c r="S53" i="29" s="1"/>
  <c r="E54" i="29"/>
  <c r="G54" i="29" s="1"/>
  <c r="E55" i="29"/>
  <c r="G55" i="29" s="1"/>
  <c r="E56" i="29"/>
  <c r="G56" i="29" s="1"/>
  <c r="H56" i="29" s="1"/>
  <c r="I56" i="29" s="1"/>
  <c r="J56" i="29" s="1"/>
  <c r="K56" i="29" s="1"/>
  <c r="L56" i="29" s="1"/>
  <c r="M56" i="29" s="1"/>
  <c r="N56" i="29" s="1"/>
  <c r="O56" i="29" s="1"/>
  <c r="P56" i="29" s="1"/>
  <c r="Q56" i="29" s="1"/>
  <c r="R56" i="29" s="1"/>
  <c r="S56" i="29" s="1"/>
  <c r="E57" i="29"/>
  <c r="G57" i="29" s="1"/>
  <c r="H57" i="29" s="1"/>
  <c r="I57" i="29" s="1"/>
  <c r="J57" i="29" s="1"/>
  <c r="K57" i="29" s="1"/>
  <c r="L57" i="29" s="1"/>
  <c r="M57" i="29" s="1"/>
  <c r="N57" i="29" s="1"/>
  <c r="O57" i="29" s="1"/>
  <c r="P57" i="29" s="1"/>
  <c r="Q57" i="29" s="1"/>
  <c r="R57" i="29" s="1"/>
  <c r="S57" i="29" s="1"/>
  <c r="E58" i="29"/>
  <c r="E59" i="29"/>
  <c r="G59" i="29" s="1"/>
  <c r="E60" i="29"/>
  <c r="E61" i="29"/>
  <c r="E62" i="29"/>
  <c r="E63" i="29"/>
  <c r="G63" i="29" s="1"/>
  <c r="E64" i="29"/>
  <c r="G64" i="29" s="1"/>
  <c r="H64" i="29" s="1"/>
  <c r="I64" i="29" s="1"/>
  <c r="J64" i="29" s="1"/>
  <c r="K64" i="29" s="1"/>
  <c r="L64" i="29" s="1"/>
  <c r="M64" i="29" s="1"/>
  <c r="N64" i="29" s="1"/>
  <c r="O64" i="29" s="1"/>
  <c r="P64" i="29" s="1"/>
  <c r="Q64" i="29" s="1"/>
  <c r="R64" i="29" s="1"/>
  <c r="S64" i="29" s="1"/>
  <c r="E65" i="29"/>
  <c r="E66" i="29"/>
  <c r="E67" i="29"/>
  <c r="G67" i="29" s="1"/>
  <c r="E68" i="29"/>
  <c r="G68" i="29" s="1"/>
  <c r="H68" i="29" s="1"/>
  <c r="I68" i="29" s="1"/>
  <c r="J68" i="29" s="1"/>
  <c r="K68" i="29" s="1"/>
  <c r="L68" i="29" s="1"/>
  <c r="M68" i="29" s="1"/>
  <c r="N68" i="29" s="1"/>
  <c r="O68" i="29" s="1"/>
  <c r="P68" i="29" s="1"/>
  <c r="Q68" i="29" s="1"/>
  <c r="R68" i="29" s="1"/>
  <c r="S68" i="29" s="1"/>
  <c r="E69" i="29"/>
  <c r="E70" i="29"/>
  <c r="E71" i="29"/>
  <c r="G71" i="29" s="1"/>
  <c r="E72" i="29"/>
  <c r="G72" i="29" s="1"/>
  <c r="H72" i="29" s="1"/>
  <c r="I72" i="29" s="1"/>
  <c r="J72" i="29" s="1"/>
  <c r="K72" i="29" s="1"/>
  <c r="L72" i="29" s="1"/>
  <c r="M72" i="29" s="1"/>
  <c r="N72" i="29" s="1"/>
  <c r="O72" i="29" s="1"/>
  <c r="P72" i="29" s="1"/>
  <c r="Q72" i="29" s="1"/>
  <c r="R72" i="29" s="1"/>
  <c r="S72" i="29" s="1"/>
  <c r="E73" i="29"/>
  <c r="E74" i="29"/>
  <c r="G74" i="29" s="1"/>
  <c r="E75" i="29"/>
  <c r="G75" i="29" s="1"/>
  <c r="E76" i="29"/>
  <c r="G76" i="29" s="1"/>
  <c r="H76" i="29" s="1"/>
  <c r="I76" i="29" s="1"/>
  <c r="J76" i="29" s="1"/>
  <c r="K76" i="29" s="1"/>
  <c r="L76" i="29" s="1"/>
  <c r="M76" i="29" s="1"/>
  <c r="N76" i="29" s="1"/>
  <c r="O76" i="29" s="1"/>
  <c r="P76" i="29" s="1"/>
  <c r="Q76" i="29" s="1"/>
  <c r="R76" i="29" s="1"/>
  <c r="S76" i="29" s="1"/>
  <c r="E77" i="29"/>
  <c r="E78" i="29"/>
  <c r="G78" i="29" s="1"/>
  <c r="E79" i="29"/>
  <c r="G79" i="29" s="1"/>
  <c r="E80" i="29"/>
  <c r="G80" i="29" s="1"/>
  <c r="H80" i="29" s="1"/>
  <c r="I80" i="29" s="1"/>
  <c r="J80" i="29" s="1"/>
  <c r="K80" i="29" s="1"/>
  <c r="L80" i="29" s="1"/>
  <c r="M80" i="29" s="1"/>
  <c r="N80" i="29" s="1"/>
  <c r="O80" i="29" s="1"/>
  <c r="P80" i="29" s="1"/>
  <c r="Q80" i="29" s="1"/>
  <c r="R80" i="29" s="1"/>
  <c r="S80" i="29" s="1"/>
  <c r="E81" i="29"/>
  <c r="E82" i="29"/>
  <c r="G82" i="29" s="1"/>
  <c r="E83" i="29"/>
  <c r="G83" i="29" s="1"/>
  <c r="E84" i="29"/>
  <c r="F84" i="29" s="1"/>
  <c r="E85" i="29"/>
  <c r="F85" i="29" s="1"/>
  <c r="E86" i="29"/>
  <c r="F86" i="29" s="1"/>
  <c r="E87" i="29"/>
  <c r="F87" i="29" s="1"/>
  <c r="E11" i="29"/>
  <c r="E10" i="29"/>
  <c r="E9" i="29"/>
  <c r="E8" i="29"/>
  <c r="E12" i="28"/>
  <c r="G12" i="28" s="1"/>
  <c r="H12" i="28" s="1"/>
  <c r="I12" i="28" s="1"/>
  <c r="J12" i="28" s="1"/>
  <c r="K12" i="28" s="1"/>
  <c r="L12" i="28" s="1"/>
  <c r="M12" i="28" s="1"/>
  <c r="N12" i="28" s="1"/>
  <c r="O12" i="28" s="1"/>
  <c r="P12" i="28" s="1"/>
  <c r="Q12" i="28" s="1"/>
  <c r="R12" i="28" s="1"/>
  <c r="S12" i="28" s="1"/>
  <c r="E13" i="28"/>
  <c r="E14" i="28"/>
  <c r="G14" i="28" s="1"/>
  <c r="E15" i="28"/>
  <c r="E16" i="28"/>
  <c r="G16" i="28" s="1"/>
  <c r="H16" i="28" s="1"/>
  <c r="I16" i="28" s="1"/>
  <c r="J16" i="28" s="1"/>
  <c r="K16" i="28" s="1"/>
  <c r="L16" i="28" s="1"/>
  <c r="M16" i="28" s="1"/>
  <c r="N16" i="28" s="1"/>
  <c r="O16" i="28" s="1"/>
  <c r="P16" i="28" s="1"/>
  <c r="Q16" i="28" s="1"/>
  <c r="R16" i="28" s="1"/>
  <c r="S16" i="28" s="1"/>
  <c r="E17" i="28"/>
  <c r="E18" i="28"/>
  <c r="G18" i="28" s="1"/>
  <c r="E19" i="28"/>
  <c r="G19" i="28" s="1"/>
  <c r="E20" i="28"/>
  <c r="G20" i="28" s="1"/>
  <c r="H20" i="28" s="1"/>
  <c r="I20" i="28" s="1"/>
  <c r="J20" i="28" s="1"/>
  <c r="K20" i="28" s="1"/>
  <c r="L20" i="28" s="1"/>
  <c r="M20" i="28" s="1"/>
  <c r="N20" i="28" s="1"/>
  <c r="O20" i="28" s="1"/>
  <c r="P20" i="28" s="1"/>
  <c r="Q20" i="28" s="1"/>
  <c r="R20" i="28" s="1"/>
  <c r="S20" i="28" s="1"/>
  <c r="E21" i="28"/>
  <c r="E22" i="28"/>
  <c r="G22" i="28" s="1"/>
  <c r="E23" i="28"/>
  <c r="E24" i="28"/>
  <c r="G24" i="28" s="1"/>
  <c r="H24" i="28" s="1"/>
  <c r="I24" i="28" s="1"/>
  <c r="J24" i="28" s="1"/>
  <c r="K24" i="28" s="1"/>
  <c r="L24" i="28" s="1"/>
  <c r="M24" i="28" s="1"/>
  <c r="N24" i="28" s="1"/>
  <c r="O24" i="28" s="1"/>
  <c r="P24" i="28" s="1"/>
  <c r="Q24" i="28" s="1"/>
  <c r="R24" i="28" s="1"/>
  <c r="S24" i="28" s="1"/>
  <c r="E25" i="28"/>
  <c r="E26" i="28"/>
  <c r="G26" i="28" s="1"/>
  <c r="E27" i="28"/>
  <c r="G27" i="28" s="1"/>
  <c r="E28" i="28"/>
  <c r="G28" i="28" s="1"/>
  <c r="H28" i="28" s="1"/>
  <c r="I28" i="28" s="1"/>
  <c r="J28" i="28" s="1"/>
  <c r="K28" i="28" s="1"/>
  <c r="L28" i="28" s="1"/>
  <c r="M28" i="28" s="1"/>
  <c r="N28" i="28" s="1"/>
  <c r="O28" i="28" s="1"/>
  <c r="P28" i="28" s="1"/>
  <c r="Q28" i="28" s="1"/>
  <c r="R28" i="28" s="1"/>
  <c r="S28" i="28" s="1"/>
  <c r="E29" i="28"/>
  <c r="E30" i="28"/>
  <c r="G30" i="28" s="1"/>
  <c r="E31" i="28"/>
  <c r="E32" i="28"/>
  <c r="G32" i="28" s="1"/>
  <c r="H32" i="28" s="1"/>
  <c r="I32" i="28" s="1"/>
  <c r="J32" i="28" s="1"/>
  <c r="K32" i="28" s="1"/>
  <c r="L32" i="28" s="1"/>
  <c r="M32" i="28" s="1"/>
  <c r="N32" i="28" s="1"/>
  <c r="O32" i="28" s="1"/>
  <c r="P32" i="28" s="1"/>
  <c r="Q32" i="28" s="1"/>
  <c r="R32" i="28" s="1"/>
  <c r="S32" i="28" s="1"/>
  <c r="E33" i="28"/>
  <c r="E34" i="28"/>
  <c r="G34" i="28" s="1"/>
  <c r="E35" i="28"/>
  <c r="G35" i="28" s="1"/>
  <c r="E36" i="28"/>
  <c r="E37" i="28"/>
  <c r="E38" i="28"/>
  <c r="G38" i="28" s="1"/>
  <c r="E39" i="28"/>
  <c r="E40" i="28"/>
  <c r="G40" i="28" s="1"/>
  <c r="H40" i="28" s="1"/>
  <c r="I40" i="28" s="1"/>
  <c r="J40" i="28" s="1"/>
  <c r="K40" i="28" s="1"/>
  <c r="L40" i="28" s="1"/>
  <c r="M40" i="28" s="1"/>
  <c r="N40" i="28" s="1"/>
  <c r="O40" i="28" s="1"/>
  <c r="P40" i="28" s="1"/>
  <c r="Q40" i="28" s="1"/>
  <c r="R40" i="28" s="1"/>
  <c r="S40" i="28" s="1"/>
  <c r="E41" i="28"/>
  <c r="E42" i="28"/>
  <c r="E43" i="28"/>
  <c r="G43" i="28" s="1"/>
  <c r="E44" i="28"/>
  <c r="G44" i="28" s="1"/>
  <c r="H44" i="28" s="1"/>
  <c r="I44" i="28" s="1"/>
  <c r="J44" i="28" s="1"/>
  <c r="K44" i="28" s="1"/>
  <c r="L44" i="28" s="1"/>
  <c r="M44" i="28" s="1"/>
  <c r="N44" i="28" s="1"/>
  <c r="O44" i="28" s="1"/>
  <c r="P44" i="28" s="1"/>
  <c r="Q44" i="28" s="1"/>
  <c r="R44" i="28" s="1"/>
  <c r="S44" i="28" s="1"/>
  <c r="E45" i="28"/>
  <c r="E46" i="28"/>
  <c r="E47" i="28"/>
  <c r="G47" i="28" s="1"/>
  <c r="E48" i="28"/>
  <c r="G48" i="28" s="1"/>
  <c r="H48" i="28" s="1"/>
  <c r="I48" i="28" s="1"/>
  <c r="J48" i="28" s="1"/>
  <c r="K48" i="28" s="1"/>
  <c r="L48" i="28" s="1"/>
  <c r="M48" i="28" s="1"/>
  <c r="N48" i="28" s="1"/>
  <c r="O48" i="28" s="1"/>
  <c r="P48" i="28" s="1"/>
  <c r="Q48" i="28" s="1"/>
  <c r="R48" i="28" s="1"/>
  <c r="S48" i="28" s="1"/>
  <c r="E49" i="28"/>
  <c r="E50" i="28"/>
  <c r="G50" i="28" s="1"/>
  <c r="E51" i="28"/>
  <c r="G51" i="28" s="1"/>
  <c r="E52" i="28"/>
  <c r="G52" i="28" s="1"/>
  <c r="H52" i="28" s="1"/>
  <c r="I52" i="28" s="1"/>
  <c r="J52" i="28" s="1"/>
  <c r="K52" i="28" s="1"/>
  <c r="L52" i="28" s="1"/>
  <c r="M52" i="28" s="1"/>
  <c r="N52" i="28" s="1"/>
  <c r="O52" i="28" s="1"/>
  <c r="P52" i="28" s="1"/>
  <c r="Q52" i="28" s="1"/>
  <c r="R52" i="28" s="1"/>
  <c r="S52" i="28" s="1"/>
  <c r="E53" i="28"/>
  <c r="E54" i="28"/>
  <c r="E55" i="28"/>
  <c r="E56" i="28"/>
  <c r="G56" i="28" s="1"/>
  <c r="H56" i="28" s="1"/>
  <c r="I56" i="28" s="1"/>
  <c r="J56" i="28" s="1"/>
  <c r="K56" i="28" s="1"/>
  <c r="L56" i="28" s="1"/>
  <c r="M56" i="28" s="1"/>
  <c r="N56" i="28" s="1"/>
  <c r="O56" i="28" s="1"/>
  <c r="P56" i="28" s="1"/>
  <c r="Q56" i="28" s="1"/>
  <c r="R56" i="28" s="1"/>
  <c r="S56" i="28" s="1"/>
  <c r="E57" i="28"/>
  <c r="E58" i="28"/>
  <c r="E59" i="28"/>
  <c r="E60" i="28"/>
  <c r="G60" i="28" s="1"/>
  <c r="H60" i="28" s="1"/>
  <c r="I60" i="28" s="1"/>
  <c r="J60" i="28" s="1"/>
  <c r="K60" i="28" s="1"/>
  <c r="L60" i="28" s="1"/>
  <c r="M60" i="28" s="1"/>
  <c r="N60" i="28" s="1"/>
  <c r="O60" i="28" s="1"/>
  <c r="P60" i="28" s="1"/>
  <c r="Q60" i="28" s="1"/>
  <c r="R60" i="28" s="1"/>
  <c r="S60" i="28" s="1"/>
  <c r="E61" i="28"/>
  <c r="E62" i="28"/>
  <c r="E63" i="28"/>
  <c r="G63" i="28" s="1"/>
  <c r="E64" i="28"/>
  <c r="G64" i="28" s="1"/>
  <c r="H64" i="28" s="1"/>
  <c r="I64" i="28" s="1"/>
  <c r="J64" i="28" s="1"/>
  <c r="K64" i="28" s="1"/>
  <c r="L64" i="28" s="1"/>
  <c r="M64" i="28" s="1"/>
  <c r="N64" i="28" s="1"/>
  <c r="O64" i="28" s="1"/>
  <c r="P64" i="28" s="1"/>
  <c r="Q64" i="28" s="1"/>
  <c r="R64" i="28" s="1"/>
  <c r="S64" i="28" s="1"/>
  <c r="E65" i="28"/>
  <c r="E66" i="28"/>
  <c r="E67" i="28"/>
  <c r="G67" i="28" s="1"/>
  <c r="E68" i="28"/>
  <c r="G68" i="28" s="1"/>
  <c r="H68" i="28" s="1"/>
  <c r="I68" i="28" s="1"/>
  <c r="J68" i="28" s="1"/>
  <c r="K68" i="28" s="1"/>
  <c r="L68" i="28" s="1"/>
  <c r="M68" i="28" s="1"/>
  <c r="N68" i="28" s="1"/>
  <c r="O68" i="28" s="1"/>
  <c r="P68" i="28" s="1"/>
  <c r="Q68" i="28" s="1"/>
  <c r="R68" i="28" s="1"/>
  <c r="S68" i="28" s="1"/>
  <c r="E69" i="28"/>
  <c r="E70" i="28"/>
  <c r="G70" i="28" s="1"/>
  <c r="E71" i="28"/>
  <c r="E72" i="28"/>
  <c r="G72" i="28" s="1"/>
  <c r="H72" i="28" s="1"/>
  <c r="I72" i="28" s="1"/>
  <c r="J72" i="28" s="1"/>
  <c r="K72" i="28" s="1"/>
  <c r="L72" i="28" s="1"/>
  <c r="M72" i="28" s="1"/>
  <c r="N72" i="28" s="1"/>
  <c r="O72" i="28" s="1"/>
  <c r="P72" i="28" s="1"/>
  <c r="Q72" i="28" s="1"/>
  <c r="R72" i="28" s="1"/>
  <c r="S72" i="28" s="1"/>
  <c r="E73" i="28"/>
  <c r="E74" i="28"/>
  <c r="G74" i="28" s="1"/>
  <c r="E75" i="28"/>
  <c r="G75" i="28" s="1"/>
  <c r="E76" i="28"/>
  <c r="G76" i="28" s="1"/>
  <c r="H76" i="28" s="1"/>
  <c r="I76" i="28" s="1"/>
  <c r="J76" i="28" s="1"/>
  <c r="K76" i="28" s="1"/>
  <c r="L76" i="28" s="1"/>
  <c r="M76" i="28" s="1"/>
  <c r="N76" i="28" s="1"/>
  <c r="O76" i="28" s="1"/>
  <c r="P76" i="28" s="1"/>
  <c r="Q76" i="28" s="1"/>
  <c r="R76" i="28" s="1"/>
  <c r="S76" i="28" s="1"/>
  <c r="E77" i="28"/>
  <c r="E78" i="28"/>
  <c r="G78" i="28" s="1"/>
  <c r="E79" i="28"/>
  <c r="G79" i="28" s="1"/>
  <c r="E80" i="28"/>
  <c r="G80" i="28" s="1"/>
  <c r="H80" i="28" s="1"/>
  <c r="I80" i="28" s="1"/>
  <c r="J80" i="28" s="1"/>
  <c r="K80" i="28" s="1"/>
  <c r="L80" i="28" s="1"/>
  <c r="M80" i="28" s="1"/>
  <c r="N80" i="28" s="1"/>
  <c r="O80" i="28" s="1"/>
  <c r="P80" i="28" s="1"/>
  <c r="Q80" i="28" s="1"/>
  <c r="R80" i="28" s="1"/>
  <c r="S80" i="28" s="1"/>
  <c r="E81" i="28"/>
  <c r="E82" i="28"/>
  <c r="E83" i="28"/>
  <c r="G83" i="28" s="1"/>
  <c r="E84" i="28"/>
  <c r="F84" i="28" s="1"/>
  <c r="E85" i="28"/>
  <c r="E86" i="28"/>
  <c r="F86" i="28" s="1"/>
  <c r="E87" i="28"/>
  <c r="F87" i="28" s="1"/>
  <c r="E11" i="28"/>
  <c r="E10" i="28"/>
  <c r="E9" i="28"/>
  <c r="E8" i="28"/>
  <c r="E12" i="27"/>
  <c r="G12" i="27" s="1"/>
  <c r="H12" i="27" s="1"/>
  <c r="I12" i="27" s="1"/>
  <c r="J12" i="27" s="1"/>
  <c r="K12" i="27" s="1"/>
  <c r="L12" i="27" s="1"/>
  <c r="M12" i="27" s="1"/>
  <c r="N12" i="27" s="1"/>
  <c r="O12" i="27" s="1"/>
  <c r="P12" i="27" s="1"/>
  <c r="Q12" i="27" s="1"/>
  <c r="R12" i="27" s="1"/>
  <c r="S12" i="27" s="1"/>
  <c r="E13" i="27"/>
  <c r="E14" i="27"/>
  <c r="G14" i="27" s="1"/>
  <c r="E15" i="27"/>
  <c r="E16" i="27"/>
  <c r="G16" i="27" s="1"/>
  <c r="H16" i="27" s="1"/>
  <c r="I16" i="27" s="1"/>
  <c r="J16" i="27" s="1"/>
  <c r="K16" i="27" s="1"/>
  <c r="L16" i="27" s="1"/>
  <c r="M16" i="27" s="1"/>
  <c r="N16" i="27" s="1"/>
  <c r="O16" i="27" s="1"/>
  <c r="P16" i="27" s="1"/>
  <c r="Q16" i="27" s="1"/>
  <c r="R16" i="27" s="1"/>
  <c r="S16" i="27" s="1"/>
  <c r="E17" i="27"/>
  <c r="E18" i="27"/>
  <c r="G18" i="27" s="1"/>
  <c r="E19" i="27"/>
  <c r="G19" i="27" s="1"/>
  <c r="E20" i="27"/>
  <c r="G20" i="27" s="1"/>
  <c r="H20" i="27" s="1"/>
  <c r="I20" i="27" s="1"/>
  <c r="J20" i="27" s="1"/>
  <c r="K20" i="27" s="1"/>
  <c r="L20" i="27" s="1"/>
  <c r="M20" i="27" s="1"/>
  <c r="N20" i="27" s="1"/>
  <c r="O20" i="27" s="1"/>
  <c r="P20" i="27" s="1"/>
  <c r="Q20" i="27" s="1"/>
  <c r="R20" i="27" s="1"/>
  <c r="S20" i="27" s="1"/>
  <c r="E21" i="27"/>
  <c r="E22" i="27"/>
  <c r="G22" i="27" s="1"/>
  <c r="E23" i="27"/>
  <c r="G23" i="27" s="1"/>
  <c r="E24" i="27"/>
  <c r="G24" i="27" s="1"/>
  <c r="H24" i="27" s="1"/>
  <c r="I24" i="27" s="1"/>
  <c r="J24" i="27" s="1"/>
  <c r="K24" i="27" s="1"/>
  <c r="L24" i="27" s="1"/>
  <c r="M24" i="27" s="1"/>
  <c r="N24" i="27" s="1"/>
  <c r="O24" i="27" s="1"/>
  <c r="P24" i="27" s="1"/>
  <c r="Q24" i="27" s="1"/>
  <c r="R24" i="27" s="1"/>
  <c r="S24" i="27" s="1"/>
  <c r="E25" i="27"/>
  <c r="E26" i="27"/>
  <c r="E27" i="27"/>
  <c r="G27" i="27" s="1"/>
  <c r="E28" i="27"/>
  <c r="G28" i="27" s="1"/>
  <c r="H28" i="27" s="1"/>
  <c r="I28" i="27" s="1"/>
  <c r="J28" i="27" s="1"/>
  <c r="K28" i="27" s="1"/>
  <c r="L28" i="27" s="1"/>
  <c r="M28" i="27" s="1"/>
  <c r="N28" i="27" s="1"/>
  <c r="O28" i="27" s="1"/>
  <c r="P28" i="27" s="1"/>
  <c r="Q28" i="27" s="1"/>
  <c r="R28" i="27" s="1"/>
  <c r="S28" i="27" s="1"/>
  <c r="E29" i="27"/>
  <c r="E30" i="27"/>
  <c r="G30" i="27" s="1"/>
  <c r="E31" i="27"/>
  <c r="G31" i="27" s="1"/>
  <c r="E32" i="27"/>
  <c r="G32" i="27" s="1"/>
  <c r="H32" i="27" s="1"/>
  <c r="I32" i="27" s="1"/>
  <c r="J32" i="27" s="1"/>
  <c r="K32" i="27" s="1"/>
  <c r="L32" i="27" s="1"/>
  <c r="M32" i="27" s="1"/>
  <c r="N32" i="27" s="1"/>
  <c r="O32" i="27" s="1"/>
  <c r="P32" i="27" s="1"/>
  <c r="Q32" i="27" s="1"/>
  <c r="R32" i="27" s="1"/>
  <c r="S32" i="27" s="1"/>
  <c r="E33" i="27"/>
  <c r="E34" i="27"/>
  <c r="E35" i="27"/>
  <c r="G35" i="27" s="1"/>
  <c r="E36" i="27"/>
  <c r="G36" i="27" s="1"/>
  <c r="H36" i="27" s="1"/>
  <c r="I36" i="27" s="1"/>
  <c r="J36" i="27" s="1"/>
  <c r="K36" i="27" s="1"/>
  <c r="L36" i="27" s="1"/>
  <c r="M36" i="27" s="1"/>
  <c r="N36" i="27" s="1"/>
  <c r="O36" i="27" s="1"/>
  <c r="P36" i="27" s="1"/>
  <c r="Q36" i="27" s="1"/>
  <c r="R36" i="27" s="1"/>
  <c r="S36" i="27" s="1"/>
  <c r="E37" i="27"/>
  <c r="E38" i="27"/>
  <c r="G38" i="27" s="1"/>
  <c r="E39" i="27"/>
  <c r="G39" i="27" s="1"/>
  <c r="E40" i="27"/>
  <c r="G40" i="27" s="1"/>
  <c r="H40" i="27" s="1"/>
  <c r="I40" i="27" s="1"/>
  <c r="J40" i="27" s="1"/>
  <c r="K40" i="27" s="1"/>
  <c r="L40" i="27" s="1"/>
  <c r="M40" i="27" s="1"/>
  <c r="N40" i="27" s="1"/>
  <c r="O40" i="27" s="1"/>
  <c r="P40" i="27" s="1"/>
  <c r="Q40" i="27" s="1"/>
  <c r="R40" i="27" s="1"/>
  <c r="S40" i="27" s="1"/>
  <c r="E41" i="27"/>
  <c r="E42" i="27"/>
  <c r="E43" i="27"/>
  <c r="E44" i="27"/>
  <c r="G44" i="27" s="1"/>
  <c r="H44" i="27" s="1"/>
  <c r="I44" i="27" s="1"/>
  <c r="J44" i="27" s="1"/>
  <c r="K44" i="27" s="1"/>
  <c r="L44" i="27" s="1"/>
  <c r="M44" i="27" s="1"/>
  <c r="N44" i="27" s="1"/>
  <c r="O44" i="27" s="1"/>
  <c r="P44" i="27" s="1"/>
  <c r="Q44" i="27" s="1"/>
  <c r="R44" i="27" s="1"/>
  <c r="S44" i="27" s="1"/>
  <c r="E45" i="27"/>
  <c r="E46" i="27"/>
  <c r="E47" i="27"/>
  <c r="G47" i="27" s="1"/>
  <c r="E48" i="27"/>
  <c r="G48" i="27" s="1"/>
  <c r="H48" i="27" s="1"/>
  <c r="I48" i="27" s="1"/>
  <c r="J48" i="27" s="1"/>
  <c r="K48" i="27" s="1"/>
  <c r="L48" i="27" s="1"/>
  <c r="M48" i="27" s="1"/>
  <c r="N48" i="27" s="1"/>
  <c r="O48" i="27" s="1"/>
  <c r="P48" i="27" s="1"/>
  <c r="Q48" i="27" s="1"/>
  <c r="R48" i="27" s="1"/>
  <c r="S48" i="27" s="1"/>
  <c r="E49" i="27"/>
  <c r="E50" i="27"/>
  <c r="E51" i="27"/>
  <c r="G51" i="27" s="1"/>
  <c r="E52" i="27"/>
  <c r="G52" i="27" s="1"/>
  <c r="H52" i="27" s="1"/>
  <c r="I52" i="27" s="1"/>
  <c r="J52" i="27" s="1"/>
  <c r="K52" i="27" s="1"/>
  <c r="L52" i="27" s="1"/>
  <c r="M52" i="27" s="1"/>
  <c r="N52" i="27" s="1"/>
  <c r="O52" i="27" s="1"/>
  <c r="P52" i="27" s="1"/>
  <c r="Q52" i="27" s="1"/>
  <c r="R52" i="27" s="1"/>
  <c r="S52" i="27" s="1"/>
  <c r="E53" i="27"/>
  <c r="G53" i="27" s="1"/>
  <c r="H53" i="27" s="1"/>
  <c r="I53" i="27" s="1"/>
  <c r="J53" i="27" s="1"/>
  <c r="K53" i="27" s="1"/>
  <c r="L53" i="27" s="1"/>
  <c r="M53" i="27" s="1"/>
  <c r="N53" i="27" s="1"/>
  <c r="O53" i="27" s="1"/>
  <c r="P53" i="27" s="1"/>
  <c r="Q53" i="27" s="1"/>
  <c r="R53" i="27" s="1"/>
  <c r="S53" i="27" s="1"/>
  <c r="E54" i="27"/>
  <c r="E55" i="27"/>
  <c r="G55" i="27" s="1"/>
  <c r="E56" i="27"/>
  <c r="G56" i="27" s="1"/>
  <c r="H56" i="27" s="1"/>
  <c r="I56" i="27" s="1"/>
  <c r="J56" i="27" s="1"/>
  <c r="K56" i="27" s="1"/>
  <c r="L56" i="27" s="1"/>
  <c r="M56" i="27" s="1"/>
  <c r="N56" i="27" s="1"/>
  <c r="O56" i="27" s="1"/>
  <c r="P56" i="27" s="1"/>
  <c r="Q56" i="27" s="1"/>
  <c r="R56" i="27" s="1"/>
  <c r="S56" i="27" s="1"/>
  <c r="E57" i="27"/>
  <c r="G57" i="27" s="1"/>
  <c r="H57" i="27" s="1"/>
  <c r="I57" i="27" s="1"/>
  <c r="J57" i="27" s="1"/>
  <c r="K57" i="27" s="1"/>
  <c r="L57" i="27" s="1"/>
  <c r="M57" i="27" s="1"/>
  <c r="N57" i="27" s="1"/>
  <c r="O57" i="27" s="1"/>
  <c r="P57" i="27" s="1"/>
  <c r="Q57" i="27" s="1"/>
  <c r="R57" i="27" s="1"/>
  <c r="S57" i="27" s="1"/>
  <c r="E58" i="27"/>
  <c r="E59" i="27"/>
  <c r="G59" i="27" s="1"/>
  <c r="E60" i="27"/>
  <c r="G60" i="27" s="1"/>
  <c r="H60" i="27" s="1"/>
  <c r="I60" i="27" s="1"/>
  <c r="J60" i="27" s="1"/>
  <c r="K60" i="27" s="1"/>
  <c r="L60" i="27" s="1"/>
  <c r="M60" i="27" s="1"/>
  <c r="N60" i="27" s="1"/>
  <c r="O60" i="27" s="1"/>
  <c r="P60" i="27" s="1"/>
  <c r="Q60" i="27" s="1"/>
  <c r="R60" i="27" s="1"/>
  <c r="S60" i="27" s="1"/>
  <c r="E61" i="27"/>
  <c r="G61" i="27" s="1"/>
  <c r="H61" i="27" s="1"/>
  <c r="I61" i="27" s="1"/>
  <c r="J61" i="27" s="1"/>
  <c r="K61" i="27" s="1"/>
  <c r="L61" i="27" s="1"/>
  <c r="M61" i="27" s="1"/>
  <c r="N61" i="27" s="1"/>
  <c r="O61" i="27" s="1"/>
  <c r="P61" i="27" s="1"/>
  <c r="Q61" i="27" s="1"/>
  <c r="R61" i="27" s="1"/>
  <c r="S61" i="27" s="1"/>
  <c r="E62" i="27"/>
  <c r="E63" i="27"/>
  <c r="G63" i="27" s="1"/>
  <c r="E64" i="27"/>
  <c r="G64" i="27" s="1"/>
  <c r="H64" i="27" s="1"/>
  <c r="I64" i="27" s="1"/>
  <c r="J64" i="27" s="1"/>
  <c r="K64" i="27" s="1"/>
  <c r="L64" i="27" s="1"/>
  <c r="M64" i="27" s="1"/>
  <c r="N64" i="27" s="1"/>
  <c r="O64" i="27" s="1"/>
  <c r="P64" i="27" s="1"/>
  <c r="Q64" i="27" s="1"/>
  <c r="R64" i="27" s="1"/>
  <c r="S64" i="27" s="1"/>
  <c r="E65" i="27"/>
  <c r="E66" i="27"/>
  <c r="E67" i="27"/>
  <c r="G67" i="27" s="1"/>
  <c r="E68" i="27"/>
  <c r="G68" i="27" s="1"/>
  <c r="H68" i="27" s="1"/>
  <c r="I68" i="27" s="1"/>
  <c r="J68" i="27" s="1"/>
  <c r="K68" i="27" s="1"/>
  <c r="L68" i="27" s="1"/>
  <c r="M68" i="27" s="1"/>
  <c r="N68" i="27" s="1"/>
  <c r="O68" i="27" s="1"/>
  <c r="P68" i="27" s="1"/>
  <c r="Q68" i="27" s="1"/>
  <c r="R68" i="27" s="1"/>
  <c r="S68" i="27" s="1"/>
  <c r="E69" i="27"/>
  <c r="G69" i="27" s="1"/>
  <c r="H69" i="27" s="1"/>
  <c r="I69" i="27" s="1"/>
  <c r="J69" i="27" s="1"/>
  <c r="K69" i="27" s="1"/>
  <c r="L69" i="27" s="1"/>
  <c r="M69" i="27" s="1"/>
  <c r="N69" i="27" s="1"/>
  <c r="O69" i="27" s="1"/>
  <c r="P69" i="27" s="1"/>
  <c r="Q69" i="27" s="1"/>
  <c r="R69" i="27" s="1"/>
  <c r="S69" i="27" s="1"/>
  <c r="E70" i="27"/>
  <c r="G70" i="27" s="1"/>
  <c r="E71" i="27"/>
  <c r="G71" i="27" s="1"/>
  <c r="E72" i="27"/>
  <c r="G72" i="27" s="1"/>
  <c r="H72" i="27" s="1"/>
  <c r="I72" i="27" s="1"/>
  <c r="J72" i="27" s="1"/>
  <c r="K72" i="27" s="1"/>
  <c r="L72" i="27" s="1"/>
  <c r="M72" i="27" s="1"/>
  <c r="N72" i="27" s="1"/>
  <c r="O72" i="27" s="1"/>
  <c r="P72" i="27" s="1"/>
  <c r="Q72" i="27" s="1"/>
  <c r="R72" i="27" s="1"/>
  <c r="S72" i="27" s="1"/>
  <c r="E73" i="27"/>
  <c r="G73" i="27" s="1"/>
  <c r="H73" i="27" s="1"/>
  <c r="I73" i="27" s="1"/>
  <c r="J73" i="27" s="1"/>
  <c r="K73" i="27" s="1"/>
  <c r="L73" i="27" s="1"/>
  <c r="M73" i="27" s="1"/>
  <c r="N73" i="27" s="1"/>
  <c r="O73" i="27" s="1"/>
  <c r="P73" i="27" s="1"/>
  <c r="Q73" i="27" s="1"/>
  <c r="R73" i="27" s="1"/>
  <c r="S73" i="27" s="1"/>
  <c r="E74" i="27"/>
  <c r="E75" i="27"/>
  <c r="G75" i="27" s="1"/>
  <c r="E76" i="27"/>
  <c r="E77" i="27"/>
  <c r="G77" i="27" s="1"/>
  <c r="H77" i="27" s="1"/>
  <c r="I77" i="27" s="1"/>
  <c r="J77" i="27" s="1"/>
  <c r="K77" i="27" s="1"/>
  <c r="L77" i="27" s="1"/>
  <c r="M77" i="27" s="1"/>
  <c r="N77" i="27" s="1"/>
  <c r="O77" i="27" s="1"/>
  <c r="P77" i="27" s="1"/>
  <c r="Q77" i="27" s="1"/>
  <c r="R77" i="27" s="1"/>
  <c r="S77" i="27" s="1"/>
  <c r="E78" i="27"/>
  <c r="G78" i="27" s="1"/>
  <c r="E79" i="27"/>
  <c r="E80" i="27"/>
  <c r="G80" i="27" s="1"/>
  <c r="H80" i="27" s="1"/>
  <c r="I80" i="27" s="1"/>
  <c r="J80" i="27" s="1"/>
  <c r="K80" i="27" s="1"/>
  <c r="L80" i="27" s="1"/>
  <c r="M80" i="27" s="1"/>
  <c r="N80" i="27" s="1"/>
  <c r="O80" i="27" s="1"/>
  <c r="P80" i="27" s="1"/>
  <c r="Q80" i="27" s="1"/>
  <c r="R80" i="27" s="1"/>
  <c r="S80" i="27" s="1"/>
  <c r="E81" i="27"/>
  <c r="G81" i="27" s="1"/>
  <c r="H81" i="27" s="1"/>
  <c r="I81" i="27" s="1"/>
  <c r="J81" i="27" s="1"/>
  <c r="K81" i="27" s="1"/>
  <c r="L81" i="27" s="1"/>
  <c r="M81" i="27" s="1"/>
  <c r="N81" i="27" s="1"/>
  <c r="O81" i="27" s="1"/>
  <c r="P81" i="27" s="1"/>
  <c r="Q81" i="27" s="1"/>
  <c r="R81" i="27" s="1"/>
  <c r="S81" i="27" s="1"/>
  <c r="E82" i="27"/>
  <c r="G82" i="27" s="1"/>
  <c r="E83" i="27"/>
  <c r="E84" i="27"/>
  <c r="F84" i="27" s="1"/>
  <c r="E85" i="27"/>
  <c r="G85" i="27" s="1"/>
  <c r="H85" i="27" s="1"/>
  <c r="I85" i="27" s="1"/>
  <c r="J85" i="27" s="1"/>
  <c r="K85" i="27" s="1"/>
  <c r="L85" i="27" s="1"/>
  <c r="M85" i="27" s="1"/>
  <c r="N85" i="27" s="1"/>
  <c r="O85" i="27" s="1"/>
  <c r="P85" i="27" s="1"/>
  <c r="Q85" i="27" s="1"/>
  <c r="R85" i="27" s="1"/>
  <c r="S85" i="27" s="1"/>
  <c r="E86" i="27"/>
  <c r="F86" i="27" s="1"/>
  <c r="E87" i="27"/>
  <c r="E11" i="27"/>
  <c r="E10" i="27"/>
  <c r="E9" i="27"/>
  <c r="E12" i="23"/>
  <c r="G12" i="23" s="1"/>
  <c r="H12" i="23" s="1"/>
  <c r="I12" i="23" s="1"/>
  <c r="J12" i="23" s="1"/>
  <c r="K12" i="23" s="1"/>
  <c r="L12" i="23" s="1"/>
  <c r="M12" i="23" s="1"/>
  <c r="N12" i="23" s="1"/>
  <c r="O12" i="23" s="1"/>
  <c r="P12" i="23" s="1"/>
  <c r="Q12" i="23" s="1"/>
  <c r="R12" i="23" s="1"/>
  <c r="S12" i="23" s="1"/>
  <c r="E13" i="23"/>
  <c r="E14" i="23"/>
  <c r="E15" i="23"/>
  <c r="E16" i="23"/>
  <c r="G16" i="23" s="1"/>
  <c r="H16" i="23" s="1"/>
  <c r="I16" i="23" s="1"/>
  <c r="J16" i="23" s="1"/>
  <c r="K16" i="23" s="1"/>
  <c r="L16" i="23" s="1"/>
  <c r="M16" i="23" s="1"/>
  <c r="N16" i="23" s="1"/>
  <c r="O16" i="23" s="1"/>
  <c r="P16" i="23" s="1"/>
  <c r="Q16" i="23" s="1"/>
  <c r="R16" i="23" s="1"/>
  <c r="S16" i="23" s="1"/>
  <c r="E17" i="23"/>
  <c r="E18" i="23"/>
  <c r="E19" i="23"/>
  <c r="G19" i="23" s="1"/>
  <c r="E20" i="23"/>
  <c r="G20" i="23" s="1"/>
  <c r="H20" i="23" s="1"/>
  <c r="I20" i="23" s="1"/>
  <c r="J20" i="23" s="1"/>
  <c r="K20" i="23" s="1"/>
  <c r="L20" i="23" s="1"/>
  <c r="M20" i="23" s="1"/>
  <c r="N20" i="23" s="1"/>
  <c r="O20" i="23" s="1"/>
  <c r="P20" i="23" s="1"/>
  <c r="Q20" i="23" s="1"/>
  <c r="R20" i="23" s="1"/>
  <c r="S20" i="23" s="1"/>
  <c r="E21" i="23"/>
  <c r="G21" i="23" s="1"/>
  <c r="H21" i="23" s="1"/>
  <c r="I21" i="23" s="1"/>
  <c r="J21" i="23" s="1"/>
  <c r="E22" i="23"/>
  <c r="E23" i="23"/>
  <c r="E24" i="23"/>
  <c r="G24" i="23" s="1"/>
  <c r="H24" i="23" s="1"/>
  <c r="I24" i="23" s="1"/>
  <c r="J24" i="23" s="1"/>
  <c r="K24" i="23" s="1"/>
  <c r="L24" i="23" s="1"/>
  <c r="M24" i="23" s="1"/>
  <c r="N24" i="23" s="1"/>
  <c r="O24" i="23" s="1"/>
  <c r="P24" i="23" s="1"/>
  <c r="Q24" i="23" s="1"/>
  <c r="R24" i="23" s="1"/>
  <c r="S24" i="23" s="1"/>
  <c r="E25" i="23"/>
  <c r="E26" i="23"/>
  <c r="E27" i="23"/>
  <c r="G27" i="23" s="1"/>
  <c r="E28" i="23"/>
  <c r="G28" i="23" s="1"/>
  <c r="H28" i="23" s="1"/>
  <c r="I28" i="23" s="1"/>
  <c r="J28" i="23" s="1"/>
  <c r="K28" i="23" s="1"/>
  <c r="L28" i="23" s="1"/>
  <c r="M28" i="23" s="1"/>
  <c r="N28" i="23" s="1"/>
  <c r="O28" i="23" s="1"/>
  <c r="P28" i="23" s="1"/>
  <c r="Q28" i="23" s="1"/>
  <c r="R28" i="23" s="1"/>
  <c r="S28" i="23" s="1"/>
  <c r="E29" i="23"/>
  <c r="E30" i="23"/>
  <c r="G30" i="23" s="1"/>
  <c r="E31" i="23"/>
  <c r="E32" i="23"/>
  <c r="G32" i="23" s="1"/>
  <c r="H32" i="23" s="1"/>
  <c r="I32" i="23" s="1"/>
  <c r="J32" i="23" s="1"/>
  <c r="K32" i="23" s="1"/>
  <c r="L32" i="23" s="1"/>
  <c r="M32" i="23" s="1"/>
  <c r="N32" i="23" s="1"/>
  <c r="O32" i="23" s="1"/>
  <c r="P32" i="23" s="1"/>
  <c r="Q32" i="23" s="1"/>
  <c r="R32" i="23" s="1"/>
  <c r="S32" i="23" s="1"/>
  <c r="E33" i="23"/>
  <c r="E34" i="23"/>
  <c r="G34" i="23" s="1"/>
  <c r="E35" i="23"/>
  <c r="E36" i="23"/>
  <c r="G36" i="23" s="1"/>
  <c r="H36" i="23" s="1"/>
  <c r="I36" i="23" s="1"/>
  <c r="J36" i="23" s="1"/>
  <c r="K36" i="23" s="1"/>
  <c r="L36" i="23" s="1"/>
  <c r="M36" i="23" s="1"/>
  <c r="N36" i="23" s="1"/>
  <c r="O36" i="23" s="1"/>
  <c r="P36" i="23" s="1"/>
  <c r="Q36" i="23" s="1"/>
  <c r="R36" i="23" s="1"/>
  <c r="S36" i="23" s="1"/>
  <c r="E37" i="23"/>
  <c r="G37" i="23" s="1"/>
  <c r="H37" i="23" s="1"/>
  <c r="I37" i="23" s="1"/>
  <c r="J37" i="23" s="1"/>
  <c r="K37" i="23" s="1"/>
  <c r="L37" i="23" s="1"/>
  <c r="M37" i="23" s="1"/>
  <c r="N37" i="23" s="1"/>
  <c r="O37" i="23" s="1"/>
  <c r="P37" i="23" s="1"/>
  <c r="Q37" i="23" s="1"/>
  <c r="E38" i="23"/>
  <c r="E39" i="23"/>
  <c r="G39" i="23" s="1"/>
  <c r="E40" i="23"/>
  <c r="G40" i="23" s="1"/>
  <c r="H40" i="23" s="1"/>
  <c r="I40" i="23" s="1"/>
  <c r="J40" i="23" s="1"/>
  <c r="K40" i="23" s="1"/>
  <c r="L40" i="23" s="1"/>
  <c r="M40" i="23" s="1"/>
  <c r="N40" i="23" s="1"/>
  <c r="O40" i="23" s="1"/>
  <c r="P40" i="23" s="1"/>
  <c r="Q40" i="23" s="1"/>
  <c r="R40" i="23" s="1"/>
  <c r="S40" i="23" s="1"/>
  <c r="E41" i="23"/>
  <c r="E42" i="23"/>
  <c r="E43" i="23"/>
  <c r="G43" i="23" s="1"/>
  <c r="E44" i="23"/>
  <c r="G44" i="23" s="1"/>
  <c r="H44" i="23" s="1"/>
  <c r="I44" i="23" s="1"/>
  <c r="J44" i="23" s="1"/>
  <c r="K44" i="23" s="1"/>
  <c r="L44" i="23" s="1"/>
  <c r="M44" i="23" s="1"/>
  <c r="N44" i="23" s="1"/>
  <c r="O44" i="23" s="1"/>
  <c r="P44" i="23" s="1"/>
  <c r="Q44" i="23" s="1"/>
  <c r="R44" i="23" s="1"/>
  <c r="S44" i="23" s="1"/>
  <c r="E45" i="23"/>
  <c r="E46" i="23"/>
  <c r="E47" i="23"/>
  <c r="G47" i="23" s="1"/>
  <c r="E48" i="23"/>
  <c r="G48" i="23" s="1"/>
  <c r="H48" i="23" s="1"/>
  <c r="I48" i="23" s="1"/>
  <c r="J48" i="23" s="1"/>
  <c r="K48" i="23" s="1"/>
  <c r="L48" i="23" s="1"/>
  <c r="M48" i="23" s="1"/>
  <c r="N48" i="23" s="1"/>
  <c r="O48" i="23" s="1"/>
  <c r="P48" i="23" s="1"/>
  <c r="Q48" i="23" s="1"/>
  <c r="R48" i="23" s="1"/>
  <c r="S48" i="23" s="1"/>
  <c r="E49" i="23"/>
  <c r="E50" i="23"/>
  <c r="E51" i="23"/>
  <c r="G51" i="23" s="1"/>
  <c r="E52" i="23"/>
  <c r="G52" i="23" s="1"/>
  <c r="H52" i="23" s="1"/>
  <c r="I52" i="23" s="1"/>
  <c r="J52" i="23" s="1"/>
  <c r="K52" i="23" s="1"/>
  <c r="L52" i="23" s="1"/>
  <c r="M52" i="23" s="1"/>
  <c r="N52" i="23" s="1"/>
  <c r="O52" i="23" s="1"/>
  <c r="P52" i="23" s="1"/>
  <c r="Q52" i="23" s="1"/>
  <c r="R52" i="23" s="1"/>
  <c r="S52" i="23" s="1"/>
  <c r="E53" i="23"/>
  <c r="G53" i="23" s="1"/>
  <c r="E54" i="23"/>
  <c r="G54" i="23" s="1"/>
  <c r="E55" i="23"/>
  <c r="G55" i="23" s="1"/>
  <c r="E56" i="23"/>
  <c r="G56" i="23" s="1"/>
  <c r="H56" i="23" s="1"/>
  <c r="I56" i="23" s="1"/>
  <c r="J56" i="23" s="1"/>
  <c r="K56" i="23" s="1"/>
  <c r="L56" i="23" s="1"/>
  <c r="M56" i="23" s="1"/>
  <c r="N56" i="23" s="1"/>
  <c r="O56" i="23" s="1"/>
  <c r="P56" i="23" s="1"/>
  <c r="Q56" i="23" s="1"/>
  <c r="R56" i="23" s="1"/>
  <c r="S56" i="23" s="1"/>
  <c r="E57" i="23"/>
  <c r="E58" i="23"/>
  <c r="G58" i="23" s="1"/>
  <c r="E59" i="23"/>
  <c r="G59" i="23" s="1"/>
  <c r="E60" i="23"/>
  <c r="E61" i="23"/>
  <c r="G61" i="23" s="1"/>
  <c r="E62" i="23"/>
  <c r="G62" i="23" s="1"/>
  <c r="E63" i="23"/>
  <c r="G63" i="23" s="1"/>
  <c r="E64" i="23"/>
  <c r="G64" i="23" s="1"/>
  <c r="H64" i="23" s="1"/>
  <c r="I64" i="23" s="1"/>
  <c r="J64" i="23" s="1"/>
  <c r="K64" i="23" s="1"/>
  <c r="L64" i="23" s="1"/>
  <c r="M64" i="23" s="1"/>
  <c r="N64" i="23" s="1"/>
  <c r="O64" i="23" s="1"/>
  <c r="P64" i="23" s="1"/>
  <c r="Q64" i="23" s="1"/>
  <c r="R64" i="23" s="1"/>
  <c r="S64" i="23" s="1"/>
  <c r="E65" i="23"/>
  <c r="E66" i="23"/>
  <c r="G66" i="23" s="1"/>
  <c r="E67" i="23"/>
  <c r="G67" i="23" s="1"/>
  <c r="E68" i="23"/>
  <c r="E69" i="23"/>
  <c r="E70" i="23"/>
  <c r="G70" i="23" s="1"/>
  <c r="E71" i="23"/>
  <c r="G71" i="23" s="1"/>
  <c r="E72" i="23"/>
  <c r="E73" i="23"/>
  <c r="E74" i="23"/>
  <c r="E75" i="23"/>
  <c r="E76" i="23"/>
  <c r="E77" i="23"/>
  <c r="E78" i="23"/>
  <c r="E79" i="23"/>
  <c r="G79" i="23" s="1"/>
  <c r="E80" i="23"/>
  <c r="G80" i="23" s="1"/>
  <c r="H80" i="23" s="1"/>
  <c r="I80" i="23" s="1"/>
  <c r="J80" i="23" s="1"/>
  <c r="K80" i="23" s="1"/>
  <c r="L80" i="23" s="1"/>
  <c r="M80" i="23" s="1"/>
  <c r="N80" i="23" s="1"/>
  <c r="O80" i="23" s="1"/>
  <c r="P80" i="23" s="1"/>
  <c r="Q80" i="23" s="1"/>
  <c r="R80" i="23" s="1"/>
  <c r="S80" i="23" s="1"/>
  <c r="E81" i="23"/>
  <c r="E82" i="23"/>
  <c r="E83" i="23"/>
  <c r="E84" i="23"/>
  <c r="G84" i="23" s="1"/>
  <c r="H84" i="23" s="1"/>
  <c r="I84" i="23" s="1"/>
  <c r="J84" i="23" s="1"/>
  <c r="K84" i="23" s="1"/>
  <c r="L84" i="23" s="1"/>
  <c r="M84" i="23" s="1"/>
  <c r="N84" i="23" s="1"/>
  <c r="O84" i="23" s="1"/>
  <c r="P84" i="23" s="1"/>
  <c r="Q84" i="23" s="1"/>
  <c r="R84" i="23" s="1"/>
  <c r="S84" i="23" s="1"/>
  <c r="E85" i="23"/>
  <c r="G85" i="23" s="1"/>
  <c r="H85" i="23" s="1"/>
  <c r="I85" i="23" s="1"/>
  <c r="J85" i="23" s="1"/>
  <c r="E86" i="23"/>
  <c r="G86" i="23" s="1"/>
  <c r="E87" i="23"/>
  <c r="G87" i="23" s="1"/>
  <c r="E88" i="23"/>
  <c r="G88" i="23" s="1"/>
  <c r="H88" i="23" s="1"/>
  <c r="I88" i="23" s="1"/>
  <c r="J88" i="23" s="1"/>
  <c r="K88" i="23" s="1"/>
  <c r="L88" i="23" s="1"/>
  <c r="M88" i="23" s="1"/>
  <c r="N88" i="23" s="1"/>
  <c r="O88" i="23" s="1"/>
  <c r="P88" i="23" s="1"/>
  <c r="Q88" i="23" s="1"/>
  <c r="R88" i="23" s="1"/>
  <c r="S88" i="23" s="1"/>
  <c r="E89" i="23"/>
  <c r="E90" i="23"/>
  <c r="G90" i="23" s="1"/>
  <c r="E91" i="23"/>
  <c r="E92" i="23"/>
  <c r="E93" i="23"/>
  <c r="G93" i="23" s="1"/>
  <c r="H93" i="23" s="1"/>
  <c r="I93" i="23" s="1"/>
  <c r="J93" i="23" s="1"/>
  <c r="K93" i="23" s="1"/>
  <c r="L93" i="23" s="1"/>
  <c r="M93" i="23" s="1"/>
  <c r="N93" i="23" s="1"/>
  <c r="O93" i="23" s="1"/>
  <c r="P93" i="23" s="1"/>
  <c r="Q93" i="23" s="1"/>
  <c r="R93" i="23" s="1"/>
  <c r="S93" i="23" s="1"/>
  <c r="E94" i="23"/>
  <c r="E95" i="23"/>
  <c r="G95" i="23" s="1"/>
  <c r="E96" i="23"/>
  <c r="G96" i="23" s="1"/>
  <c r="H96" i="23" s="1"/>
  <c r="I96" i="23" s="1"/>
  <c r="J96" i="23" s="1"/>
  <c r="K96" i="23" s="1"/>
  <c r="L96" i="23" s="1"/>
  <c r="M96" i="23" s="1"/>
  <c r="N96" i="23" s="1"/>
  <c r="O96" i="23" s="1"/>
  <c r="P96" i="23" s="1"/>
  <c r="Q96" i="23" s="1"/>
  <c r="R96" i="23" s="1"/>
  <c r="S96" i="23" s="1"/>
  <c r="E97" i="23"/>
  <c r="E98" i="23"/>
  <c r="G98" i="23" s="1"/>
  <c r="E99" i="23"/>
  <c r="E100" i="23"/>
  <c r="G100" i="23" s="1"/>
  <c r="H100" i="23" s="1"/>
  <c r="I100" i="23" s="1"/>
  <c r="J100" i="23" s="1"/>
  <c r="K100" i="23" s="1"/>
  <c r="L100" i="23" s="1"/>
  <c r="M100" i="23" s="1"/>
  <c r="N100" i="23" s="1"/>
  <c r="O100" i="23" s="1"/>
  <c r="P100" i="23" s="1"/>
  <c r="Q100" i="23" s="1"/>
  <c r="R100" i="23" s="1"/>
  <c r="S100" i="23" s="1"/>
  <c r="E101" i="23"/>
  <c r="E102" i="23"/>
  <c r="G102" i="23" s="1"/>
  <c r="E103" i="23"/>
  <c r="G103" i="23" s="1"/>
  <c r="E104" i="23"/>
  <c r="G104" i="23" s="1"/>
  <c r="H104" i="23" s="1"/>
  <c r="I104" i="23" s="1"/>
  <c r="J104" i="23" s="1"/>
  <c r="K104" i="23" s="1"/>
  <c r="L104" i="23" s="1"/>
  <c r="M104" i="23" s="1"/>
  <c r="N104" i="23" s="1"/>
  <c r="O104" i="23" s="1"/>
  <c r="P104" i="23" s="1"/>
  <c r="Q104" i="23" s="1"/>
  <c r="R104" i="23" s="1"/>
  <c r="S104" i="23" s="1"/>
  <c r="E105" i="23"/>
  <c r="E106" i="23"/>
  <c r="G106" i="23" s="1"/>
  <c r="E107" i="23"/>
  <c r="E108" i="23"/>
  <c r="G108" i="23" s="1"/>
  <c r="H108" i="23" s="1"/>
  <c r="I108" i="23" s="1"/>
  <c r="J108" i="23" s="1"/>
  <c r="K108" i="23" s="1"/>
  <c r="L108" i="23" s="1"/>
  <c r="M108" i="23" s="1"/>
  <c r="N108" i="23" s="1"/>
  <c r="O108" i="23" s="1"/>
  <c r="P108" i="23" s="1"/>
  <c r="Q108" i="23" s="1"/>
  <c r="R108" i="23" s="1"/>
  <c r="S108" i="23" s="1"/>
  <c r="E109" i="23"/>
  <c r="E110" i="23"/>
  <c r="E111" i="23"/>
  <c r="E112" i="23"/>
  <c r="G112" i="23" s="1"/>
  <c r="H112" i="23" s="1"/>
  <c r="I112" i="23" s="1"/>
  <c r="J112" i="23" s="1"/>
  <c r="K112" i="23" s="1"/>
  <c r="L112" i="23" s="1"/>
  <c r="M112" i="23" s="1"/>
  <c r="N112" i="23" s="1"/>
  <c r="O112" i="23" s="1"/>
  <c r="P112" i="23" s="1"/>
  <c r="Q112" i="23" s="1"/>
  <c r="R112" i="23" s="1"/>
  <c r="S112" i="23" s="1"/>
  <c r="E113" i="23"/>
  <c r="G113" i="23" s="1"/>
  <c r="H113" i="23" s="1"/>
  <c r="I113" i="23" s="1"/>
  <c r="J113" i="23" s="1"/>
  <c r="E114" i="23"/>
  <c r="E115" i="23"/>
  <c r="E116" i="23"/>
  <c r="G116" i="23" s="1"/>
  <c r="H116" i="23" s="1"/>
  <c r="I116" i="23" s="1"/>
  <c r="J116" i="23" s="1"/>
  <c r="K116" i="23" s="1"/>
  <c r="L116" i="23" s="1"/>
  <c r="M116" i="23" s="1"/>
  <c r="N116" i="23" s="1"/>
  <c r="O116" i="23" s="1"/>
  <c r="P116" i="23" s="1"/>
  <c r="Q116" i="23" s="1"/>
  <c r="R116" i="23" s="1"/>
  <c r="S116" i="23" s="1"/>
  <c r="E117" i="23"/>
  <c r="G117" i="23" s="1"/>
  <c r="H117" i="23" s="1"/>
  <c r="I117" i="23" s="1"/>
  <c r="J117" i="23" s="1"/>
  <c r="K117" i="23" s="1"/>
  <c r="L117" i="23" s="1"/>
  <c r="M117" i="23" s="1"/>
  <c r="N117" i="23" s="1"/>
  <c r="O117" i="23" s="1"/>
  <c r="P117" i="23" s="1"/>
  <c r="Q117" i="23" s="1"/>
  <c r="R117" i="23" s="1"/>
  <c r="E118" i="23"/>
  <c r="E119" i="23"/>
  <c r="E120" i="23"/>
  <c r="G120" i="23" s="1"/>
  <c r="H120" i="23" s="1"/>
  <c r="I120" i="23" s="1"/>
  <c r="J120" i="23" s="1"/>
  <c r="K120" i="23" s="1"/>
  <c r="L120" i="23" s="1"/>
  <c r="M120" i="23" s="1"/>
  <c r="N120" i="23" s="1"/>
  <c r="O120" i="23" s="1"/>
  <c r="P120" i="23" s="1"/>
  <c r="Q120" i="23" s="1"/>
  <c r="R120" i="23" s="1"/>
  <c r="S120" i="23" s="1"/>
  <c r="E121" i="23"/>
  <c r="E122" i="23"/>
  <c r="E123" i="23"/>
  <c r="E124" i="23"/>
  <c r="G124" i="23" s="1"/>
  <c r="H124" i="23" s="1"/>
  <c r="I124" i="23" s="1"/>
  <c r="J124" i="23" s="1"/>
  <c r="K124" i="23" s="1"/>
  <c r="L124" i="23" s="1"/>
  <c r="M124" i="23" s="1"/>
  <c r="N124" i="23" s="1"/>
  <c r="O124" i="23" s="1"/>
  <c r="P124" i="23" s="1"/>
  <c r="Q124" i="23" s="1"/>
  <c r="R124" i="23" s="1"/>
  <c r="S124" i="23" s="1"/>
  <c r="E125" i="23"/>
  <c r="G125" i="23" s="1"/>
  <c r="H125" i="23" s="1"/>
  <c r="I125" i="23" s="1"/>
  <c r="J125" i="23" s="1"/>
  <c r="K125" i="23" s="1"/>
  <c r="L125" i="23" s="1"/>
  <c r="M125" i="23" s="1"/>
  <c r="N125" i="23" s="1"/>
  <c r="O125" i="23" s="1"/>
  <c r="P125" i="23" s="1"/>
  <c r="Q125" i="23" s="1"/>
  <c r="R125" i="23" s="1"/>
  <c r="S125" i="23" s="1"/>
  <c r="E126" i="23"/>
  <c r="E127" i="23"/>
  <c r="E128" i="23"/>
  <c r="G128" i="23" s="1"/>
  <c r="H128" i="23" s="1"/>
  <c r="I128" i="23" s="1"/>
  <c r="J128" i="23" s="1"/>
  <c r="K128" i="23" s="1"/>
  <c r="L128" i="23" s="1"/>
  <c r="M128" i="23" s="1"/>
  <c r="N128" i="23" s="1"/>
  <c r="O128" i="23" s="1"/>
  <c r="P128" i="23" s="1"/>
  <c r="Q128" i="23" s="1"/>
  <c r="R128" i="23" s="1"/>
  <c r="S128" i="23" s="1"/>
  <c r="E129" i="23"/>
  <c r="E130" i="23"/>
  <c r="E131" i="23"/>
  <c r="G131" i="23" s="1"/>
  <c r="E132" i="23"/>
  <c r="G132" i="23" s="1"/>
  <c r="H132" i="23" s="1"/>
  <c r="I132" i="23" s="1"/>
  <c r="J132" i="23" s="1"/>
  <c r="K132" i="23" s="1"/>
  <c r="L132" i="23" s="1"/>
  <c r="M132" i="23" s="1"/>
  <c r="N132" i="23" s="1"/>
  <c r="O132" i="23" s="1"/>
  <c r="P132" i="23" s="1"/>
  <c r="Q132" i="23" s="1"/>
  <c r="R132" i="23" s="1"/>
  <c r="S132" i="23" s="1"/>
  <c r="E133" i="23"/>
  <c r="G133" i="23" s="1"/>
  <c r="H133" i="23" s="1"/>
  <c r="I133" i="23" s="1"/>
  <c r="E134" i="23"/>
  <c r="E135" i="23"/>
  <c r="G135" i="23" s="1"/>
  <c r="E136" i="23"/>
  <c r="G136" i="23" s="1"/>
  <c r="H136" i="23" s="1"/>
  <c r="I136" i="23" s="1"/>
  <c r="J136" i="23" s="1"/>
  <c r="K136" i="23" s="1"/>
  <c r="L136" i="23" s="1"/>
  <c r="M136" i="23" s="1"/>
  <c r="N136" i="23" s="1"/>
  <c r="O136" i="23" s="1"/>
  <c r="P136" i="23" s="1"/>
  <c r="Q136" i="23" s="1"/>
  <c r="R136" i="23" s="1"/>
  <c r="S136" i="23" s="1"/>
  <c r="E137" i="23"/>
  <c r="G137" i="23" s="1"/>
  <c r="H137" i="23" s="1"/>
  <c r="I137" i="23" s="1"/>
  <c r="E138" i="23"/>
  <c r="E139" i="23"/>
  <c r="G139" i="23" s="1"/>
  <c r="E140" i="23"/>
  <c r="E141" i="23"/>
  <c r="G141" i="23" s="1"/>
  <c r="H141" i="23" s="1"/>
  <c r="I141" i="23" s="1"/>
  <c r="E142" i="23"/>
  <c r="E143" i="23"/>
  <c r="G143" i="23" s="1"/>
  <c r="E144" i="23"/>
  <c r="G144" i="23" s="1"/>
  <c r="H144" i="23" s="1"/>
  <c r="I144" i="23" s="1"/>
  <c r="J144" i="23" s="1"/>
  <c r="K144" i="23" s="1"/>
  <c r="L144" i="23" s="1"/>
  <c r="M144" i="23" s="1"/>
  <c r="N144" i="23" s="1"/>
  <c r="O144" i="23" s="1"/>
  <c r="P144" i="23" s="1"/>
  <c r="Q144" i="23" s="1"/>
  <c r="R144" i="23" s="1"/>
  <c r="S144" i="23" s="1"/>
  <c r="E145" i="23"/>
  <c r="G145" i="23" s="1"/>
  <c r="H145" i="23" s="1"/>
  <c r="I145" i="23" s="1"/>
  <c r="J145" i="23" s="1"/>
  <c r="K145" i="23" s="1"/>
  <c r="L145" i="23" s="1"/>
  <c r="M145" i="23" s="1"/>
  <c r="N145" i="23" s="1"/>
  <c r="O145" i="23" s="1"/>
  <c r="P145" i="23" s="1"/>
  <c r="E146" i="23"/>
  <c r="E147" i="23"/>
  <c r="G147" i="23" s="1"/>
  <c r="E148" i="23"/>
  <c r="G148" i="23" s="1"/>
  <c r="H148" i="23" s="1"/>
  <c r="I148" i="23" s="1"/>
  <c r="J148" i="23" s="1"/>
  <c r="K148" i="23" s="1"/>
  <c r="L148" i="23" s="1"/>
  <c r="M148" i="23" s="1"/>
  <c r="N148" i="23" s="1"/>
  <c r="O148" i="23" s="1"/>
  <c r="P148" i="23" s="1"/>
  <c r="Q148" i="23" s="1"/>
  <c r="R148" i="23" s="1"/>
  <c r="S148" i="23" s="1"/>
  <c r="E149" i="23"/>
  <c r="E150" i="23"/>
  <c r="E151" i="23"/>
  <c r="E152" i="23"/>
  <c r="G152" i="23" s="1"/>
  <c r="H152" i="23" s="1"/>
  <c r="I152" i="23" s="1"/>
  <c r="J152" i="23" s="1"/>
  <c r="K152" i="23" s="1"/>
  <c r="L152" i="23" s="1"/>
  <c r="M152" i="23" s="1"/>
  <c r="N152" i="23" s="1"/>
  <c r="O152" i="23" s="1"/>
  <c r="P152" i="23" s="1"/>
  <c r="Q152" i="23" s="1"/>
  <c r="R152" i="23" s="1"/>
  <c r="S152" i="23" s="1"/>
  <c r="E153" i="23"/>
  <c r="E154" i="23"/>
  <c r="G154" i="23" s="1"/>
  <c r="E155" i="23"/>
  <c r="G155" i="23" s="1"/>
  <c r="E156" i="23"/>
  <c r="G156" i="23" s="1"/>
  <c r="H156" i="23" s="1"/>
  <c r="I156" i="23" s="1"/>
  <c r="J156" i="23" s="1"/>
  <c r="K156" i="23" s="1"/>
  <c r="L156" i="23" s="1"/>
  <c r="M156" i="23" s="1"/>
  <c r="N156" i="23" s="1"/>
  <c r="O156" i="23" s="1"/>
  <c r="P156" i="23" s="1"/>
  <c r="Q156" i="23" s="1"/>
  <c r="R156" i="23" s="1"/>
  <c r="S156" i="23" s="1"/>
  <c r="E157" i="23"/>
  <c r="G157" i="23" s="1"/>
  <c r="H157" i="23" s="1"/>
  <c r="I157" i="23" s="1"/>
  <c r="E158" i="23"/>
  <c r="E159" i="23"/>
  <c r="E160" i="23"/>
  <c r="G160" i="23" s="1"/>
  <c r="H160" i="23" s="1"/>
  <c r="I160" i="23" s="1"/>
  <c r="J160" i="23" s="1"/>
  <c r="K160" i="23" s="1"/>
  <c r="L160" i="23" s="1"/>
  <c r="M160" i="23" s="1"/>
  <c r="N160" i="23" s="1"/>
  <c r="O160" i="23" s="1"/>
  <c r="P160" i="23" s="1"/>
  <c r="Q160" i="23" s="1"/>
  <c r="R160" i="23" s="1"/>
  <c r="S160" i="23" s="1"/>
  <c r="E161" i="23"/>
  <c r="E162" i="23"/>
  <c r="G162" i="23" s="1"/>
  <c r="E163" i="23"/>
  <c r="E164" i="23"/>
  <c r="G164" i="23" s="1"/>
  <c r="H164" i="23" s="1"/>
  <c r="I164" i="23" s="1"/>
  <c r="J164" i="23" s="1"/>
  <c r="K164" i="23" s="1"/>
  <c r="L164" i="23" s="1"/>
  <c r="M164" i="23" s="1"/>
  <c r="N164" i="23" s="1"/>
  <c r="O164" i="23" s="1"/>
  <c r="P164" i="23" s="1"/>
  <c r="Q164" i="23" s="1"/>
  <c r="R164" i="23" s="1"/>
  <c r="S164" i="23" s="1"/>
  <c r="E165" i="23"/>
  <c r="G165" i="23" s="1"/>
  <c r="H165" i="23" s="1"/>
  <c r="I165" i="23" s="1"/>
  <c r="E166" i="23"/>
  <c r="E167" i="23"/>
  <c r="E168" i="23"/>
  <c r="G168" i="23" s="1"/>
  <c r="H168" i="23" s="1"/>
  <c r="I168" i="23" s="1"/>
  <c r="J168" i="23" s="1"/>
  <c r="K168" i="23" s="1"/>
  <c r="L168" i="23" s="1"/>
  <c r="M168" i="23" s="1"/>
  <c r="N168" i="23" s="1"/>
  <c r="O168" i="23" s="1"/>
  <c r="P168" i="23" s="1"/>
  <c r="Q168" i="23" s="1"/>
  <c r="R168" i="23" s="1"/>
  <c r="S168" i="23" s="1"/>
  <c r="E169" i="23"/>
  <c r="E170" i="23"/>
  <c r="E171" i="23"/>
  <c r="E172" i="23"/>
  <c r="G172" i="23" s="1"/>
  <c r="H172" i="23" s="1"/>
  <c r="I172" i="23" s="1"/>
  <c r="J172" i="23" s="1"/>
  <c r="K172" i="23" s="1"/>
  <c r="L172" i="23" s="1"/>
  <c r="M172" i="23" s="1"/>
  <c r="N172" i="23" s="1"/>
  <c r="O172" i="23" s="1"/>
  <c r="P172" i="23" s="1"/>
  <c r="Q172" i="23" s="1"/>
  <c r="R172" i="23" s="1"/>
  <c r="S172" i="23" s="1"/>
  <c r="E173" i="23"/>
  <c r="G173" i="23" s="1"/>
  <c r="H173" i="23" s="1"/>
  <c r="I173" i="23" s="1"/>
  <c r="E174" i="23"/>
  <c r="E175" i="23"/>
  <c r="E176" i="23"/>
  <c r="G176" i="23" s="1"/>
  <c r="H176" i="23" s="1"/>
  <c r="I176" i="23" s="1"/>
  <c r="J176" i="23" s="1"/>
  <c r="K176" i="23" s="1"/>
  <c r="L176" i="23" s="1"/>
  <c r="M176" i="23" s="1"/>
  <c r="N176" i="23" s="1"/>
  <c r="O176" i="23" s="1"/>
  <c r="P176" i="23" s="1"/>
  <c r="Q176" i="23" s="1"/>
  <c r="R176" i="23" s="1"/>
  <c r="S176" i="23" s="1"/>
  <c r="E177" i="23"/>
  <c r="E178" i="23"/>
  <c r="E179" i="23"/>
  <c r="E180" i="23"/>
  <c r="G180" i="23" s="1"/>
  <c r="H180" i="23" s="1"/>
  <c r="I180" i="23" s="1"/>
  <c r="J180" i="23" s="1"/>
  <c r="K180" i="23" s="1"/>
  <c r="L180" i="23" s="1"/>
  <c r="M180" i="23" s="1"/>
  <c r="N180" i="23" s="1"/>
  <c r="O180" i="23" s="1"/>
  <c r="P180" i="23" s="1"/>
  <c r="Q180" i="23" s="1"/>
  <c r="R180" i="23" s="1"/>
  <c r="S180" i="23" s="1"/>
  <c r="E181" i="23"/>
  <c r="G181" i="23" s="1"/>
  <c r="H181" i="23" s="1"/>
  <c r="I181" i="23" s="1"/>
  <c r="E182" i="23"/>
  <c r="G182" i="23" s="1"/>
  <c r="E183" i="23"/>
  <c r="E184" i="23"/>
  <c r="G184" i="23" s="1"/>
  <c r="H184" i="23" s="1"/>
  <c r="I184" i="23" s="1"/>
  <c r="J184" i="23" s="1"/>
  <c r="K184" i="23" s="1"/>
  <c r="L184" i="23" s="1"/>
  <c r="M184" i="23" s="1"/>
  <c r="N184" i="23" s="1"/>
  <c r="O184" i="23" s="1"/>
  <c r="P184" i="23" s="1"/>
  <c r="Q184" i="23" s="1"/>
  <c r="R184" i="23" s="1"/>
  <c r="S184" i="23" s="1"/>
  <c r="E185" i="23"/>
  <c r="E186" i="23"/>
  <c r="G186" i="23" s="1"/>
  <c r="E187" i="23"/>
  <c r="G187" i="23" s="1"/>
  <c r="E188" i="23"/>
  <c r="G188" i="23" s="1"/>
  <c r="H188" i="23" s="1"/>
  <c r="I188" i="23" s="1"/>
  <c r="J188" i="23" s="1"/>
  <c r="K188" i="23" s="1"/>
  <c r="L188" i="23" s="1"/>
  <c r="M188" i="23" s="1"/>
  <c r="N188" i="23" s="1"/>
  <c r="O188" i="23" s="1"/>
  <c r="P188" i="23" s="1"/>
  <c r="Q188" i="23" s="1"/>
  <c r="R188" i="23" s="1"/>
  <c r="S188" i="23" s="1"/>
  <c r="E189" i="23"/>
  <c r="E190" i="23"/>
  <c r="E191" i="23"/>
  <c r="E192" i="23"/>
  <c r="G192" i="23" s="1"/>
  <c r="H192" i="23" s="1"/>
  <c r="I192" i="23" s="1"/>
  <c r="J192" i="23" s="1"/>
  <c r="K192" i="23" s="1"/>
  <c r="L192" i="23" s="1"/>
  <c r="M192" i="23" s="1"/>
  <c r="N192" i="23" s="1"/>
  <c r="O192" i="23" s="1"/>
  <c r="P192" i="23" s="1"/>
  <c r="Q192" i="23" s="1"/>
  <c r="R192" i="23" s="1"/>
  <c r="S192" i="23" s="1"/>
  <c r="E193" i="23"/>
  <c r="G193" i="23" s="1"/>
  <c r="H193" i="23" s="1"/>
  <c r="I193" i="23" s="1"/>
  <c r="J193" i="23" s="1"/>
  <c r="E194" i="23"/>
  <c r="E195" i="23"/>
  <c r="G195" i="23" s="1"/>
  <c r="E196" i="23"/>
  <c r="G196" i="23" s="1"/>
  <c r="H196" i="23" s="1"/>
  <c r="I196" i="23" s="1"/>
  <c r="J196" i="23" s="1"/>
  <c r="K196" i="23" s="1"/>
  <c r="L196" i="23" s="1"/>
  <c r="M196" i="23" s="1"/>
  <c r="N196" i="23" s="1"/>
  <c r="O196" i="23" s="1"/>
  <c r="P196" i="23" s="1"/>
  <c r="Q196" i="23" s="1"/>
  <c r="R196" i="23" s="1"/>
  <c r="S196" i="23" s="1"/>
  <c r="E197" i="23"/>
  <c r="E198" i="23"/>
  <c r="E199" i="23"/>
  <c r="E200" i="23"/>
  <c r="G200" i="23" s="1"/>
  <c r="H200" i="23" s="1"/>
  <c r="I200" i="23" s="1"/>
  <c r="J200" i="23" s="1"/>
  <c r="K200" i="23" s="1"/>
  <c r="L200" i="23" s="1"/>
  <c r="M200" i="23" s="1"/>
  <c r="N200" i="23" s="1"/>
  <c r="O200" i="23" s="1"/>
  <c r="P200" i="23" s="1"/>
  <c r="Q200" i="23" s="1"/>
  <c r="R200" i="23" s="1"/>
  <c r="S200" i="23" s="1"/>
  <c r="E201" i="23"/>
  <c r="E202" i="23"/>
  <c r="E203" i="23"/>
  <c r="G203" i="23" s="1"/>
  <c r="E204" i="23"/>
  <c r="G204" i="23" s="1"/>
  <c r="H204" i="23" s="1"/>
  <c r="I204" i="23" s="1"/>
  <c r="J204" i="23" s="1"/>
  <c r="K204" i="23" s="1"/>
  <c r="L204" i="23" s="1"/>
  <c r="M204" i="23" s="1"/>
  <c r="N204" i="23" s="1"/>
  <c r="O204" i="23" s="1"/>
  <c r="P204" i="23" s="1"/>
  <c r="Q204" i="23" s="1"/>
  <c r="R204" i="23" s="1"/>
  <c r="S204" i="23" s="1"/>
  <c r="E205" i="23"/>
  <c r="E206" i="23"/>
  <c r="E207" i="23"/>
  <c r="E208" i="23"/>
  <c r="G208" i="23" s="1"/>
  <c r="H208" i="23" s="1"/>
  <c r="I208" i="23" s="1"/>
  <c r="J208" i="23" s="1"/>
  <c r="K208" i="23" s="1"/>
  <c r="L208" i="23" s="1"/>
  <c r="M208" i="23" s="1"/>
  <c r="N208" i="23" s="1"/>
  <c r="O208" i="23" s="1"/>
  <c r="P208" i="23" s="1"/>
  <c r="Q208" i="23" s="1"/>
  <c r="R208" i="23" s="1"/>
  <c r="S208" i="23" s="1"/>
  <c r="E209" i="23"/>
  <c r="G209" i="23" s="1"/>
  <c r="H209" i="23" s="1"/>
  <c r="I209" i="23" s="1"/>
  <c r="J209" i="23" s="1"/>
  <c r="E210" i="23"/>
  <c r="E211" i="23"/>
  <c r="G211" i="23" s="1"/>
  <c r="E212" i="23"/>
  <c r="E213" i="23"/>
  <c r="E214" i="23"/>
  <c r="E215" i="23"/>
  <c r="E216" i="23"/>
  <c r="G216" i="23" s="1"/>
  <c r="H216" i="23" s="1"/>
  <c r="I216" i="23" s="1"/>
  <c r="J216" i="23" s="1"/>
  <c r="K216" i="23" s="1"/>
  <c r="L216" i="23" s="1"/>
  <c r="M216" i="23" s="1"/>
  <c r="N216" i="23" s="1"/>
  <c r="O216" i="23" s="1"/>
  <c r="P216" i="23" s="1"/>
  <c r="Q216" i="23" s="1"/>
  <c r="R216" i="23" s="1"/>
  <c r="S216" i="23" s="1"/>
  <c r="E217" i="23"/>
  <c r="G217" i="23" s="1"/>
  <c r="H217" i="23" s="1"/>
  <c r="I217" i="23" s="1"/>
  <c r="J217" i="23" s="1"/>
  <c r="K217" i="23" s="1"/>
  <c r="L217" i="23" s="1"/>
  <c r="M217" i="23" s="1"/>
  <c r="N217" i="23" s="1"/>
  <c r="O217" i="23" s="1"/>
  <c r="P217" i="23" s="1"/>
  <c r="Q217" i="23" s="1"/>
  <c r="R217" i="23" s="1"/>
  <c r="S217" i="23" s="1"/>
  <c r="E218" i="23"/>
  <c r="G218" i="23" s="1"/>
  <c r="E219" i="23"/>
  <c r="G219" i="23" s="1"/>
  <c r="E220" i="23"/>
  <c r="G220" i="23" s="1"/>
  <c r="H220" i="23" s="1"/>
  <c r="I220" i="23" s="1"/>
  <c r="J220" i="23" s="1"/>
  <c r="K220" i="23" s="1"/>
  <c r="L220" i="23" s="1"/>
  <c r="M220" i="23" s="1"/>
  <c r="N220" i="23" s="1"/>
  <c r="O220" i="23" s="1"/>
  <c r="P220" i="23" s="1"/>
  <c r="Q220" i="23" s="1"/>
  <c r="R220" i="23" s="1"/>
  <c r="S220" i="23" s="1"/>
  <c r="E221" i="23"/>
  <c r="E222" i="23"/>
  <c r="G222" i="23" s="1"/>
  <c r="E223" i="23"/>
  <c r="E224" i="23"/>
  <c r="G224" i="23" s="1"/>
  <c r="H224" i="23" s="1"/>
  <c r="I224" i="23" s="1"/>
  <c r="J224" i="23" s="1"/>
  <c r="K224" i="23" s="1"/>
  <c r="L224" i="23" s="1"/>
  <c r="M224" i="23" s="1"/>
  <c r="N224" i="23" s="1"/>
  <c r="O224" i="23" s="1"/>
  <c r="P224" i="23" s="1"/>
  <c r="Q224" i="23" s="1"/>
  <c r="R224" i="23" s="1"/>
  <c r="S224" i="23" s="1"/>
  <c r="E225" i="23"/>
  <c r="E226" i="23"/>
  <c r="G226" i="23" s="1"/>
  <c r="E227" i="23"/>
  <c r="G227" i="23" s="1"/>
  <c r="E228" i="23"/>
  <c r="G228" i="23" s="1"/>
  <c r="H228" i="23" s="1"/>
  <c r="I228" i="23" s="1"/>
  <c r="J228" i="23" s="1"/>
  <c r="K228" i="23" s="1"/>
  <c r="L228" i="23" s="1"/>
  <c r="M228" i="23" s="1"/>
  <c r="N228" i="23" s="1"/>
  <c r="O228" i="23" s="1"/>
  <c r="P228" i="23" s="1"/>
  <c r="Q228" i="23" s="1"/>
  <c r="R228" i="23" s="1"/>
  <c r="S228" i="23" s="1"/>
  <c r="E229" i="23"/>
  <c r="G229" i="23" s="1"/>
  <c r="H229" i="23" s="1"/>
  <c r="E230" i="23"/>
  <c r="G230" i="23" s="1"/>
  <c r="E231" i="23"/>
  <c r="G231" i="23" s="1"/>
  <c r="E232" i="23"/>
  <c r="E233" i="23"/>
  <c r="E234" i="23"/>
  <c r="G234" i="23" s="1"/>
  <c r="E235" i="23"/>
  <c r="G235" i="23" s="1"/>
  <c r="E236" i="23"/>
  <c r="E237" i="23"/>
  <c r="E238" i="23"/>
  <c r="E239" i="23"/>
  <c r="G239" i="23" s="1"/>
  <c r="E240" i="23"/>
  <c r="E241" i="23"/>
  <c r="E242" i="23"/>
  <c r="G242" i="23" s="1"/>
  <c r="E243" i="23"/>
  <c r="G243" i="23" s="1"/>
  <c r="E244" i="23"/>
  <c r="E245" i="23"/>
  <c r="E246" i="23"/>
  <c r="E247" i="23"/>
  <c r="G247" i="23" s="1"/>
  <c r="E248" i="23"/>
  <c r="E249" i="23"/>
  <c r="E250" i="23"/>
  <c r="E251" i="23"/>
  <c r="G251" i="23" s="1"/>
  <c r="E252" i="23"/>
  <c r="E253" i="23"/>
  <c r="E254" i="23"/>
  <c r="F254" i="23" s="1"/>
  <c r="E255" i="23"/>
  <c r="F255" i="23" s="1"/>
  <c r="E11" i="23"/>
  <c r="E10" i="23"/>
  <c r="E9" i="23"/>
  <c r="E8" i="23"/>
  <c r="E12" i="22"/>
  <c r="E13" i="22"/>
  <c r="E14" i="22"/>
  <c r="G14" i="22" s="1"/>
  <c r="E15" i="22"/>
  <c r="G15" i="22" s="1"/>
  <c r="E16" i="22"/>
  <c r="E17" i="22"/>
  <c r="E18" i="22"/>
  <c r="G18" i="22" s="1"/>
  <c r="E19" i="22"/>
  <c r="G19" i="22" s="1"/>
  <c r="E20" i="22"/>
  <c r="E21" i="22"/>
  <c r="E22" i="22"/>
  <c r="G22" i="22" s="1"/>
  <c r="E23" i="22"/>
  <c r="G23" i="22" s="1"/>
  <c r="E24" i="22"/>
  <c r="E25" i="22"/>
  <c r="E26" i="22"/>
  <c r="G26" i="22" s="1"/>
  <c r="E27" i="22"/>
  <c r="G27" i="22" s="1"/>
  <c r="E28" i="22"/>
  <c r="E29" i="22"/>
  <c r="E30" i="22"/>
  <c r="G30" i="22" s="1"/>
  <c r="E31" i="22"/>
  <c r="G31" i="22" s="1"/>
  <c r="E32" i="22"/>
  <c r="G32" i="22" s="1"/>
  <c r="H32" i="22" s="1"/>
  <c r="I32" i="22" s="1"/>
  <c r="J32" i="22" s="1"/>
  <c r="K32" i="22" s="1"/>
  <c r="L32" i="22" s="1"/>
  <c r="M32" i="22" s="1"/>
  <c r="N32" i="22" s="1"/>
  <c r="O32" i="22" s="1"/>
  <c r="P32" i="22" s="1"/>
  <c r="Q32" i="22" s="1"/>
  <c r="R32" i="22" s="1"/>
  <c r="S32" i="22" s="1"/>
  <c r="E33" i="22"/>
  <c r="E34" i="22"/>
  <c r="G34" i="22" s="1"/>
  <c r="E35" i="22"/>
  <c r="E36" i="22"/>
  <c r="E37" i="22"/>
  <c r="E38" i="22"/>
  <c r="E39" i="22"/>
  <c r="G39" i="22" s="1"/>
  <c r="E40" i="22"/>
  <c r="E41" i="22"/>
  <c r="E42" i="22"/>
  <c r="E43" i="22"/>
  <c r="G43" i="22" s="1"/>
  <c r="E44" i="22"/>
  <c r="G44" i="22" s="1"/>
  <c r="H44" i="22" s="1"/>
  <c r="I44" i="22" s="1"/>
  <c r="J44" i="22" s="1"/>
  <c r="K44" i="22" s="1"/>
  <c r="L44" i="22" s="1"/>
  <c r="M44" i="22" s="1"/>
  <c r="N44" i="22" s="1"/>
  <c r="O44" i="22" s="1"/>
  <c r="P44" i="22" s="1"/>
  <c r="Q44" i="22" s="1"/>
  <c r="R44" i="22" s="1"/>
  <c r="S44" i="22" s="1"/>
  <c r="E45" i="22"/>
  <c r="E46" i="22"/>
  <c r="E47" i="22"/>
  <c r="G47" i="22" s="1"/>
  <c r="E48" i="22"/>
  <c r="E49" i="22"/>
  <c r="E50" i="22"/>
  <c r="E51" i="22"/>
  <c r="G51" i="22" s="1"/>
  <c r="E52" i="22"/>
  <c r="E53" i="22"/>
  <c r="E54" i="22"/>
  <c r="G54" i="22" s="1"/>
  <c r="E55" i="22"/>
  <c r="G55" i="22" s="1"/>
  <c r="E56" i="22"/>
  <c r="E57" i="22"/>
  <c r="E58" i="22"/>
  <c r="G58" i="22" s="1"/>
  <c r="E59" i="22"/>
  <c r="G59" i="22" s="1"/>
  <c r="E60" i="22"/>
  <c r="E61" i="22"/>
  <c r="E62" i="22"/>
  <c r="G62" i="22" s="1"/>
  <c r="E63" i="22"/>
  <c r="G63" i="22" s="1"/>
  <c r="E64" i="22"/>
  <c r="E65" i="22"/>
  <c r="E66" i="22"/>
  <c r="G66" i="22" s="1"/>
  <c r="E67" i="22"/>
  <c r="G67" i="22" s="1"/>
  <c r="E68" i="22"/>
  <c r="G68" i="22" s="1"/>
  <c r="H68" i="22" s="1"/>
  <c r="I68" i="22" s="1"/>
  <c r="J68" i="22" s="1"/>
  <c r="K68" i="22" s="1"/>
  <c r="L68" i="22" s="1"/>
  <c r="M68" i="22" s="1"/>
  <c r="N68" i="22" s="1"/>
  <c r="O68" i="22" s="1"/>
  <c r="P68" i="22" s="1"/>
  <c r="Q68" i="22" s="1"/>
  <c r="R68" i="22" s="1"/>
  <c r="S68" i="22" s="1"/>
  <c r="E69" i="22"/>
  <c r="E70" i="22"/>
  <c r="E71" i="22"/>
  <c r="G71" i="22" s="1"/>
  <c r="E72" i="22"/>
  <c r="E73" i="22"/>
  <c r="E74" i="22"/>
  <c r="G74" i="22" s="1"/>
  <c r="E75" i="22"/>
  <c r="E76" i="22"/>
  <c r="G76" i="22" s="1"/>
  <c r="H76" i="22" s="1"/>
  <c r="I76" i="22" s="1"/>
  <c r="J76" i="22" s="1"/>
  <c r="K76" i="22" s="1"/>
  <c r="L76" i="22" s="1"/>
  <c r="M76" i="22" s="1"/>
  <c r="N76" i="22" s="1"/>
  <c r="O76" i="22" s="1"/>
  <c r="P76" i="22" s="1"/>
  <c r="Q76" i="22" s="1"/>
  <c r="R76" i="22" s="1"/>
  <c r="S76" i="22" s="1"/>
  <c r="E77" i="22"/>
  <c r="E78" i="22"/>
  <c r="E79" i="22"/>
  <c r="E80" i="22"/>
  <c r="G80" i="22" s="1"/>
  <c r="H80" i="22" s="1"/>
  <c r="I80" i="22" s="1"/>
  <c r="J80" i="22" s="1"/>
  <c r="K80" i="22" s="1"/>
  <c r="L80" i="22" s="1"/>
  <c r="M80" i="22" s="1"/>
  <c r="N80" i="22" s="1"/>
  <c r="O80" i="22" s="1"/>
  <c r="P80" i="22" s="1"/>
  <c r="Q80" i="22" s="1"/>
  <c r="R80" i="22" s="1"/>
  <c r="S80" i="22" s="1"/>
  <c r="E81" i="22"/>
  <c r="E82" i="22"/>
  <c r="E83" i="22"/>
  <c r="E84" i="22"/>
  <c r="G84" i="22" s="1"/>
  <c r="H84" i="22" s="1"/>
  <c r="I84" i="22" s="1"/>
  <c r="J84" i="22" s="1"/>
  <c r="K84" i="22" s="1"/>
  <c r="L84" i="22" s="1"/>
  <c r="M84" i="22" s="1"/>
  <c r="N84" i="22" s="1"/>
  <c r="O84" i="22" s="1"/>
  <c r="P84" i="22" s="1"/>
  <c r="Q84" i="22" s="1"/>
  <c r="R84" i="22" s="1"/>
  <c r="S84" i="22" s="1"/>
  <c r="E85" i="22"/>
  <c r="E86" i="22"/>
  <c r="E87" i="22"/>
  <c r="E88" i="22"/>
  <c r="G88" i="22" s="1"/>
  <c r="H88" i="22" s="1"/>
  <c r="I88" i="22" s="1"/>
  <c r="J88" i="22" s="1"/>
  <c r="K88" i="22" s="1"/>
  <c r="L88" i="22" s="1"/>
  <c r="M88" i="22" s="1"/>
  <c r="N88" i="22" s="1"/>
  <c r="O88" i="22" s="1"/>
  <c r="P88" i="22" s="1"/>
  <c r="Q88" i="22" s="1"/>
  <c r="R88" i="22" s="1"/>
  <c r="S88" i="22" s="1"/>
  <c r="E89" i="22"/>
  <c r="E90" i="22"/>
  <c r="G90" i="22" s="1"/>
  <c r="E91" i="22"/>
  <c r="G91" i="22" s="1"/>
  <c r="E92" i="22"/>
  <c r="G92" i="22" s="1"/>
  <c r="H92" i="22" s="1"/>
  <c r="I92" i="22" s="1"/>
  <c r="J92" i="22" s="1"/>
  <c r="K92" i="22" s="1"/>
  <c r="L92" i="22" s="1"/>
  <c r="M92" i="22" s="1"/>
  <c r="N92" i="22" s="1"/>
  <c r="O92" i="22" s="1"/>
  <c r="P92" i="22" s="1"/>
  <c r="Q92" i="22" s="1"/>
  <c r="R92" i="22" s="1"/>
  <c r="S92" i="22" s="1"/>
  <c r="E93" i="22"/>
  <c r="E94" i="22"/>
  <c r="G94" i="22" s="1"/>
  <c r="E95" i="22"/>
  <c r="E96" i="22"/>
  <c r="E97" i="22"/>
  <c r="E98" i="22"/>
  <c r="E99" i="22"/>
  <c r="G99" i="22" s="1"/>
  <c r="E100" i="22"/>
  <c r="G100" i="22" s="1"/>
  <c r="H100" i="22" s="1"/>
  <c r="I100" i="22" s="1"/>
  <c r="J100" i="22" s="1"/>
  <c r="K100" i="22" s="1"/>
  <c r="L100" i="22" s="1"/>
  <c r="M100" i="22" s="1"/>
  <c r="N100" i="22" s="1"/>
  <c r="O100" i="22" s="1"/>
  <c r="P100" i="22" s="1"/>
  <c r="Q100" i="22" s="1"/>
  <c r="R100" i="22" s="1"/>
  <c r="S100" i="22" s="1"/>
  <c r="E101" i="22"/>
  <c r="E102" i="22"/>
  <c r="G102" i="22" s="1"/>
  <c r="E103" i="22"/>
  <c r="G103" i="22" s="1"/>
  <c r="E104" i="22"/>
  <c r="E105" i="22"/>
  <c r="E106" i="22"/>
  <c r="E107" i="22"/>
  <c r="G107" i="22" s="1"/>
  <c r="E108" i="22"/>
  <c r="E109" i="22"/>
  <c r="E110" i="22"/>
  <c r="G110" i="22" s="1"/>
  <c r="E111" i="22"/>
  <c r="G111" i="22" s="1"/>
  <c r="E112" i="22"/>
  <c r="G112" i="22" s="1"/>
  <c r="H112" i="22" s="1"/>
  <c r="I112" i="22" s="1"/>
  <c r="J112" i="22" s="1"/>
  <c r="K112" i="22" s="1"/>
  <c r="L112" i="22" s="1"/>
  <c r="M112" i="22" s="1"/>
  <c r="N112" i="22" s="1"/>
  <c r="O112" i="22" s="1"/>
  <c r="P112" i="22" s="1"/>
  <c r="Q112" i="22" s="1"/>
  <c r="R112" i="22" s="1"/>
  <c r="S112" i="22" s="1"/>
  <c r="E113" i="22"/>
  <c r="E114" i="22"/>
  <c r="E115" i="22"/>
  <c r="G115" i="22" s="1"/>
  <c r="E116" i="22"/>
  <c r="E117" i="22"/>
  <c r="E118" i="22"/>
  <c r="G118" i="22" s="1"/>
  <c r="E119" i="22"/>
  <c r="G119" i="22" s="1"/>
  <c r="E120" i="22"/>
  <c r="G120" i="22" s="1"/>
  <c r="H120" i="22" s="1"/>
  <c r="I120" i="22" s="1"/>
  <c r="J120" i="22" s="1"/>
  <c r="K120" i="22" s="1"/>
  <c r="L120" i="22" s="1"/>
  <c r="M120" i="22" s="1"/>
  <c r="N120" i="22" s="1"/>
  <c r="O120" i="22" s="1"/>
  <c r="P120" i="22" s="1"/>
  <c r="Q120" i="22" s="1"/>
  <c r="R120" i="22" s="1"/>
  <c r="S120" i="22" s="1"/>
  <c r="E121" i="22"/>
  <c r="E122" i="22"/>
  <c r="E123" i="22"/>
  <c r="G123" i="22" s="1"/>
  <c r="E124" i="22"/>
  <c r="E125" i="22"/>
  <c r="E126" i="22"/>
  <c r="E127" i="22"/>
  <c r="G127" i="22" s="1"/>
  <c r="E128" i="22"/>
  <c r="G128" i="22" s="1"/>
  <c r="H128" i="22" s="1"/>
  <c r="I128" i="22" s="1"/>
  <c r="J128" i="22" s="1"/>
  <c r="K128" i="22" s="1"/>
  <c r="L128" i="22" s="1"/>
  <c r="M128" i="22" s="1"/>
  <c r="N128" i="22" s="1"/>
  <c r="O128" i="22" s="1"/>
  <c r="P128" i="22" s="1"/>
  <c r="Q128" i="22" s="1"/>
  <c r="R128" i="22" s="1"/>
  <c r="S128" i="22" s="1"/>
  <c r="E129" i="22"/>
  <c r="E130" i="22"/>
  <c r="E131" i="22"/>
  <c r="G131" i="22" s="1"/>
  <c r="E132" i="22"/>
  <c r="G132" i="22" s="1"/>
  <c r="H132" i="22" s="1"/>
  <c r="I132" i="22" s="1"/>
  <c r="J132" i="22" s="1"/>
  <c r="K132" i="22" s="1"/>
  <c r="L132" i="22" s="1"/>
  <c r="M132" i="22" s="1"/>
  <c r="N132" i="22" s="1"/>
  <c r="O132" i="22" s="1"/>
  <c r="P132" i="22" s="1"/>
  <c r="Q132" i="22" s="1"/>
  <c r="R132" i="22" s="1"/>
  <c r="S132" i="22" s="1"/>
  <c r="E133" i="22"/>
  <c r="E134" i="22"/>
  <c r="E135" i="22"/>
  <c r="G135" i="22" s="1"/>
  <c r="E136" i="22"/>
  <c r="G136" i="22" s="1"/>
  <c r="H136" i="22" s="1"/>
  <c r="I136" i="22" s="1"/>
  <c r="J136" i="22" s="1"/>
  <c r="K136" i="22" s="1"/>
  <c r="L136" i="22" s="1"/>
  <c r="M136" i="22" s="1"/>
  <c r="N136" i="22" s="1"/>
  <c r="O136" i="22" s="1"/>
  <c r="P136" i="22" s="1"/>
  <c r="Q136" i="22" s="1"/>
  <c r="R136" i="22" s="1"/>
  <c r="S136" i="22" s="1"/>
  <c r="E137" i="22"/>
  <c r="E138" i="22"/>
  <c r="E139" i="22"/>
  <c r="G139" i="22" s="1"/>
  <c r="E140" i="22"/>
  <c r="G140" i="22" s="1"/>
  <c r="H140" i="22" s="1"/>
  <c r="I140" i="22" s="1"/>
  <c r="J140" i="22" s="1"/>
  <c r="K140" i="22" s="1"/>
  <c r="L140" i="22" s="1"/>
  <c r="M140" i="22" s="1"/>
  <c r="N140" i="22" s="1"/>
  <c r="O140" i="22" s="1"/>
  <c r="P140" i="22" s="1"/>
  <c r="Q140" i="22" s="1"/>
  <c r="R140" i="22" s="1"/>
  <c r="S140" i="22" s="1"/>
  <c r="E141" i="22"/>
  <c r="E142" i="22"/>
  <c r="E143" i="22"/>
  <c r="G143" i="22" s="1"/>
  <c r="E144" i="22"/>
  <c r="G144" i="22" s="1"/>
  <c r="H144" i="22" s="1"/>
  <c r="I144" i="22" s="1"/>
  <c r="J144" i="22" s="1"/>
  <c r="K144" i="22" s="1"/>
  <c r="L144" i="22" s="1"/>
  <c r="M144" i="22" s="1"/>
  <c r="N144" i="22" s="1"/>
  <c r="O144" i="22" s="1"/>
  <c r="P144" i="22" s="1"/>
  <c r="Q144" i="22" s="1"/>
  <c r="R144" i="22" s="1"/>
  <c r="S144" i="22" s="1"/>
  <c r="E145" i="22"/>
  <c r="E146" i="22"/>
  <c r="E147" i="22"/>
  <c r="G147" i="22" s="1"/>
  <c r="E148" i="22"/>
  <c r="G148" i="22" s="1"/>
  <c r="H148" i="22" s="1"/>
  <c r="I148" i="22" s="1"/>
  <c r="J148" i="22" s="1"/>
  <c r="K148" i="22" s="1"/>
  <c r="L148" i="22" s="1"/>
  <c r="M148" i="22" s="1"/>
  <c r="N148" i="22" s="1"/>
  <c r="O148" i="22" s="1"/>
  <c r="P148" i="22" s="1"/>
  <c r="Q148" i="22" s="1"/>
  <c r="R148" i="22" s="1"/>
  <c r="S148" i="22" s="1"/>
  <c r="E149" i="22"/>
  <c r="E150" i="22"/>
  <c r="E151" i="22"/>
  <c r="G151" i="22" s="1"/>
  <c r="E152" i="22"/>
  <c r="G152" i="22" s="1"/>
  <c r="H152" i="22" s="1"/>
  <c r="I152" i="22" s="1"/>
  <c r="J152" i="22" s="1"/>
  <c r="K152" i="22" s="1"/>
  <c r="L152" i="22" s="1"/>
  <c r="M152" i="22" s="1"/>
  <c r="N152" i="22" s="1"/>
  <c r="O152" i="22" s="1"/>
  <c r="P152" i="22" s="1"/>
  <c r="Q152" i="22" s="1"/>
  <c r="R152" i="22" s="1"/>
  <c r="S152" i="22" s="1"/>
  <c r="E153" i="22"/>
  <c r="E154" i="22"/>
  <c r="E155" i="22"/>
  <c r="G155" i="22" s="1"/>
  <c r="E156" i="22"/>
  <c r="G156" i="22" s="1"/>
  <c r="H156" i="22" s="1"/>
  <c r="I156" i="22" s="1"/>
  <c r="J156" i="22" s="1"/>
  <c r="K156" i="22" s="1"/>
  <c r="L156" i="22" s="1"/>
  <c r="M156" i="22" s="1"/>
  <c r="N156" i="22" s="1"/>
  <c r="O156" i="22" s="1"/>
  <c r="P156" i="22" s="1"/>
  <c r="Q156" i="22" s="1"/>
  <c r="R156" i="22" s="1"/>
  <c r="S156" i="22" s="1"/>
  <c r="E157" i="22"/>
  <c r="E158" i="22"/>
  <c r="E159" i="22"/>
  <c r="G159" i="22" s="1"/>
  <c r="E160" i="22"/>
  <c r="E161" i="22"/>
  <c r="E162" i="22"/>
  <c r="E163" i="22"/>
  <c r="G163" i="22" s="1"/>
  <c r="E164" i="22"/>
  <c r="G164" i="22" s="1"/>
  <c r="H164" i="22" s="1"/>
  <c r="I164" i="22" s="1"/>
  <c r="J164" i="22" s="1"/>
  <c r="K164" i="22" s="1"/>
  <c r="L164" i="22" s="1"/>
  <c r="M164" i="22" s="1"/>
  <c r="N164" i="22" s="1"/>
  <c r="O164" i="22" s="1"/>
  <c r="P164" i="22" s="1"/>
  <c r="Q164" i="22" s="1"/>
  <c r="R164" i="22" s="1"/>
  <c r="S164" i="22" s="1"/>
  <c r="E165" i="22"/>
  <c r="E166" i="22"/>
  <c r="E167" i="22"/>
  <c r="G167" i="22" s="1"/>
  <c r="E168" i="22"/>
  <c r="E169" i="22"/>
  <c r="E170" i="22"/>
  <c r="E171" i="22"/>
  <c r="G171" i="22" s="1"/>
  <c r="E172" i="22"/>
  <c r="G172" i="22" s="1"/>
  <c r="H172" i="22" s="1"/>
  <c r="I172" i="22" s="1"/>
  <c r="J172" i="22" s="1"/>
  <c r="K172" i="22" s="1"/>
  <c r="L172" i="22" s="1"/>
  <c r="M172" i="22" s="1"/>
  <c r="N172" i="22" s="1"/>
  <c r="O172" i="22" s="1"/>
  <c r="P172" i="22" s="1"/>
  <c r="Q172" i="22" s="1"/>
  <c r="R172" i="22" s="1"/>
  <c r="S172" i="22" s="1"/>
  <c r="E173" i="22"/>
  <c r="E174" i="22"/>
  <c r="E175" i="22"/>
  <c r="G175" i="22" s="1"/>
  <c r="E176" i="22"/>
  <c r="G176" i="22" s="1"/>
  <c r="H176" i="22" s="1"/>
  <c r="I176" i="22" s="1"/>
  <c r="J176" i="22" s="1"/>
  <c r="K176" i="22" s="1"/>
  <c r="L176" i="22" s="1"/>
  <c r="M176" i="22" s="1"/>
  <c r="N176" i="22" s="1"/>
  <c r="O176" i="22" s="1"/>
  <c r="P176" i="22" s="1"/>
  <c r="Q176" i="22" s="1"/>
  <c r="R176" i="22" s="1"/>
  <c r="S176" i="22" s="1"/>
  <c r="E177" i="22"/>
  <c r="E178" i="22"/>
  <c r="E179" i="22"/>
  <c r="G179" i="22" s="1"/>
  <c r="E180" i="22"/>
  <c r="G180" i="22" s="1"/>
  <c r="H180" i="22" s="1"/>
  <c r="I180" i="22" s="1"/>
  <c r="J180" i="22" s="1"/>
  <c r="K180" i="22" s="1"/>
  <c r="L180" i="22" s="1"/>
  <c r="M180" i="22" s="1"/>
  <c r="N180" i="22" s="1"/>
  <c r="O180" i="22" s="1"/>
  <c r="P180" i="22" s="1"/>
  <c r="Q180" i="22" s="1"/>
  <c r="R180" i="22" s="1"/>
  <c r="S180" i="22" s="1"/>
  <c r="E181" i="22"/>
  <c r="E182" i="22"/>
  <c r="E183" i="22"/>
  <c r="G183" i="22" s="1"/>
  <c r="E184" i="22"/>
  <c r="G184" i="22" s="1"/>
  <c r="H184" i="22" s="1"/>
  <c r="I184" i="22" s="1"/>
  <c r="J184" i="22" s="1"/>
  <c r="K184" i="22" s="1"/>
  <c r="L184" i="22" s="1"/>
  <c r="M184" i="22" s="1"/>
  <c r="N184" i="22" s="1"/>
  <c r="O184" i="22" s="1"/>
  <c r="P184" i="22" s="1"/>
  <c r="Q184" i="22" s="1"/>
  <c r="R184" i="22" s="1"/>
  <c r="S184" i="22" s="1"/>
  <c r="E185" i="22"/>
  <c r="E186" i="22"/>
  <c r="E187" i="22"/>
  <c r="G187" i="22" s="1"/>
  <c r="E188" i="22"/>
  <c r="G188" i="22" s="1"/>
  <c r="H188" i="22" s="1"/>
  <c r="I188" i="22" s="1"/>
  <c r="J188" i="22" s="1"/>
  <c r="K188" i="22" s="1"/>
  <c r="L188" i="22" s="1"/>
  <c r="M188" i="22" s="1"/>
  <c r="N188" i="22" s="1"/>
  <c r="O188" i="22" s="1"/>
  <c r="P188" i="22" s="1"/>
  <c r="Q188" i="22" s="1"/>
  <c r="R188" i="22" s="1"/>
  <c r="S188" i="22" s="1"/>
  <c r="E189" i="22"/>
  <c r="E190" i="22"/>
  <c r="E191" i="22"/>
  <c r="G191" i="22" s="1"/>
  <c r="E192" i="22"/>
  <c r="G192" i="22" s="1"/>
  <c r="H192" i="22" s="1"/>
  <c r="I192" i="22" s="1"/>
  <c r="J192" i="22" s="1"/>
  <c r="K192" i="22" s="1"/>
  <c r="L192" i="22" s="1"/>
  <c r="M192" i="22" s="1"/>
  <c r="N192" i="22" s="1"/>
  <c r="O192" i="22" s="1"/>
  <c r="P192" i="22" s="1"/>
  <c r="Q192" i="22" s="1"/>
  <c r="R192" i="22" s="1"/>
  <c r="S192" i="22" s="1"/>
  <c r="E193" i="22"/>
  <c r="E194" i="22"/>
  <c r="G194" i="22" s="1"/>
  <c r="E195" i="22"/>
  <c r="G195" i="22" s="1"/>
  <c r="E196" i="22"/>
  <c r="G196" i="22" s="1"/>
  <c r="H196" i="22" s="1"/>
  <c r="I196" i="22" s="1"/>
  <c r="J196" i="22" s="1"/>
  <c r="K196" i="22" s="1"/>
  <c r="L196" i="22" s="1"/>
  <c r="M196" i="22" s="1"/>
  <c r="N196" i="22" s="1"/>
  <c r="O196" i="22" s="1"/>
  <c r="P196" i="22" s="1"/>
  <c r="Q196" i="22" s="1"/>
  <c r="R196" i="22" s="1"/>
  <c r="S196" i="22" s="1"/>
  <c r="E197" i="22"/>
  <c r="E198" i="22"/>
  <c r="E199" i="22"/>
  <c r="G199" i="22" s="1"/>
  <c r="E200" i="22"/>
  <c r="G200" i="22" s="1"/>
  <c r="H200" i="22" s="1"/>
  <c r="I200" i="22" s="1"/>
  <c r="J200" i="22" s="1"/>
  <c r="K200" i="22" s="1"/>
  <c r="L200" i="22" s="1"/>
  <c r="M200" i="22" s="1"/>
  <c r="N200" i="22" s="1"/>
  <c r="O200" i="22" s="1"/>
  <c r="P200" i="22" s="1"/>
  <c r="Q200" i="22" s="1"/>
  <c r="R200" i="22" s="1"/>
  <c r="S200" i="22" s="1"/>
  <c r="E201" i="22"/>
  <c r="E202" i="22"/>
  <c r="E203" i="22"/>
  <c r="G203" i="22" s="1"/>
  <c r="E204" i="22"/>
  <c r="G204" i="22" s="1"/>
  <c r="H204" i="22" s="1"/>
  <c r="I204" i="22" s="1"/>
  <c r="J204" i="22" s="1"/>
  <c r="K204" i="22" s="1"/>
  <c r="L204" i="22" s="1"/>
  <c r="M204" i="22" s="1"/>
  <c r="N204" i="22" s="1"/>
  <c r="O204" i="22" s="1"/>
  <c r="P204" i="22" s="1"/>
  <c r="Q204" i="22" s="1"/>
  <c r="R204" i="22" s="1"/>
  <c r="S204" i="22" s="1"/>
  <c r="E205" i="22"/>
  <c r="E206" i="22"/>
  <c r="E207" i="22"/>
  <c r="G207" i="22" s="1"/>
  <c r="E208" i="22"/>
  <c r="G208" i="22" s="1"/>
  <c r="H208" i="22" s="1"/>
  <c r="I208" i="22" s="1"/>
  <c r="J208" i="22" s="1"/>
  <c r="K208" i="22" s="1"/>
  <c r="L208" i="22" s="1"/>
  <c r="M208" i="22" s="1"/>
  <c r="N208" i="22" s="1"/>
  <c r="O208" i="22" s="1"/>
  <c r="P208" i="22" s="1"/>
  <c r="Q208" i="22" s="1"/>
  <c r="R208" i="22" s="1"/>
  <c r="S208" i="22" s="1"/>
  <c r="E209" i="22"/>
  <c r="E210" i="22"/>
  <c r="E211" i="22"/>
  <c r="G211" i="22" s="1"/>
  <c r="E212" i="22"/>
  <c r="G212" i="22" s="1"/>
  <c r="H212" i="22" s="1"/>
  <c r="I212" i="22" s="1"/>
  <c r="J212" i="22" s="1"/>
  <c r="K212" i="22" s="1"/>
  <c r="L212" i="22" s="1"/>
  <c r="M212" i="22" s="1"/>
  <c r="N212" i="22" s="1"/>
  <c r="O212" i="22" s="1"/>
  <c r="P212" i="22" s="1"/>
  <c r="Q212" i="22" s="1"/>
  <c r="R212" i="22" s="1"/>
  <c r="S212" i="22" s="1"/>
  <c r="E213" i="22"/>
  <c r="E214" i="22"/>
  <c r="E215" i="22"/>
  <c r="G215" i="22" s="1"/>
  <c r="E216" i="22"/>
  <c r="G216" i="22" s="1"/>
  <c r="H216" i="22" s="1"/>
  <c r="I216" i="22" s="1"/>
  <c r="J216" i="22" s="1"/>
  <c r="K216" i="22" s="1"/>
  <c r="L216" i="22" s="1"/>
  <c r="M216" i="22" s="1"/>
  <c r="N216" i="22" s="1"/>
  <c r="O216" i="22" s="1"/>
  <c r="P216" i="22" s="1"/>
  <c r="Q216" i="22" s="1"/>
  <c r="R216" i="22" s="1"/>
  <c r="S216" i="22" s="1"/>
  <c r="E217" i="22"/>
  <c r="E218" i="22"/>
  <c r="E219" i="22"/>
  <c r="G219" i="22" s="1"/>
  <c r="E220" i="22"/>
  <c r="G220" i="22" s="1"/>
  <c r="H220" i="22" s="1"/>
  <c r="I220" i="22" s="1"/>
  <c r="J220" i="22" s="1"/>
  <c r="K220" i="22" s="1"/>
  <c r="L220" i="22" s="1"/>
  <c r="M220" i="22" s="1"/>
  <c r="N220" i="22" s="1"/>
  <c r="O220" i="22" s="1"/>
  <c r="P220" i="22" s="1"/>
  <c r="Q220" i="22" s="1"/>
  <c r="R220" i="22" s="1"/>
  <c r="S220" i="22" s="1"/>
  <c r="E221" i="22"/>
  <c r="E222" i="22"/>
  <c r="E223" i="22"/>
  <c r="G223" i="22" s="1"/>
  <c r="E224" i="22"/>
  <c r="G224" i="22" s="1"/>
  <c r="H224" i="22" s="1"/>
  <c r="I224" i="22" s="1"/>
  <c r="J224" i="22" s="1"/>
  <c r="K224" i="22" s="1"/>
  <c r="L224" i="22" s="1"/>
  <c r="M224" i="22" s="1"/>
  <c r="N224" i="22" s="1"/>
  <c r="O224" i="22" s="1"/>
  <c r="P224" i="22" s="1"/>
  <c r="Q224" i="22" s="1"/>
  <c r="R224" i="22" s="1"/>
  <c r="S224" i="22" s="1"/>
  <c r="E225" i="22"/>
  <c r="E226" i="22"/>
  <c r="E227" i="22"/>
  <c r="G227" i="22" s="1"/>
  <c r="E228" i="22"/>
  <c r="G228" i="22" s="1"/>
  <c r="H228" i="22" s="1"/>
  <c r="I228" i="22" s="1"/>
  <c r="J228" i="22" s="1"/>
  <c r="K228" i="22" s="1"/>
  <c r="L228" i="22" s="1"/>
  <c r="M228" i="22" s="1"/>
  <c r="N228" i="22" s="1"/>
  <c r="O228" i="22" s="1"/>
  <c r="P228" i="22" s="1"/>
  <c r="Q228" i="22" s="1"/>
  <c r="R228" i="22" s="1"/>
  <c r="S228" i="22" s="1"/>
  <c r="E229" i="22"/>
  <c r="E230" i="22"/>
  <c r="E231" i="22"/>
  <c r="G231" i="22" s="1"/>
  <c r="E232" i="22"/>
  <c r="G232" i="22" s="1"/>
  <c r="H232" i="22" s="1"/>
  <c r="I232" i="22" s="1"/>
  <c r="J232" i="22" s="1"/>
  <c r="K232" i="22" s="1"/>
  <c r="L232" i="22" s="1"/>
  <c r="M232" i="22" s="1"/>
  <c r="N232" i="22" s="1"/>
  <c r="O232" i="22" s="1"/>
  <c r="P232" i="22" s="1"/>
  <c r="Q232" i="22" s="1"/>
  <c r="R232" i="22" s="1"/>
  <c r="S232" i="22" s="1"/>
  <c r="E233" i="22"/>
  <c r="E234" i="22"/>
  <c r="E235" i="22"/>
  <c r="G235" i="22" s="1"/>
  <c r="E236" i="22"/>
  <c r="G236" i="22" s="1"/>
  <c r="H236" i="22" s="1"/>
  <c r="I236" i="22" s="1"/>
  <c r="J236" i="22" s="1"/>
  <c r="K236" i="22" s="1"/>
  <c r="L236" i="22" s="1"/>
  <c r="M236" i="22" s="1"/>
  <c r="N236" i="22" s="1"/>
  <c r="O236" i="22" s="1"/>
  <c r="P236" i="22" s="1"/>
  <c r="Q236" i="22" s="1"/>
  <c r="R236" i="22" s="1"/>
  <c r="S236" i="22" s="1"/>
  <c r="E237" i="22"/>
  <c r="E238" i="22"/>
  <c r="E239" i="22"/>
  <c r="G239" i="22" s="1"/>
  <c r="E240" i="22"/>
  <c r="G240" i="22" s="1"/>
  <c r="H240" i="22" s="1"/>
  <c r="I240" i="22" s="1"/>
  <c r="J240" i="22" s="1"/>
  <c r="K240" i="22" s="1"/>
  <c r="L240" i="22" s="1"/>
  <c r="M240" i="22" s="1"/>
  <c r="N240" i="22" s="1"/>
  <c r="O240" i="22" s="1"/>
  <c r="P240" i="22" s="1"/>
  <c r="Q240" i="22" s="1"/>
  <c r="R240" i="22" s="1"/>
  <c r="S240" i="22" s="1"/>
  <c r="E241" i="22"/>
  <c r="E242" i="22"/>
  <c r="E243" i="22"/>
  <c r="G243" i="22" s="1"/>
  <c r="E244" i="22"/>
  <c r="G244" i="22" s="1"/>
  <c r="H244" i="22" s="1"/>
  <c r="I244" i="22" s="1"/>
  <c r="J244" i="22" s="1"/>
  <c r="K244" i="22" s="1"/>
  <c r="L244" i="22" s="1"/>
  <c r="M244" i="22" s="1"/>
  <c r="N244" i="22" s="1"/>
  <c r="O244" i="22" s="1"/>
  <c r="P244" i="22" s="1"/>
  <c r="Q244" i="22" s="1"/>
  <c r="R244" i="22" s="1"/>
  <c r="S244" i="22" s="1"/>
  <c r="E245" i="22"/>
  <c r="E246" i="22"/>
  <c r="E247" i="22"/>
  <c r="G247" i="22" s="1"/>
  <c r="E248" i="22"/>
  <c r="G248" i="22" s="1"/>
  <c r="H248" i="22" s="1"/>
  <c r="I248" i="22" s="1"/>
  <c r="J248" i="22" s="1"/>
  <c r="K248" i="22" s="1"/>
  <c r="L248" i="22" s="1"/>
  <c r="M248" i="22" s="1"/>
  <c r="N248" i="22" s="1"/>
  <c r="O248" i="22" s="1"/>
  <c r="P248" i="22" s="1"/>
  <c r="Q248" i="22" s="1"/>
  <c r="R248" i="22" s="1"/>
  <c r="S248" i="22" s="1"/>
  <c r="E249" i="22"/>
  <c r="E250" i="22"/>
  <c r="G250" i="22" s="1"/>
  <c r="E251" i="22"/>
  <c r="E252" i="22"/>
  <c r="F252" i="22" s="1"/>
  <c r="E253" i="22"/>
  <c r="E254" i="22"/>
  <c r="G254" i="22" s="1"/>
  <c r="H254" i="22" s="1"/>
  <c r="I254" i="22" s="1"/>
  <c r="J254" i="22" s="1"/>
  <c r="K254" i="22" s="1"/>
  <c r="L254" i="22" s="1"/>
  <c r="M254" i="22" s="1"/>
  <c r="N254" i="22" s="1"/>
  <c r="O254" i="22" s="1"/>
  <c r="P254" i="22" s="1"/>
  <c r="Q254" i="22" s="1"/>
  <c r="R254" i="22" s="1"/>
  <c r="S254" i="22" s="1"/>
  <c r="E255" i="22"/>
  <c r="F255" i="22" s="1"/>
  <c r="E11" i="22"/>
  <c r="E10" i="22"/>
  <c r="E9" i="22"/>
  <c r="E8" i="22"/>
  <c r="E12" i="21"/>
  <c r="E13" i="21"/>
  <c r="E14" i="21"/>
  <c r="G14" i="21" s="1"/>
  <c r="E15" i="21"/>
  <c r="G15" i="21" s="1"/>
  <c r="E16" i="21"/>
  <c r="E17" i="21"/>
  <c r="E18" i="21"/>
  <c r="G18" i="21" s="1"/>
  <c r="E19" i="21"/>
  <c r="G19" i="21" s="1"/>
  <c r="E20" i="21"/>
  <c r="E21" i="21"/>
  <c r="E22" i="21"/>
  <c r="G22" i="21" s="1"/>
  <c r="E23" i="21"/>
  <c r="G23" i="21" s="1"/>
  <c r="E24" i="21"/>
  <c r="E25" i="21"/>
  <c r="E26" i="21"/>
  <c r="G26" i="21" s="1"/>
  <c r="E27" i="21"/>
  <c r="G27" i="21" s="1"/>
  <c r="E28" i="21"/>
  <c r="G28" i="21" s="1"/>
  <c r="H28" i="21" s="1"/>
  <c r="I28" i="21" s="1"/>
  <c r="J28" i="21" s="1"/>
  <c r="K28" i="21" s="1"/>
  <c r="L28" i="21" s="1"/>
  <c r="M28" i="21" s="1"/>
  <c r="N28" i="21" s="1"/>
  <c r="O28" i="21" s="1"/>
  <c r="P28" i="21" s="1"/>
  <c r="Q28" i="21" s="1"/>
  <c r="R28" i="21" s="1"/>
  <c r="S28" i="21" s="1"/>
  <c r="E29" i="21"/>
  <c r="E30" i="21"/>
  <c r="G30" i="21" s="1"/>
  <c r="E31" i="21"/>
  <c r="G31" i="21" s="1"/>
  <c r="E32" i="21"/>
  <c r="G32" i="21" s="1"/>
  <c r="H32" i="21" s="1"/>
  <c r="I32" i="21" s="1"/>
  <c r="J32" i="21" s="1"/>
  <c r="K32" i="21" s="1"/>
  <c r="L32" i="21" s="1"/>
  <c r="M32" i="21" s="1"/>
  <c r="N32" i="21" s="1"/>
  <c r="O32" i="21" s="1"/>
  <c r="P32" i="21" s="1"/>
  <c r="Q32" i="21" s="1"/>
  <c r="R32" i="21" s="1"/>
  <c r="S32" i="21" s="1"/>
  <c r="E33" i="21"/>
  <c r="G33" i="21" s="1"/>
  <c r="H33" i="21" s="1"/>
  <c r="I33" i="21" s="1"/>
  <c r="J33" i="21" s="1"/>
  <c r="K33" i="21" s="1"/>
  <c r="L33" i="21" s="1"/>
  <c r="M33" i="21" s="1"/>
  <c r="N33" i="21" s="1"/>
  <c r="O33" i="21" s="1"/>
  <c r="P33" i="21" s="1"/>
  <c r="Q33" i="21" s="1"/>
  <c r="R33" i="21" s="1"/>
  <c r="S33" i="21" s="1"/>
  <c r="E34" i="21"/>
  <c r="G34" i="21" s="1"/>
  <c r="E35" i="21"/>
  <c r="G35" i="21" s="1"/>
  <c r="E36" i="21"/>
  <c r="G36" i="21" s="1"/>
  <c r="H36" i="21" s="1"/>
  <c r="I36" i="21" s="1"/>
  <c r="J36" i="21" s="1"/>
  <c r="K36" i="21" s="1"/>
  <c r="L36" i="21" s="1"/>
  <c r="M36" i="21" s="1"/>
  <c r="N36" i="21" s="1"/>
  <c r="O36" i="21" s="1"/>
  <c r="P36" i="21" s="1"/>
  <c r="Q36" i="21" s="1"/>
  <c r="R36" i="21" s="1"/>
  <c r="S36" i="21" s="1"/>
  <c r="E37" i="21"/>
  <c r="G37" i="21" s="1"/>
  <c r="H37" i="21" s="1"/>
  <c r="I37" i="21" s="1"/>
  <c r="J37" i="21" s="1"/>
  <c r="K37" i="21" s="1"/>
  <c r="L37" i="21" s="1"/>
  <c r="M37" i="21" s="1"/>
  <c r="N37" i="21" s="1"/>
  <c r="O37" i="21" s="1"/>
  <c r="P37" i="21" s="1"/>
  <c r="Q37" i="21" s="1"/>
  <c r="R37" i="21" s="1"/>
  <c r="S37" i="21" s="1"/>
  <c r="E38" i="21"/>
  <c r="E39" i="21"/>
  <c r="G39" i="21" s="1"/>
  <c r="E40" i="21"/>
  <c r="G40" i="21" s="1"/>
  <c r="H40" i="21" s="1"/>
  <c r="I40" i="21" s="1"/>
  <c r="J40" i="21" s="1"/>
  <c r="K40" i="21" s="1"/>
  <c r="L40" i="21" s="1"/>
  <c r="M40" i="21" s="1"/>
  <c r="N40" i="21" s="1"/>
  <c r="O40" i="21" s="1"/>
  <c r="P40" i="21" s="1"/>
  <c r="Q40" i="21" s="1"/>
  <c r="R40" i="21" s="1"/>
  <c r="S40" i="21" s="1"/>
  <c r="E41" i="21"/>
  <c r="E42" i="21"/>
  <c r="E43" i="21"/>
  <c r="G43" i="21" s="1"/>
  <c r="E44" i="21"/>
  <c r="G44" i="21" s="1"/>
  <c r="H44" i="21" s="1"/>
  <c r="I44" i="21" s="1"/>
  <c r="J44" i="21" s="1"/>
  <c r="K44" i="21" s="1"/>
  <c r="L44" i="21" s="1"/>
  <c r="M44" i="21" s="1"/>
  <c r="N44" i="21" s="1"/>
  <c r="O44" i="21" s="1"/>
  <c r="P44" i="21" s="1"/>
  <c r="Q44" i="21" s="1"/>
  <c r="R44" i="21" s="1"/>
  <c r="S44" i="21" s="1"/>
  <c r="E45" i="21"/>
  <c r="G45" i="21" s="1"/>
  <c r="H45" i="21" s="1"/>
  <c r="I45" i="21" s="1"/>
  <c r="J45" i="21" s="1"/>
  <c r="K45" i="21" s="1"/>
  <c r="L45" i="21" s="1"/>
  <c r="M45" i="21" s="1"/>
  <c r="N45" i="21" s="1"/>
  <c r="O45" i="21" s="1"/>
  <c r="P45" i="21" s="1"/>
  <c r="Q45" i="21" s="1"/>
  <c r="R45" i="21" s="1"/>
  <c r="S45" i="21" s="1"/>
  <c r="E46" i="21"/>
  <c r="E47" i="21"/>
  <c r="G47" i="21" s="1"/>
  <c r="E48" i="21"/>
  <c r="G48" i="21" s="1"/>
  <c r="H48" i="21" s="1"/>
  <c r="I48" i="21" s="1"/>
  <c r="J48" i="21" s="1"/>
  <c r="K48" i="21" s="1"/>
  <c r="L48" i="21" s="1"/>
  <c r="M48" i="21" s="1"/>
  <c r="N48" i="21" s="1"/>
  <c r="O48" i="21" s="1"/>
  <c r="P48" i="21" s="1"/>
  <c r="Q48" i="21" s="1"/>
  <c r="R48" i="21" s="1"/>
  <c r="S48" i="21" s="1"/>
  <c r="E49" i="21"/>
  <c r="G49" i="21" s="1"/>
  <c r="H49" i="21" s="1"/>
  <c r="I49" i="21" s="1"/>
  <c r="J49" i="21" s="1"/>
  <c r="K49" i="21" s="1"/>
  <c r="L49" i="21" s="1"/>
  <c r="M49" i="21" s="1"/>
  <c r="N49" i="21" s="1"/>
  <c r="O49" i="21" s="1"/>
  <c r="P49" i="21" s="1"/>
  <c r="Q49" i="21" s="1"/>
  <c r="R49" i="21" s="1"/>
  <c r="S49" i="21" s="1"/>
  <c r="E50" i="21"/>
  <c r="E51" i="21"/>
  <c r="G51" i="21" s="1"/>
  <c r="E52" i="21"/>
  <c r="G52" i="21" s="1"/>
  <c r="H52" i="21" s="1"/>
  <c r="I52" i="21" s="1"/>
  <c r="J52" i="21" s="1"/>
  <c r="K52" i="21" s="1"/>
  <c r="L52" i="21" s="1"/>
  <c r="M52" i="21" s="1"/>
  <c r="N52" i="21" s="1"/>
  <c r="O52" i="21" s="1"/>
  <c r="P52" i="21" s="1"/>
  <c r="Q52" i="21" s="1"/>
  <c r="R52" i="21" s="1"/>
  <c r="S52" i="21" s="1"/>
  <c r="E53" i="21"/>
  <c r="E54" i="21"/>
  <c r="G54" i="21" s="1"/>
  <c r="E55" i="21"/>
  <c r="G55" i="21" s="1"/>
  <c r="E56" i="21"/>
  <c r="G56" i="21" s="1"/>
  <c r="H56" i="21" s="1"/>
  <c r="I56" i="21" s="1"/>
  <c r="J56" i="21" s="1"/>
  <c r="K56" i="21" s="1"/>
  <c r="L56" i="21" s="1"/>
  <c r="M56" i="21" s="1"/>
  <c r="N56" i="21" s="1"/>
  <c r="O56" i="21" s="1"/>
  <c r="P56" i="21" s="1"/>
  <c r="Q56" i="21" s="1"/>
  <c r="R56" i="21" s="1"/>
  <c r="S56" i="21" s="1"/>
  <c r="E57" i="21"/>
  <c r="E58" i="21"/>
  <c r="G58" i="21" s="1"/>
  <c r="E59" i="21"/>
  <c r="G59" i="21" s="1"/>
  <c r="E60" i="21"/>
  <c r="G60" i="21" s="1"/>
  <c r="H60" i="21" s="1"/>
  <c r="I60" i="21" s="1"/>
  <c r="J60" i="21" s="1"/>
  <c r="K60" i="21" s="1"/>
  <c r="L60" i="21" s="1"/>
  <c r="M60" i="21" s="1"/>
  <c r="N60" i="21" s="1"/>
  <c r="O60" i="21" s="1"/>
  <c r="P60" i="21" s="1"/>
  <c r="Q60" i="21" s="1"/>
  <c r="R60" i="21" s="1"/>
  <c r="S60" i="21" s="1"/>
  <c r="E61" i="21"/>
  <c r="E62" i="21"/>
  <c r="G62" i="21" s="1"/>
  <c r="E63" i="21"/>
  <c r="G63" i="21" s="1"/>
  <c r="E64" i="21"/>
  <c r="E65" i="21"/>
  <c r="E66" i="21"/>
  <c r="G66" i="21" s="1"/>
  <c r="E67" i="21"/>
  <c r="G67" i="21" s="1"/>
  <c r="E68" i="21"/>
  <c r="E69" i="21"/>
  <c r="G69" i="21" s="1"/>
  <c r="H69" i="21" s="1"/>
  <c r="I69" i="21" s="1"/>
  <c r="J69" i="21" s="1"/>
  <c r="K69" i="21" s="1"/>
  <c r="L69" i="21" s="1"/>
  <c r="M69" i="21" s="1"/>
  <c r="N69" i="21" s="1"/>
  <c r="O69" i="21" s="1"/>
  <c r="P69" i="21" s="1"/>
  <c r="Q69" i="21" s="1"/>
  <c r="R69" i="21" s="1"/>
  <c r="S69" i="21" s="1"/>
  <c r="E70" i="21"/>
  <c r="G70" i="21" s="1"/>
  <c r="E71" i="21"/>
  <c r="G71" i="21" s="1"/>
  <c r="E72" i="21"/>
  <c r="G72" i="21" s="1"/>
  <c r="H72" i="21" s="1"/>
  <c r="I72" i="21" s="1"/>
  <c r="J72" i="21" s="1"/>
  <c r="K72" i="21" s="1"/>
  <c r="L72" i="21" s="1"/>
  <c r="M72" i="21" s="1"/>
  <c r="N72" i="21" s="1"/>
  <c r="O72" i="21" s="1"/>
  <c r="P72" i="21" s="1"/>
  <c r="Q72" i="21" s="1"/>
  <c r="R72" i="21" s="1"/>
  <c r="S72" i="21" s="1"/>
  <c r="E73" i="21"/>
  <c r="G73" i="21" s="1"/>
  <c r="H73" i="21" s="1"/>
  <c r="I73" i="21" s="1"/>
  <c r="J73" i="21" s="1"/>
  <c r="K73" i="21" s="1"/>
  <c r="L73" i="21" s="1"/>
  <c r="M73" i="21" s="1"/>
  <c r="N73" i="21" s="1"/>
  <c r="O73" i="21" s="1"/>
  <c r="P73" i="21" s="1"/>
  <c r="Q73" i="21" s="1"/>
  <c r="R73" i="21" s="1"/>
  <c r="S73" i="21" s="1"/>
  <c r="E74" i="21"/>
  <c r="E75" i="21"/>
  <c r="G75" i="21" s="1"/>
  <c r="E76" i="21"/>
  <c r="G76" i="21" s="1"/>
  <c r="H76" i="21" s="1"/>
  <c r="I76" i="21" s="1"/>
  <c r="J76" i="21" s="1"/>
  <c r="K76" i="21" s="1"/>
  <c r="L76" i="21" s="1"/>
  <c r="M76" i="21" s="1"/>
  <c r="N76" i="21" s="1"/>
  <c r="O76" i="21" s="1"/>
  <c r="P76" i="21" s="1"/>
  <c r="Q76" i="21" s="1"/>
  <c r="R76" i="21" s="1"/>
  <c r="S76" i="21" s="1"/>
  <c r="E77" i="21"/>
  <c r="G77" i="21" s="1"/>
  <c r="H77" i="21" s="1"/>
  <c r="I77" i="21" s="1"/>
  <c r="J77" i="21" s="1"/>
  <c r="K77" i="21" s="1"/>
  <c r="L77" i="21" s="1"/>
  <c r="M77" i="21" s="1"/>
  <c r="N77" i="21" s="1"/>
  <c r="O77" i="21" s="1"/>
  <c r="P77" i="21" s="1"/>
  <c r="Q77" i="21" s="1"/>
  <c r="R77" i="21" s="1"/>
  <c r="S77" i="21" s="1"/>
  <c r="E78" i="21"/>
  <c r="G78" i="21" s="1"/>
  <c r="E79" i="21"/>
  <c r="E80" i="21"/>
  <c r="G80" i="21" s="1"/>
  <c r="H80" i="21" s="1"/>
  <c r="I80" i="21" s="1"/>
  <c r="J80" i="21" s="1"/>
  <c r="K80" i="21" s="1"/>
  <c r="L80" i="21" s="1"/>
  <c r="M80" i="21" s="1"/>
  <c r="N80" i="21" s="1"/>
  <c r="O80" i="21" s="1"/>
  <c r="P80" i="21" s="1"/>
  <c r="Q80" i="21" s="1"/>
  <c r="R80" i="21" s="1"/>
  <c r="S80" i="21" s="1"/>
  <c r="E81" i="21"/>
  <c r="G81" i="21" s="1"/>
  <c r="H81" i="21" s="1"/>
  <c r="I81" i="21" s="1"/>
  <c r="J81" i="21" s="1"/>
  <c r="K81" i="21" s="1"/>
  <c r="L81" i="21" s="1"/>
  <c r="M81" i="21" s="1"/>
  <c r="N81" i="21" s="1"/>
  <c r="O81" i="21" s="1"/>
  <c r="P81" i="21" s="1"/>
  <c r="Q81" i="21" s="1"/>
  <c r="R81" i="21" s="1"/>
  <c r="S81" i="21" s="1"/>
  <c r="E82" i="21"/>
  <c r="G82" i="21" s="1"/>
  <c r="E83" i="21"/>
  <c r="E84" i="21"/>
  <c r="G84" i="21" s="1"/>
  <c r="H84" i="21" s="1"/>
  <c r="I84" i="21" s="1"/>
  <c r="J84" i="21" s="1"/>
  <c r="K84" i="21" s="1"/>
  <c r="L84" i="21" s="1"/>
  <c r="M84" i="21" s="1"/>
  <c r="N84" i="21" s="1"/>
  <c r="O84" i="21" s="1"/>
  <c r="P84" i="21" s="1"/>
  <c r="Q84" i="21" s="1"/>
  <c r="R84" i="21" s="1"/>
  <c r="S84" i="21" s="1"/>
  <c r="E85" i="21"/>
  <c r="E86" i="21"/>
  <c r="G86" i="21" s="1"/>
  <c r="E87" i="21"/>
  <c r="E88" i="21"/>
  <c r="G88" i="21" s="1"/>
  <c r="H88" i="21" s="1"/>
  <c r="I88" i="21" s="1"/>
  <c r="J88" i="21" s="1"/>
  <c r="K88" i="21" s="1"/>
  <c r="L88" i="21" s="1"/>
  <c r="M88" i="21" s="1"/>
  <c r="N88" i="21" s="1"/>
  <c r="O88" i="21" s="1"/>
  <c r="P88" i="21" s="1"/>
  <c r="Q88" i="21" s="1"/>
  <c r="R88" i="21" s="1"/>
  <c r="S88" i="21" s="1"/>
  <c r="E89" i="21"/>
  <c r="G89" i="21" s="1"/>
  <c r="H89" i="21" s="1"/>
  <c r="I89" i="21" s="1"/>
  <c r="J89" i="21" s="1"/>
  <c r="K89" i="21" s="1"/>
  <c r="L89" i="21" s="1"/>
  <c r="M89" i="21" s="1"/>
  <c r="N89" i="21" s="1"/>
  <c r="O89" i="21" s="1"/>
  <c r="P89" i="21" s="1"/>
  <c r="Q89" i="21" s="1"/>
  <c r="R89" i="21" s="1"/>
  <c r="S89" i="21" s="1"/>
  <c r="E90" i="21"/>
  <c r="E91" i="21"/>
  <c r="G91" i="21" s="1"/>
  <c r="E92" i="21"/>
  <c r="G92" i="21" s="1"/>
  <c r="H92" i="21" s="1"/>
  <c r="I92" i="21" s="1"/>
  <c r="J92" i="21" s="1"/>
  <c r="K92" i="21" s="1"/>
  <c r="L92" i="21" s="1"/>
  <c r="M92" i="21" s="1"/>
  <c r="N92" i="21" s="1"/>
  <c r="O92" i="21" s="1"/>
  <c r="P92" i="21" s="1"/>
  <c r="Q92" i="21" s="1"/>
  <c r="R92" i="21" s="1"/>
  <c r="S92" i="21" s="1"/>
  <c r="E93" i="21"/>
  <c r="G93" i="21" s="1"/>
  <c r="H93" i="21" s="1"/>
  <c r="I93" i="21" s="1"/>
  <c r="J93" i="21" s="1"/>
  <c r="K93" i="21" s="1"/>
  <c r="L93" i="21" s="1"/>
  <c r="M93" i="21" s="1"/>
  <c r="N93" i="21" s="1"/>
  <c r="O93" i="21" s="1"/>
  <c r="P93" i="21" s="1"/>
  <c r="Q93" i="21" s="1"/>
  <c r="R93" i="21" s="1"/>
  <c r="S93" i="21" s="1"/>
  <c r="E94" i="21"/>
  <c r="E95" i="21"/>
  <c r="G95" i="21" s="1"/>
  <c r="E96" i="21"/>
  <c r="G96" i="21" s="1"/>
  <c r="H96" i="21" s="1"/>
  <c r="I96" i="21" s="1"/>
  <c r="J96" i="21" s="1"/>
  <c r="K96" i="21" s="1"/>
  <c r="L96" i="21" s="1"/>
  <c r="M96" i="21" s="1"/>
  <c r="N96" i="21" s="1"/>
  <c r="O96" i="21" s="1"/>
  <c r="P96" i="21" s="1"/>
  <c r="Q96" i="21" s="1"/>
  <c r="R96" i="21" s="1"/>
  <c r="S96" i="21" s="1"/>
  <c r="E97" i="21"/>
  <c r="G97" i="21" s="1"/>
  <c r="H97" i="21" s="1"/>
  <c r="I97" i="21" s="1"/>
  <c r="J97" i="21" s="1"/>
  <c r="K97" i="21" s="1"/>
  <c r="L97" i="21" s="1"/>
  <c r="M97" i="21" s="1"/>
  <c r="N97" i="21" s="1"/>
  <c r="O97" i="21" s="1"/>
  <c r="P97" i="21" s="1"/>
  <c r="Q97" i="21" s="1"/>
  <c r="R97" i="21" s="1"/>
  <c r="S97" i="21" s="1"/>
  <c r="E98" i="21"/>
  <c r="E99" i="21"/>
  <c r="E100" i="21"/>
  <c r="G100" i="21" s="1"/>
  <c r="H100" i="21" s="1"/>
  <c r="I100" i="21" s="1"/>
  <c r="J100" i="21" s="1"/>
  <c r="K100" i="21" s="1"/>
  <c r="L100" i="21" s="1"/>
  <c r="M100" i="21" s="1"/>
  <c r="N100" i="21" s="1"/>
  <c r="O100" i="21" s="1"/>
  <c r="P100" i="21" s="1"/>
  <c r="Q100" i="21" s="1"/>
  <c r="R100" i="21" s="1"/>
  <c r="S100" i="21" s="1"/>
  <c r="E101" i="21"/>
  <c r="E102" i="21"/>
  <c r="E103" i="21"/>
  <c r="G103" i="21" s="1"/>
  <c r="E104" i="21"/>
  <c r="G104" i="21" s="1"/>
  <c r="H104" i="21" s="1"/>
  <c r="I104" i="21" s="1"/>
  <c r="J104" i="21" s="1"/>
  <c r="K104" i="21" s="1"/>
  <c r="L104" i="21" s="1"/>
  <c r="M104" i="21" s="1"/>
  <c r="N104" i="21" s="1"/>
  <c r="O104" i="21" s="1"/>
  <c r="P104" i="21" s="1"/>
  <c r="Q104" i="21" s="1"/>
  <c r="R104" i="21" s="1"/>
  <c r="S104" i="21" s="1"/>
  <c r="E105" i="21"/>
  <c r="G105" i="21" s="1"/>
  <c r="H105" i="21" s="1"/>
  <c r="I105" i="21" s="1"/>
  <c r="J105" i="21" s="1"/>
  <c r="K105" i="21" s="1"/>
  <c r="L105" i="21" s="1"/>
  <c r="M105" i="21" s="1"/>
  <c r="N105" i="21" s="1"/>
  <c r="O105" i="21" s="1"/>
  <c r="P105" i="21" s="1"/>
  <c r="Q105" i="21" s="1"/>
  <c r="R105" i="21" s="1"/>
  <c r="S105" i="21" s="1"/>
  <c r="E106" i="21"/>
  <c r="E107" i="21"/>
  <c r="G107" i="21" s="1"/>
  <c r="E108" i="21"/>
  <c r="E109" i="21"/>
  <c r="G109" i="21" s="1"/>
  <c r="H109" i="21" s="1"/>
  <c r="I109" i="21" s="1"/>
  <c r="J109" i="21" s="1"/>
  <c r="K109" i="21" s="1"/>
  <c r="L109" i="21" s="1"/>
  <c r="M109" i="21" s="1"/>
  <c r="N109" i="21" s="1"/>
  <c r="O109" i="21" s="1"/>
  <c r="P109" i="21" s="1"/>
  <c r="Q109" i="21" s="1"/>
  <c r="R109" i="21" s="1"/>
  <c r="S109" i="21" s="1"/>
  <c r="E110" i="21"/>
  <c r="E111" i="21"/>
  <c r="G111" i="21" s="1"/>
  <c r="E112" i="21"/>
  <c r="G112" i="21" s="1"/>
  <c r="H112" i="21" s="1"/>
  <c r="I112" i="21" s="1"/>
  <c r="J112" i="21" s="1"/>
  <c r="K112" i="21" s="1"/>
  <c r="L112" i="21" s="1"/>
  <c r="M112" i="21" s="1"/>
  <c r="N112" i="21" s="1"/>
  <c r="O112" i="21" s="1"/>
  <c r="P112" i="21" s="1"/>
  <c r="Q112" i="21" s="1"/>
  <c r="R112" i="21" s="1"/>
  <c r="S112" i="21" s="1"/>
  <c r="E113" i="21"/>
  <c r="G113" i="21" s="1"/>
  <c r="H113" i="21" s="1"/>
  <c r="I113" i="21" s="1"/>
  <c r="J113" i="21" s="1"/>
  <c r="K113" i="21" s="1"/>
  <c r="L113" i="21" s="1"/>
  <c r="M113" i="21" s="1"/>
  <c r="N113" i="21" s="1"/>
  <c r="O113" i="21" s="1"/>
  <c r="P113" i="21" s="1"/>
  <c r="Q113" i="21" s="1"/>
  <c r="R113" i="21" s="1"/>
  <c r="S113" i="21" s="1"/>
  <c r="E114" i="21"/>
  <c r="E115" i="21"/>
  <c r="G115" i="21" s="1"/>
  <c r="E116" i="21"/>
  <c r="G116" i="21" s="1"/>
  <c r="H116" i="21" s="1"/>
  <c r="I116" i="21" s="1"/>
  <c r="J116" i="21" s="1"/>
  <c r="K116" i="21" s="1"/>
  <c r="L116" i="21" s="1"/>
  <c r="M116" i="21" s="1"/>
  <c r="N116" i="21" s="1"/>
  <c r="O116" i="21" s="1"/>
  <c r="P116" i="21" s="1"/>
  <c r="Q116" i="21" s="1"/>
  <c r="R116" i="21" s="1"/>
  <c r="S116" i="21" s="1"/>
  <c r="E117" i="21"/>
  <c r="G117" i="21" s="1"/>
  <c r="H117" i="21" s="1"/>
  <c r="I117" i="21" s="1"/>
  <c r="J117" i="21" s="1"/>
  <c r="K117" i="21" s="1"/>
  <c r="L117" i="21" s="1"/>
  <c r="M117" i="21" s="1"/>
  <c r="N117" i="21" s="1"/>
  <c r="O117" i="21" s="1"/>
  <c r="P117" i="21" s="1"/>
  <c r="Q117" i="21" s="1"/>
  <c r="R117" i="21" s="1"/>
  <c r="S117" i="21" s="1"/>
  <c r="E118" i="21"/>
  <c r="E119" i="21"/>
  <c r="E120" i="21"/>
  <c r="E121" i="21"/>
  <c r="G121" i="21" s="1"/>
  <c r="H121" i="21" s="1"/>
  <c r="I121" i="21" s="1"/>
  <c r="J121" i="21" s="1"/>
  <c r="K121" i="21" s="1"/>
  <c r="L121" i="21" s="1"/>
  <c r="M121" i="21" s="1"/>
  <c r="N121" i="21" s="1"/>
  <c r="O121" i="21" s="1"/>
  <c r="P121" i="21" s="1"/>
  <c r="Q121" i="21" s="1"/>
  <c r="R121" i="21" s="1"/>
  <c r="S121" i="21" s="1"/>
  <c r="E122" i="21"/>
  <c r="G122" i="21" s="1"/>
  <c r="E123" i="21"/>
  <c r="E124" i="21"/>
  <c r="E125" i="21"/>
  <c r="G125" i="21" s="1"/>
  <c r="H125" i="21" s="1"/>
  <c r="I125" i="21" s="1"/>
  <c r="J125" i="21" s="1"/>
  <c r="K125" i="21" s="1"/>
  <c r="L125" i="21" s="1"/>
  <c r="M125" i="21" s="1"/>
  <c r="N125" i="21" s="1"/>
  <c r="O125" i="21" s="1"/>
  <c r="P125" i="21" s="1"/>
  <c r="Q125" i="21" s="1"/>
  <c r="R125" i="21" s="1"/>
  <c r="S125" i="21" s="1"/>
  <c r="E126" i="21"/>
  <c r="E127" i="21"/>
  <c r="G127" i="21" s="1"/>
  <c r="E128" i="21"/>
  <c r="E129" i="21"/>
  <c r="E130" i="21"/>
  <c r="G130" i="21" s="1"/>
  <c r="E131" i="21"/>
  <c r="E132" i="21"/>
  <c r="E133" i="21"/>
  <c r="G133" i="21" s="1"/>
  <c r="H133" i="21" s="1"/>
  <c r="I133" i="21" s="1"/>
  <c r="J133" i="21" s="1"/>
  <c r="K133" i="21" s="1"/>
  <c r="L133" i="21" s="1"/>
  <c r="M133" i="21" s="1"/>
  <c r="N133" i="21" s="1"/>
  <c r="O133" i="21" s="1"/>
  <c r="P133" i="21" s="1"/>
  <c r="Q133" i="21" s="1"/>
  <c r="R133" i="21" s="1"/>
  <c r="S133" i="21" s="1"/>
  <c r="E134" i="21"/>
  <c r="G134" i="21" s="1"/>
  <c r="E135" i="21"/>
  <c r="G135" i="21" s="1"/>
  <c r="E136" i="21"/>
  <c r="E137" i="21"/>
  <c r="G137" i="21" s="1"/>
  <c r="H137" i="21" s="1"/>
  <c r="I137" i="21" s="1"/>
  <c r="J137" i="21" s="1"/>
  <c r="K137" i="21" s="1"/>
  <c r="L137" i="21" s="1"/>
  <c r="M137" i="21" s="1"/>
  <c r="N137" i="21" s="1"/>
  <c r="O137" i="21" s="1"/>
  <c r="P137" i="21" s="1"/>
  <c r="Q137" i="21" s="1"/>
  <c r="R137" i="21" s="1"/>
  <c r="S137" i="21" s="1"/>
  <c r="E138" i="21"/>
  <c r="G138" i="21" s="1"/>
  <c r="E139" i="21"/>
  <c r="G139" i="21" s="1"/>
  <c r="E140" i="21"/>
  <c r="E141" i="21"/>
  <c r="G141" i="21" s="1"/>
  <c r="H141" i="21" s="1"/>
  <c r="I141" i="21" s="1"/>
  <c r="J141" i="21" s="1"/>
  <c r="K141" i="21" s="1"/>
  <c r="L141" i="21" s="1"/>
  <c r="M141" i="21" s="1"/>
  <c r="N141" i="21" s="1"/>
  <c r="O141" i="21" s="1"/>
  <c r="P141" i="21" s="1"/>
  <c r="Q141" i="21" s="1"/>
  <c r="R141" i="21" s="1"/>
  <c r="S141" i="21" s="1"/>
  <c r="E142" i="21"/>
  <c r="G142" i="21" s="1"/>
  <c r="E143" i="21"/>
  <c r="G143" i="21" s="1"/>
  <c r="E144" i="21"/>
  <c r="E145" i="21"/>
  <c r="G145" i="21" s="1"/>
  <c r="H145" i="21" s="1"/>
  <c r="I145" i="21" s="1"/>
  <c r="J145" i="21" s="1"/>
  <c r="K145" i="21" s="1"/>
  <c r="L145" i="21" s="1"/>
  <c r="M145" i="21" s="1"/>
  <c r="N145" i="21" s="1"/>
  <c r="O145" i="21" s="1"/>
  <c r="P145" i="21" s="1"/>
  <c r="Q145" i="21" s="1"/>
  <c r="R145" i="21" s="1"/>
  <c r="S145" i="21" s="1"/>
  <c r="E146" i="21"/>
  <c r="E147" i="21"/>
  <c r="G147" i="21" s="1"/>
  <c r="E148" i="21"/>
  <c r="E149" i="21"/>
  <c r="G149" i="21" s="1"/>
  <c r="H149" i="21" s="1"/>
  <c r="I149" i="21" s="1"/>
  <c r="J149" i="21" s="1"/>
  <c r="K149" i="21" s="1"/>
  <c r="L149" i="21" s="1"/>
  <c r="M149" i="21" s="1"/>
  <c r="N149" i="21" s="1"/>
  <c r="O149" i="21" s="1"/>
  <c r="P149" i="21" s="1"/>
  <c r="Q149" i="21" s="1"/>
  <c r="R149" i="21" s="1"/>
  <c r="S149" i="21" s="1"/>
  <c r="E150" i="21"/>
  <c r="E151" i="21"/>
  <c r="G151" i="21" s="1"/>
  <c r="E152" i="21"/>
  <c r="G152" i="21" s="1"/>
  <c r="H152" i="21" s="1"/>
  <c r="I152" i="21" s="1"/>
  <c r="J152" i="21" s="1"/>
  <c r="K152" i="21" s="1"/>
  <c r="L152" i="21" s="1"/>
  <c r="M152" i="21" s="1"/>
  <c r="N152" i="21" s="1"/>
  <c r="O152" i="21" s="1"/>
  <c r="P152" i="21" s="1"/>
  <c r="Q152" i="21" s="1"/>
  <c r="R152" i="21" s="1"/>
  <c r="S152" i="21" s="1"/>
  <c r="E153" i="21"/>
  <c r="G153" i="21" s="1"/>
  <c r="H153" i="21" s="1"/>
  <c r="I153" i="21" s="1"/>
  <c r="J153" i="21" s="1"/>
  <c r="K153" i="21" s="1"/>
  <c r="L153" i="21" s="1"/>
  <c r="M153" i="21" s="1"/>
  <c r="N153" i="21" s="1"/>
  <c r="O153" i="21" s="1"/>
  <c r="P153" i="21" s="1"/>
  <c r="Q153" i="21" s="1"/>
  <c r="R153" i="21" s="1"/>
  <c r="S153" i="21" s="1"/>
  <c r="E154" i="21"/>
  <c r="G154" i="21" s="1"/>
  <c r="E155" i="21"/>
  <c r="G155" i="21" s="1"/>
  <c r="E156" i="21"/>
  <c r="G156" i="21" s="1"/>
  <c r="H156" i="21" s="1"/>
  <c r="I156" i="21" s="1"/>
  <c r="J156" i="21" s="1"/>
  <c r="K156" i="21" s="1"/>
  <c r="L156" i="21" s="1"/>
  <c r="M156" i="21" s="1"/>
  <c r="N156" i="21" s="1"/>
  <c r="O156" i="21" s="1"/>
  <c r="P156" i="21" s="1"/>
  <c r="Q156" i="21" s="1"/>
  <c r="R156" i="21" s="1"/>
  <c r="S156" i="21" s="1"/>
  <c r="E157" i="21"/>
  <c r="G157" i="21" s="1"/>
  <c r="H157" i="21" s="1"/>
  <c r="I157" i="21" s="1"/>
  <c r="J157" i="21" s="1"/>
  <c r="K157" i="21" s="1"/>
  <c r="L157" i="21" s="1"/>
  <c r="M157" i="21" s="1"/>
  <c r="N157" i="21" s="1"/>
  <c r="O157" i="21" s="1"/>
  <c r="P157" i="21" s="1"/>
  <c r="Q157" i="21" s="1"/>
  <c r="R157" i="21" s="1"/>
  <c r="S157" i="21" s="1"/>
  <c r="E158" i="21"/>
  <c r="G158" i="21" s="1"/>
  <c r="E159" i="21"/>
  <c r="G159" i="21" s="1"/>
  <c r="E160" i="21"/>
  <c r="G160" i="21" s="1"/>
  <c r="H160" i="21" s="1"/>
  <c r="I160" i="21" s="1"/>
  <c r="J160" i="21" s="1"/>
  <c r="K160" i="21" s="1"/>
  <c r="L160" i="21" s="1"/>
  <c r="M160" i="21" s="1"/>
  <c r="N160" i="21" s="1"/>
  <c r="O160" i="21" s="1"/>
  <c r="P160" i="21" s="1"/>
  <c r="Q160" i="21" s="1"/>
  <c r="R160" i="21" s="1"/>
  <c r="S160" i="21" s="1"/>
  <c r="E161" i="21"/>
  <c r="G161" i="21" s="1"/>
  <c r="H161" i="21" s="1"/>
  <c r="I161" i="21" s="1"/>
  <c r="J161" i="21" s="1"/>
  <c r="K161" i="21" s="1"/>
  <c r="L161" i="21" s="1"/>
  <c r="M161" i="21" s="1"/>
  <c r="N161" i="21" s="1"/>
  <c r="O161" i="21" s="1"/>
  <c r="P161" i="21" s="1"/>
  <c r="Q161" i="21" s="1"/>
  <c r="R161" i="21" s="1"/>
  <c r="S161" i="21" s="1"/>
  <c r="E162" i="21"/>
  <c r="G162" i="21" s="1"/>
  <c r="E163" i="21"/>
  <c r="G163" i="21" s="1"/>
  <c r="E164" i="21"/>
  <c r="E165" i="21"/>
  <c r="E166" i="21"/>
  <c r="G166" i="21" s="1"/>
  <c r="E167" i="21"/>
  <c r="G167" i="21" s="1"/>
  <c r="E168" i="21"/>
  <c r="G168" i="21" s="1"/>
  <c r="H168" i="21" s="1"/>
  <c r="I168" i="21" s="1"/>
  <c r="J168" i="21" s="1"/>
  <c r="K168" i="21" s="1"/>
  <c r="L168" i="21" s="1"/>
  <c r="M168" i="21" s="1"/>
  <c r="N168" i="21" s="1"/>
  <c r="O168" i="21" s="1"/>
  <c r="P168" i="21" s="1"/>
  <c r="Q168" i="21" s="1"/>
  <c r="R168" i="21" s="1"/>
  <c r="S168" i="21" s="1"/>
  <c r="E169" i="21"/>
  <c r="E170" i="21"/>
  <c r="G170" i="21" s="1"/>
  <c r="E171" i="21"/>
  <c r="G171" i="21" s="1"/>
  <c r="E172" i="21"/>
  <c r="G172" i="21" s="1"/>
  <c r="H172" i="21" s="1"/>
  <c r="I172" i="21" s="1"/>
  <c r="J172" i="21" s="1"/>
  <c r="K172" i="21" s="1"/>
  <c r="L172" i="21" s="1"/>
  <c r="M172" i="21" s="1"/>
  <c r="N172" i="21" s="1"/>
  <c r="O172" i="21" s="1"/>
  <c r="P172" i="21" s="1"/>
  <c r="Q172" i="21" s="1"/>
  <c r="R172" i="21" s="1"/>
  <c r="S172" i="21" s="1"/>
  <c r="E173" i="21"/>
  <c r="G173" i="21" s="1"/>
  <c r="H173" i="21" s="1"/>
  <c r="I173" i="21" s="1"/>
  <c r="J173" i="21" s="1"/>
  <c r="K173" i="21" s="1"/>
  <c r="L173" i="21" s="1"/>
  <c r="M173" i="21" s="1"/>
  <c r="N173" i="21" s="1"/>
  <c r="O173" i="21" s="1"/>
  <c r="P173" i="21" s="1"/>
  <c r="Q173" i="21" s="1"/>
  <c r="R173" i="21" s="1"/>
  <c r="S173" i="21" s="1"/>
  <c r="E174" i="21"/>
  <c r="E175" i="21"/>
  <c r="G175" i="21" s="1"/>
  <c r="E176" i="21"/>
  <c r="G176" i="21" s="1"/>
  <c r="H176" i="21" s="1"/>
  <c r="I176" i="21" s="1"/>
  <c r="J176" i="21" s="1"/>
  <c r="K176" i="21" s="1"/>
  <c r="L176" i="21" s="1"/>
  <c r="M176" i="21" s="1"/>
  <c r="N176" i="21" s="1"/>
  <c r="O176" i="21" s="1"/>
  <c r="P176" i="21" s="1"/>
  <c r="Q176" i="21" s="1"/>
  <c r="R176" i="21" s="1"/>
  <c r="S176" i="21" s="1"/>
  <c r="E177" i="21"/>
  <c r="E178" i="21"/>
  <c r="G178" i="21" s="1"/>
  <c r="E179" i="21"/>
  <c r="G179" i="21" s="1"/>
  <c r="E180" i="21"/>
  <c r="E181" i="21"/>
  <c r="G181" i="21" s="1"/>
  <c r="H181" i="21" s="1"/>
  <c r="I181" i="21" s="1"/>
  <c r="J181" i="21" s="1"/>
  <c r="K181" i="21" s="1"/>
  <c r="L181" i="21" s="1"/>
  <c r="M181" i="21" s="1"/>
  <c r="N181" i="21" s="1"/>
  <c r="O181" i="21" s="1"/>
  <c r="P181" i="21" s="1"/>
  <c r="Q181" i="21" s="1"/>
  <c r="R181" i="21" s="1"/>
  <c r="S181" i="21" s="1"/>
  <c r="E182" i="21"/>
  <c r="G182" i="21" s="1"/>
  <c r="E183" i="21"/>
  <c r="G183" i="21" s="1"/>
  <c r="E184" i="21"/>
  <c r="E185" i="21"/>
  <c r="G185" i="21" s="1"/>
  <c r="H185" i="21" s="1"/>
  <c r="I185" i="21" s="1"/>
  <c r="J185" i="21" s="1"/>
  <c r="K185" i="21" s="1"/>
  <c r="L185" i="21" s="1"/>
  <c r="M185" i="21" s="1"/>
  <c r="N185" i="21" s="1"/>
  <c r="O185" i="21" s="1"/>
  <c r="P185" i="21" s="1"/>
  <c r="Q185" i="21" s="1"/>
  <c r="R185" i="21" s="1"/>
  <c r="S185" i="21" s="1"/>
  <c r="E186" i="21"/>
  <c r="G186" i="21" s="1"/>
  <c r="E187" i="21"/>
  <c r="G187" i="21" s="1"/>
  <c r="E188" i="21"/>
  <c r="E189" i="21"/>
  <c r="G189" i="21" s="1"/>
  <c r="H189" i="21" s="1"/>
  <c r="I189" i="21" s="1"/>
  <c r="J189" i="21" s="1"/>
  <c r="K189" i="21" s="1"/>
  <c r="L189" i="21" s="1"/>
  <c r="M189" i="21" s="1"/>
  <c r="N189" i="21" s="1"/>
  <c r="O189" i="21" s="1"/>
  <c r="P189" i="21" s="1"/>
  <c r="Q189" i="21" s="1"/>
  <c r="R189" i="21" s="1"/>
  <c r="S189" i="21" s="1"/>
  <c r="E190" i="21"/>
  <c r="G190" i="21" s="1"/>
  <c r="E191" i="21"/>
  <c r="G191" i="21" s="1"/>
  <c r="E192" i="21"/>
  <c r="E193" i="21"/>
  <c r="G193" i="21" s="1"/>
  <c r="H193" i="21" s="1"/>
  <c r="I193" i="21" s="1"/>
  <c r="J193" i="21" s="1"/>
  <c r="K193" i="21" s="1"/>
  <c r="L193" i="21" s="1"/>
  <c r="M193" i="21" s="1"/>
  <c r="N193" i="21" s="1"/>
  <c r="O193" i="21" s="1"/>
  <c r="P193" i="21" s="1"/>
  <c r="Q193" i="21" s="1"/>
  <c r="R193" i="21" s="1"/>
  <c r="S193" i="21" s="1"/>
  <c r="E194" i="21"/>
  <c r="G194" i="21" s="1"/>
  <c r="E195" i="21"/>
  <c r="G195" i="21" s="1"/>
  <c r="E196" i="21"/>
  <c r="E197" i="21"/>
  <c r="G197" i="21" s="1"/>
  <c r="H197" i="21" s="1"/>
  <c r="I197" i="21" s="1"/>
  <c r="J197" i="21" s="1"/>
  <c r="K197" i="21" s="1"/>
  <c r="L197" i="21" s="1"/>
  <c r="M197" i="21" s="1"/>
  <c r="N197" i="21" s="1"/>
  <c r="O197" i="21" s="1"/>
  <c r="P197" i="21" s="1"/>
  <c r="Q197" i="21" s="1"/>
  <c r="R197" i="21" s="1"/>
  <c r="S197" i="21" s="1"/>
  <c r="E198" i="21"/>
  <c r="G198" i="21" s="1"/>
  <c r="E199" i="21"/>
  <c r="E200" i="21"/>
  <c r="E201" i="21"/>
  <c r="G201" i="21" s="1"/>
  <c r="H201" i="21" s="1"/>
  <c r="I201" i="21" s="1"/>
  <c r="J201" i="21" s="1"/>
  <c r="K201" i="21" s="1"/>
  <c r="L201" i="21" s="1"/>
  <c r="M201" i="21" s="1"/>
  <c r="N201" i="21" s="1"/>
  <c r="O201" i="21" s="1"/>
  <c r="P201" i="21" s="1"/>
  <c r="Q201" i="21" s="1"/>
  <c r="R201" i="21" s="1"/>
  <c r="S201" i="21" s="1"/>
  <c r="E202" i="21"/>
  <c r="G202" i="21" s="1"/>
  <c r="E203" i="21"/>
  <c r="G203" i="21" s="1"/>
  <c r="E204" i="21"/>
  <c r="G204" i="21" s="1"/>
  <c r="H204" i="21" s="1"/>
  <c r="I204" i="21" s="1"/>
  <c r="J204" i="21" s="1"/>
  <c r="K204" i="21" s="1"/>
  <c r="L204" i="21" s="1"/>
  <c r="M204" i="21" s="1"/>
  <c r="N204" i="21" s="1"/>
  <c r="O204" i="21" s="1"/>
  <c r="P204" i="21" s="1"/>
  <c r="Q204" i="21" s="1"/>
  <c r="R204" i="21" s="1"/>
  <c r="S204" i="21" s="1"/>
  <c r="E205" i="21"/>
  <c r="G205" i="21" s="1"/>
  <c r="H205" i="21" s="1"/>
  <c r="I205" i="21" s="1"/>
  <c r="J205" i="21" s="1"/>
  <c r="K205" i="21" s="1"/>
  <c r="L205" i="21" s="1"/>
  <c r="M205" i="21" s="1"/>
  <c r="N205" i="21" s="1"/>
  <c r="O205" i="21" s="1"/>
  <c r="P205" i="21" s="1"/>
  <c r="Q205" i="21" s="1"/>
  <c r="R205" i="21" s="1"/>
  <c r="S205" i="21" s="1"/>
  <c r="E206" i="21"/>
  <c r="G206" i="21" s="1"/>
  <c r="E207" i="21"/>
  <c r="G207" i="21" s="1"/>
  <c r="E208" i="21"/>
  <c r="E209" i="21"/>
  <c r="E210" i="21"/>
  <c r="E211" i="21"/>
  <c r="G211" i="21" s="1"/>
  <c r="E212" i="21"/>
  <c r="G212" i="21" s="1"/>
  <c r="H212" i="21" s="1"/>
  <c r="I212" i="21" s="1"/>
  <c r="J212" i="21" s="1"/>
  <c r="K212" i="21" s="1"/>
  <c r="L212" i="21" s="1"/>
  <c r="M212" i="21" s="1"/>
  <c r="N212" i="21" s="1"/>
  <c r="O212" i="21" s="1"/>
  <c r="P212" i="21" s="1"/>
  <c r="Q212" i="21" s="1"/>
  <c r="R212" i="21" s="1"/>
  <c r="S212" i="21" s="1"/>
  <c r="E213" i="21"/>
  <c r="G213" i="21" s="1"/>
  <c r="H213" i="21" s="1"/>
  <c r="I213" i="21" s="1"/>
  <c r="J213" i="21" s="1"/>
  <c r="K213" i="21" s="1"/>
  <c r="L213" i="21" s="1"/>
  <c r="M213" i="21" s="1"/>
  <c r="N213" i="21" s="1"/>
  <c r="O213" i="21" s="1"/>
  <c r="P213" i="21" s="1"/>
  <c r="Q213" i="21" s="1"/>
  <c r="R213" i="21" s="1"/>
  <c r="S213" i="21" s="1"/>
  <c r="E214" i="21"/>
  <c r="G214" i="21" s="1"/>
  <c r="E215" i="21"/>
  <c r="G215" i="21" s="1"/>
  <c r="E216" i="21"/>
  <c r="G216" i="21" s="1"/>
  <c r="H216" i="21" s="1"/>
  <c r="I216" i="21" s="1"/>
  <c r="J216" i="21" s="1"/>
  <c r="K216" i="21" s="1"/>
  <c r="L216" i="21" s="1"/>
  <c r="M216" i="21" s="1"/>
  <c r="N216" i="21" s="1"/>
  <c r="O216" i="21" s="1"/>
  <c r="P216" i="21" s="1"/>
  <c r="Q216" i="21" s="1"/>
  <c r="R216" i="21" s="1"/>
  <c r="S216" i="21" s="1"/>
  <c r="E217" i="21"/>
  <c r="G217" i="21" s="1"/>
  <c r="H217" i="21" s="1"/>
  <c r="I217" i="21" s="1"/>
  <c r="J217" i="21" s="1"/>
  <c r="K217" i="21" s="1"/>
  <c r="L217" i="21" s="1"/>
  <c r="M217" i="21" s="1"/>
  <c r="N217" i="21" s="1"/>
  <c r="O217" i="21" s="1"/>
  <c r="P217" i="21" s="1"/>
  <c r="Q217" i="21" s="1"/>
  <c r="R217" i="21" s="1"/>
  <c r="S217" i="21" s="1"/>
  <c r="E218" i="21"/>
  <c r="G218" i="21" s="1"/>
  <c r="E219" i="21"/>
  <c r="E220" i="21"/>
  <c r="G220" i="21" s="1"/>
  <c r="H220" i="21" s="1"/>
  <c r="I220" i="21" s="1"/>
  <c r="J220" i="21" s="1"/>
  <c r="K220" i="21" s="1"/>
  <c r="L220" i="21" s="1"/>
  <c r="M220" i="21" s="1"/>
  <c r="N220" i="21" s="1"/>
  <c r="O220" i="21" s="1"/>
  <c r="P220" i="21" s="1"/>
  <c r="Q220" i="21" s="1"/>
  <c r="R220" i="21" s="1"/>
  <c r="S220" i="21" s="1"/>
  <c r="E221" i="21"/>
  <c r="G221" i="21" s="1"/>
  <c r="H221" i="21" s="1"/>
  <c r="I221" i="21" s="1"/>
  <c r="J221" i="21" s="1"/>
  <c r="K221" i="21" s="1"/>
  <c r="L221" i="21" s="1"/>
  <c r="M221" i="21" s="1"/>
  <c r="N221" i="21" s="1"/>
  <c r="O221" i="21" s="1"/>
  <c r="P221" i="21" s="1"/>
  <c r="Q221" i="21" s="1"/>
  <c r="R221" i="21" s="1"/>
  <c r="S221" i="21" s="1"/>
  <c r="E222" i="21"/>
  <c r="E223" i="21"/>
  <c r="G223" i="21" s="1"/>
  <c r="E224" i="21"/>
  <c r="E225" i="21"/>
  <c r="G225" i="21" s="1"/>
  <c r="H225" i="21" s="1"/>
  <c r="I225" i="21" s="1"/>
  <c r="J225" i="21" s="1"/>
  <c r="K225" i="21" s="1"/>
  <c r="L225" i="21" s="1"/>
  <c r="M225" i="21" s="1"/>
  <c r="N225" i="21" s="1"/>
  <c r="O225" i="21" s="1"/>
  <c r="P225" i="21" s="1"/>
  <c r="Q225" i="21" s="1"/>
  <c r="R225" i="21" s="1"/>
  <c r="S225" i="21" s="1"/>
  <c r="E226" i="21"/>
  <c r="E227" i="21"/>
  <c r="G227" i="21" s="1"/>
  <c r="E228" i="21"/>
  <c r="G228" i="21" s="1"/>
  <c r="H228" i="21" s="1"/>
  <c r="I228" i="21" s="1"/>
  <c r="J228" i="21" s="1"/>
  <c r="K228" i="21" s="1"/>
  <c r="L228" i="21" s="1"/>
  <c r="M228" i="21" s="1"/>
  <c r="N228" i="21" s="1"/>
  <c r="O228" i="21" s="1"/>
  <c r="P228" i="21" s="1"/>
  <c r="Q228" i="21" s="1"/>
  <c r="R228" i="21" s="1"/>
  <c r="S228" i="21" s="1"/>
  <c r="E229" i="21"/>
  <c r="G229" i="21" s="1"/>
  <c r="H229" i="21" s="1"/>
  <c r="I229" i="21" s="1"/>
  <c r="J229" i="21" s="1"/>
  <c r="K229" i="21" s="1"/>
  <c r="L229" i="21" s="1"/>
  <c r="M229" i="21" s="1"/>
  <c r="N229" i="21" s="1"/>
  <c r="O229" i="21" s="1"/>
  <c r="P229" i="21" s="1"/>
  <c r="Q229" i="21" s="1"/>
  <c r="R229" i="21" s="1"/>
  <c r="S229" i="21" s="1"/>
  <c r="E230" i="21"/>
  <c r="E231" i="21"/>
  <c r="E232" i="21"/>
  <c r="E233" i="21"/>
  <c r="G233" i="21" s="1"/>
  <c r="H233" i="21" s="1"/>
  <c r="I233" i="21" s="1"/>
  <c r="J233" i="21" s="1"/>
  <c r="K233" i="21" s="1"/>
  <c r="L233" i="21" s="1"/>
  <c r="M233" i="21" s="1"/>
  <c r="N233" i="21" s="1"/>
  <c r="O233" i="21" s="1"/>
  <c r="P233" i="21" s="1"/>
  <c r="Q233" i="21" s="1"/>
  <c r="R233" i="21" s="1"/>
  <c r="S233" i="21" s="1"/>
  <c r="E234" i="21"/>
  <c r="G234" i="21" s="1"/>
  <c r="E235" i="21"/>
  <c r="G235" i="21" s="1"/>
  <c r="E236" i="21"/>
  <c r="G236" i="21" s="1"/>
  <c r="H236" i="21" s="1"/>
  <c r="I236" i="21" s="1"/>
  <c r="J236" i="21" s="1"/>
  <c r="K236" i="21" s="1"/>
  <c r="L236" i="21" s="1"/>
  <c r="M236" i="21" s="1"/>
  <c r="N236" i="21" s="1"/>
  <c r="O236" i="21" s="1"/>
  <c r="P236" i="21" s="1"/>
  <c r="Q236" i="21" s="1"/>
  <c r="R236" i="21" s="1"/>
  <c r="S236" i="21" s="1"/>
  <c r="E237" i="21"/>
  <c r="G237" i="21" s="1"/>
  <c r="H237" i="21" s="1"/>
  <c r="I237" i="21" s="1"/>
  <c r="J237" i="21" s="1"/>
  <c r="K237" i="21" s="1"/>
  <c r="L237" i="21" s="1"/>
  <c r="M237" i="21" s="1"/>
  <c r="N237" i="21" s="1"/>
  <c r="O237" i="21" s="1"/>
  <c r="P237" i="21" s="1"/>
  <c r="Q237" i="21" s="1"/>
  <c r="R237" i="21" s="1"/>
  <c r="S237" i="21" s="1"/>
  <c r="E238" i="21"/>
  <c r="E239" i="21"/>
  <c r="G239" i="21" s="1"/>
  <c r="E240" i="21"/>
  <c r="E241" i="21"/>
  <c r="G241" i="21" s="1"/>
  <c r="H241" i="21" s="1"/>
  <c r="I241" i="21" s="1"/>
  <c r="J241" i="21" s="1"/>
  <c r="K241" i="21" s="1"/>
  <c r="L241" i="21" s="1"/>
  <c r="M241" i="21" s="1"/>
  <c r="N241" i="21" s="1"/>
  <c r="O241" i="21" s="1"/>
  <c r="P241" i="21" s="1"/>
  <c r="Q241" i="21" s="1"/>
  <c r="R241" i="21" s="1"/>
  <c r="S241" i="21" s="1"/>
  <c r="E242" i="21"/>
  <c r="G242" i="21" s="1"/>
  <c r="E243" i="21"/>
  <c r="G243" i="21" s="1"/>
  <c r="E244" i="21"/>
  <c r="G244" i="21" s="1"/>
  <c r="H244" i="21" s="1"/>
  <c r="I244" i="21" s="1"/>
  <c r="J244" i="21" s="1"/>
  <c r="K244" i="21" s="1"/>
  <c r="L244" i="21" s="1"/>
  <c r="M244" i="21" s="1"/>
  <c r="N244" i="21" s="1"/>
  <c r="O244" i="21" s="1"/>
  <c r="P244" i="21" s="1"/>
  <c r="Q244" i="21" s="1"/>
  <c r="R244" i="21" s="1"/>
  <c r="S244" i="21" s="1"/>
  <c r="E245" i="21"/>
  <c r="G245" i="21" s="1"/>
  <c r="H245" i="21" s="1"/>
  <c r="I245" i="21" s="1"/>
  <c r="J245" i="21" s="1"/>
  <c r="K245" i="21" s="1"/>
  <c r="L245" i="21" s="1"/>
  <c r="M245" i="21" s="1"/>
  <c r="N245" i="21" s="1"/>
  <c r="O245" i="21" s="1"/>
  <c r="P245" i="21" s="1"/>
  <c r="Q245" i="21" s="1"/>
  <c r="R245" i="21" s="1"/>
  <c r="S245" i="21" s="1"/>
  <c r="E246" i="21"/>
  <c r="E247" i="21"/>
  <c r="G247" i="21" s="1"/>
  <c r="E248" i="21"/>
  <c r="E249" i="21"/>
  <c r="G249" i="21" s="1"/>
  <c r="H249" i="21" s="1"/>
  <c r="I249" i="21" s="1"/>
  <c r="J249" i="21" s="1"/>
  <c r="K249" i="21" s="1"/>
  <c r="L249" i="21" s="1"/>
  <c r="M249" i="21" s="1"/>
  <c r="N249" i="21" s="1"/>
  <c r="O249" i="21" s="1"/>
  <c r="P249" i="21" s="1"/>
  <c r="Q249" i="21" s="1"/>
  <c r="R249" i="21" s="1"/>
  <c r="S249" i="21" s="1"/>
  <c r="E250" i="21"/>
  <c r="G250" i="21" s="1"/>
  <c r="E251" i="21"/>
  <c r="G251" i="21" s="1"/>
  <c r="E252" i="21"/>
  <c r="E253" i="21"/>
  <c r="F253" i="21" s="1"/>
  <c r="E254" i="21"/>
  <c r="F254" i="21" s="1"/>
  <c r="E255" i="21"/>
  <c r="G255" i="21" s="1"/>
  <c r="H255" i="21" s="1"/>
  <c r="I255" i="21" s="1"/>
  <c r="J255" i="21" s="1"/>
  <c r="K255" i="21" s="1"/>
  <c r="L255" i="21" s="1"/>
  <c r="M255" i="21" s="1"/>
  <c r="N255" i="21" s="1"/>
  <c r="O255" i="21" s="1"/>
  <c r="P255" i="21" s="1"/>
  <c r="Q255" i="21" s="1"/>
  <c r="R255" i="21" s="1"/>
  <c r="S255" i="21" s="1"/>
  <c r="E11" i="21"/>
  <c r="E10" i="21"/>
  <c r="E9" i="21"/>
  <c r="E8" i="21"/>
  <c r="E12" i="20"/>
  <c r="G12" i="20" s="1"/>
  <c r="H12" i="20" s="1"/>
  <c r="I12" i="20" s="1"/>
  <c r="J12" i="20" s="1"/>
  <c r="K12" i="20" s="1"/>
  <c r="L12" i="20" s="1"/>
  <c r="M12" i="20" s="1"/>
  <c r="N12" i="20" s="1"/>
  <c r="O12" i="20" s="1"/>
  <c r="P12" i="20" s="1"/>
  <c r="Q12" i="20" s="1"/>
  <c r="R12" i="20" s="1"/>
  <c r="S12" i="20" s="1"/>
  <c r="E13" i="20"/>
  <c r="G13" i="20" s="1"/>
  <c r="H13" i="20" s="1"/>
  <c r="I13" i="20" s="1"/>
  <c r="J13" i="20" s="1"/>
  <c r="K13" i="20" s="1"/>
  <c r="L13" i="20" s="1"/>
  <c r="M13" i="20" s="1"/>
  <c r="N13" i="20" s="1"/>
  <c r="O13" i="20" s="1"/>
  <c r="P13" i="20" s="1"/>
  <c r="Q13" i="20" s="1"/>
  <c r="R13" i="20" s="1"/>
  <c r="S13" i="20" s="1"/>
  <c r="E14" i="20"/>
  <c r="G14" i="20" s="1"/>
  <c r="E15" i="20"/>
  <c r="E16" i="20"/>
  <c r="G16" i="20" s="1"/>
  <c r="H16" i="20" s="1"/>
  <c r="I16" i="20" s="1"/>
  <c r="J16" i="20" s="1"/>
  <c r="K16" i="20" s="1"/>
  <c r="L16" i="20" s="1"/>
  <c r="M16" i="20" s="1"/>
  <c r="N16" i="20" s="1"/>
  <c r="O16" i="20" s="1"/>
  <c r="P16" i="20" s="1"/>
  <c r="Q16" i="20" s="1"/>
  <c r="R16" i="20" s="1"/>
  <c r="S16" i="20" s="1"/>
  <c r="E17" i="20"/>
  <c r="G17" i="20" s="1"/>
  <c r="H17" i="20" s="1"/>
  <c r="I17" i="20" s="1"/>
  <c r="J17" i="20" s="1"/>
  <c r="K17" i="20" s="1"/>
  <c r="L17" i="20" s="1"/>
  <c r="M17" i="20" s="1"/>
  <c r="N17" i="20" s="1"/>
  <c r="O17" i="20" s="1"/>
  <c r="P17" i="20" s="1"/>
  <c r="Q17" i="20" s="1"/>
  <c r="R17" i="20" s="1"/>
  <c r="S17" i="20" s="1"/>
  <c r="E18" i="20"/>
  <c r="G18" i="20" s="1"/>
  <c r="E19" i="20"/>
  <c r="G19" i="20" s="1"/>
  <c r="E20" i="20"/>
  <c r="G20" i="20" s="1"/>
  <c r="H20" i="20" s="1"/>
  <c r="I20" i="20" s="1"/>
  <c r="J20" i="20" s="1"/>
  <c r="K20" i="20" s="1"/>
  <c r="L20" i="20" s="1"/>
  <c r="M20" i="20" s="1"/>
  <c r="N20" i="20" s="1"/>
  <c r="O20" i="20" s="1"/>
  <c r="P20" i="20" s="1"/>
  <c r="Q20" i="20" s="1"/>
  <c r="R20" i="20" s="1"/>
  <c r="S20" i="20" s="1"/>
  <c r="E21" i="20"/>
  <c r="E22" i="20"/>
  <c r="G22" i="20" s="1"/>
  <c r="E23" i="20"/>
  <c r="G23" i="20" s="1"/>
  <c r="E24" i="20"/>
  <c r="G24" i="20" s="1"/>
  <c r="H24" i="20" s="1"/>
  <c r="I24" i="20" s="1"/>
  <c r="J24" i="20" s="1"/>
  <c r="K24" i="20" s="1"/>
  <c r="L24" i="20" s="1"/>
  <c r="M24" i="20" s="1"/>
  <c r="N24" i="20" s="1"/>
  <c r="O24" i="20" s="1"/>
  <c r="P24" i="20" s="1"/>
  <c r="Q24" i="20" s="1"/>
  <c r="R24" i="20" s="1"/>
  <c r="S24" i="20" s="1"/>
  <c r="E25" i="20"/>
  <c r="G25" i="20" s="1"/>
  <c r="H25" i="20" s="1"/>
  <c r="I25" i="20" s="1"/>
  <c r="J25" i="20" s="1"/>
  <c r="K25" i="20" s="1"/>
  <c r="L25" i="20" s="1"/>
  <c r="M25" i="20" s="1"/>
  <c r="N25" i="20" s="1"/>
  <c r="O25" i="20" s="1"/>
  <c r="P25" i="20" s="1"/>
  <c r="Q25" i="20" s="1"/>
  <c r="R25" i="20" s="1"/>
  <c r="S25" i="20" s="1"/>
  <c r="E26" i="20"/>
  <c r="G26" i="20" s="1"/>
  <c r="E27" i="20"/>
  <c r="E28" i="20"/>
  <c r="G28" i="20" s="1"/>
  <c r="H28" i="20" s="1"/>
  <c r="I28" i="20" s="1"/>
  <c r="J28" i="20" s="1"/>
  <c r="K28" i="20" s="1"/>
  <c r="L28" i="20" s="1"/>
  <c r="M28" i="20" s="1"/>
  <c r="N28" i="20" s="1"/>
  <c r="O28" i="20" s="1"/>
  <c r="P28" i="20" s="1"/>
  <c r="Q28" i="20" s="1"/>
  <c r="R28" i="20" s="1"/>
  <c r="S28" i="20" s="1"/>
  <c r="E29" i="20"/>
  <c r="E30" i="20"/>
  <c r="G30" i="20" s="1"/>
  <c r="E31" i="20"/>
  <c r="E32" i="20"/>
  <c r="G32" i="20" s="1"/>
  <c r="H32" i="20" s="1"/>
  <c r="I32" i="20" s="1"/>
  <c r="J32" i="20" s="1"/>
  <c r="K32" i="20" s="1"/>
  <c r="L32" i="20" s="1"/>
  <c r="M32" i="20" s="1"/>
  <c r="N32" i="20" s="1"/>
  <c r="O32" i="20" s="1"/>
  <c r="P32" i="20" s="1"/>
  <c r="Q32" i="20" s="1"/>
  <c r="R32" i="20" s="1"/>
  <c r="S32" i="20" s="1"/>
  <c r="E33" i="20"/>
  <c r="G33" i="20" s="1"/>
  <c r="H33" i="20" s="1"/>
  <c r="I33" i="20" s="1"/>
  <c r="J33" i="20" s="1"/>
  <c r="K33" i="20" s="1"/>
  <c r="L33" i="20" s="1"/>
  <c r="M33" i="20" s="1"/>
  <c r="N33" i="20" s="1"/>
  <c r="O33" i="20" s="1"/>
  <c r="P33" i="20" s="1"/>
  <c r="Q33" i="20" s="1"/>
  <c r="R33" i="20" s="1"/>
  <c r="S33" i="20" s="1"/>
  <c r="E34" i="20"/>
  <c r="G34" i="20" s="1"/>
  <c r="E35" i="20"/>
  <c r="G35" i="20" s="1"/>
  <c r="E36" i="20"/>
  <c r="G36" i="20" s="1"/>
  <c r="H36" i="20" s="1"/>
  <c r="I36" i="20" s="1"/>
  <c r="J36" i="20" s="1"/>
  <c r="K36" i="20" s="1"/>
  <c r="L36" i="20" s="1"/>
  <c r="M36" i="20" s="1"/>
  <c r="N36" i="20" s="1"/>
  <c r="O36" i="20" s="1"/>
  <c r="P36" i="20" s="1"/>
  <c r="Q36" i="20" s="1"/>
  <c r="R36" i="20" s="1"/>
  <c r="S36" i="20" s="1"/>
  <c r="E37" i="20"/>
  <c r="G37" i="20" s="1"/>
  <c r="H37" i="20" s="1"/>
  <c r="I37" i="20" s="1"/>
  <c r="J37" i="20" s="1"/>
  <c r="K37" i="20" s="1"/>
  <c r="L37" i="20" s="1"/>
  <c r="M37" i="20" s="1"/>
  <c r="N37" i="20" s="1"/>
  <c r="O37" i="20" s="1"/>
  <c r="P37" i="20" s="1"/>
  <c r="Q37" i="20" s="1"/>
  <c r="R37" i="20" s="1"/>
  <c r="S37" i="20" s="1"/>
  <c r="E38" i="20"/>
  <c r="G38" i="20" s="1"/>
  <c r="E39" i="20"/>
  <c r="G39" i="20" s="1"/>
  <c r="E40" i="20"/>
  <c r="G40" i="20" s="1"/>
  <c r="H40" i="20" s="1"/>
  <c r="I40" i="20" s="1"/>
  <c r="J40" i="20" s="1"/>
  <c r="K40" i="20" s="1"/>
  <c r="L40" i="20" s="1"/>
  <c r="M40" i="20" s="1"/>
  <c r="N40" i="20" s="1"/>
  <c r="O40" i="20" s="1"/>
  <c r="P40" i="20" s="1"/>
  <c r="Q40" i="20" s="1"/>
  <c r="R40" i="20" s="1"/>
  <c r="S40" i="20" s="1"/>
  <c r="E41" i="20"/>
  <c r="G41" i="20" s="1"/>
  <c r="H41" i="20" s="1"/>
  <c r="I41" i="20" s="1"/>
  <c r="J41" i="20" s="1"/>
  <c r="K41" i="20" s="1"/>
  <c r="L41" i="20" s="1"/>
  <c r="M41" i="20" s="1"/>
  <c r="N41" i="20" s="1"/>
  <c r="O41" i="20" s="1"/>
  <c r="P41" i="20" s="1"/>
  <c r="Q41" i="20" s="1"/>
  <c r="R41" i="20" s="1"/>
  <c r="S41" i="20" s="1"/>
  <c r="E42" i="20"/>
  <c r="G42" i="20" s="1"/>
  <c r="E43" i="20"/>
  <c r="G43" i="20" s="1"/>
  <c r="E44" i="20"/>
  <c r="G44" i="20" s="1"/>
  <c r="H44" i="20" s="1"/>
  <c r="I44" i="20" s="1"/>
  <c r="J44" i="20" s="1"/>
  <c r="K44" i="20" s="1"/>
  <c r="L44" i="20" s="1"/>
  <c r="M44" i="20" s="1"/>
  <c r="N44" i="20" s="1"/>
  <c r="O44" i="20" s="1"/>
  <c r="P44" i="20" s="1"/>
  <c r="Q44" i="20" s="1"/>
  <c r="R44" i="20" s="1"/>
  <c r="S44" i="20" s="1"/>
  <c r="E45" i="20"/>
  <c r="E46" i="20"/>
  <c r="G46" i="20" s="1"/>
  <c r="E47" i="20"/>
  <c r="G47" i="20" s="1"/>
  <c r="E48" i="20"/>
  <c r="G48" i="20" s="1"/>
  <c r="H48" i="20" s="1"/>
  <c r="I48" i="20" s="1"/>
  <c r="J48" i="20" s="1"/>
  <c r="K48" i="20" s="1"/>
  <c r="L48" i="20" s="1"/>
  <c r="M48" i="20" s="1"/>
  <c r="N48" i="20" s="1"/>
  <c r="O48" i="20" s="1"/>
  <c r="P48" i="20" s="1"/>
  <c r="Q48" i="20" s="1"/>
  <c r="R48" i="20" s="1"/>
  <c r="S48" i="20" s="1"/>
  <c r="E49" i="20"/>
  <c r="E50" i="20"/>
  <c r="G50" i="20" s="1"/>
  <c r="E51" i="20"/>
  <c r="G51" i="20" s="1"/>
  <c r="E52" i="20"/>
  <c r="G52" i="20" s="1"/>
  <c r="H52" i="20" s="1"/>
  <c r="I52" i="20" s="1"/>
  <c r="J52" i="20" s="1"/>
  <c r="K52" i="20" s="1"/>
  <c r="L52" i="20" s="1"/>
  <c r="M52" i="20" s="1"/>
  <c r="N52" i="20" s="1"/>
  <c r="O52" i="20" s="1"/>
  <c r="P52" i="20" s="1"/>
  <c r="Q52" i="20" s="1"/>
  <c r="R52" i="20" s="1"/>
  <c r="S52" i="20" s="1"/>
  <c r="E53" i="20"/>
  <c r="G53" i="20" s="1"/>
  <c r="H53" i="20" s="1"/>
  <c r="I53" i="20" s="1"/>
  <c r="J53" i="20" s="1"/>
  <c r="K53" i="20" s="1"/>
  <c r="L53" i="20" s="1"/>
  <c r="M53" i="20" s="1"/>
  <c r="N53" i="20" s="1"/>
  <c r="O53" i="20" s="1"/>
  <c r="P53" i="20" s="1"/>
  <c r="Q53" i="20" s="1"/>
  <c r="R53" i="20" s="1"/>
  <c r="S53" i="20" s="1"/>
  <c r="E54" i="20"/>
  <c r="G54" i="20" s="1"/>
  <c r="E55" i="20"/>
  <c r="E56" i="20"/>
  <c r="G56" i="20" s="1"/>
  <c r="H56" i="20" s="1"/>
  <c r="I56" i="20" s="1"/>
  <c r="J56" i="20" s="1"/>
  <c r="K56" i="20" s="1"/>
  <c r="L56" i="20" s="1"/>
  <c r="M56" i="20" s="1"/>
  <c r="N56" i="20" s="1"/>
  <c r="O56" i="20" s="1"/>
  <c r="P56" i="20" s="1"/>
  <c r="Q56" i="20" s="1"/>
  <c r="R56" i="20" s="1"/>
  <c r="S56" i="20" s="1"/>
  <c r="E57" i="20"/>
  <c r="G57" i="20" s="1"/>
  <c r="H57" i="20" s="1"/>
  <c r="I57" i="20" s="1"/>
  <c r="J57" i="20" s="1"/>
  <c r="K57" i="20" s="1"/>
  <c r="L57" i="20" s="1"/>
  <c r="M57" i="20" s="1"/>
  <c r="N57" i="20" s="1"/>
  <c r="O57" i="20" s="1"/>
  <c r="P57" i="20" s="1"/>
  <c r="Q57" i="20" s="1"/>
  <c r="R57" i="20" s="1"/>
  <c r="S57" i="20" s="1"/>
  <c r="E58" i="20"/>
  <c r="G58" i="20" s="1"/>
  <c r="E59" i="20"/>
  <c r="E60" i="20"/>
  <c r="G60" i="20" s="1"/>
  <c r="H60" i="20" s="1"/>
  <c r="I60" i="20" s="1"/>
  <c r="J60" i="20" s="1"/>
  <c r="K60" i="20" s="1"/>
  <c r="L60" i="20" s="1"/>
  <c r="M60" i="20" s="1"/>
  <c r="N60" i="20" s="1"/>
  <c r="O60" i="20" s="1"/>
  <c r="P60" i="20" s="1"/>
  <c r="Q60" i="20" s="1"/>
  <c r="R60" i="20" s="1"/>
  <c r="S60" i="20" s="1"/>
  <c r="E61" i="20"/>
  <c r="G61" i="20" s="1"/>
  <c r="H61" i="20" s="1"/>
  <c r="I61" i="20" s="1"/>
  <c r="J61" i="20" s="1"/>
  <c r="K61" i="20" s="1"/>
  <c r="L61" i="20" s="1"/>
  <c r="M61" i="20" s="1"/>
  <c r="N61" i="20" s="1"/>
  <c r="O61" i="20" s="1"/>
  <c r="P61" i="20" s="1"/>
  <c r="Q61" i="20" s="1"/>
  <c r="R61" i="20" s="1"/>
  <c r="S61" i="20" s="1"/>
  <c r="E62" i="20"/>
  <c r="G62" i="20" s="1"/>
  <c r="E63" i="20"/>
  <c r="E64" i="20"/>
  <c r="G64" i="20" s="1"/>
  <c r="H64" i="20" s="1"/>
  <c r="I64" i="20" s="1"/>
  <c r="J64" i="20" s="1"/>
  <c r="K64" i="20" s="1"/>
  <c r="L64" i="20" s="1"/>
  <c r="M64" i="20" s="1"/>
  <c r="N64" i="20" s="1"/>
  <c r="O64" i="20" s="1"/>
  <c r="P64" i="20" s="1"/>
  <c r="Q64" i="20" s="1"/>
  <c r="R64" i="20" s="1"/>
  <c r="S64" i="20" s="1"/>
  <c r="E65" i="20"/>
  <c r="G65" i="20" s="1"/>
  <c r="H65" i="20" s="1"/>
  <c r="I65" i="20" s="1"/>
  <c r="J65" i="20" s="1"/>
  <c r="K65" i="20" s="1"/>
  <c r="L65" i="20" s="1"/>
  <c r="M65" i="20" s="1"/>
  <c r="N65" i="20" s="1"/>
  <c r="O65" i="20" s="1"/>
  <c r="P65" i="20" s="1"/>
  <c r="Q65" i="20" s="1"/>
  <c r="R65" i="20" s="1"/>
  <c r="S65" i="20" s="1"/>
  <c r="E66" i="20"/>
  <c r="G66" i="20" s="1"/>
  <c r="E67" i="20"/>
  <c r="E68" i="20"/>
  <c r="G68" i="20" s="1"/>
  <c r="H68" i="20" s="1"/>
  <c r="I68" i="20" s="1"/>
  <c r="J68" i="20" s="1"/>
  <c r="K68" i="20" s="1"/>
  <c r="L68" i="20" s="1"/>
  <c r="M68" i="20" s="1"/>
  <c r="N68" i="20" s="1"/>
  <c r="O68" i="20" s="1"/>
  <c r="P68" i="20" s="1"/>
  <c r="Q68" i="20" s="1"/>
  <c r="R68" i="20" s="1"/>
  <c r="S68" i="20" s="1"/>
  <c r="E69" i="20"/>
  <c r="E70" i="20"/>
  <c r="G70" i="20" s="1"/>
  <c r="E71" i="20"/>
  <c r="E72" i="20"/>
  <c r="G72" i="20" s="1"/>
  <c r="H72" i="20" s="1"/>
  <c r="I72" i="20" s="1"/>
  <c r="J72" i="20" s="1"/>
  <c r="K72" i="20" s="1"/>
  <c r="L72" i="20" s="1"/>
  <c r="M72" i="20" s="1"/>
  <c r="N72" i="20" s="1"/>
  <c r="O72" i="20" s="1"/>
  <c r="P72" i="20" s="1"/>
  <c r="Q72" i="20" s="1"/>
  <c r="R72" i="20" s="1"/>
  <c r="S72" i="20" s="1"/>
  <c r="E73" i="20"/>
  <c r="G73" i="20" s="1"/>
  <c r="H73" i="20" s="1"/>
  <c r="I73" i="20" s="1"/>
  <c r="J73" i="20" s="1"/>
  <c r="K73" i="20" s="1"/>
  <c r="L73" i="20" s="1"/>
  <c r="M73" i="20" s="1"/>
  <c r="N73" i="20" s="1"/>
  <c r="O73" i="20" s="1"/>
  <c r="P73" i="20" s="1"/>
  <c r="Q73" i="20" s="1"/>
  <c r="R73" i="20" s="1"/>
  <c r="S73" i="20" s="1"/>
  <c r="E74" i="20"/>
  <c r="G74" i="20" s="1"/>
  <c r="E75" i="20"/>
  <c r="E76" i="20"/>
  <c r="G76" i="20" s="1"/>
  <c r="H76" i="20" s="1"/>
  <c r="I76" i="20" s="1"/>
  <c r="J76" i="20" s="1"/>
  <c r="K76" i="20" s="1"/>
  <c r="L76" i="20" s="1"/>
  <c r="M76" i="20" s="1"/>
  <c r="N76" i="20" s="1"/>
  <c r="O76" i="20" s="1"/>
  <c r="P76" i="20" s="1"/>
  <c r="Q76" i="20" s="1"/>
  <c r="R76" i="20" s="1"/>
  <c r="S76" i="20" s="1"/>
  <c r="E77" i="20"/>
  <c r="G77" i="20" s="1"/>
  <c r="H77" i="20" s="1"/>
  <c r="I77" i="20" s="1"/>
  <c r="J77" i="20" s="1"/>
  <c r="K77" i="20" s="1"/>
  <c r="L77" i="20" s="1"/>
  <c r="M77" i="20" s="1"/>
  <c r="N77" i="20" s="1"/>
  <c r="O77" i="20" s="1"/>
  <c r="P77" i="20" s="1"/>
  <c r="Q77" i="20" s="1"/>
  <c r="R77" i="20" s="1"/>
  <c r="S77" i="20" s="1"/>
  <c r="E78" i="20"/>
  <c r="G78" i="20" s="1"/>
  <c r="E79" i="20"/>
  <c r="E80" i="20"/>
  <c r="G80" i="20" s="1"/>
  <c r="H80" i="20" s="1"/>
  <c r="I80" i="20" s="1"/>
  <c r="J80" i="20" s="1"/>
  <c r="K80" i="20" s="1"/>
  <c r="L80" i="20" s="1"/>
  <c r="M80" i="20" s="1"/>
  <c r="N80" i="20" s="1"/>
  <c r="O80" i="20" s="1"/>
  <c r="P80" i="20" s="1"/>
  <c r="Q80" i="20" s="1"/>
  <c r="R80" i="20" s="1"/>
  <c r="S80" i="20" s="1"/>
  <c r="E81" i="20"/>
  <c r="G81" i="20" s="1"/>
  <c r="H81" i="20" s="1"/>
  <c r="I81" i="20" s="1"/>
  <c r="J81" i="20" s="1"/>
  <c r="K81" i="20" s="1"/>
  <c r="L81" i="20" s="1"/>
  <c r="M81" i="20" s="1"/>
  <c r="N81" i="20" s="1"/>
  <c r="O81" i="20" s="1"/>
  <c r="P81" i="20" s="1"/>
  <c r="Q81" i="20" s="1"/>
  <c r="R81" i="20" s="1"/>
  <c r="S81" i="20" s="1"/>
  <c r="E82" i="20"/>
  <c r="G82" i="20" s="1"/>
  <c r="E83" i="20"/>
  <c r="E84" i="20"/>
  <c r="G84" i="20" s="1"/>
  <c r="H84" i="20" s="1"/>
  <c r="I84" i="20" s="1"/>
  <c r="J84" i="20" s="1"/>
  <c r="K84" i="20" s="1"/>
  <c r="L84" i="20" s="1"/>
  <c r="M84" i="20" s="1"/>
  <c r="N84" i="20" s="1"/>
  <c r="O84" i="20" s="1"/>
  <c r="P84" i="20" s="1"/>
  <c r="Q84" i="20" s="1"/>
  <c r="R84" i="20" s="1"/>
  <c r="S84" i="20" s="1"/>
  <c r="E85" i="20"/>
  <c r="G85" i="20" s="1"/>
  <c r="H85" i="20" s="1"/>
  <c r="I85" i="20" s="1"/>
  <c r="J85" i="20" s="1"/>
  <c r="K85" i="20" s="1"/>
  <c r="L85" i="20" s="1"/>
  <c r="M85" i="20" s="1"/>
  <c r="N85" i="20" s="1"/>
  <c r="O85" i="20" s="1"/>
  <c r="P85" i="20" s="1"/>
  <c r="Q85" i="20" s="1"/>
  <c r="R85" i="20" s="1"/>
  <c r="S85" i="20" s="1"/>
  <c r="E86" i="20"/>
  <c r="G86" i="20" s="1"/>
  <c r="E87" i="20"/>
  <c r="E88" i="20"/>
  <c r="G88" i="20" s="1"/>
  <c r="H88" i="20" s="1"/>
  <c r="I88" i="20" s="1"/>
  <c r="J88" i="20" s="1"/>
  <c r="K88" i="20" s="1"/>
  <c r="L88" i="20" s="1"/>
  <c r="M88" i="20" s="1"/>
  <c r="N88" i="20" s="1"/>
  <c r="O88" i="20" s="1"/>
  <c r="P88" i="20" s="1"/>
  <c r="Q88" i="20" s="1"/>
  <c r="R88" i="20" s="1"/>
  <c r="S88" i="20" s="1"/>
  <c r="E89" i="20"/>
  <c r="G89" i="20" s="1"/>
  <c r="H89" i="20" s="1"/>
  <c r="I89" i="20" s="1"/>
  <c r="J89" i="20" s="1"/>
  <c r="K89" i="20" s="1"/>
  <c r="L89" i="20" s="1"/>
  <c r="M89" i="20" s="1"/>
  <c r="N89" i="20" s="1"/>
  <c r="O89" i="20" s="1"/>
  <c r="P89" i="20" s="1"/>
  <c r="Q89" i="20" s="1"/>
  <c r="R89" i="20" s="1"/>
  <c r="S89" i="20" s="1"/>
  <c r="E90" i="20"/>
  <c r="G90" i="20" s="1"/>
  <c r="E91" i="20"/>
  <c r="E92" i="20"/>
  <c r="G92" i="20" s="1"/>
  <c r="H92" i="20" s="1"/>
  <c r="I92" i="20" s="1"/>
  <c r="J92" i="20" s="1"/>
  <c r="K92" i="20" s="1"/>
  <c r="L92" i="20" s="1"/>
  <c r="M92" i="20" s="1"/>
  <c r="N92" i="20" s="1"/>
  <c r="O92" i="20" s="1"/>
  <c r="P92" i="20" s="1"/>
  <c r="Q92" i="20" s="1"/>
  <c r="R92" i="20" s="1"/>
  <c r="S92" i="20" s="1"/>
  <c r="E93" i="20"/>
  <c r="G93" i="20" s="1"/>
  <c r="H93" i="20" s="1"/>
  <c r="I93" i="20" s="1"/>
  <c r="J93" i="20" s="1"/>
  <c r="K93" i="20" s="1"/>
  <c r="L93" i="20" s="1"/>
  <c r="M93" i="20" s="1"/>
  <c r="N93" i="20" s="1"/>
  <c r="O93" i="20" s="1"/>
  <c r="P93" i="20" s="1"/>
  <c r="Q93" i="20" s="1"/>
  <c r="R93" i="20" s="1"/>
  <c r="S93" i="20" s="1"/>
  <c r="E94" i="20"/>
  <c r="G94" i="20" s="1"/>
  <c r="E95" i="20"/>
  <c r="G95" i="20" s="1"/>
  <c r="E96" i="20"/>
  <c r="G96" i="20" s="1"/>
  <c r="H96" i="20" s="1"/>
  <c r="I96" i="20" s="1"/>
  <c r="J96" i="20" s="1"/>
  <c r="K96" i="20" s="1"/>
  <c r="L96" i="20" s="1"/>
  <c r="M96" i="20" s="1"/>
  <c r="N96" i="20" s="1"/>
  <c r="O96" i="20" s="1"/>
  <c r="P96" i="20" s="1"/>
  <c r="Q96" i="20" s="1"/>
  <c r="R96" i="20" s="1"/>
  <c r="S96" i="20" s="1"/>
  <c r="E97" i="20"/>
  <c r="E98" i="20"/>
  <c r="E99" i="20"/>
  <c r="G99" i="20" s="1"/>
  <c r="E100" i="20"/>
  <c r="G100" i="20" s="1"/>
  <c r="H100" i="20" s="1"/>
  <c r="I100" i="20" s="1"/>
  <c r="J100" i="20" s="1"/>
  <c r="K100" i="20" s="1"/>
  <c r="L100" i="20" s="1"/>
  <c r="M100" i="20" s="1"/>
  <c r="N100" i="20" s="1"/>
  <c r="O100" i="20" s="1"/>
  <c r="P100" i="20" s="1"/>
  <c r="Q100" i="20" s="1"/>
  <c r="R100" i="20" s="1"/>
  <c r="S100" i="20" s="1"/>
  <c r="E101" i="20"/>
  <c r="E102" i="20"/>
  <c r="G102" i="20" s="1"/>
  <c r="E103" i="20"/>
  <c r="E104" i="20"/>
  <c r="G104" i="20" s="1"/>
  <c r="H104" i="20" s="1"/>
  <c r="I104" i="20" s="1"/>
  <c r="J104" i="20" s="1"/>
  <c r="K104" i="20" s="1"/>
  <c r="L104" i="20" s="1"/>
  <c r="M104" i="20" s="1"/>
  <c r="N104" i="20" s="1"/>
  <c r="O104" i="20" s="1"/>
  <c r="P104" i="20" s="1"/>
  <c r="Q104" i="20" s="1"/>
  <c r="R104" i="20" s="1"/>
  <c r="S104" i="20" s="1"/>
  <c r="E105" i="20"/>
  <c r="G105" i="20" s="1"/>
  <c r="H105" i="20" s="1"/>
  <c r="I105" i="20" s="1"/>
  <c r="J105" i="20" s="1"/>
  <c r="K105" i="20" s="1"/>
  <c r="L105" i="20" s="1"/>
  <c r="M105" i="20" s="1"/>
  <c r="N105" i="20" s="1"/>
  <c r="O105" i="20" s="1"/>
  <c r="P105" i="20" s="1"/>
  <c r="Q105" i="20" s="1"/>
  <c r="R105" i="20" s="1"/>
  <c r="S105" i="20" s="1"/>
  <c r="E106" i="20"/>
  <c r="G106" i="20" s="1"/>
  <c r="E107" i="20"/>
  <c r="G107" i="20" s="1"/>
  <c r="E108" i="20"/>
  <c r="G108" i="20" s="1"/>
  <c r="H108" i="20" s="1"/>
  <c r="I108" i="20" s="1"/>
  <c r="J108" i="20" s="1"/>
  <c r="K108" i="20" s="1"/>
  <c r="L108" i="20" s="1"/>
  <c r="M108" i="20" s="1"/>
  <c r="N108" i="20" s="1"/>
  <c r="O108" i="20" s="1"/>
  <c r="P108" i="20" s="1"/>
  <c r="Q108" i="20" s="1"/>
  <c r="R108" i="20" s="1"/>
  <c r="S108" i="20" s="1"/>
  <c r="E109" i="20"/>
  <c r="E110" i="20"/>
  <c r="E111" i="20"/>
  <c r="E112" i="20"/>
  <c r="G112" i="20" s="1"/>
  <c r="H112" i="20" s="1"/>
  <c r="I112" i="20" s="1"/>
  <c r="J112" i="20" s="1"/>
  <c r="K112" i="20" s="1"/>
  <c r="L112" i="20" s="1"/>
  <c r="M112" i="20" s="1"/>
  <c r="N112" i="20" s="1"/>
  <c r="O112" i="20" s="1"/>
  <c r="P112" i="20" s="1"/>
  <c r="Q112" i="20" s="1"/>
  <c r="R112" i="20" s="1"/>
  <c r="S112" i="20" s="1"/>
  <c r="E113" i="20"/>
  <c r="G113" i="20" s="1"/>
  <c r="H113" i="20" s="1"/>
  <c r="I113" i="20" s="1"/>
  <c r="J113" i="20" s="1"/>
  <c r="K113" i="20" s="1"/>
  <c r="L113" i="20" s="1"/>
  <c r="M113" i="20" s="1"/>
  <c r="N113" i="20" s="1"/>
  <c r="O113" i="20" s="1"/>
  <c r="P113" i="20" s="1"/>
  <c r="Q113" i="20" s="1"/>
  <c r="R113" i="20" s="1"/>
  <c r="S113" i="20" s="1"/>
  <c r="E114" i="20"/>
  <c r="G114" i="20" s="1"/>
  <c r="E115" i="20"/>
  <c r="E116" i="20"/>
  <c r="G116" i="20" s="1"/>
  <c r="H116" i="20" s="1"/>
  <c r="I116" i="20" s="1"/>
  <c r="J116" i="20" s="1"/>
  <c r="K116" i="20" s="1"/>
  <c r="L116" i="20" s="1"/>
  <c r="M116" i="20" s="1"/>
  <c r="N116" i="20" s="1"/>
  <c r="O116" i="20" s="1"/>
  <c r="P116" i="20" s="1"/>
  <c r="Q116" i="20" s="1"/>
  <c r="R116" i="20" s="1"/>
  <c r="S116" i="20" s="1"/>
  <c r="E117" i="20"/>
  <c r="E118" i="20"/>
  <c r="G118" i="20" s="1"/>
  <c r="E119" i="20"/>
  <c r="E120" i="20"/>
  <c r="G120" i="20" s="1"/>
  <c r="H120" i="20" s="1"/>
  <c r="I120" i="20" s="1"/>
  <c r="J120" i="20" s="1"/>
  <c r="K120" i="20" s="1"/>
  <c r="L120" i="20" s="1"/>
  <c r="M120" i="20" s="1"/>
  <c r="N120" i="20" s="1"/>
  <c r="O120" i="20" s="1"/>
  <c r="P120" i="20" s="1"/>
  <c r="Q120" i="20" s="1"/>
  <c r="R120" i="20" s="1"/>
  <c r="S120" i="20" s="1"/>
  <c r="E121" i="20"/>
  <c r="E122" i="20"/>
  <c r="G122" i="20" s="1"/>
  <c r="E123" i="20"/>
  <c r="G123" i="20" s="1"/>
  <c r="E124" i="20"/>
  <c r="G124" i="20" s="1"/>
  <c r="H124" i="20" s="1"/>
  <c r="I124" i="20" s="1"/>
  <c r="J124" i="20" s="1"/>
  <c r="K124" i="20" s="1"/>
  <c r="L124" i="20" s="1"/>
  <c r="M124" i="20" s="1"/>
  <c r="N124" i="20" s="1"/>
  <c r="O124" i="20" s="1"/>
  <c r="P124" i="20" s="1"/>
  <c r="Q124" i="20" s="1"/>
  <c r="R124" i="20" s="1"/>
  <c r="S124" i="20" s="1"/>
  <c r="E125" i="20"/>
  <c r="E126" i="20"/>
  <c r="G126" i="20" s="1"/>
  <c r="E127" i="20"/>
  <c r="E128" i="20"/>
  <c r="G128" i="20" s="1"/>
  <c r="H128" i="20" s="1"/>
  <c r="I128" i="20" s="1"/>
  <c r="J128" i="20" s="1"/>
  <c r="K128" i="20" s="1"/>
  <c r="L128" i="20" s="1"/>
  <c r="M128" i="20" s="1"/>
  <c r="N128" i="20" s="1"/>
  <c r="O128" i="20" s="1"/>
  <c r="P128" i="20" s="1"/>
  <c r="Q128" i="20" s="1"/>
  <c r="R128" i="20" s="1"/>
  <c r="S128" i="20" s="1"/>
  <c r="E129" i="20"/>
  <c r="G129" i="20" s="1"/>
  <c r="H129" i="20" s="1"/>
  <c r="I129" i="20" s="1"/>
  <c r="J129" i="20" s="1"/>
  <c r="K129" i="20" s="1"/>
  <c r="L129" i="20" s="1"/>
  <c r="M129" i="20" s="1"/>
  <c r="N129" i="20" s="1"/>
  <c r="O129" i="20" s="1"/>
  <c r="P129" i="20" s="1"/>
  <c r="Q129" i="20" s="1"/>
  <c r="R129" i="20" s="1"/>
  <c r="S129" i="20" s="1"/>
  <c r="E130" i="20"/>
  <c r="G130" i="20" s="1"/>
  <c r="E131" i="20"/>
  <c r="G131" i="20" s="1"/>
  <c r="E132" i="20"/>
  <c r="G132" i="20" s="1"/>
  <c r="H132" i="20" s="1"/>
  <c r="I132" i="20" s="1"/>
  <c r="J132" i="20" s="1"/>
  <c r="K132" i="20" s="1"/>
  <c r="L132" i="20" s="1"/>
  <c r="M132" i="20" s="1"/>
  <c r="N132" i="20" s="1"/>
  <c r="O132" i="20" s="1"/>
  <c r="P132" i="20" s="1"/>
  <c r="Q132" i="20" s="1"/>
  <c r="R132" i="20" s="1"/>
  <c r="S132" i="20" s="1"/>
  <c r="E133" i="20"/>
  <c r="E134" i="20"/>
  <c r="G134" i="20" s="1"/>
  <c r="E135" i="20"/>
  <c r="E136" i="20"/>
  <c r="G136" i="20" s="1"/>
  <c r="H136" i="20" s="1"/>
  <c r="I136" i="20" s="1"/>
  <c r="J136" i="20" s="1"/>
  <c r="K136" i="20" s="1"/>
  <c r="L136" i="20" s="1"/>
  <c r="M136" i="20" s="1"/>
  <c r="N136" i="20" s="1"/>
  <c r="O136" i="20" s="1"/>
  <c r="P136" i="20" s="1"/>
  <c r="Q136" i="20" s="1"/>
  <c r="R136" i="20" s="1"/>
  <c r="S136" i="20" s="1"/>
  <c r="E137" i="20"/>
  <c r="G137" i="20" s="1"/>
  <c r="H137" i="20" s="1"/>
  <c r="I137" i="20" s="1"/>
  <c r="J137" i="20" s="1"/>
  <c r="K137" i="20" s="1"/>
  <c r="L137" i="20" s="1"/>
  <c r="M137" i="20" s="1"/>
  <c r="N137" i="20" s="1"/>
  <c r="O137" i="20" s="1"/>
  <c r="P137" i="20" s="1"/>
  <c r="Q137" i="20" s="1"/>
  <c r="R137" i="20" s="1"/>
  <c r="S137" i="20" s="1"/>
  <c r="E138" i="20"/>
  <c r="G138" i="20" s="1"/>
  <c r="E139" i="20"/>
  <c r="G139" i="20" s="1"/>
  <c r="E140" i="20"/>
  <c r="G140" i="20" s="1"/>
  <c r="H140" i="20" s="1"/>
  <c r="I140" i="20" s="1"/>
  <c r="J140" i="20" s="1"/>
  <c r="K140" i="20" s="1"/>
  <c r="L140" i="20" s="1"/>
  <c r="M140" i="20" s="1"/>
  <c r="N140" i="20" s="1"/>
  <c r="O140" i="20" s="1"/>
  <c r="P140" i="20" s="1"/>
  <c r="Q140" i="20" s="1"/>
  <c r="R140" i="20" s="1"/>
  <c r="S140" i="20" s="1"/>
  <c r="E141" i="20"/>
  <c r="G141" i="20" s="1"/>
  <c r="H141" i="20" s="1"/>
  <c r="I141" i="20" s="1"/>
  <c r="J141" i="20" s="1"/>
  <c r="K141" i="20" s="1"/>
  <c r="L141" i="20" s="1"/>
  <c r="M141" i="20" s="1"/>
  <c r="N141" i="20" s="1"/>
  <c r="O141" i="20" s="1"/>
  <c r="P141" i="20" s="1"/>
  <c r="Q141" i="20" s="1"/>
  <c r="R141" i="20" s="1"/>
  <c r="S141" i="20" s="1"/>
  <c r="E142" i="20"/>
  <c r="G142" i="20" s="1"/>
  <c r="E143" i="20"/>
  <c r="G143" i="20" s="1"/>
  <c r="E144" i="20"/>
  <c r="G144" i="20" s="1"/>
  <c r="H144" i="20" s="1"/>
  <c r="I144" i="20" s="1"/>
  <c r="J144" i="20" s="1"/>
  <c r="K144" i="20" s="1"/>
  <c r="L144" i="20" s="1"/>
  <c r="M144" i="20" s="1"/>
  <c r="N144" i="20" s="1"/>
  <c r="O144" i="20" s="1"/>
  <c r="P144" i="20" s="1"/>
  <c r="Q144" i="20" s="1"/>
  <c r="R144" i="20" s="1"/>
  <c r="S144" i="20" s="1"/>
  <c r="E145" i="20"/>
  <c r="G145" i="20" s="1"/>
  <c r="H145" i="20" s="1"/>
  <c r="I145" i="20" s="1"/>
  <c r="J145" i="20" s="1"/>
  <c r="K145" i="20" s="1"/>
  <c r="L145" i="20" s="1"/>
  <c r="M145" i="20" s="1"/>
  <c r="N145" i="20" s="1"/>
  <c r="O145" i="20" s="1"/>
  <c r="P145" i="20" s="1"/>
  <c r="Q145" i="20" s="1"/>
  <c r="R145" i="20" s="1"/>
  <c r="S145" i="20" s="1"/>
  <c r="E146" i="20"/>
  <c r="G146" i="20" s="1"/>
  <c r="E147" i="20"/>
  <c r="G147" i="20" s="1"/>
  <c r="E148" i="20"/>
  <c r="G148" i="20" s="1"/>
  <c r="H148" i="20" s="1"/>
  <c r="I148" i="20" s="1"/>
  <c r="J148" i="20" s="1"/>
  <c r="K148" i="20" s="1"/>
  <c r="L148" i="20" s="1"/>
  <c r="M148" i="20" s="1"/>
  <c r="N148" i="20" s="1"/>
  <c r="O148" i="20" s="1"/>
  <c r="P148" i="20" s="1"/>
  <c r="Q148" i="20" s="1"/>
  <c r="R148" i="20" s="1"/>
  <c r="S148" i="20" s="1"/>
  <c r="E149" i="20"/>
  <c r="G149" i="20" s="1"/>
  <c r="H149" i="20" s="1"/>
  <c r="I149" i="20" s="1"/>
  <c r="J149" i="20" s="1"/>
  <c r="K149" i="20" s="1"/>
  <c r="L149" i="20" s="1"/>
  <c r="M149" i="20" s="1"/>
  <c r="N149" i="20" s="1"/>
  <c r="O149" i="20" s="1"/>
  <c r="P149" i="20" s="1"/>
  <c r="Q149" i="20" s="1"/>
  <c r="R149" i="20" s="1"/>
  <c r="S149" i="20" s="1"/>
  <c r="E150" i="20"/>
  <c r="G150" i="20" s="1"/>
  <c r="E151" i="20"/>
  <c r="E152" i="20"/>
  <c r="G152" i="20" s="1"/>
  <c r="H152" i="20" s="1"/>
  <c r="I152" i="20" s="1"/>
  <c r="J152" i="20" s="1"/>
  <c r="K152" i="20" s="1"/>
  <c r="L152" i="20" s="1"/>
  <c r="M152" i="20" s="1"/>
  <c r="N152" i="20" s="1"/>
  <c r="O152" i="20" s="1"/>
  <c r="P152" i="20" s="1"/>
  <c r="Q152" i="20" s="1"/>
  <c r="R152" i="20" s="1"/>
  <c r="S152" i="20" s="1"/>
  <c r="E153" i="20"/>
  <c r="E154" i="20"/>
  <c r="G154" i="20" s="1"/>
  <c r="E155" i="20"/>
  <c r="E156" i="20"/>
  <c r="G156" i="20" s="1"/>
  <c r="H156" i="20" s="1"/>
  <c r="I156" i="20" s="1"/>
  <c r="J156" i="20" s="1"/>
  <c r="K156" i="20" s="1"/>
  <c r="L156" i="20" s="1"/>
  <c r="M156" i="20" s="1"/>
  <c r="N156" i="20" s="1"/>
  <c r="O156" i="20" s="1"/>
  <c r="P156" i="20" s="1"/>
  <c r="Q156" i="20" s="1"/>
  <c r="R156" i="20" s="1"/>
  <c r="S156" i="20" s="1"/>
  <c r="E157" i="20"/>
  <c r="E158" i="20"/>
  <c r="G158" i="20" s="1"/>
  <c r="E159" i="20"/>
  <c r="E160" i="20"/>
  <c r="G160" i="20" s="1"/>
  <c r="H160" i="20" s="1"/>
  <c r="I160" i="20" s="1"/>
  <c r="J160" i="20" s="1"/>
  <c r="K160" i="20" s="1"/>
  <c r="L160" i="20" s="1"/>
  <c r="M160" i="20" s="1"/>
  <c r="N160" i="20" s="1"/>
  <c r="O160" i="20" s="1"/>
  <c r="P160" i="20" s="1"/>
  <c r="Q160" i="20" s="1"/>
  <c r="R160" i="20" s="1"/>
  <c r="S160" i="20" s="1"/>
  <c r="E161" i="20"/>
  <c r="E162" i="20"/>
  <c r="G162" i="20" s="1"/>
  <c r="E163" i="20"/>
  <c r="E164" i="20"/>
  <c r="G164" i="20" s="1"/>
  <c r="H164" i="20" s="1"/>
  <c r="I164" i="20" s="1"/>
  <c r="J164" i="20" s="1"/>
  <c r="K164" i="20" s="1"/>
  <c r="L164" i="20" s="1"/>
  <c r="M164" i="20" s="1"/>
  <c r="N164" i="20" s="1"/>
  <c r="O164" i="20" s="1"/>
  <c r="P164" i="20" s="1"/>
  <c r="Q164" i="20" s="1"/>
  <c r="R164" i="20" s="1"/>
  <c r="S164" i="20" s="1"/>
  <c r="E165" i="20"/>
  <c r="E166" i="20"/>
  <c r="G166" i="20" s="1"/>
  <c r="E167" i="20"/>
  <c r="G167" i="20" s="1"/>
  <c r="E168" i="20"/>
  <c r="G168" i="20" s="1"/>
  <c r="H168" i="20" s="1"/>
  <c r="I168" i="20" s="1"/>
  <c r="J168" i="20" s="1"/>
  <c r="K168" i="20" s="1"/>
  <c r="L168" i="20" s="1"/>
  <c r="M168" i="20" s="1"/>
  <c r="N168" i="20" s="1"/>
  <c r="O168" i="20" s="1"/>
  <c r="P168" i="20" s="1"/>
  <c r="Q168" i="20" s="1"/>
  <c r="R168" i="20" s="1"/>
  <c r="S168" i="20" s="1"/>
  <c r="E169" i="20"/>
  <c r="G169" i="20" s="1"/>
  <c r="H169" i="20" s="1"/>
  <c r="I169" i="20" s="1"/>
  <c r="J169" i="20" s="1"/>
  <c r="K169" i="20" s="1"/>
  <c r="L169" i="20" s="1"/>
  <c r="M169" i="20" s="1"/>
  <c r="N169" i="20" s="1"/>
  <c r="O169" i="20" s="1"/>
  <c r="P169" i="20" s="1"/>
  <c r="Q169" i="20" s="1"/>
  <c r="R169" i="20" s="1"/>
  <c r="S169" i="20" s="1"/>
  <c r="E170" i="20"/>
  <c r="G170" i="20" s="1"/>
  <c r="E171" i="20"/>
  <c r="G171" i="20" s="1"/>
  <c r="E172" i="20"/>
  <c r="G172" i="20" s="1"/>
  <c r="H172" i="20" s="1"/>
  <c r="I172" i="20" s="1"/>
  <c r="J172" i="20" s="1"/>
  <c r="K172" i="20" s="1"/>
  <c r="L172" i="20" s="1"/>
  <c r="M172" i="20" s="1"/>
  <c r="N172" i="20" s="1"/>
  <c r="O172" i="20" s="1"/>
  <c r="P172" i="20" s="1"/>
  <c r="Q172" i="20" s="1"/>
  <c r="R172" i="20" s="1"/>
  <c r="S172" i="20" s="1"/>
  <c r="E173" i="20"/>
  <c r="G173" i="20" s="1"/>
  <c r="H173" i="20" s="1"/>
  <c r="I173" i="20" s="1"/>
  <c r="J173" i="20" s="1"/>
  <c r="K173" i="20" s="1"/>
  <c r="L173" i="20" s="1"/>
  <c r="M173" i="20" s="1"/>
  <c r="N173" i="20" s="1"/>
  <c r="O173" i="20" s="1"/>
  <c r="P173" i="20" s="1"/>
  <c r="Q173" i="20" s="1"/>
  <c r="R173" i="20" s="1"/>
  <c r="S173" i="20" s="1"/>
  <c r="E174" i="20"/>
  <c r="G174" i="20" s="1"/>
  <c r="E175" i="20"/>
  <c r="E176" i="20"/>
  <c r="G176" i="20" s="1"/>
  <c r="H176" i="20" s="1"/>
  <c r="I176" i="20" s="1"/>
  <c r="J176" i="20" s="1"/>
  <c r="K176" i="20" s="1"/>
  <c r="L176" i="20" s="1"/>
  <c r="M176" i="20" s="1"/>
  <c r="N176" i="20" s="1"/>
  <c r="O176" i="20" s="1"/>
  <c r="P176" i="20" s="1"/>
  <c r="Q176" i="20" s="1"/>
  <c r="R176" i="20" s="1"/>
  <c r="S176" i="20" s="1"/>
  <c r="E177" i="20"/>
  <c r="E178" i="20"/>
  <c r="G178" i="20" s="1"/>
  <c r="E179" i="20"/>
  <c r="E180" i="20"/>
  <c r="G180" i="20" s="1"/>
  <c r="H180" i="20" s="1"/>
  <c r="I180" i="20" s="1"/>
  <c r="J180" i="20" s="1"/>
  <c r="K180" i="20" s="1"/>
  <c r="L180" i="20" s="1"/>
  <c r="M180" i="20" s="1"/>
  <c r="N180" i="20" s="1"/>
  <c r="O180" i="20" s="1"/>
  <c r="P180" i="20" s="1"/>
  <c r="Q180" i="20" s="1"/>
  <c r="R180" i="20" s="1"/>
  <c r="S180" i="20" s="1"/>
  <c r="E181" i="20"/>
  <c r="E182" i="20"/>
  <c r="G182" i="20" s="1"/>
  <c r="E183" i="20"/>
  <c r="G183" i="20" s="1"/>
  <c r="E184" i="20"/>
  <c r="G184" i="20" s="1"/>
  <c r="H184" i="20" s="1"/>
  <c r="I184" i="20" s="1"/>
  <c r="J184" i="20" s="1"/>
  <c r="K184" i="20" s="1"/>
  <c r="L184" i="20" s="1"/>
  <c r="M184" i="20" s="1"/>
  <c r="N184" i="20" s="1"/>
  <c r="O184" i="20" s="1"/>
  <c r="P184" i="20" s="1"/>
  <c r="Q184" i="20" s="1"/>
  <c r="R184" i="20" s="1"/>
  <c r="S184" i="20" s="1"/>
  <c r="E185" i="20"/>
  <c r="G185" i="20" s="1"/>
  <c r="H185" i="20" s="1"/>
  <c r="I185" i="20" s="1"/>
  <c r="J185" i="20" s="1"/>
  <c r="K185" i="20" s="1"/>
  <c r="L185" i="20" s="1"/>
  <c r="M185" i="20" s="1"/>
  <c r="N185" i="20" s="1"/>
  <c r="O185" i="20" s="1"/>
  <c r="P185" i="20" s="1"/>
  <c r="Q185" i="20" s="1"/>
  <c r="R185" i="20" s="1"/>
  <c r="S185" i="20" s="1"/>
  <c r="E186" i="20"/>
  <c r="G186" i="20" s="1"/>
  <c r="E187" i="20"/>
  <c r="E188" i="20"/>
  <c r="G188" i="20" s="1"/>
  <c r="H188" i="20" s="1"/>
  <c r="I188" i="20" s="1"/>
  <c r="J188" i="20" s="1"/>
  <c r="K188" i="20" s="1"/>
  <c r="L188" i="20" s="1"/>
  <c r="M188" i="20" s="1"/>
  <c r="N188" i="20" s="1"/>
  <c r="O188" i="20" s="1"/>
  <c r="P188" i="20" s="1"/>
  <c r="Q188" i="20" s="1"/>
  <c r="R188" i="20" s="1"/>
  <c r="S188" i="20" s="1"/>
  <c r="E189" i="20"/>
  <c r="E190" i="20"/>
  <c r="G190" i="20" s="1"/>
  <c r="E191" i="20"/>
  <c r="G191" i="20" s="1"/>
  <c r="E192" i="20"/>
  <c r="G192" i="20" s="1"/>
  <c r="H192" i="20" s="1"/>
  <c r="I192" i="20" s="1"/>
  <c r="J192" i="20" s="1"/>
  <c r="K192" i="20" s="1"/>
  <c r="L192" i="20" s="1"/>
  <c r="M192" i="20" s="1"/>
  <c r="N192" i="20" s="1"/>
  <c r="O192" i="20" s="1"/>
  <c r="P192" i="20" s="1"/>
  <c r="Q192" i="20" s="1"/>
  <c r="R192" i="20" s="1"/>
  <c r="S192" i="20" s="1"/>
  <c r="E193" i="20"/>
  <c r="G193" i="20" s="1"/>
  <c r="H193" i="20" s="1"/>
  <c r="I193" i="20" s="1"/>
  <c r="J193" i="20" s="1"/>
  <c r="K193" i="20" s="1"/>
  <c r="L193" i="20" s="1"/>
  <c r="M193" i="20" s="1"/>
  <c r="N193" i="20" s="1"/>
  <c r="O193" i="20" s="1"/>
  <c r="P193" i="20" s="1"/>
  <c r="Q193" i="20" s="1"/>
  <c r="R193" i="20" s="1"/>
  <c r="S193" i="20" s="1"/>
  <c r="E194" i="20"/>
  <c r="G194" i="20" s="1"/>
  <c r="E195" i="20"/>
  <c r="E196" i="20"/>
  <c r="G196" i="20" s="1"/>
  <c r="H196" i="20" s="1"/>
  <c r="I196" i="20" s="1"/>
  <c r="J196" i="20" s="1"/>
  <c r="K196" i="20" s="1"/>
  <c r="L196" i="20" s="1"/>
  <c r="M196" i="20" s="1"/>
  <c r="N196" i="20" s="1"/>
  <c r="O196" i="20" s="1"/>
  <c r="P196" i="20" s="1"/>
  <c r="Q196" i="20" s="1"/>
  <c r="R196" i="20" s="1"/>
  <c r="S196" i="20" s="1"/>
  <c r="E197" i="20"/>
  <c r="G197" i="20" s="1"/>
  <c r="H197" i="20" s="1"/>
  <c r="I197" i="20" s="1"/>
  <c r="J197" i="20" s="1"/>
  <c r="K197" i="20" s="1"/>
  <c r="L197" i="20" s="1"/>
  <c r="M197" i="20" s="1"/>
  <c r="N197" i="20" s="1"/>
  <c r="O197" i="20" s="1"/>
  <c r="P197" i="20" s="1"/>
  <c r="Q197" i="20" s="1"/>
  <c r="R197" i="20" s="1"/>
  <c r="S197" i="20" s="1"/>
  <c r="E198" i="20"/>
  <c r="G198" i="20" s="1"/>
  <c r="E199" i="20"/>
  <c r="E200" i="20"/>
  <c r="G200" i="20" s="1"/>
  <c r="H200" i="20" s="1"/>
  <c r="I200" i="20" s="1"/>
  <c r="J200" i="20" s="1"/>
  <c r="K200" i="20" s="1"/>
  <c r="L200" i="20" s="1"/>
  <c r="M200" i="20" s="1"/>
  <c r="N200" i="20" s="1"/>
  <c r="O200" i="20" s="1"/>
  <c r="P200" i="20" s="1"/>
  <c r="Q200" i="20" s="1"/>
  <c r="R200" i="20" s="1"/>
  <c r="S200" i="20" s="1"/>
  <c r="E201" i="20"/>
  <c r="G201" i="20" s="1"/>
  <c r="H201" i="20" s="1"/>
  <c r="I201" i="20" s="1"/>
  <c r="J201" i="20" s="1"/>
  <c r="K201" i="20" s="1"/>
  <c r="L201" i="20" s="1"/>
  <c r="M201" i="20" s="1"/>
  <c r="N201" i="20" s="1"/>
  <c r="O201" i="20" s="1"/>
  <c r="P201" i="20" s="1"/>
  <c r="Q201" i="20" s="1"/>
  <c r="R201" i="20" s="1"/>
  <c r="S201" i="20" s="1"/>
  <c r="E202" i="20"/>
  <c r="G202" i="20" s="1"/>
  <c r="E203" i="20"/>
  <c r="E204" i="20"/>
  <c r="G204" i="20" s="1"/>
  <c r="H204" i="20" s="1"/>
  <c r="I204" i="20" s="1"/>
  <c r="J204" i="20" s="1"/>
  <c r="K204" i="20" s="1"/>
  <c r="L204" i="20" s="1"/>
  <c r="M204" i="20" s="1"/>
  <c r="N204" i="20" s="1"/>
  <c r="O204" i="20" s="1"/>
  <c r="P204" i="20" s="1"/>
  <c r="Q204" i="20" s="1"/>
  <c r="R204" i="20" s="1"/>
  <c r="S204" i="20" s="1"/>
  <c r="E205" i="20"/>
  <c r="E206" i="20"/>
  <c r="G206" i="20" s="1"/>
  <c r="E207" i="20"/>
  <c r="G207" i="20" s="1"/>
  <c r="E208" i="20"/>
  <c r="G208" i="20" s="1"/>
  <c r="H208" i="20" s="1"/>
  <c r="I208" i="20" s="1"/>
  <c r="J208" i="20" s="1"/>
  <c r="K208" i="20" s="1"/>
  <c r="L208" i="20" s="1"/>
  <c r="M208" i="20" s="1"/>
  <c r="N208" i="20" s="1"/>
  <c r="O208" i="20" s="1"/>
  <c r="P208" i="20" s="1"/>
  <c r="Q208" i="20" s="1"/>
  <c r="R208" i="20" s="1"/>
  <c r="S208" i="20" s="1"/>
  <c r="E209" i="20"/>
  <c r="E210" i="20"/>
  <c r="G210" i="20" s="1"/>
  <c r="E211" i="20"/>
  <c r="G211" i="20" s="1"/>
  <c r="E212" i="20"/>
  <c r="G212" i="20" s="1"/>
  <c r="H212" i="20" s="1"/>
  <c r="I212" i="20" s="1"/>
  <c r="J212" i="20" s="1"/>
  <c r="K212" i="20" s="1"/>
  <c r="L212" i="20" s="1"/>
  <c r="M212" i="20" s="1"/>
  <c r="N212" i="20" s="1"/>
  <c r="O212" i="20" s="1"/>
  <c r="P212" i="20" s="1"/>
  <c r="Q212" i="20" s="1"/>
  <c r="R212" i="20" s="1"/>
  <c r="S212" i="20" s="1"/>
  <c r="E213" i="20"/>
  <c r="G213" i="20" s="1"/>
  <c r="H213" i="20" s="1"/>
  <c r="I213" i="20" s="1"/>
  <c r="J213" i="20" s="1"/>
  <c r="K213" i="20" s="1"/>
  <c r="L213" i="20" s="1"/>
  <c r="M213" i="20" s="1"/>
  <c r="N213" i="20" s="1"/>
  <c r="O213" i="20" s="1"/>
  <c r="P213" i="20" s="1"/>
  <c r="Q213" i="20" s="1"/>
  <c r="R213" i="20" s="1"/>
  <c r="S213" i="20" s="1"/>
  <c r="E214" i="20"/>
  <c r="G214" i="20" s="1"/>
  <c r="E215" i="20"/>
  <c r="E216" i="20"/>
  <c r="G216" i="20" s="1"/>
  <c r="H216" i="20" s="1"/>
  <c r="I216" i="20" s="1"/>
  <c r="J216" i="20" s="1"/>
  <c r="K216" i="20" s="1"/>
  <c r="L216" i="20" s="1"/>
  <c r="M216" i="20" s="1"/>
  <c r="N216" i="20" s="1"/>
  <c r="O216" i="20" s="1"/>
  <c r="P216" i="20" s="1"/>
  <c r="Q216" i="20" s="1"/>
  <c r="R216" i="20" s="1"/>
  <c r="S216" i="20" s="1"/>
  <c r="E217" i="20"/>
  <c r="E218" i="20"/>
  <c r="E219" i="20"/>
  <c r="G219" i="20" s="1"/>
  <c r="E220" i="20"/>
  <c r="G220" i="20" s="1"/>
  <c r="H220" i="20" s="1"/>
  <c r="I220" i="20" s="1"/>
  <c r="J220" i="20" s="1"/>
  <c r="K220" i="20" s="1"/>
  <c r="L220" i="20" s="1"/>
  <c r="M220" i="20" s="1"/>
  <c r="N220" i="20" s="1"/>
  <c r="O220" i="20" s="1"/>
  <c r="P220" i="20" s="1"/>
  <c r="Q220" i="20" s="1"/>
  <c r="R220" i="20" s="1"/>
  <c r="S220" i="20" s="1"/>
  <c r="E221" i="20"/>
  <c r="G221" i="20" s="1"/>
  <c r="H221" i="20" s="1"/>
  <c r="I221" i="20" s="1"/>
  <c r="J221" i="20" s="1"/>
  <c r="K221" i="20" s="1"/>
  <c r="L221" i="20" s="1"/>
  <c r="M221" i="20" s="1"/>
  <c r="N221" i="20" s="1"/>
  <c r="O221" i="20" s="1"/>
  <c r="P221" i="20" s="1"/>
  <c r="Q221" i="20" s="1"/>
  <c r="R221" i="20" s="1"/>
  <c r="S221" i="20" s="1"/>
  <c r="E222" i="20"/>
  <c r="G222" i="20" s="1"/>
  <c r="E223" i="20"/>
  <c r="E224" i="20"/>
  <c r="G224" i="20" s="1"/>
  <c r="H224" i="20" s="1"/>
  <c r="I224" i="20" s="1"/>
  <c r="J224" i="20" s="1"/>
  <c r="K224" i="20" s="1"/>
  <c r="L224" i="20" s="1"/>
  <c r="M224" i="20" s="1"/>
  <c r="N224" i="20" s="1"/>
  <c r="O224" i="20" s="1"/>
  <c r="P224" i="20" s="1"/>
  <c r="Q224" i="20" s="1"/>
  <c r="R224" i="20" s="1"/>
  <c r="S224" i="20" s="1"/>
  <c r="E225" i="20"/>
  <c r="E226" i="20"/>
  <c r="G226" i="20" s="1"/>
  <c r="E227" i="20"/>
  <c r="G227" i="20" s="1"/>
  <c r="E228" i="20"/>
  <c r="G228" i="20" s="1"/>
  <c r="H228" i="20" s="1"/>
  <c r="I228" i="20" s="1"/>
  <c r="J228" i="20" s="1"/>
  <c r="K228" i="20" s="1"/>
  <c r="L228" i="20" s="1"/>
  <c r="M228" i="20" s="1"/>
  <c r="N228" i="20" s="1"/>
  <c r="O228" i="20" s="1"/>
  <c r="P228" i="20" s="1"/>
  <c r="Q228" i="20" s="1"/>
  <c r="R228" i="20" s="1"/>
  <c r="S228" i="20" s="1"/>
  <c r="E229" i="20"/>
  <c r="G229" i="20" s="1"/>
  <c r="H229" i="20" s="1"/>
  <c r="I229" i="20" s="1"/>
  <c r="J229" i="20" s="1"/>
  <c r="K229" i="20" s="1"/>
  <c r="L229" i="20" s="1"/>
  <c r="M229" i="20" s="1"/>
  <c r="N229" i="20" s="1"/>
  <c r="O229" i="20" s="1"/>
  <c r="P229" i="20" s="1"/>
  <c r="Q229" i="20" s="1"/>
  <c r="R229" i="20" s="1"/>
  <c r="S229" i="20" s="1"/>
  <c r="E230" i="20"/>
  <c r="E231" i="20"/>
  <c r="E232" i="20"/>
  <c r="G232" i="20" s="1"/>
  <c r="H232" i="20" s="1"/>
  <c r="I232" i="20" s="1"/>
  <c r="J232" i="20" s="1"/>
  <c r="K232" i="20" s="1"/>
  <c r="L232" i="20" s="1"/>
  <c r="M232" i="20" s="1"/>
  <c r="N232" i="20" s="1"/>
  <c r="O232" i="20" s="1"/>
  <c r="P232" i="20" s="1"/>
  <c r="Q232" i="20" s="1"/>
  <c r="R232" i="20" s="1"/>
  <c r="S232" i="20" s="1"/>
  <c r="E233" i="20"/>
  <c r="E234" i="20"/>
  <c r="G234" i="20" s="1"/>
  <c r="E235" i="20"/>
  <c r="G235" i="20" s="1"/>
  <c r="E236" i="20"/>
  <c r="G236" i="20" s="1"/>
  <c r="H236" i="20" s="1"/>
  <c r="I236" i="20" s="1"/>
  <c r="J236" i="20" s="1"/>
  <c r="K236" i="20" s="1"/>
  <c r="L236" i="20" s="1"/>
  <c r="M236" i="20" s="1"/>
  <c r="N236" i="20" s="1"/>
  <c r="O236" i="20" s="1"/>
  <c r="P236" i="20" s="1"/>
  <c r="Q236" i="20" s="1"/>
  <c r="R236" i="20" s="1"/>
  <c r="S236" i="20" s="1"/>
  <c r="E237" i="20"/>
  <c r="G237" i="20" s="1"/>
  <c r="H237" i="20" s="1"/>
  <c r="I237" i="20" s="1"/>
  <c r="J237" i="20" s="1"/>
  <c r="K237" i="20" s="1"/>
  <c r="L237" i="20" s="1"/>
  <c r="M237" i="20" s="1"/>
  <c r="N237" i="20" s="1"/>
  <c r="O237" i="20" s="1"/>
  <c r="P237" i="20" s="1"/>
  <c r="Q237" i="20" s="1"/>
  <c r="R237" i="20" s="1"/>
  <c r="S237" i="20" s="1"/>
  <c r="E238" i="20"/>
  <c r="G238" i="20" s="1"/>
  <c r="E239" i="20"/>
  <c r="E240" i="20"/>
  <c r="G240" i="20" s="1"/>
  <c r="H240" i="20" s="1"/>
  <c r="I240" i="20" s="1"/>
  <c r="J240" i="20" s="1"/>
  <c r="K240" i="20" s="1"/>
  <c r="L240" i="20" s="1"/>
  <c r="M240" i="20" s="1"/>
  <c r="N240" i="20" s="1"/>
  <c r="O240" i="20" s="1"/>
  <c r="P240" i="20" s="1"/>
  <c r="Q240" i="20" s="1"/>
  <c r="R240" i="20" s="1"/>
  <c r="S240" i="20" s="1"/>
  <c r="E241" i="20"/>
  <c r="E242" i="20"/>
  <c r="G242" i="20" s="1"/>
  <c r="E243" i="20"/>
  <c r="G243" i="20" s="1"/>
  <c r="E244" i="20"/>
  <c r="G244" i="20" s="1"/>
  <c r="H244" i="20" s="1"/>
  <c r="I244" i="20" s="1"/>
  <c r="J244" i="20" s="1"/>
  <c r="K244" i="20" s="1"/>
  <c r="L244" i="20" s="1"/>
  <c r="M244" i="20" s="1"/>
  <c r="N244" i="20" s="1"/>
  <c r="O244" i="20" s="1"/>
  <c r="P244" i="20" s="1"/>
  <c r="Q244" i="20" s="1"/>
  <c r="R244" i="20" s="1"/>
  <c r="S244" i="20" s="1"/>
  <c r="E245" i="20"/>
  <c r="G245" i="20" s="1"/>
  <c r="H245" i="20" s="1"/>
  <c r="I245" i="20" s="1"/>
  <c r="J245" i="20" s="1"/>
  <c r="K245" i="20" s="1"/>
  <c r="L245" i="20" s="1"/>
  <c r="M245" i="20" s="1"/>
  <c r="N245" i="20" s="1"/>
  <c r="O245" i="20" s="1"/>
  <c r="P245" i="20" s="1"/>
  <c r="Q245" i="20" s="1"/>
  <c r="R245" i="20" s="1"/>
  <c r="S245" i="20" s="1"/>
  <c r="E246" i="20"/>
  <c r="G246" i="20" s="1"/>
  <c r="E247" i="20"/>
  <c r="E248" i="20"/>
  <c r="G248" i="20" s="1"/>
  <c r="H248" i="20" s="1"/>
  <c r="I248" i="20" s="1"/>
  <c r="J248" i="20" s="1"/>
  <c r="K248" i="20" s="1"/>
  <c r="L248" i="20" s="1"/>
  <c r="M248" i="20" s="1"/>
  <c r="N248" i="20" s="1"/>
  <c r="O248" i="20" s="1"/>
  <c r="P248" i="20" s="1"/>
  <c r="Q248" i="20" s="1"/>
  <c r="R248" i="20" s="1"/>
  <c r="S248" i="20" s="1"/>
  <c r="E249" i="20"/>
  <c r="E250" i="20"/>
  <c r="E251" i="20"/>
  <c r="G251" i="20" s="1"/>
  <c r="E252" i="20"/>
  <c r="G252" i="20" s="1"/>
  <c r="H252" i="20" s="1"/>
  <c r="I252" i="20" s="1"/>
  <c r="J252" i="20" s="1"/>
  <c r="K252" i="20" s="1"/>
  <c r="L252" i="20" s="1"/>
  <c r="M252" i="20" s="1"/>
  <c r="N252" i="20" s="1"/>
  <c r="O252" i="20" s="1"/>
  <c r="P252" i="20" s="1"/>
  <c r="Q252" i="20" s="1"/>
  <c r="R252" i="20" s="1"/>
  <c r="S252" i="20" s="1"/>
  <c r="E253" i="20"/>
  <c r="F253" i="20" s="1"/>
  <c r="E254" i="20"/>
  <c r="G254" i="20" s="1"/>
  <c r="H254" i="20" s="1"/>
  <c r="I254" i="20" s="1"/>
  <c r="J254" i="20" s="1"/>
  <c r="K254" i="20" s="1"/>
  <c r="L254" i="20" s="1"/>
  <c r="M254" i="20" s="1"/>
  <c r="N254" i="20" s="1"/>
  <c r="O254" i="20" s="1"/>
  <c r="P254" i="20" s="1"/>
  <c r="Q254" i="20" s="1"/>
  <c r="R254" i="20" s="1"/>
  <c r="S254" i="20" s="1"/>
  <c r="E255" i="20"/>
  <c r="E11" i="20"/>
  <c r="E10" i="20"/>
  <c r="E9" i="20"/>
  <c r="E8" i="20"/>
  <c r="E12" i="4"/>
  <c r="E13" i="4"/>
  <c r="E14" i="4"/>
  <c r="E15" i="4"/>
  <c r="G15" i="4" s="1"/>
  <c r="E16" i="4"/>
  <c r="E17" i="4"/>
  <c r="E18" i="4"/>
  <c r="G18" i="4" s="1"/>
  <c r="E19" i="4"/>
  <c r="G19" i="4" s="1"/>
  <c r="E20" i="4"/>
  <c r="E21" i="4"/>
  <c r="E22" i="4"/>
  <c r="E23" i="4"/>
  <c r="G23" i="4" s="1"/>
  <c r="E24" i="4"/>
  <c r="E25" i="4"/>
  <c r="E26" i="4"/>
  <c r="G26" i="4" s="1"/>
  <c r="E27" i="4"/>
  <c r="G27" i="4" s="1"/>
  <c r="E28" i="4"/>
  <c r="E29" i="4"/>
  <c r="E30" i="4"/>
  <c r="G30" i="4" s="1"/>
  <c r="E31" i="4"/>
  <c r="G31" i="4" s="1"/>
  <c r="E32" i="4"/>
  <c r="G32" i="4" s="1"/>
  <c r="H32" i="4" s="1"/>
  <c r="I32" i="4" s="1"/>
  <c r="J32" i="4" s="1"/>
  <c r="K32" i="4" s="1"/>
  <c r="L32" i="4" s="1"/>
  <c r="M32" i="4" s="1"/>
  <c r="N32" i="4" s="1"/>
  <c r="O32" i="4" s="1"/>
  <c r="P32" i="4" s="1"/>
  <c r="Q32" i="4" s="1"/>
  <c r="R32" i="4" s="1"/>
  <c r="S32" i="4" s="1"/>
  <c r="E33" i="4"/>
  <c r="E34" i="4"/>
  <c r="E35" i="4"/>
  <c r="G35" i="4" s="1"/>
  <c r="E36" i="4"/>
  <c r="G36" i="4" s="1"/>
  <c r="H36" i="4" s="1"/>
  <c r="I36" i="4" s="1"/>
  <c r="J36" i="4" s="1"/>
  <c r="K36" i="4" s="1"/>
  <c r="L36" i="4" s="1"/>
  <c r="M36" i="4" s="1"/>
  <c r="N36" i="4" s="1"/>
  <c r="O36" i="4" s="1"/>
  <c r="P36" i="4" s="1"/>
  <c r="Q36" i="4" s="1"/>
  <c r="R36" i="4" s="1"/>
  <c r="S36" i="4" s="1"/>
  <c r="E37" i="4"/>
  <c r="E38" i="4"/>
  <c r="G38" i="4" s="1"/>
  <c r="E39" i="4"/>
  <c r="G39" i="4" s="1"/>
  <c r="E40" i="4"/>
  <c r="G40" i="4" s="1"/>
  <c r="H40" i="4" s="1"/>
  <c r="I40" i="4" s="1"/>
  <c r="J40" i="4" s="1"/>
  <c r="K40" i="4" s="1"/>
  <c r="L40" i="4" s="1"/>
  <c r="M40" i="4" s="1"/>
  <c r="N40" i="4" s="1"/>
  <c r="O40" i="4" s="1"/>
  <c r="P40" i="4" s="1"/>
  <c r="Q40" i="4" s="1"/>
  <c r="R40" i="4" s="1"/>
  <c r="S40" i="4" s="1"/>
  <c r="E41" i="4"/>
  <c r="E42" i="4"/>
  <c r="E43" i="4"/>
  <c r="G43" i="4" s="1"/>
  <c r="E44" i="4"/>
  <c r="G44" i="4" s="1"/>
  <c r="H44" i="4" s="1"/>
  <c r="I44" i="4" s="1"/>
  <c r="J44" i="4" s="1"/>
  <c r="K44" i="4" s="1"/>
  <c r="L44" i="4" s="1"/>
  <c r="M44" i="4" s="1"/>
  <c r="N44" i="4" s="1"/>
  <c r="O44" i="4" s="1"/>
  <c r="P44" i="4" s="1"/>
  <c r="Q44" i="4" s="1"/>
  <c r="R44" i="4" s="1"/>
  <c r="S44" i="4" s="1"/>
  <c r="E45" i="4"/>
  <c r="G45" i="4" s="1"/>
  <c r="H45" i="4" s="1"/>
  <c r="I45" i="4" s="1"/>
  <c r="J45" i="4" s="1"/>
  <c r="K45" i="4" s="1"/>
  <c r="L45" i="4" s="1"/>
  <c r="M45" i="4" s="1"/>
  <c r="N45" i="4" s="1"/>
  <c r="O45" i="4" s="1"/>
  <c r="P45" i="4" s="1"/>
  <c r="Q45" i="4" s="1"/>
  <c r="R45" i="4" s="1"/>
  <c r="S45" i="4" s="1"/>
  <c r="E46" i="4"/>
  <c r="G46" i="4" s="1"/>
  <c r="E47" i="4"/>
  <c r="G47" i="4" s="1"/>
  <c r="E48" i="4"/>
  <c r="G48" i="4" s="1"/>
  <c r="H48" i="4" s="1"/>
  <c r="I48" i="4" s="1"/>
  <c r="J48" i="4" s="1"/>
  <c r="K48" i="4" s="1"/>
  <c r="L48" i="4" s="1"/>
  <c r="M48" i="4" s="1"/>
  <c r="N48" i="4" s="1"/>
  <c r="O48" i="4" s="1"/>
  <c r="P48" i="4" s="1"/>
  <c r="Q48" i="4" s="1"/>
  <c r="R48" i="4" s="1"/>
  <c r="S48" i="4" s="1"/>
  <c r="E49" i="4"/>
  <c r="E50" i="4"/>
  <c r="G50" i="4" s="1"/>
  <c r="E51" i="4"/>
  <c r="G51" i="4" s="1"/>
  <c r="E52" i="4"/>
  <c r="G52" i="4" s="1"/>
  <c r="H52" i="4" s="1"/>
  <c r="I52" i="4" s="1"/>
  <c r="J52" i="4" s="1"/>
  <c r="K52" i="4" s="1"/>
  <c r="L52" i="4" s="1"/>
  <c r="M52" i="4" s="1"/>
  <c r="N52" i="4" s="1"/>
  <c r="O52" i="4" s="1"/>
  <c r="P52" i="4" s="1"/>
  <c r="Q52" i="4" s="1"/>
  <c r="R52" i="4" s="1"/>
  <c r="S52" i="4" s="1"/>
  <c r="E53" i="4"/>
  <c r="E54" i="4"/>
  <c r="E55" i="4"/>
  <c r="G55" i="4" s="1"/>
  <c r="E56" i="4"/>
  <c r="G56" i="4" s="1"/>
  <c r="H56" i="4" s="1"/>
  <c r="I56" i="4" s="1"/>
  <c r="J56" i="4" s="1"/>
  <c r="K56" i="4" s="1"/>
  <c r="L56" i="4" s="1"/>
  <c r="M56" i="4" s="1"/>
  <c r="N56" i="4" s="1"/>
  <c r="O56" i="4" s="1"/>
  <c r="P56" i="4" s="1"/>
  <c r="Q56" i="4" s="1"/>
  <c r="R56" i="4" s="1"/>
  <c r="S56" i="4" s="1"/>
  <c r="E57" i="4"/>
  <c r="E58" i="4"/>
  <c r="E59" i="4"/>
  <c r="G59" i="4" s="1"/>
  <c r="E60" i="4"/>
  <c r="G60" i="4" s="1"/>
  <c r="H60" i="4" s="1"/>
  <c r="I60" i="4" s="1"/>
  <c r="J60" i="4" s="1"/>
  <c r="K60" i="4" s="1"/>
  <c r="L60" i="4" s="1"/>
  <c r="M60" i="4" s="1"/>
  <c r="N60" i="4" s="1"/>
  <c r="O60" i="4" s="1"/>
  <c r="P60" i="4" s="1"/>
  <c r="Q60" i="4" s="1"/>
  <c r="R60" i="4" s="1"/>
  <c r="S60" i="4" s="1"/>
  <c r="E61" i="4"/>
  <c r="E62" i="4"/>
  <c r="E63" i="4"/>
  <c r="G63" i="4" s="1"/>
  <c r="E64" i="4"/>
  <c r="G64" i="4" s="1"/>
  <c r="H64" i="4" s="1"/>
  <c r="I64" i="4" s="1"/>
  <c r="J64" i="4" s="1"/>
  <c r="K64" i="4" s="1"/>
  <c r="L64" i="4" s="1"/>
  <c r="M64" i="4" s="1"/>
  <c r="N64" i="4" s="1"/>
  <c r="O64" i="4" s="1"/>
  <c r="P64" i="4" s="1"/>
  <c r="Q64" i="4" s="1"/>
  <c r="R64" i="4" s="1"/>
  <c r="S64" i="4" s="1"/>
  <c r="E65" i="4"/>
  <c r="E66" i="4"/>
  <c r="E67" i="4"/>
  <c r="G67" i="4" s="1"/>
  <c r="E68" i="4"/>
  <c r="G68" i="4" s="1"/>
  <c r="H68" i="4" s="1"/>
  <c r="I68" i="4" s="1"/>
  <c r="J68" i="4" s="1"/>
  <c r="K68" i="4" s="1"/>
  <c r="L68" i="4" s="1"/>
  <c r="M68" i="4" s="1"/>
  <c r="N68" i="4" s="1"/>
  <c r="O68" i="4" s="1"/>
  <c r="P68" i="4" s="1"/>
  <c r="Q68" i="4" s="1"/>
  <c r="R68" i="4" s="1"/>
  <c r="S68" i="4" s="1"/>
  <c r="E69" i="4"/>
  <c r="G69" i="4" s="1"/>
  <c r="H69" i="4" s="1"/>
  <c r="I69" i="4" s="1"/>
  <c r="J69" i="4" s="1"/>
  <c r="K69" i="4" s="1"/>
  <c r="L69" i="4" s="1"/>
  <c r="M69" i="4" s="1"/>
  <c r="N69" i="4" s="1"/>
  <c r="O69" i="4" s="1"/>
  <c r="P69" i="4" s="1"/>
  <c r="Q69" i="4" s="1"/>
  <c r="R69" i="4" s="1"/>
  <c r="S69" i="4" s="1"/>
  <c r="E70" i="4"/>
  <c r="E71" i="4"/>
  <c r="G71" i="4" s="1"/>
  <c r="E72" i="4"/>
  <c r="G72" i="4" s="1"/>
  <c r="H72" i="4" s="1"/>
  <c r="I72" i="4" s="1"/>
  <c r="J72" i="4" s="1"/>
  <c r="K72" i="4" s="1"/>
  <c r="L72" i="4" s="1"/>
  <c r="M72" i="4" s="1"/>
  <c r="N72" i="4" s="1"/>
  <c r="O72" i="4" s="1"/>
  <c r="P72" i="4" s="1"/>
  <c r="Q72" i="4" s="1"/>
  <c r="R72" i="4" s="1"/>
  <c r="S72" i="4" s="1"/>
  <c r="E73" i="4"/>
  <c r="E74" i="4"/>
  <c r="E75" i="4"/>
  <c r="G75" i="4" s="1"/>
  <c r="E76" i="4"/>
  <c r="G76" i="4" s="1"/>
  <c r="H76" i="4" s="1"/>
  <c r="I76" i="4" s="1"/>
  <c r="J76" i="4" s="1"/>
  <c r="K76" i="4" s="1"/>
  <c r="L76" i="4" s="1"/>
  <c r="M76" i="4" s="1"/>
  <c r="N76" i="4" s="1"/>
  <c r="O76" i="4" s="1"/>
  <c r="P76" i="4" s="1"/>
  <c r="Q76" i="4" s="1"/>
  <c r="R76" i="4" s="1"/>
  <c r="S76" i="4" s="1"/>
  <c r="E77" i="4"/>
  <c r="G77" i="4" s="1"/>
  <c r="H77" i="4" s="1"/>
  <c r="I77" i="4" s="1"/>
  <c r="J77" i="4" s="1"/>
  <c r="K77" i="4" s="1"/>
  <c r="L77" i="4" s="1"/>
  <c r="M77" i="4" s="1"/>
  <c r="N77" i="4" s="1"/>
  <c r="O77" i="4" s="1"/>
  <c r="P77" i="4" s="1"/>
  <c r="Q77" i="4" s="1"/>
  <c r="R77" i="4" s="1"/>
  <c r="S77" i="4" s="1"/>
  <c r="E78" i="4"/>
  <c r="E79" i="4"/>
  <c r="G79" i="4" s="1"/>
  <c r="E80" i="4"/>
  <c r="G80" i="4" s="1"/>
  <c r="H80" i="4" s="1"/>
  <c r="I80" i="4" s="1"/>
  <c r="J80" i="4" s="1"/>
  <c r="K80" i="4" s="1"/>
  <c r="L80" i="4" s="1"/>
  <c r="M80" i="4" s="1"/>
  <c r="N80" i="4" s="1"/>
  <c r="O80" i="4" s="1"/>
  <c r="P80" i="4" s="1"/>
  <c r="Q80" i="4" s="1"/>
  <c r="R80" i="4" s="1"/>
  <c r="S80" i="4" s="1"/>
  <c r="E81" i="4"/>
  <c r="G81" i="4" s="1"/>
  <c r="H81" i="4" s="1"/>
  <c r="I81" i="4" s="1"/>
  <c r="J81" i="4" s="1"/>
  <c r="K81" i="4" s="1"/>
  <c r="L81" i="4" s="1"/>
  <c r="M81" i="4" s="1"/>
  <c r="N81" i="4" s="1"/>
  <c r="O81" i="4" s="1"/>
  <c r="P81" i="4" s="1"/>
  <c r="Q81" i="4" s="1"/>
  <c r="R81" i="4" s="1"/>
  <c r="S81" i="4" s="1"/>
  <c r="E82" i="4"/>
  <c r="E83" i="4"/>
  <c r="G83" i="4" s="1"/>
  <c r="E84" i="4"/>
  <c r="G84" i="4" s="1"/>
  <c r="H84" i="4" s="1"/>
  <c r="I84" i="4" s="1"/>
  <c r="J84" i="4" s="1"/>
  <c r="K84" i="4" s="1"/>
  <c r="L84" i="4" s="1"/>
  <c r="M84" i="4" s="1"/>
  <c r="N84" i="4" s="1"/>
  <c r="O84" i="4" s="1"/>
  <c r="P84" i="4" s="1"/>
  <c r="Q84" i="4" s="1"/>
  <c r="R84" i="4" s="1"/>
  <c r="S84" i="4" s="1"/>
  <c r="E85" i="4"/>
  <c r="E86" i="4"/>
  <c r="G86" i="4" s="1"/>
  <c r="E87" i="4"/>
  <c r="G87" i="4" s="1"/>
  <c r="E88" i="4"/>
  <c r="G88" i="4" s="1"/>
  <c r="H88" i="4" s="1"/>
  <c r="I88" i="4" s="1"/>
  <c r="J88" i="4" s="1"/>
  <c r="K88" i="4" s="1"/>
  <c r="L88" i="4" s="1"/>
  <c r="M88" i="4" s="1"/>
  <c r="N88" i="4" s="1"/>
  <c r="O88" i="4" s="1"/>
  <c r="P88" i="4" s="1"/>
  <c r="Q88" i="4" s="1"/>
  <c r="R88" i="4" s="1"/>
  <c r="S88" i="4" s="1"/>
  <c r="E89" i="4"/>
  <c r="G89" i="4" s="1"/>
  <c r="H89" i="4" s="1"/>
  <c r="I89" i="4" s="1"/>
  <c r="J89" i="4" s="1"/>
  <c r="K89" i="4" s="1"/>
  <c r="L89" i="4" s="1"/>
  <c r="M89" i="4" s="1"/>
  <c r="N89" i="4" s="1"/>
  <c r="O89" i="4" s="1"/>
  <c r="P89" i="4" s="1"/>
  <c r="Q89" i="4" s="1"/>
  <c r="R89" i="4" s="1"/>
  <c r="S89" i="4" s="1"/>
  <c r="E90" i="4"/>
  <c r="G90" i="4" s="1"/>
  <c r="E91" i="4"/>
  <c r="G91" i="4" s="1"/>
  <c r="E92" i="4"/>
  <c r="G92" i="4" s="1"/>
  <c r="H92" i="4" s="1"/>
  <c r="I92" i="4" s="1"/>
  <c r="J92" i="4" s="1"/>
  <c r="K92" i="4" s="1"/>
  <c r="L92" i="4" s="1"/>
  <c r="M92" i="4" s="1"/>
  <c r="N92" i="4" s="1"/>
  <c r="O92" i="4" s="1"/>
  <c r="P92" i="4" s="1"/>
  <c r="Q92" i="4" s="1"/>
  <c r="R92" i="4" s="1"/>
  <c r="S92" i="4" s="1"/>
  <c r="E93" i="4"/>
  <c r="E94" i="4"/>
  <c r="E95" i="4"/>
  <c r="G95" i="4" s="1"/>
  <c r="E96" i="4"/>
  <c r="G96" i="4" s="1"/>
  <c r="H96" i="4" s="1"/>
  <c r="I96" i="4" s="1"/>
  <c r="J96" i="4" s="1"/>
  <c r="K96" i="4" s="1"/>
  <c r="L96" i="4" s="1"/>
  <c r="M96" i="4" s="1"/>
  <c r="N96" i="4" s="1"/>
  <c r="O96" i="4" s="1"/>
  <c r="P96" i="4" s="1"/>
  <c r="Q96" i="4" s="1"/>
  <c r="R96" i="4" s="1"/>
  <c r="S96" i="4" s="1"/>
  <c r="E97" i="4"/>
  <c r="E98" i="4"/>
  <c r="G98" i="4" s="1"/>
  <c r="E99" i="4"/>
  <c r="G99" i="4" s="1"/>
  <c r="E100" i="4"/>
  <c r="G100" i="4" s="1"/>
  <c r="H100" i="4" s="1"/>
  <c r="I100" i="4" s="1"/>
  <c r="J100" i="4" s="1"/>
  <c r="K100" i="4" s="1"/>
  <c r="L100" i="4" s="1"/>
  <c r="M100" i="4" s="1"/>
  <c r="N100" i="4" s="1"/>
  <c r="O100" i="4" s="1"/>
  <c r="P100" i="4" s="1"/>
  <c r="Q100" i="4" s="1"/>
  <c r="R100" i="4" s="1"/>
  <c r="S100" i="4" s="1"/>
  <c r="E101" i="4"/>
  <c r="E102" i="4"/>
  <c r="G102" i="4" s="1"/>
  <c r="E103" i="4"/>
  <c r="G103" i="4" s="1"/>
  <c r="E104" i="4"/>
  <c r="G104" i="4" s="1"/>
  <c r="H104" i="4" s="1"/>
  <c r="I104" i="4" s="1"/>
  <c r="J104" i="4" s="1"/>
  <c r="K104" i="4" s="1"/>
  <c r="L104" i="4" s="1"/>
  <c r="M104" i="4" s="1"/>
  <c r="N104" i="4" s="1"/>
  <c r="O104" i="4" s="1"/>
  <c r="P104" i="4" s="1"/>
  <c r="Q104" i="4" s="1"/>
  <c r="R104" i="4" s="1"/>
  <c r="S104" i="4" s="1"/>
  <c r="E105" i="4"/>
  <c r="E106" i="4"/>
  <c r="G106" i="4" s="1"/>
  <c r="E107" i="4"/>
  <c r="E108" i="4"/>
  <c r="G108" i="4" s="1"/>
  <c r="H108" i="4" s="1"/>
  <c r="I108" i="4" s="1"/>
  <c r="J108" i="4" s="1"/>
  <c r="K108" i="4" s="1"/>
  <c r="L108" i="4" s="1"/>
  <c r="M108" i="4" s="1"/>
  <c r="N108" i="4" s="1"/>
  <c r="O108" i="4" s="1"/>
  <c r="P108" i="4" s="1"/>
  <c r="Q108" i="4" s="1"/>
  <c r="R108" i="4" s="1"/>
  <c r="S108" i="4" s="1"/>
  <c r="E109" i="4"/>
  <c r="G109" i="4" s="1"/>
  <c r="H109" i="4" s="1"/>
  <c r="I109" i="4" s="1"/>
  <c r="J109" i="4" s="1"/>
  <c r="K109" i="4" s="1"/>
  <c r="L109" i="4" s="1"/>
  <c r="M109" i="4" s="1"/>
  <c r="N109" i="4" s="1"/>
  <c r="O109" i="4" s="1"/>
  <c r="P109" i="4" s="1"/>
  <c r="Q109" i="4" s="1"/>
  <c r="R109" i="4" s="1"/>
  <c r="S109" i="4" s="1"/>
  <c r="E110" i="4"/>
  <c r="G110" i="4" s="1"/>
  <c r="E111" i="4"/>
  <c r="G111" i="4" s="1"/>
  <c r="E112" i="4"/>
  <c r="G112" i="4" s="1"/>
  <c r="H112" i="4" s="1"/>
  <c r="I112" i="4" s="1"/>
  <c r="J112" i="4" s="1"/>
  <c r="K112" i="4" s="1"/>
  <c r="L112" i="4" s="1"/>
  <c r="M112" i="4" s="1"/>
  <c r="N112" i="4" s="1"/>
  <c r="O112" i="4" s="1"/>
  <c r="P112" i="4" s="1"/>
  <c r="Q112" i="4" s="1"/>
  <c r="R112" i="4" s="1"/>
  <c r="S112" i="4" s="1"/>
  <c r="E113" i="4"/>
  <c r="G113" i="4" s="1"/>
  <c r="H113" i="4" s="1"/>
  <c r="I113" i="4" s="1"/>
  <c r="J113" i="4" s="1"/>
  <c r="K113" i="4" s="1"/>
  <c r="L113" i="4" s="1"/>
  <c r="M113" i="4" s="1"/>
  <c r="N113" i="4" s="1"/>
  <c r="O113" i="4" s="1"/>
  <c r="P113" i="4" s="1"/>
  <c r="Q113" i="4" s="1"/>
  <c r="R113" i="4" s="1"/>
  <c r="S113" i="4" s="1"/>
  <c r="E114" i="4"/>
  <c r="G114" i="4" s="1"/>
  <c r="E115" i="4"/>
  <c r="G115" i="4" s="1"/>
  <c r="E116" i="4"/>
  <c r="G116" i="4" s="1"/>
  <c r="H116" i="4" s="1"/>
  <c r="I116" i="4" s="1"/>
  <c r="J116" i="4" s="1"/>
  <c r="K116" i="4" s="1"/>
  <c r="L116" i="4" s="1"/>
  <c r="M116" i="4" s="1"/>
  <c r="N116" i="4" s="1"/>
  <c r="O116" i="4" s="1"/>
  <c r="P116" i="4" s="1"/>
  <c r="Q116" i="4" s="1"/>
  <c r="R116" i="4" s="1"/>
  <c r="S116" i="4" s="1"/>
  <c r="E117" i="4"/>
  <c r="G117" i="4" s="1"/>
  <c r="H117" i="4" s="1"/>
  <c r="I117" i="4" s="1"/>
  <c r="J117" i="4" s="1"/>
  <c r="K117" i="4" s="1"/>
  <c r="L117" i="4" s="1"/>
  <c r="M117" i="4" s="1"/>
  <c r="N117" i="4" s="1"/>
  <c r="O117" i="4" s="1"/>
  <c r="P117" i="4" s="1"/>
  <c r="Q117" i="4" s="1"/>
  <c r="R117" i="4" s="1"/>
  <c r="S117" i="4" s="1"/>
  <c r="E118" i="4"/>
  <c r="G118" i="4" s="1"/>
  <c r="E119" i="4"/>
  <c r="E120" i="4"/>
  <c r="G120" i="4" s="1"/>
  <c r="H120" i="4" s="1"/>
  <c r="I120" i="4" s="1"/>
  <c r="J120" i="4" s="1"/>
  <c r="K120" i="4" s="1"/>
  <c r="L120" i="4" s="1"/>
  <c r="M120" i="4" s="1"/>
  <c r="N120" i="4" s="1"/>
  <c r="O120" i="4" s="1"/>
  <c r="P120" i="4" s="1"/>
  <c r="Q120" i="4" s="1"/>
  <c r="R120" i="4" s="1"/>
  <c r="S120" i="4" s="1"/>
  <c r="E121" i="4"/>
  <c r="E122" i="4"/>
  <c r="E123" i="4"/>
  <c r="G123" i="4" s="1"/>
  <c r="E124" i="4"/>
  <c r="G124" i="4" s="1"/>
  <c r="H124" i="4" s="1"/>
  <c r="I124" i="4" s="1"/>
  <c r="J124" i="4" s="1"/>
  <c r="K124" i="4" s="1"/>
  <c r="L124" i="4" s="1"/>
  <c r="M124" i="4" s="1"/>
  <c r="N124" i="4" s="1"/>
  <c r="O124" i="4" s="1"/>
  <c r="P124" i="4" s="1"/>
  <c r="Q124" i="4" s="1"/>
  <c r="R124" i="4" s="1"/>
  <c r="S124" i="4" s="1"/>
  <c r="E125" i="4"/>
  <c r="G125" i="4" s="1"/>
  <c r="H125" i="4" s="1"/>
  <c r="I125" i="4" s="1"/>
  <c r="J125" i="4" s="1"/>
  <c r="K125" i="4" s="1"/>
  <c r="L125" i="4" s="1"/>
  <c r="M125" i="4" s="1"/>
  <c r="N125" i="4" s="1"/>
  <c r="O125" i="4" s="1"/>
  <c r="P125" i="4" s="1"/>
  <c r="Q125" i="4" s="1"/>
  <c r="R125" i="4" s="1"/>
  <c r="S125" i="4" s="1"/>
  <c r="E126" i="4"/>
  <c r="E127" i="4"/>
  <c r="E128" i="4"/>
  <c r="G128" i="4" s="1"/>
  <c r="H128" i="4" s="1"/>
  <c r="I128" i="4" s="1"/>
  <c r="J128" i="4" s="1"/>
  <c r="K128" i="4" s="1"/>
  <c r="L128" i="4" s="1"/>
  <c r="M128" i="4" s="1"/>
  <c r="N128" i="4" s="1"/>
  <c r="O128" i="4" s="1"/>
  <c r="P128" i="4" s="1"/>
  <c r="Q128" i="4" s="1"/>
  <c r="R128" i="4" s="1"/>
  <c r="S128" i="4" s="1"/>
  <c r="E129" i="4"/>
  <c r="E130" i="4"/>
  <c r="G130" i="4" s="1"/>
  <c r="E131" i="4"/>
  <c r="G131" i="4" s="1"/>
  <c r="E132" i="4"/>
  <c r="G132" i="4" s="1"/>
  <c r="H132" i="4" s="1"/>
  <c r="I132" i="4" s="1"/>
  <c r="J132" i="4" s="1"/>
  <c r="K132" i="4" s="1"/>
  <c r="L132" i="4" s="1"/>
  <c r="M132" i="4" s="1"/>
  <c r="N132" i="4" s="1"/>
  <c r="O132" i="4" s="1"/>
  <c r="P132" i="4" s="1"/>
  <c r="Q132" i="4" s="1"/>
  <c r="R132" i="4" s="1"/>
  <c r="S132" i="4" s="1"/>
  <c r="E133" i="4"/>
  <c r="G133" i="4" s="1"/>
  <c r="H133" i="4" s="1"/>
  <c r="I133" i="4" s="1"/>
  <c r="J133" i="4" s="1"/>
  <c r="K133" i="4" s="1"/>
  <c r="L133" i="4" s="1"/>
  <c r="M133" i="4" s="1"/>
  <c r="N133" i="4" s="1"/>
  <c r="O133" i="4" s="1"/>
  <c r="P133" i="4" s="1"/>
  <c r="Q133" i="4" s="1"/>
  <c r="R133" i="4" s="1"/>
  <c r="S133" i="4" s="1"/>
  <c r="E134" i="4"/>
  <c r="E135" i="4"/>
  <c r="G135" i="4" s="1"/>
  <c r="E136" i="4"/>
  <c r="G136" i="4" s="1"/>
  <c r="H136" i="4" s="1"/>
  <c r="I136" i="4" s="1"/>
  <c r="J136" i="4" s="1"/>
  <c r="K136" i="4" s="1"/>
  <c r="L136" i="4" s="1"/>
  <c r="M136" i="4" s="1"/>
  <c r="N136" i="4" s="1"/>
  <c r="O136" i="4" s="1"/>
  <c r="P136" i="4" s="1"/>
  <c r="Q136" i="4" s="1"/>
  <c r="R136" i="4" s="1"/>
  <c r="S136" i="4" s="1"/>
  <c r="E137" i="4"/>
  <c r="G137" i="4" s="1"/>
  <c r="H137" i="4" s="1"/>
  <c r="I137" i="4" s="1"/>
  <c r="J137" i="4" s="1"/>
  <c r="K137" i="4" s="1"/>
  <c r="L137" i="4" s="1"/>
  <c r="M137" i="4" s="1"/>
  <c r="N137" i="4" s="1"/>
  <c r="O137" i="4" s="1"/>
  <c r="P137" i="4" s="1"/>
  <c r="Q137" i="4" s="1"/>
  <c r="R137" i="4" s="1"/>
  <c r="S137" i="4" s="1"/>
  <c r="E138" i="4"/>
  <c r="E139" i="4"/>
  <c r="G139" i="4" s="1"/>
  <c r="E140" i="4"/>
  <c r="G140" i="4" s="1"/>
  <c r="H140" i="4" s="1"/>
  <c r="I140" i="4" s="1"/>
  <c r="J140" i="4" s="1"/>
  <c r="K140" i="4" s="1"/>
  <c r="L140" i="4" s="1"/>
  <c r="M140" i="4" s="1"/>
  <c r="N140" i="4" s="1"/>
  <c r="O140" i="4" s="1"/>
  <c r="P140" i="4" s="1"/>
  <c r="Q140" i="4" s="1"/>
  <c r="R140" i="4" s="1"/>
  <c r="S140" i="4" s="1"/>
  <c r="E141" i="4"/>
  <c r="G141" i="4" s="1"/>
  <c r="H141" i="4" s="1"/>
  <c r="I141" i="4" s="1"/>
  <c r="J141" i="4" s="1"/>
  <c r="K141" i="4" s="1"/>
  <c r="L141" i="4" s="1"/>
  <c r="M141" i="4" s="1"/>
  <c r="N141" i="4" s="1"/>
  <c r="O141" i="4" s="1"/>
  <c r="P141" i="4" s="1"/>
  <c r="Q141" i="4" s="1"/>
  <c r="R141" i="4" s="1"/>
  <c r="S141" i="4" s="1"/>
  <c r="E142" i="4"/>
  <c r="E143" i="4"/>
  <c r="G143" i="4" s="1"/>
  <c r="E144" i="4"/>
  <c r="G144" i="4" s="1"/>
  <c r="H144" i="4" s="1"/>
  <c r="I144" i="4" s="1"/>
  <c r="J144" i="4" s="1"/>
  <c r="K144" i="4" s="1"/>
  <c r="L144" i="4" s="1"/>
  <c r="M144" i="4" s="1"/>
  <c r="N144" i="4" s="1"/>
  <c r="O144" i="4" s="1"/>
  <c r="P144" i="4" s="1"/>
  <c r="Q144" i="4" s="1"/>
  <c r="R144" i="4" s="1"/>
  <c r="S144" i="4" s="1"/>
  <c r="E145" i="4"/>
  <c r="G145" i="4" s="1"/>
  <c r="H145" i="4" s="1"/>
  <c r="I145" i="4" s="1"/>
  <c r="J145" i="4" s="1"/>
  <c r="K145" i="4" s="1"/>
  <c r="L145" i="4" s="1"/>
  <c r="M145" i="4" s="1"/>
  <c r="N145" i="4" s="1"/>
  <c r="O145" i="4" s="1"/>
  <c r="P145" i="4" s="1"/>
  <c r="Q145" i="4" s="1"/>
  <c r="R145" i="4" s="1"/>
  <c r="S145" i="4" s="1"/>
  <c r="E146" i="4"/>
  <c r="E147" i="4"/>
  <c r="G147" i="4" s="1"/>
  <c r="E148" i="4"/>
  <c r="G148" i="4" s="1"/>
  <c r="H148" i="4" s="1"/>
  <c r="I148" i="4" s="1"/>
  <c r="J148" i="4" s="1"/>
  <c r="K148" i="4" s="1"/>
  <c r="L148" i="4" s="1"/>
  <c r="M148" i="4" s="1"/>
  <c r="N148" i="4" s="1"/>
  <c r="O148" i="4" s="1"/>
  <c r="P148" i="4" s="1"/>
  <c r="Q148" i="4" s="1"/>
  <c r="R148" i="4" s="1"/>
  <c r="S148" i="4" s="1"/>
  <c r="E149" i="4"/>
  <c r="G149" i="4" s="1"/>
  <c r="H149" i="4" s="1"/>
  <c r="I149" i="4" s="1"/>
  <c r="J149" i="4" s="1"/>
  <c r="K149" i="4" s="1"/>
  <c r="L149" i="4" s="1"/>
  <c r="M149" i="4" s="1"/>
  <c r="N149" i="4" s="1"/>
  <c r="O149" i="4" s="1"/>
  <c r="P149" i="4" s="1"/>
  <c r="Q149" i="4" s="1"/>
  <c r="R149" i="4" s="1"/>
  <c r="S149" i="4" s="1"/>
  <c r="E150" i="4"/>
  <c r="E151" i="4"/>
  <c r="G151" i="4" s="1"/>
  <c r="E152" i="4"/>
  <c r="G152" i="4" s="1"/>
  <c r="H152" i="4" s="1"/>
  <c r="I152" i="4" s="1"/>
  <c r="J152" i="4" s="1"/>
  <c r="K152" i="4" s="1"/>
  <c r="L152" i="4" s="1"/>
  <c r="M152" i="4" s="1"/>
  <c r="N152" i="4" s="1"/>
  <c r="O152" i="4" s="1"/>
  <c r="P152" i="4" s="1"/>
  <c r="Q152" i="4" s="1"/>
  <c r="R152" i="4" s="1"/>
  <c r="S152" i="4" s="1"/>
  <c r="E153" i="4"/>
  <c r="G153" i="4" s="1"/>
  <c r="H153" i="4" s="1"/>
  <c r="I153" i="4" s="1"/>
  <c r="J153" i="4" s="1"/>
  <c r="K153" i="4" s="1"/>
  <c r="L153" i="4" s="1"/>
  <c r="M153" i="4" s="1"/>
  <c r="N153" i="4" s="1"/>
  <c r="O153" i="4" s="1"/>
  <c r="P153" i="4" s="1"/>
  <c r="Q153" i="4" s="1"/>
  <c r="R153" i="4" s="1"/>
  <c r="S153" i="4" s="1"/>
  <c r="E154" i="4"/>
  <c r="E155" i="4"/>
  <c r="G155" i="4" s="1"/>
  <c r="E156" i="4"/>
  <c r="G156" i="4" s="1"/>
  <c r="H156" i="4" s="1"/>
  <c r="I156" i="4" s="1"/>
  <c r="J156" i="4" s="1"/>
  <c r="K156" i="4" s="1"/>
  <c r="L156" i="4" s="1"/>
  <c r="M156" i="4" s="1"/>
  <c r="N156" i="4" s="1"/>
  <c r="O156" i="4" s="1"/>
  <c r="P156" i="4" s="1"/>
  <c r="Q156" i="4" s="1"/>
  <c r="R156" i="4" s="1"/>
  <c r="S156" i="4" s="1"/>
  <c r="E157" i="4"/>
  <c r="G157" i="4" s="1"/>
  <c r="H157" i="4" s="1"/>
  <c r="I157" i="4" s="1"/>
  <c r="J157" i="4" s="1"/>
  <c r="K157" i="4" s="1"/>
  <c r="L157" i="4" s="1"/>
  <c r="M157" i="4" s="1"/>
  <c r="N157" i="4" s="1"/>
  <c r="O157" i="4" s="1"/>
  <c r="P157" i="4" s="1"/>
  <c r="Q157" i="4" s="1"/>
  <c r="R157" i="4" s="1"/>
  <c r="S157" i="4" s="1"/>
  <c r="E158" i="4"/>
  <c r="E159" i="4"/>
  <c r="G159" i="4" s="1"/>
  <c r="E160" i="4"/>
  <c r="E161" i="4"/>
  <c r="G161" i="4" s="1"/>
  <c r="H161" i="4" s="1"/>
  <c r="I161" i="4" s="1"/>
  <c r="J161" i="4" s="1"/>
  <c r="K161" i="4" s="1"/>
  <c r="L161" i="4" s="1"/>
  <c r="M161" i="4" s="1"/>
  <c r="N161" i="4" s="1"/>
  <c r="O161" i="4" s="1"/>
  <c r="P161" i="4" s="1"/>
  <c r="Q161" i="4" s="1"/>
  <c r="R161" i="4" s="1"/>
  <c r="S161" i="4" s="1"/>
  <c r="E162" i="4"/>
  <c r="E163" i="4"/>
  <c r="G163" i="4" s="1"/>
  <c r="E164" i="4"/>
  <c r="G164" i="4" s="1"/>
  <c r="H164" i="4" s="1"/>
  <c r="I164" i="4" s="1"/>
  <c r="J164" i="4" s="1"/>
  <c r="K164" i="4" s="1"/>
  <c r="L164" i="4" s="1"/>
  <c r="M164" i="4" s="1"/>
  <c r="N164" i="4" s="1"/>
  <c r="O164" i="4" s="1"/>
  <c r="P164" i="4" s="1"/>
  <c r="Q164" i="4" s="1"/>
  <c r="R164" i="4" s="1"/>
  <c r="S164" i="4" s="1"/>
  <c r="E165" i="4"/>
  <c r="G165" i="4" s="1"/>
  <c r="H165" i="4" s="1"/>
  <c r="I165" i="4" s="1"/>
  <c r="J165" i="4" s="1"/>
  <c r="K165" i="4" s="1"/>
  <c r="L165" i="4" s="1"/>
  <c r="M165" i="4" s="1"/>
  <c r="N165" i="4" s="1"/>
  <c r="O165" i="4" s="1"/>
  <c r="P165" i="4" s="1"/>
  <c r="Q165" i="4" s="1"/>
  <c r="R165" i="4" s="1"/>
  <c r="S165" i="4" s="1"/>
  <c r="E166" i="4"/>
  <c r="G166" i="4" s="1"/>
  <c r="E167" i="4"/>
  <c r="G167" i="4" s="1"/>
  <c r="E168" i="4"/>
  <c r="E169" i="4"/>
  <c r="G169" i="4" s="1"/>
  <c r="H169" i="4" s="1"/>
  <c r="I169" i="4" s="1"/>
  <c r="J169" i="4" s="1"/>
  <c r="K169" i="4" s="1"/>
  <c r="L169" i="4" s="1"/>
  <c r="M169" i="4" s="1"/>
  <c r="N169" i="4" s="1"/>
  <c r="O169" i="4" s="1"/>
  <c r="P169" i="4" s="1"/>
  <c r="Q169" i="4" s="1"/>
  <c r="R169" i="4" s="1"/>
  <c r="S169" i="4" s="1"/>
  <c r="E170" i="4"/>
  <c r="G170" i="4" s="1"/>
  <c r="E171" i="4"/>
  <c r="G171" i="4" s="1"/>
  <c r="E172" i="4"/>
  <c r="E173" i="4"/>
  <c r="E174" i="4"/>
  <c r="G174" i="4" s="1"/>
  <c r="E175" i="4"/>
  <c r="G175" i="4" s="1"/>
  <c r="E176" i="4"/>
  <c r="E177" i="4"/>
  <c r="E178" i="4"/>
  <c r="G178" i="4" s="1"/>
  <c r="E179" i="4"/>
  <c r="G179" i="4" s="1"/>
  <c r="E180" i="4"/>
  <c r="E181" i="4"/>
  <c r="E182" i="4"/>
  <c r="G182" i="4" s="1"/>
  <c r="E183" i="4"/>
  <c r="G183" i="4" s="1"/>
  <c r="E184" i="4"/>
  <c r="E185" i="4"/>
  <c r="E186" i="4"/>
  <c r="E187" i="4"/>
  <c r="G187" i="4" s="1"/>
  <c r="E188" i="4"/>
  <c r="E189" i="4"/>
  <c r="E190" i="4"/>
  <c r="G190" i="4" s="1"/>
  <c r="E191" i="4"/>
  <c r="G191" i="4" s="1"/>
  <c r="E192" i="4"/>
  <c r="E193" i="4"/>
  <c r="E194" i="4"/>
  <c r="E195" i="4"/>
  <c r="G195" i="4" s="1"/>
  <c r="E196" i="4"/>
  <c r="E197" i="4"/>
  <c r="E198" i="4"/>
  <c r="G198" i="4" s="1"/>
  <c r="E199" i="4"/>
  <c r="G199" i="4" s="1"/>
  <c r="E200" i="4"/>
  <c r="E201" i="4"/>
  <c r="E202" i="4"/>
  <c r="G202" i="4" s="1"/>
  <c r="E203" i="4"/>
  <c r="G203" i="4" s="1"/>
  <c r="E204" i="4"/>
  <c r="G204" i="4" s="1"/>
  <c r="H204" i="4" s="1"/>
  <c r="I204" i="4" s="1"/>
  <c r="J204" i="4" s="1"/>
  <c r="K204" i="4" s="1"/>
  <c r="L204" i="4" s="1"/>
  <c r="M204" i="4" s="1"/>
  <c r="N204" i="4" s="1"/>
  <c r="O204" i="4" s="1"/>
  <c r="P204" i="4" s="1"/>
  <c r="Q204" i="4" s="1"/>
  <c r="R204" i="4" s="1"/>
  <c r="S204" i="4" s="1"/>
  <c r="E205" i="4"/>
  <c r="G205" i="4" s="1"/>
  <c r="H205" i="4" s="1"/>
  <c r="I205" i="4" s="1"/>
  <c r="J205" i="4" s="1"/>
  <c r="K205" i="4" s="1"/>
  <c r="L205" i="4" s="1"/>
  <c r="M205" i="4" s="1"/>
  <c r="N205" i="4" s="1"/>
  <c r="O205" i="4" s="1"/>
  <c r="P205" i="4" s="1"/>
  <c r="Q205" i="4" s="1"/>
  <c r="R205" i="4" s="1"/>
  <c r="S205" i="4" s="1"/>
  <c r="E206" i="4"/>
  <c r="E207" i="4"/>
  <c r="G207" i="4" s="1"/>
  <c r="E208" i="4"/>
  <c r="E209" i="4"/>
  <c r="G209" i="4" s="1"/>
  <c r="H209" i="4" s="1"/>
  <c r="I209" i="4" s="1"/>
  <c r="J209" i="4" s="1"/>
  <c r="K209" i="4" s="1"/>
  <c r="L209" i="4" s="1"/>
  <c r="M209" i="4" s="1"/>
  <c r="N209" i="4" s="1"/>
  <c r="O209" i="4" s="1"/>
  <c r="P209" i="4" s="1"/>
  <c r="Q209" i="4" s="1"/>
  <c r="R209" i="4" s="1"/>
  <c r="S209" i="4" s="1"/>
  <c r="E210" i="4"/>
  <c r="G210" i="4" s="1"/>
  <c r="E211" i="4"/>
  <c r="E212" i="4"/>
  <c r="G212" i="4" s="1"/>
  <c r="H212" i="4" s="1"/>
  <c r="I212" i="4" s="1"/>
  <c r="J212" i="4" s="1"/>
  <c r="K212" i="4" s="1"/>
  <c r="L212" i="4" s="1"/>
  <c r="M212" i="4" s="1"/>
  <c r="N212" i="4" s="1"/>
  <c r="O212" i="4" s="1"/>
  <c r="P212" i="4" s="1"/>
  <c r="Q212" i="4" s="1"/>
  <c r="R212" i="4" s="1"/>
  <c r="S212" i="4" s="1"/>
  <c r="E213" i="4"/>
  <c r="G213" i="4" s="1"/>
  <c r="H213" i="4" s="1"/>
  <c r="I213" i="4" s="1"/>
  <c r="J213" i="4" s="1"/>
  <c r="K213" i="4" s="1"/>
  <c r="L213" i="4" s="1"/>
  <c r="M213" i="4" s="1"/>
  <c r="N213" i="4" s="1"/>
  <c r="O213" i="4" s="1"/>
  <c r="P213" i="4" s="1"/>
  <c r="Q213" i="4" s="1"/>
  <c r="R213" i="4" s="1"/>
  <c r="S213" i="4" s="1"/>
  <c r="E214" i="4"/>
  <c r="G214" i="4" s="1"/>
  <c r="E215" i="4"/>
  <c r="E216" i="4"/>
  <c r="G216" i="4" s="1"/>
  <c r="H216" i="4" s="1"/>
  <c r="I216" i="4" s="1"/>
  <c r="J216" i="4" s="1"/>
  <c r="K216" i="4" s="1"/>
  <c r="L216" i="4" s="1"/>
  <c r="M216" i="4" s="1"/>
  <c r="N216" i="4" s="1"/>
  <c r="O216" i="4" s="1"/>
  <c r="P216" i="4" s="1"/>
  <c r="Q216" i="4" s="1"/>
  <c r="R216" i="4" s="1"/>
  <c r="S216" i="4" s="1"/>
  <c r="E217" i="4"/>
  <c r="G217" i="4" s="1"/>
  <c r="H217" i="4" s="1"/>
  <c r="I217" i="4" s="1"/>
  <c r="J217" i="4" s="1"/>
  <c r="K217" i="4" s="1"/>
  <c r="L217" i="4" s="1"/>
  <c r="M217" i="4" s="1"/>
  <c r="N217" i="4" s="1"/>
  <c r="O217" i="4" s="1"/>
  <c r="P217" i="4" s="1"/>
  <c r="Q217" i="4" s="1"/>
  <c r="R217" i="4" s="1"/>
  <c r="S217" i="4" s="1"/>
  <c r="E218" i="4"/>
  <c r="G218" i="4" s="1"/>
  <c r="E219" i="4"/>
  <c r="E220" i="4"/>
  <c r="G220" i="4" s="1"/>
  <c r="H220" i="4" s="1"/>
  <c r="I220" i="4" s="1"/>
  <c r="J220" i="4" s="1"/>
  <c r="K220" i="4" s="1"/>
  <c r="L220" i="4" s="1"/>
  <c r="M220" i="4" s="1"/>
  <c r="N220" i="4" s="1"/>
  <c r="O220" i="4" s="1"/>
  <c r="P220" i="4" s="1"/>
  <c r="Q220" i="4" s="1"/>
  <c r="R220" i="4" s="1"/>
  <c r="S220" i="4" s="1"/>
  <c r="E221" i="4"/>
  <c r="G221" i="4" s="1"/>
  <c r="H221" i="4" s="1"/>
  <c r="I221" i="4" s="1"/>
  <c r="J221" i="4" s="1"/>
  <c r="K221" i="4" s="1"/>
  <c r="L221" i="4" s="1"/>
  <c r="M221" i="4" s="1"/>
  <c r="N221" i="4" s="1"/>
  <c r="O221" i="4" s="1"/>
  <c r="P221" i="4" s="1"/>
  <c r="Q221" i="4" s="1"/>
  <c r="R221" i="4" s="1"/>
  <c r="S221" i="4" s="1"/>
  <c r="E222" i="4"/>
  <c r="E223" i="4"/>
  <c r="E224" i="4"/>
  <c r="G224" i="4" s="1"/>
  <c r="H224" i="4" s="1"/>
  <c r="I224" i="4" s="1"/>
  <c r="J224" i="4" s="1"/>
  <c r="K224" i="4" s="1"/>
  <c r="L224" i="4" s="1"/>
  <c r="M224" i="4" s="1"/>
  <c r="N224" i="4" s="1"/>
  <c r="O224" i="4" s="1"/>
  <c r="P224" i="4" s="1"/>
  <c r="Q224" i="4" s="1"/>
  <c r="R224" i="4" s="1"/>
  <c r="S224" i="4" s="1"/>
  <c r="E225" i="4"/>
  <c r="G225" i="4" s="1"/>
  <c r="H225" i="4" s="1"/>
  <c r="I225" i="4" s="1"/>
  <c r="J225" i="4" s="1"/>
  <c r="K225" i="4" s="1"/>
  <c r="L225" i="4" s="1"/>
  <c r="M225" i="4" s="1"/>
  <c r="N225" i="4" s="1"/>
  <c r="O225" i="4" s="1"/>
  <c r="P225" i="4" s="1"/>
  <c r="Q225" i="4" s="1"/>
  <c r="R225" i="4" s="1"/>
  <c r="S225" i="4" s="1"/>
  <c r="E226" i="4"/>
  <c r="E227" i="4"/>
  <c r="G227" i="4" s="1"/>
  <c r="E228" i="4"/>
  <c r="G228" i="4" s="1"/>
  <c r="H228" i="4" s="1"/>
  <c r="I228" i="4" s="1"/>
  <c r="J228" i="4" s="1"/>
  <c r="K228" i="4" s="1"/>
  <c r="L228" i="4" s="1"/>
  <c r="M228" i="4" s="1"/>
  <c r="N228" i="4" s="1"/>
  <c r="O228" i="4" s="1"/>
  <c r="P228" i="4" s="1"/>
  <c r="Q228" i="4" s="1"/>
  <c r="R228" i="4" s="1"/>
  <c r="S228" i="4" s="1"/>
  <c r="E229" i="4"/>
  <c r="E230" i="4"/>
  <c r="G230" i="4" s="1"/>
  <c r="E231" i="4"/>
  <c r="G231" i="4" s="1"/>
  <c r="E232" i="4"/>
  <c r="G232" i="4" s="1"/>
  <c r="H232" i="4" s="1"/>
  <c r="I232" i="4" s="1"/>
  <c r="J232" i="4" s="1"/>
  <c r="K232" i="4" s="1"/>
  <c r="L232" i="4" s="1"/>
  <c r="M232" i="4" s="1"/>
  <c r="N232" i="4" s="1"/>
  <c r="O232" i="4" s="1"/>
  <c r="P232" i="4" s="1"/>
  <c r="Q232" i="4" s="1"/>
  <c r="R232" i="4" s="1"/>
  <c r="S232" i="4" s="1"/>
  <c r="E233" i="4"/>
  <c r="G233" i="4" s="1"/>
  <c r="H233" i="4" s="1"/>
  <c r="I233" i="4" s="1"/>
  <c r="J233" i="4" s="1"/>
  <c r="K233" i="4" s="1"/>
  <c r="L233" i="4" s="1"/>
  <c r="M233" i="4" s="1"/>
  <c r="N233" i="4" s="1"/>
  <c r="O233" i="4" s="1"/>
  <c r="P233" i="4" s="1"/>
  <c r="Q233" i="4" s="1"/>
  <c r="R233" i="4" s="1"/>
  <c r="S233" i="4" s="1"/>
  <c r="E234" i="4"/>
  <c r="G234" i="4" s="1"/>
  <c r="E235" i="4"/>
  <c r="G235" i="4" s="1"/>
  <c r="E236" i="4"/>
  <c r="E237" i="4"/>
  <c r="G237" i="4" s="1"/>
  <c r="H237" i="4" s="1"/>
  <c r="I237" i="4" s="1"/>
  <c r="J237" i="4" s="1"/>
  <c r="K237" i="4" s="1"/>
  <c r="L237" i="4" s="1"/>
  <c r="M237" i="4" s="1"/>
  <c r="N237" i="4" s="1"/>
  <c r="O237" i="4" s="1"/>
  <c r="P237" i="4" s="1"/>
  <c r="Q237" i="4" s="1"/>
  <c r="R237" i="4" s="1"/>
  <c r="S237" i="4" s="1"/>
  <c r="E238" i="4"/>
  <c r="E239" i="4"/>
  <c r="G239" i="4" s="1"/>
  <c r="E240" i="4"/>
  <c r="G240" i="4" s="1"/>
  <c r="H240" i="4" s="1"/>
  <c r="I240" i="4" s="1"/>
  <c r="J240" i="4" s="1"/>
  <c r="K240" i="4" s="1"/>
  <c r="L240" i="4" s="1"/>
  <c r="M240" i="4" s="1"/>
  <c r="N240" i="4" s="1"/>
  <c r="O240" i="4" s="1"/>
  <c r="P240" i="4" s="1"/>
  <c r="Q240" i="4" s="1"/>
  <c r="R240" i="4" s="1"/>
  <c r="S240" i="4" s="1"/>
  <c r="E241" i="4"/>
  <c r="E242" i="4"/>
  <c r="E243" i="4"/>
  <c r="G243" i="4" s="1"/>
  <c r="E244" i="4"/>
  <c r="G244" i="4" s="1"/>
  <c r="H244" i="4" s="1"/>
  <c r="I244" i="4" s="1"/>
  <c r="J244" i="4" s="1"/>
  <c r="K244" i="4" s="1"/>
  <c r="L244" i="4" s="1"/>
  <c r="M244" i="4" s="1"/>
  <c r="N244" i="4" s="1"/>
  <c r="O244" i="4" s="1"/>
  <c r="P244" i="4" s="1"/>
  <c r="Q244" i="4" s="1"/>
  <c r="R244" i="4" s="1"/>
  <c r="S244" i="4" s="1"/>
  <c r="E245" i="4"/>
  <c r="G245" i="4" s="1"/>
  <c r="H245" i="4" s="1"/>
  <c r="I245" i="4" s="1"/>
  <c r="J245" i="4" s="1"/>
  <c r="K245" i="4" s="1"/>
  <c r="L245" i="4" s="1"/>
  <c r="M245" i="4" s="1"/>
  <c r="N245" i="4" s="1"/>
  <c r="O245" i="4" s="1"/>
  <c r="P245" i="4" s="1"/>
  <c r="Q245" i="4" s="1"/>
  <c r="R245" i="4" s="1"/>
  <c r="S245" i="4" s="1"/>
  <c r="E246" i="4"/>
  <c r="E247" i="4"/>
  <c r="G247" i="4" s="1"/>
  <c r="E248" i="4"/>
  <c r="G248" i="4" s="1"/>
  <c r="H248" i="4" s="1"/>
  <c r="I248" i="4" s="1"/>
  <c r="J248" i="4" s="1"/>
  <c r="K248" i="4" s="1"/>
  <c r="L248" i="4" s="1"/>
  <c r="M248" i="4" s="1"/>
  <c r="N248" i="4" s="1"/>
  <c r="O248" i="4" s="1"/>
  <c r="P248" i="4" s="1"/>
  <c r="Q248" i="4" s="1"/>
  <c r="R248" i="4" s="1"/>
  <c r="S248" i="4" s="1"/>
  <c r="E249" i="4"/>
  <c r="G249" i="4" s="1"/>
  <c r="H249" i="4" s="1"/>
  <c r="I249" i="4" s="1"/>
  <c r="J249" i="4" s="1"/>
  <c r="K249" i="4" s="1"/>
  <c r="L249" i="4" s="1"/>
  <c r="M249" i="4" s="1"/>
  <c r="N249" i="4" s="1"/>
  <c r="O249" i="4" s="1"/>
  <c r="P249" i="4" s="1"/>
  <c r="Q249" i="4" s="1"/>
  <c r="R249" i="4" s="1"/>
  <c r="S249" i="4" s="1"/>
  <c r="E250" i="4"/>
  <c r="E251" i="4"/>
  <c r="G251" i="4" s="1"/>
  <c r="E252" i="4"/>
  <c r="F252" i="4" s="1"/>
  <c r="E253" i="4"/>
  <c r="E254" i="4"/>
  <c r="E255" i="4"/>
  <c r="G255" i="4" s="1"/>
  <c r="H255" i="4" s="1"/>
  <c r="I255" i="4" s="1"/>
  <c r="J255" i="4" s="1"/>
  <c r="K255" i="4" s="1"/>
  <c r="L255" i="4" s="1"/>
  <c r="M255" i="4" s="1"/>
  <c r="N255" i="4" s="1"/>
  <c r="O255" i="4" s="1"/>
  <c r="P255" i="4" s="1"/>
  <c r="Q255" i="4" s="1"/>
  <c r="R255" i="4" s="1"/>
  <c r="S255" i="4" s="1"/>
  <c r="E11" i="4"/>
  <c r="E10" i="4"/>
  <c r="E9" i="4"/>
  <c r="E10" i="34"/>
  <c r="F10" i="34" s="1"/>
  <c r="E11" i="34"/>
  <c r="E9" i="34"/>
  <c r="E10" i="35"/>
  <c r="G10" i="35" s="1"/>
  <c r="H10" i="35" s="1"/>
  <c r="I10" i="35" s="1"/>
  <c r="J10" i="35" s="1"/>
  <c r="K10" i="35" s="1"/>
  <c r="L10" i="35" s="1"/>
  <c r="M10" i="35" s="1"/>
  <c r="N10" i="35" s="1"/>
  <c r="O10" i="35" s="1"/>
  <c r="P10" i="35" s="1"/>
  <c r="Q10" i="35" s="1"/>
  <c r="R10" i="35" s="1"/>
  <c r="S10" i="35" s="1"/>
  <c r="E11" i="35"/>
  <c r="E9" i="35"/>
  <c r="E10" i="36"/>
  <c r="E11" i="36"/>
  <c r="E9" i="36"/>
  <c r="E10" i="37"/>
  <c r="F10" i="37" s="1"/>
  <c r="E11" i="37"/>
  <c r="E9" i="37"/>
  <c r="G17" i="38"/>
  <c r="H17" i="38" s="1"/>
  <c r="I17" i="38" s="1"/>
  <c r="J17" i="38" s="1"/>
  <c r="K17" i="38" s="1"/>
  <c r="L17" i="38" s="1"/>
  <c r="M17" i="38" s="1"/>
  <c r="N17" i="38" s="1"/>
  <c r="O17" i="38" s="1"/>
  <c r="P17" i="38" s="1"/>
  <c r="Q17" i="38" s="1"/>
  <c r="R17" i="38" s="1"/>
  <c r="S17" i="38" s="1"/>
  <c r="E10" i="39"/>
  <c r="E11" i="39"/>
  <c r="E12" i="39"/>
  <c r="G12" i="39" s="1"/>
  <c r="H12" i="39" s="1"/>
  <c r="I12" i="39" s="1"/>
  <c r="J12" i="39" s="1"/>
  <c r="K12" i="39" s="1"/>
  <c r="L12" i="39" s="1"/>
  <c r="M12" i="39" s="1"/>
  <c r="N12" i="39" s="1"/>
  <c r="O12" i="39" s="1"/>
  <c r="P12" i="39" s="1"/>
  <c r="Q12" i="39" s="1"/>
  <c r="R12" i="39" s="1"/>
  <c r="S12" i="39" s="1"/>
  <c r="E13" i="39"/>
  <c r="E14" i="39"/>
  <c r="E15" i="39"/>
  <c r="E16" i="39"/>
  <c r="G16" i="39" s="1"/>
  <c r="H16" i="39" s="1"/>
  <c r="I16" i="39" s="1"/>
  <c r="J16" i="39" s="1"/>
  <c r="K16" i="39" s="1"/>
  <c r="L16" i="39" s="1"/>
  <c r="M16" i="39" s="1"/>
  <c r="N16" i="39" s="1"/>
  <c r="O16" i="39" s="1"/>
  <c r="P16" i="39" s="1"/>
  <c r="Q16" i="39" s="1"/>
  <c r="R16" i="39" s="1"/>
  <c r="S16" i="39" s="1"/>
  <c r="E17" i="39"/>
  <c r="G17" i="39" s="1"/>
  <c r="H17" i="39" s="1"/>
  <c r="I17" i="39" s="1"/>
  <c r="J17" i="39" s="1"/>
  <c r="K17" i="39" s="1"/>
  <c r="L17" i="39" s="1"/>
  <c r="M17" i="39" s="1"/>
  <c r="N17" i="39" s="1"/>
  <c r="O17" i="39" s="1"/>
  <c r="P17" i="39" s="1"/>
  <c r="Q17" i="39" s="1"/>
  <c r="R17" i="39" s="1"/>
  <c r="S17" i="39" s="1"/>
  <c r="E18" i="39"/>
  <c r="E19" i="39"/>
  <c r="E20" i="39"/>
  <c r="G20" i="39" s="1"/>
  <c r="H20" i="39" s="1"/>
  <c r="I20" i="39" s="1"/>
  <c r="J20" i="39" s="1"/>
  <c r="K20" i="39" s="1"/>
  <c r="L20" i="39" s="1"/>
  <c r="M20" i="39" s="1"/>
  <c r="N20" i="39" s="1"/>
  <c r="O20" i="39" s="1"/>
  <c r="P20" i="39" s="1"/>
  <c r="Q20" i="39" s="1"/>
  <c r="R20" i="39" s="1"/>
  <c r="S20" i="39" s="1"/>
  <c r="E21" i="39"/>
  <c r="F21" i="39" s="1"/>
  <c r="E9" i="39"/>
  <c r="E10" i="40"/>
  <c r="G10" i="40" s="1"/>
  <c r="H10" i="40" s="1"/>
  <c r="I10" i="40" s="1"/>
  <c r="J10" i="40" s="1"/>
  <c r="K10" i="40" s="1"/>
  <c r="L10" i="40" s="1"/>
  <c r="M10" i="40" s="1"/>
  <c r="N10" i="40" s="1"/>
  <c r="O10" i="40" s="1"/>
  <c r="P10" i="40" s="1"/>
  <c r="Q10" i="40" s="1"/>
  <c r="R10" i="40" s="1"/>
  <c r="S10" i="40" s="1"/>
  <c r="E11" i="40"/>
  <c r="E12" i="40"/>
  <c r="E13" i="40"/>
  <c r="E14" i="40"/>
  <c r="E15" i="40"/>
  <c r="E16" i="40"/>
  <c r="E17" i="40"/>
  <c r="G17" i="40" s="1"/>
  <c r="H17" i="40" s="1"/>
  <c r="I17" i="40" s="1"/>
  <c r="J17" i="40" s="1"/>
  <c r="K17" i="40" s="1"/>
  <c r="L17" i="40" s="1"/>
  <c r="M17" i="40" s="1"/>
  <c r="N17" i="40" s="1"/>
  <c r="O17" i="40" s="1"/>
  <c r="P17" i="40" s="1"/>
  <c r="Q17" i="40" s="1"/>
  <c r="R17" i="40" s="1"/>
  <c r="S17" i="40" s="1"/>
  <c r="E18" i="40"/>
  <c r="G18" i="40" s="1"/>
  <c r="H18" i="40" s="1"/>
  <c r="I18" i="40" s="1"/>
  <c r="J18" i="40" s="1"/>
  <c r="K18" i="40" s="1"/>
  <c r="L18" i="40" s="1"/>
  <c r="M18" i="40" s="1"/>
  <c r="N18" i="40" s="1"/>
  <c r="O18" i="40" s="1"/>
  <c r="P18" i="40" s="1"/>
  <c r="Q18" i="40" s="1"/>
  <c r="R18" i="40" s="1"/>
  <c r="S18" i="40" s="1"/>
  <c r="E19" i="40"/>
  <c r="G19" i="40" s="1"/>
  <c r="H19" i="40" s="1"/>
  <c r="I19" i="40" s="1"/>
  <c r="J19" i="40" s="1"/>
  <c r="K19" i="40" s="1"/>
  <c r="L19" i="40" s="1"/>
  <c r="M19" i="40" s="1"/>
  <c r="N19" i="40" s="1"/>
  <c r="O19" i="40" s="1"/>
  <c r="P19" i="40" s="1"/>
  <c r="Q19" i="40" s="1"/>
  <c r="R19" i="40" s="1"/>
  <c r="S19" i="40" s="1"/>
  <c r="E20" i="40"/>
  <c r="E21" i="40"/>
  <c r="E9" i="40"/>
  <c r="E10" i="41"/>
  <c r="G10" i="41" s="1"/>
  <c r="H10" i="41" s="1"/>
  <c r="I10" i="41" s="1"/>
  <c r="J10" i="41" s="1"/>
  <c r="K10" i="41" s="1"/>
  <c r="L10" i="41" s="1"/>
  <c r="M10" i="41" s="1"/>
  <c r="N10" i="41" s="1"/>
  <c r="O10" i="41" s="1"/>
  <c r="P10" i="41" s="1"/>
  <c r="Q10" i="41" s="1"/>
  <c r="R10" i="41" s="1"/>
  <c r="S10" i="41" s="1"/>
  <c r="E11" i="41"/>
  <c r="G11" i="41" s="1"/>
  <c r="H11" i="41" s="1"/>
  <c r="I11" i="41" s="1"/>
  <c r="J11" i="41" s="1"/>
  <c r="K11" i="41" s="1"/>
  <c r="L11" i="41" s="1"/>
  <c r="M11" i="41" s="1"/>
  <c r="N11" i="41" s="1"/>
  <c r="O11" i="41" s="1"/>
  <c r="P11" i="41" s="1"/>
  <c r="Q11" i="41" s="1"/>
  <c r="R11" i="41" s="1"/>
  <c r="S11" i="41" s="1"/>
  <c r="E12" i="41"/>
  <c r="G12" i="41" s="1"/>
  <c r="H12" i="41" s="1"/>
  <c r="I12" i="41" s="1"/>
  <c r="J12" i="41" s="1"/>
  <c r="K12" i="41" s="1"/>
  <c r="L12" i="41" s="1"/>
  <c r="M12" i="41" s="1"/>
  <c r="N12" i="41" s="1"/>
  <c r="O12" i="41" s="1"/>
  <c r="P12" i="41" s="1"/>
  <c r="Q12" i="41" s="1"/>
  <c r="R12" i="41" s="1"/>
  <c r="S12" i="41" s="1"/>
  <c r="E13" i="41"/>
  <c r="E14" i="41"/>
  <c r="G14" i="41" s="1"/>
  <c r="H14" i="41" s="1"/>
  <c r="I14" i="41" s="1"/>
  <c r="J14" i="41" s="1"/>
  <c r="K14" i="41" s="1"/>
  <c r="L14" i="41" s="1"/>
  <c r="M14" i="41" s="1"/>
  <c r="N14" i="41" s="1"/>
  <c r="O14" i="41" s="1"/>
  <c r="P14" i="41" s="1"/>
  <c r="Q14" i="41" s="1"/>
  <c r="R14" i="41" s="1"/>
  <c r="S14" i="41" s="1"/>
  <c r="E15" i="41"/>
  <c r="E16" i="41"/>
  <c r="G16" i="41" s="1"/>
  <c r="H16" i="41" s="1"/>
  <c r="I16" i="41" s="1"/>
  <c r="J16" i="41" s="1"/>
  <c r="K16" i="41" s="1"/>
  <c r="L16" i="41" s="1"/>
  <c r="M16" i="41" s="1"/>
  <c r="N16" i="41" s="1"/>
  <c r="O16" i="41" s="1"/>
  <c r="P16" i="41" s="1"/>
  <c r="Q16" i="41" s="1"/>
  <c r="R16" i="41" s="1"/>
  <c r="S16" i="41" s="1"/>
  <c r="E17" i="41"/>
  <c r="G17" i="41" s="1"/>
  <c r="H17" i="41" s="1"/>
  <c r="I17" i="41" s="1"/>
  <c r="J17" i="41" s="1"/>
  <c r="K17" i="41" s="1"/>
  <c r="L17" i="41" s="1"/>
  <c r="M17" i="41" s="1"/>
  <c r="N17" i="41" s="1"/>
  <c r="O17" i="41" s="1"/>
  <c r="P17" i="41" s="1"/>
  <c r="Q17" i="41" s="1"/>
  <c r="R17" i="41" s="1"/>
  <c r="S17" i="41" s="1"/>
  <c r="E18" i="41"/>
  <c r="G18" i="41" s="1"/>
  <c r="H18" i="41" s="1"/>
  <c r="I18" i="41" s="1"/>
  <c r="J18" i="41" s="1"/>
  <c r="K18" i="41" s="1"/>
  <c r="L18" i="41" s="1"/>
  <c r="M18" i="41" s="1"/>
  <c r="N18" i="41" s="1"/>
  <c r="O18" i="41" s="1"/>
  <c r="P18" i="41" s="1"/>
  <c r="Q18" i="41" s="1"/>
  <c r="R18" i="41" s="1"/>
  <c r="S18" i="41" s="1"/>
  <c r="E19" i="41"/>
  <c r="E20" i="41"/>
  <c r="G20" i="41" s="1"/>
  <c r="H20" i="41" s="1"/>
  <c r="I20" i="41" s="1"/>
  <c r="J20" i="41" s="1"/>
  <c r="K20" i="41" s="1"/>
  <c r="L20" i="41" s="1"/>
  <c r="M20" i="41" s="1"/>
  <c r="N20" i="41" s="1"/>
  <c r="O20" i="41" s="1"/>
  <c r="P20" i="41" s="1"/>
  <c r="Q20" i="41" s="1"/>
  <c r="R20" i="41" s="1"/>
  <c r="S20" i="41" s="1"/>
  <c r="E21" i="41"/>
  <c r="E9" i="41"/>
  <c r="E10" i="42"/>
  <c r="E11" i="42"/>
  <c r="G11" i="42" s="1"/>
  <c r="H11" i="42" s="1"/>
  <c r="I11" i="42" s="1"/>
  <c r="J11" i="42" s="1"/>
  <c r="K11" i="42" s="1"/>
  <c r="L11" i="42" s="1"/>
  <c r="M11" i="42" s="1"/>
  <c r="N11" i="42" s="1"/>
  <c r="O11" i="42" s="1"/>
  <c r="P11" i="42" s="1"/>
  <c r="Q11" i="42" s="1"/>
  <c r="R11" i="42" s="1"/>
  <c r="S11" i="42" s="1"/>
  <c r="E12" i="42"/>
  <c r="G12" i="42"/>
  <c r="H12" i="42" s="1"/>
  <c r="I12" i="42" s="1"/>
  <c r="J12" i="42" s="1"/>
  <c r="K12" i="42" s="1"/>
  <c r="L12" i="42" s="1"/>
  <c r="M12" i="42" s="1"/>
  <c r="N12" i="42" s="1"/>
  <c r="O12" i="42" s="1"/>
  <c r="P12" i="42" s="1"/>
  <c r="Q12" i="42" s="1"/>
  <c r="R12" i="42" s="1"/>
  <c r="S12" i="42" s="1"/>
  <c r="E13" i="42"/>
  <c r="G13" i="42" s="1"/>
  <c r="H13" i="42" s="1"/>
  <c r="I13" i="42" s="1"/>
  <c r="J13" i="42" s="1"/>
  <c r="K13" i="42" s="1"/>
  <c r="L13" i="42" s="1"/>
  <c r="M13" i="42" s="1"/>
  <c r="N13" i="42" s="1"/>
  <c r="O13" i="42" s="1"/>
  <c r="P13" i="42" s="1"/>
  <c r="Q13" i="42" s="1"/>
  <c r="R13" i="42" s="1"/>
  <c r="S13" i="42" s="1"/>
  <c r="E14" i="42"/>
  <c r="E15" i="42"/>
  <c r="G15" i="42" s="1"/>
  <c r="H15" i="42" s="1"/>
  <c r="I15" i="42" s="1"/>
  <c r="J15" i="42" s="1"/>
  <c r="K15" i="42" s="1"/>
  <c r="L15" i="42" s="1"/>
  <c r="M15" i="42" s="1"/>
  <c r="N15" i="42" s="1"/>
  <c r="O15" i="42" s="1"/>
  <c r="P15" i="42" s="1"/>
  <c r="Q15" i="42" s="1"/>
  <c r="R15" i="42" s="1"/>
  <c r="S15" i="42" s="1"/>
  <c r="E16" i="42"/>
  <c r="G16" i="42" s="1"/>
  <c r="H16" i="42" s="1"/>
  <c r="I16" i="42" s="1"/>
  <c r="J16" i="42" s="1"/>
  <c r="K16" i="42" s="1"/>
  <c r="L16" i="42" s="1"/>
  <c r="M16" i="42" s="1"/>
  <c r="N16" i="42" s="1"/>
  <c r="O16" i="42" s="1"/>
  <c r="P16" i="42" s="1"/>
  <c r="Q16" i="42" s="1"/>
  <c r="R16" i="42" s="1"/>
  <c r="S16" i="42" s="1"/>
  <c r="E17" i="42"/>
  <c r="G17" i="42" s="1"/>
  <c r="H17" i="42" s="1"/>
  <c r="I17" i="42" s="1"/>
  <c r="J17" i="42" s="1"/>
  <c r="K17" i="42" s="1"/>
  <c r="L17" i="42" s="1"/>
  <c r="M17" i="42" s="1"/>
  <c r="N17" i="42" s="1"/>
  <c r="O17" i="42" s="1"/>
  <c r="P17" i="42" s="1"/>
  <c r="Q17" i="42" s="1"/>
  <c r="R17" i="42" s="1"/>
  <c r="S17" i="42" s="1"/>
  <c r="E18" i="42"/>
  <c r="E19" i="42"/>
  <c r="G19" i="42" s="1"/>
  <c r="H19" i="42" s="1"/>
  <c r="I19" i="42" s="1"/>
  <c r="J19" i="42" s="1"/>
  <c r="K19" i="42" s="1"/>
  <c r="L19" i="42" s="1"/>
  <c r="M19" i="42" s="1"/>
  <c r="N19" i="42" s="1"/>
  <c r="O19" i="42" s="1"/>
  <c r="P19" i="42" s="1"/>
  <c r="Q19" i="42" s="1"/>
  <c r="R19" i="42" s="1"/>
  <c r="S19" i="42" s="1"/>
  <c r="E20" i="42"/>
  <c r="F20" i="42" s="1"/>
  <c r="E21" i="42"/>
  <c r="G21" i="42" s="1"/>
  <c r="H21" i="42" s="1"/>
  <c r="I21" i="42" s="1"/>
  <c r="J21" i="42" s="1"/>
  <c r="K21" i="42" s="1"/>
  <c r="L21" i="42" s="1"/>
  <c r="M21" i="42" s="1"/>
  <c r="N21" i="42" s="1"/>
  <c r="O21" i="42" s="1"/>
  <c r="P21" i="42" s="1"/>
  <c r="Q21" i="42" s="1"/>
  <c r="R21" i="42" s="1"/>
  <c r="S21" i="42" s="1"/>
  <c r="E9" i="42"/>
  <c r="E8" i="42"/>
  <c r="G19" i="41"/>
  <c r="H19" i="41" s="1"/>
  <c r="I19" i="41" s="1"/>
  <c r="J19" i="41" s="1"/>
  <c r="K19" i="41" s="1"/>
  <c r="L19" i="41" s="1"/>
  <c r="M19" i="41" s="1"/>
  <c r="N19" i="41" s="1"/>
  <c r="O19" i="41" s="1"/>
  <c r="P19" i="41" s="1"/>
  <c r="Q19" i="41" s="1"/>
  <c r="R19" i="41" s="1"/>
  <c r="S19" i="41" s="1"/>
  <c r="F20" i="41"/>
  <c r="E8" i="41"/>
  <c r="G11" i="40"/>
  <c r="H11" i="40" s="1"/>
  <c r="I11" i="40" s="1"/>
  <c r="J11" i="40" s="1"/>
  <c r="K11" i="40" s="1"/>
  <c r="L11" i="40" s="1"/>
  <c r="M11" i="40" s="1"/>
  <c r="N11" i="40" s="1"/>
  <c r="O11" i="40" s="1"/>
  <c r="P11" i="40" s="1"/>
  <c r="Q11" i="40" s="1"/>
  <c r="R11" i="40" s="1"/>
  <c r="S11" i="40" s="1"/>
  <c r="G12" i="40"/>
  <c r="H12" i="40" s="1"/>
  <c r="I12" i="40" s="1"/>
  <c r="J12" i="40" s="1"/>
  <c r="K12" i="40" s="1"/>
  <c r="L12" i="40" s="1"/>
  <c r="M12" i="40" s="1"/>
  <c r="N12" i="40" s="1"/>
  <c r="O12" i="40" s="1"/>
  <c r="P12" i="40" s="1"/>
  <c r="Q12" i="40" s="1"/>
  <c r="R12" i="40" s="1"/>
  <c r="S12" i="40" s="1"/>
  <c r="G14" i="40"/>
  <c r="H14" i="40" s="1"/>
  <c r="I14" i="40" s="1"/>
  <c r="J14" i="40" s="1"/>
  <c r="K14" i="40" s="1"/>
  <c r="L14" i="40" s="1"/>
  <c r="M14" i="40" s="1"/>
  <c r="N14" i="40" s="1"/>
  <c r="O14" i="40" s="1"/>
  <c r="P14" i="40" s="1"/>
  <c r="Q14" i="40" s="1"/>
  <c r="R14" i="40" s="1"/>
  <c r="S14" i="40" s="1"/>
  <c r="G16" i="40"/>
  <c r="H16" i="40" s="1"/>
  <c r="I16" i="40" s="1"/>
  <c r="J16" i="40" s="1"/>
  <c r="K16" i="40" s="1"/>
  <c r="L16" i="40" s="1"/>
  <c r="M16" i="40" s="1"/>
  <c r="N16" i="40" s="1"/>
  <c r="O16" i="40" s="1"/>
  <c r="P16" i="40" s="1"/>
  <c r="Q16" i="40" s="1"/>
  <c r="R16" i="40" s="1"/>
  <c r="S16" i="40" s="1"/>
  <c r="F20" i="40"/>
  <c r="G20" i="40"/>
  <c r="H20" i="40" s="1"/>
  <c r="I20" i="40" s="1"/>
  <c r="J20" i="40" s="1"/>
  <c r="K20" i="40" s="1"/>
  <c r="L20" i="40" s="1"/>
  <c r="M20" i="40" s="1"/>
  <c r="N20" i="40" s="1"/>
  <c r="O20" i="40" s="1"/>
  <c r="P20" i="40" s="1"/>
  <c r="Q20" i="40" s="1"/>
  <c r="R20" i="40" s="1"/>
  <c r="S20" i="40" s="1"/>
  <c r="E8" i="40"/>
  <c r="G13" i="39"/>
  <c r="H13" i="39" s="1"/>
  <c r="I13" i="39" s="1"/>
  <c r="J13" i="39" s="1"/>
  <c r="K13" i="39" s="1"/>
  <c r="L13" i="39" s="1"/>
  <c r="M13" i="39" s="1"/>
  <c r="N13" i="39" s="1"/>
  <c r="O13" i="39" s="1"/>
  <c r="P13" i="39" s="1"/>
  <c r="Q13" i="39" s="1"/>
  <c r="R13" i="39" s="1"/>
  <c r="S13" i="39" s="1"/>
  <c r="F20" i="39"/>
  <c r="E8" i="39"/>
  <c r="G10" i="38"/>
  <c r="H10" i="38"/>
  <c r="I10" i="38" s="1"/>
  <c r="J10" i="38" s="1"/>
  <c r="K10" i="38" s="1"/>
  <c r="L10" i="38" s="1"/>
  <c r="M10" i="38" s="1"/>
  <c r="N10" i="38" s="1"/>
  <c r="O10" i="38" s="1"/>
  <c r="P10" i="38" s="1"/>
  <c r="Q10" i="38" s="1"/>
  <c r="R10" i="38" s="1"/>
  <c r="S10" i="38" s="1"/>
  <c r="G13" i="38"/>
  <c r="H13" i="38" s="1"/>
  <c r="I13" i="38" s="1"/>
  <c r="J13" i="38" s="1"/>
  <c r="K13" i="38" s="1"/>
  <c r="L13" i="38" s="1"/>
  <c r="M13" i="38" s="1"/>
  <c r="N13" i="38" s="1"/>
  <c r="O13" i="38" s="1"/>
  <c r="P13" i="38" s="1"/>
  <c r="Q13" i="38" s="1"/>
  <c r="R13" i="38" s="1"/>
  <c r="S13" i="38" s="1"/>
  <c r="G14" i="38"/>
  <c r="H14" i="38" s="1"/>
  <c r="I14" i="38" s="1"/>
  <c r="J14" i="38" s="1"/>
  <c r="K14" i="38" s="1"/>
  <c r="L14" i="38" s="1"/>
  <c r="M14" i="38" s="1"/>
  <c r="N14" i="38" s="1"/>
  <c r="O14" i="38" s="1"/>
  <c r="P14" i="38" s="1"/>
  <c r="Q14" i="38" s="1"/>
  <c r="R14" i="38" s="1"/>
  <c r="S14" i="38" s="1"/>
  <c r="G18" i="38"/>
  <c r="H18" i="38" s="1"/>
  <c r="I18" i="38" s="1"/>
  <c r="J18" i="38" s="1"/>
  <c r="K18" i="38" s="1"/>
  <c r="L18" i="38" s="1"/>
  <c r="M18" i="38" s="1"/>
  <c r="N18" i="38" s="1"/>
  <c r="O18" i="38" s="1"/>
  <c r="P18" i="38" s="1"/>
  <c r="Q18" i="38" s="1"/>
  <c r="R18" i="38" s="1"/>
  <c r="S18" i="38" s="1"/>
  <c r="E8" i="38"/>
  <c r="E8" i="37"/>
  <c r="F10" i="36"/>
  <c r="E8" i="36"/>
  <c r="F10" i="35"/>
  <c r="E8" i="35"/>
  <c r="G10" i="34"/>
  <c r="H10" i="34" s="1"/>
  <c r="I10" i="34" s="1"/>
  <c r="J10" i="34" s="1"/>
  <c r="K10" i="34" s="1"/>
  <c r="L10" i="34" s="1"/>
  <c r="M10" i="34" s="1"/>
  <c r="N10" i="34" s="1"/>
  <c r="O10" i="34" s="1"/>
  <c r="P10" i="34" s="1"/>
  <c r="Q10" i="34" s="1"/>
  <c r="R10" i="34" s="1"/>
  <c r="S10" i="34" s="1"/>
  <c r="E8" i="34"/>
  <c r="E10" i="32"/>
  <c r="G10" i="32" s="1"/>
  <c r="H10" i="32" s="1"/>
  <c r="I10" i="32" s="1"/>
  <c r="J10" i="32" s="1"/>
  <c r="K10" i="32" s="1"/>
  <c r="L10" i="32" s="1"/>
  <c r="M10" i="32" s="1"/>
  <c r="N10" i="32" s="1"/>
  <c r="O10" i="32" s="1"/>
  <c r="P10" i="32" s="1"/>
  <c r="Q10" i="32" s="1"/>
  <c r="R10" i="32" s="1"/>
  <c r="S10" i="32" s="1"/>
  <c r="E11" i="32"/>
  <c r="F11" i="32" s="1"/>
  <c r="E9" i="32"/>
  <c r="E8" i="32"/>
  <c r="G14" i="31"/>
  <c r="G42" i="31"/>
  <c r="G78" i="31"/>
  <c r="G37" i="30"/>
  <c r="H37" i="30" s="1"/>
  <c r="I37" i="30" s="1"/>
  <c r="J37" i="30" s="1"/>
  <c r="K37" i="30" s="1"/>
  <c r="L37" i="30" s="1"/>
  <c r="M37" i="30" s="1"/>
  <c r="N37" i="30" s="1"/>
  <c r="O37" i="30" s="1"/>
  <c r="P37" i="30" s="1"/>
  <c r="Q37" i="30" s="1"/>
  <c r="R37" i="30" s="1"/>
  <c r="S37" i="30" s="1"/>
  <c r="G38" i="30"/>
  <c r="G45" i="30"/>
  <c r="H45" i="30" s="1"/>
  <c r="I45" i="30" s="1"/>
  <c r="J45" i="30" s="1"/>
  <c r="K45" i="30" s="1"/>
  <c r="L45" i="30" s="1"/>
  <c r="M45" i="30" s="1"/>
  <c r="N45" i="30" s="1"/>
  <c r="O45" i="30" s="1"/>
  <c r="P45" i="30" s="1"/>
  <c r="Q45" i="30" s="1"/>
  <c r="R45" i="30" s="1"/>
  <c r="S45" i="30" s="1"/>
  <c r="G65" i="30"/>
  <c r="H65" i="30" s="1"/>
  <c r="I65" i="30" s="1"/>
  <c r="J65" i="30" s="1"/>
  <c r="K65" i="30" s="1"/>
  <c r="L65" i="30" s="1"/>
  <c r="M65" i="30" s="1"/>
  <c r="N65" i="30" s="1"/>
  <c r="O65" i="30" s="1"/>
  <c r="P65" i="30" s="1"/>
  <c r="Q65" i="30" s="1"/>
  <c r="R65" i="30" s="1"/>
  <c r="S65" i="30" s="1"/>
  <c r="G69" i="30"/>
  <c r="H69" i="30" s="1"/>
  <c r="I69" i="30" s="1"/>
  <c r="J69" i="30" s="1"/>
  <c r="K69" i="30" s="1"/>
  <c r="L69" i="30" s="1"/>
  <c r="M69" i="30" s="1"/>
  <c r="N69" i="30" s="1"/>
  <c r="O69" i="30" s="1"/>
  <c r="P69" i="30" s="1"/>
  <c r="Q69" i="30" s="1"/>
  <c r="R69" i="30" s="1"/>
  <c r="S69" i="30" s="1"/>
  <c r="G77" i="30"/>
  <c r="H77" i="30" s="1"/>
  <c r="I77" i="30" s="1"/>
  <c r="J77" i="30" s="1"/>
  <c r="K77" i="30" s="1"/>
  <c r="L77" i="30" s="1"/>
  <c r="M77" i="30" s="1"/>
  <c r="N77" i="30" s="1"/>
  <c r="O77" i="30" s="1"/>
  <c r="P77" i="30" s="1"/>
  <c r="Q77" i="30" s="1"/>
  <c r="R77" i="30" s="1"/>
  <c r="S77" i="30" s="1"/>
  <c r="F85" i="30"/>
  <c r="G13" i="29"/>
  <c r="H13" i="29" s="1"/>
  <c r="I13" i="29" s="1"/>
  <c r="J13" i="29" s="1"/>
  <c r="K13" i="29" s="1"/>
  <c r="L13" i="29" s="1"/>
  <c r="M13" i="29" s="1"/>
  <c r="N13" i="29" s="1"/>
  <c r="O13" i="29" s="1"/>
  <c r="P13" i="29" s="1"/>
  <c r="Q13" i="29" s="1"/>
  <c r="R13" i="29" s="1"/>
  <c r="S13" i="29" s="1"/>
  <c r="G33" i="29"/>
  <c r="H33" i="29" s="1"/>
  <c r="I33" i="29" s="1"/>
  <c r="J33" i="29" s="1"/>
  <c r="K33" i="29" s="1"/>
  <c r="L33" i="29" s="1"/>
  <c r="M33" i="29" s="1"/>
  <c r="N33" i="29" s="1"/>
  <c r="O33" i="29" s="1"/>
  <c r="P33" i="29" s="1"/>
  <c r="Q33" i="29" s="1"/>
  <c r="R33" i="29" s="1"/>
  <c r="S33" i="29" s="1"/>
  <c r="G34" i="29"/>
  <c r="G37" i="29"/>
  <c r="H37" i="29" s="1"/>
  <c r="I37" i="29" s="1"/>
  <c r="J37" i="29" s="1"/>
  <c r="K37" i="29" s="1"/>
  <c r="L37" i="29" s="1"/>
  <c r="M37" i="29" s="1"/>
  <c r="N37" i="29" s="1"/>
  <c r="O37" i="29" s="1"/>
  <c r="P37" i="29" s="1"/>
  <c r="Q37" i="29" s="1"/>
  <c r="R37" i="29" s="1"/>
  <c r="S37" i="29" s="1"/>
  <c r="G42" i="29"/>
  <c r="G50" i="29"/>
  <c r="G58" i="29"/>
  <c r="G61" i="29"/>
  <c r="H61" i="29" s="1"/>
  <c r="I61" i="29" s="1"/>
  <c r="J61" i="29" s="1"/>
  <c r="K61" i="29" s="1"/>
  <c r="L61" i="29" s="1"/>
  <c r="M61" i="29" s="1"/>
  <c r="N61" i="29" s="1"/>
  <c r="O61" i="29" s="1"/>
  <c r="P61" i="29" s="1"/>
  <c r="Q61" i="29" s="1"/>
  <c r="R61" i="29" s="1"/>
  <c r="S61" i="29" s="1"/>
  <c r="G62" i="29"/>
  <c r="G65" i="29"/>
  <c r="H65" i="29" s="1"/>
  <c r="I65" i="29" s="1"/>
  <c r="J65" i="29" s="1"/>
  <c r="K65" i="29" s="1"/>
  <c r="L65" i="29" s="1"/>
  <c r="M65" i="29" s="1"/>
  <c r="N65" i="29" s="1"/>
  <c r="O65" i="29" s="1"/>
  <c r="P65" i="29" s="1"/>
  <c r="Q65" i="29" s="1"/>
  <c r="R65" i="29" s="1"/>
  <c r="S65" i="29" s="1"/>
  <c r="G69" i="29"/>
  <c r="H69" i="29" s="1"/>
  <c r="I69" i="29" s="1"/>
  <c r="J69" i="29" s="1"/>
  <c r="K69" i="29" s="1"/>
  <c r="L69" i="29" s="1"/>
  <c r="M69" i="29" s="1"/>
  <c r="N69" i="29" s="1"/>
  <c r="O69" i="29" s="1"/>
  <c r="P69" i="29" s="1"/>
  <c r="Q69" i="29" s="1"/>
  <c r="R69" i="29" s="1"/>
  <c r="S69" i="29" s="1"/>
  <c r="G70" i="29"/>
  <c r="G77" i="29"/>
  <c r="H77" i="29" s="1"/>
  <c r="I77" i="29" s="1"/>
  <c r="J77" i="29" s="1"/>
  <c r="K77" i="29" s="1"/>
  <c r="L77" i="29" s="1"/>
  <c r="M77" i="29" s="1"/>
  <c r="N77" i="29" s="1"/>
  <c r="O77" i="29" s="1"/>
  <c r="P77" i="29" s="1"/>
  <c r="Q77" i="29" s="1"/>
  <c r="R77" i="29" s="1"/>
  <c r="S77" i="29" s="1"/>
  <c r="G86" i="29"/>
  <c r="H86" i="29" s="1"/>
  <c r="I86" i="29" s="1"/>
  <c r="J86" i="29" s="1"/>
  <c r="K86" i="29" s="1"/>
  <c r="L86" i="29" s="1"/>
  <c r="M86" i="29" s="1"/>
  <c r="N86" i="29" s="1"/>
  <c r="O86" i="29" s="1"/>
  <c r="P86" i="29" s="1"/>
  <c r="Q86" i="29" s="1"/>
  <c r="R86" i="29" s="1"/>
  <c r="S86" i="29" s="1"/>
  <c r="G13" i="28"/>
  <c r="H13" i="28" s="1"/>
  <c r="I13" i="28" s="1"/>
  <c r="J13" i="28" s="1"/>
  <c r="K13" i="28" s="1"/>
  <c r="L13" i="28" s="1"/>
  <c r="M13" i="28" s="1"/>
  <c r="N13" i="28" s="1"/>
  <c r="O13" i="28" s="1"/>
  <c r="P13" i="28" s="1"/>
  <c r="Q13" i="28" s="1"/>
  <c r="R13" i="28" s="1"/>
  <c r="S13" i="28" s="1"/>
  <c r="G21" i="28"/>
  <c r="H21" i="28" s="1"/>
  <c r="I21" i="28" s="1"/>
  <c r="J21" i="28" s="1"/>
  <c r="K21" i="28" s="1"/>
  <c r="L21" i="28" s="1"/>
  <c r="M21" i="28" s="1"/>
  <c r="N21" i="28" s="1"/>
  <c r="O21" i="28" s="1"/>
  <c r="P21" i="28" s="1"/>
  <c r="Q21" i="28" s="1"/>
  <c r="R21" i="28" s="1"/>
  <c r="S21" i="28" s="1"/>
  <c r="G29" i="28"/>
  <c r="H29" i="28" s="1"/>
  <c r="I29" i="28" s="1"/>
  <c r="J29" i="28" s="1"/>
  <c r="K29" i="28" s="1"/>
  <c r="L29" i="28" s="1"/>
  <c r="M29" i="28" s="1"/>
  <c r="N29" i="28" s="1"/>
  <c r="O29" i="28" s="1"/>
  <c r="P29" i="28" s="1"/>
  <c r="Q29" i="28" s="1"/>
  <c r="R29" i="28" s="1"/>
  <c r="S29" i="28" s="1"/>
  <c r="G42" i="28"/>
  <c r="G45" i="28"/>
  <c r="H45" i="28" s="1"/>
  <c r="I45" i="28" s="1"/>
  <c r="J45" i="28" s="1"/>
  <c r="K45" i="28" s="1"/>
  <c r="L45" i="28" s="1"/>
  <c r="M45" i="28" s="1"/>
  <c r="N45" i="28" s="1"/>
  <c r="O45" i="28" s="1"/>
  <c r="P45" i="28" s="1"/>
  <c r="Q45" i="28" s="1"/>
  <c r="R45" i="28" s="1"/>
  <c r="S45" i="28" s="1"/>
  <c r="G46" i="28"/>
  <c r="G49" i="28"/>
  <c r="H49" i="28" s="1"/>
  <c r="I49" i="28" s="1"/>
  <c r="J49" i="28" s="1"/>
  <c r="K49" i="28" s="1"/>
  <c r="L49" i="28" s="1"/>
  <c r="M49" i="28" s="1"/>
  <c r="N49" i="28" s="1"/>
  <c r="O49" i="28" s="1"/>
  <c r="P49" i="28" s="1"/>
  <c r="Q49" i="28" s="1"/>
  <c r="R49" i="28" s="1"/>
  <c r="S49" i="28" s="1"/>
  <c r="G53" i="28"/>
  <c r="H53" i="28" s="1"/>
  <c r="I53" i="28" s="1"/>
  <c r="J53" i="28" s="1"/>
  <c r="K53" i="28" s="1"/>
  <c r="L53" i="28" s="1"/>
  <c r="M53" i="28" s="1"/>
  <c r="N53" i="28" s="1"/>
  <c r="O53" i="28" s="1"/>
  <c r="P53" i="28" s="1"/>
  <c r="Q53" i="28" s="1"/>
  <c r="R53" i="28" s="1"/>
  <c r="S53" i="28" s="1"/>
  <c r="G57" i="28"/>
  <c r="H57" i="28" s="1"/>
  <c r="I57" i="28" s="1"/>
  <c r="J57" i="28" s="1"/>
  <c r="K57" i="28" s="1"/>
  <c r="L57" i="28" s="1"/>
  <c r="M57" i="28" s="1"/>
  <c r="N57" i="28" s="1"/>
  <c r="O57" i="28" s="1"/>
  <c r="P57" i="28" s="1"/>
  <c r="Q57" i="28" s="1"/>
  <c r="R57" i="28" s="1"/>
  <c r="S57" i="28" s="1"/>
  <c r="G61" i="28"/>
  <c r="H61" i="28" s="1"/>
  <c r="I61" i="28" s="1"/>
  <c r="J61" i="28" s="1"/>
  <c r="K61" i="28" s="1"/>
  <c r="L61" i="28" s="1"/>
  <c r="M61" i="28" s="1"/>
  <c r="N61" i="28" s="1"/>
  <c r="O61" i="28" s="1"/>
  <c r="P61" i="28" s="1"/>
  <c r="Q61" i="28" s="1"/>
  <c r="R61" i="28" s="1"/>
  <c r="S61" i="28" s="1"/>
  <c r="G65" i="28"/>
  <c r="H65" i="28" s="1"/>
  <c r="I65" i="28" s="1"/>
  <c r="J65" i="28" s="1"/>
  <c r="K65" i="28" s="1"/>
  <c r="L65" i="28" s="1"/>
  <c r="M65" i="28" s="1"/>
  <c r="N65" i="28" s="1"/>
  <c r="O65" i="28" s="1"/>
  <c r="P65" i="28" s="1"/>
  <c r="Q65" i="28" s="1"/>
  <c r="R65" i="28" s="1"/>
  <c r="S65" i="28" s="1"/>
  <c r="G66" i="28"/>
  <c r="G69" i="28"/>
  <c r="H69" i="28" s="1"/>
  <c r="I69" i="28" s="1"/>
  <c r="J69" i="28" s="1"/>
  <c r="K69" i="28" s="1"/>
  <c r="L69" i="28" s="1"/>
  <c r="M69" i="28" s="1"/>
  <c r="N69" i="28" s="1"/>
  <c r="O69" i="28" s="1"/>
  <c r="P69" i="28" s="1"/>
  <c r="Q69" i="28" s="1"/>
  <c r="R69" i="28" s="1"/>
  <c r="S69" i="28" s="1"/>
  <c r="G77" i="28"/>
  <c r="H77" i="28" s="1"/>
  <c r="I77" i="28" s="1"/>
  <c r="J77" i="28" s="1"/>
  <c r="K77" i="28" s="1"/>
  <c r="L77" i="28" s="1"/>
  <c r="M77" i="28" s="1"/>
  <c r="N77" i="28" s="1"/>
  <c r="O77" i="28" s="1"/>
  <c r="P77" i="28" s="1"/>
  <c r="Q77" i="28" s="1"/>
  <c r="R77" i="28" s="1"/>
  <c r="S77" i="28" s="1"/>
  <c r="G81" i="28"/>
  <c r="H81" i="28" s="1"/>
  <c r="I81" i="28" s="1"/>
  <c r="J81" i="28" s="1"/>
  <c r="K81" i="28" s="1"/>
  <c r="L81" i="28" s="1"/>
  <c r="M81" i="28" s="1"/>
  <c r="N81" i="28" s="1"/>
  <c r="O81" i="28" s="1"/>
  <c r="P81" i="28" s="1"/>
  <c r="Q81" i="28" s="1"/>
  <c r="R81" i="28" s="1"/>
  <c r="S81" i="28" s="1"/>
  <c r="G82" i="28"/>
  <c r="G85" i="28"/>
  <c r="H85" i="28" s="1"/>
  <c r="I85" i="28" s="1"/>
  <c r="J85" i="28" s="1"/>
  <c r="K85" i="28" s="1"/>
  <c r="L85" i="28" s="1"/>
  <c r="M85" i="28" s="1"/>
  <c r="N85" i="28" s="1"/>
  <c r="O85" i="28" s="1"/>
  <c r="P85" i="28" s="1"/>
  <c r="Q85" i="28" s="1"/>
  <c r="R85" i="28" s="1"/>
  <c r="S85" i="28" s="1"/>
  <c r="F85" i="28"/>
  <c r="G86" i="28"/>
  <c r="H86" i="28" s="1"/>
  <c r="I86" i="28" s="1"/>
  <c r="J86" i="28" s="1"/>
  <c r="K86" i="28" s="1"/>
  <c r="L86" i="28" s="1"/>
  <c r="M86" i="28" s="1"/>
  <c r="N86" i="28" s="1"/>
  <c r="O86" i="28" s="1"/>
  <c r="P86" i="28" s="1"/>
  <c r="Q86" i="28" s="1"/>
  <c r="R86" i="28" s="1"/>
  <c r="S86" i="28" s="1"/>
  <c r="G15" i="27"/>
  <c r="G26" i="27"/>
  <c r="G37" i="27"/>
  <c r="H37" i="27" s="1"/>
  <c r="I37" i="27" s="1"/>
  <c r="J37" i="27" s="1"/>
  <c r="K37" i="27" s="1"/>
  <c r="L37" i="27" s="1"/>
  <c r="M37" i="27" s="1"/>
  <c r="N37" i="27" s="1"/>
  <c r="O37" i="27" s="1"/>
  <c r="P37" i="27" s="1"/>
  <c r="Q37" i="27" s="1"/>
  <c r="R37" i="27" s="1"/>
  <c r="S37" i="27" s="1"/>
  <c r="G41" i="27"/>
  <c r="H41" i="27" s="1"/>
  <c r="I41" i="27" s="1"/>
  <c r="J41" i="27" s="1"/>
  <c r="K41" i="27" s="1"/>
  <c r="L41" i="27" s="1"/>
  <c r="M41" i="27" s="1"/>
  <c r="N41" i="27" s="1"/>
  <c r="O41" i="27" s="1"/>
  <c r="P41" i="27" s="1"/>
  <c r="Q41" i="27" s="1"/>
  <c r="R41" i="27" s="1"/>
  <c r="S41" i="27" s="1"/>
  <c r="G42" i="27"/>
  <c r="G43" i="27"/>
  <c r="G45" i="27"/>
  <c r="H45" i="27" s="1"/>
  <c r="I45" i="27" s="1"/>
  <c r="J45" i="27" s="1"/>
  <c r="K45" i="27" s="1"/>
  <c r="L45" i="27" s="1"/>
  <c r="M45" i="27" s="1"/>
  <c r="N45" i="27" s="1"/>
  <c r="O45" i="27" s="1"/>
  <c r="P45" i="27" s="1"/>
  <c r="Q45" i="27" s="1"/>
  <c r="R45" i="27" s="1"/>
  <c r="S45" i="27" s="1"/>
  <c r="G46" i="27"/>
  <c r="G49" i="27"/>
  <c r="H49" i="27" s="1"/>
  <c r="I49" i="27" s="1"/>
  <c r="J49" i="27" s="1"/>
  <c r="K49" i="27" s="1"/>
  <c r="L49" i="27" s="1"/>
  <c r="M49" i="27" s="1"/>
  <c r="N49" i="27" s="1"/>
  <c r="O49" i="27" s="1"/>
  <c r="P49" i="27" s="1"/>
  <c r="Q49" i="27" s="1"/>
  <c r="R49" i="27" s="1"/>
  <c r="S49" i="27" s="1"/>
  <c r="G76" i="27"/>
  <c r="H76" i="27" s="1"/>
  <c r="I76" i="27" s="1"/>
  <c r="J76" i="27" s="1"/>
  <c r="K76" i="27" s="1"/>
  <c r="L76" i="27" s="1"/>
  <c r="M76" i="27" s="1"/>
  <c r="N76" i="27" s="1"/>
  <c r="O76" i="27" s="1"/>
  <c r="P76" i="27" s="1"/>
  <c r="Q76" i="27" s="1"/>
  <c r="R76" i="27" s="1"/>
  <c r="S76" i="27" s="1"/>
  <c r="F85" i="27"/>
  <c r="E8" i="27"/>
  <c r="G13" i="23"/>
  <c r="H13" i="23" s="1"/>
  <c r="I13" i="23" s="1"/>
  <c r="J13" i="23" s="1"/>
  <c r="K13" i="23" s="1"/>
  <c r="L13" i="23" s="1"/>
  <c r="M13" i="23" s="1"/>
  <c r="N13" i="23" s="1"/>
  <c r="O13" i="23" s="1"/>
  <c r="P13" i="23" s="1"/>
  <c r="Q13" i="23" s="1"/>
  <c r="R13" i="23" s="1"/>
  <c r="S13" i="23" s="1"/>
  <c r="G14" i="23"/>
  <c r="G18" i="23"/>
  <c r="K21" i="23"/>
  <c r="L21" i="23" s="1"/>
  <c r="M21" i="23" s="1"/>
  <c r="N21" i="23" s="1"/>
  <c r="O21" i="23" s="1"/>
  <c r="P21" i="23" s="1"/>
  <c r="Q21" i="23" s="1"/>
  <c r="R21" i="23" s="1"/>
  <c r="S21" i="23" s="1"/>
  <c r="G22" i="23"/>
  <c r="G26" i="23"/>
  <c r="G29" i="23"/>
  <c r="H29" i="23" s="1"/>
  <c r="I29" i="23" s="1"/>
  <c r="J29" i="23" s="1"/>
  <c r="K29" i="23" s="1"/>
  <c r="L29" i="23" s="1"/>
  <c r="M29" i="23" s="1"/>
  <c r="N29" i="23" s="1"/>
  <c r="O29" i="23" s="1"/>
  <c r="P29" i="23" s="1"/>
  <c r="Q29" i="23" s="1"/>
  <c r="R29" i="23" s="1"/>
  <c r="S29" i="23" s="1"/>
  <c r="G33" i="23"/>
  <c r="H33" i="23" s="1"/>
  <c r="I33" i="23" s="1"/>
  <c r="J33" i="23" s="1"/>
  <c r="K33" i="23" s="1"/>
  <c r="L33" i="23" s="1"/>
  <c r="M33" i="23" s="1"/>
  <c r="N33" i="23" s="1"/>
  <c r="O33" i="23" s="1"/>
  <c r="P33" i="23" s="1"/>
  <c r="Q33" i="23" s="1"/>
  <c r="R33" i="23" s="1"/>
  <c r="S33" i="23" s="1"/>
  <c r="R37" i="23"/>
  <c r="S37" i="23" s="1"/>
  <c r="G41" i="23"/>
  <c r="H41" i="23" s="1"/>
  <c r="I41" i="23" s="1"/>
  <c r="J41" i="23" s="1"/>
  <c r="K41" i="23" s="1"/>
  <c r="L41" i="23" s="1"/>
  <c r="M41" i="23" s="1"/>
  <c r="N41" i="23" s="1"/>
  <c r="O41" i="23" s="1"/>
  <c r="P41" i="23" s="1"/>
  <c r="Q41" i="23" s="1"/>
  <c r="R41" i="23" s="1"/>
  <c r="S41" i="23" s="1"/>
  <c r="G42" i="23"/>
  <c r="G45" i="23"/>
  <c r="H45" i="23" s="1"/>
  <c r="I45" i="23" s="1"/>
  <c r="J45" i="23" s="1"/>
  <c r="K45" i="23" s="1"/>
  <c r="L45" i="23" s="1"/>
  <c r="M45" i="23" s="1"/>
  <c r="N45" i="23" s="1"/>
  <c r="O45" i="23" s="1"/>
  <c r="P45" i="23" s="1"/>
  <c r="Q45" i="23" s="1"/>
  <c r="R45" i="23" s="1"/>
  <c r="S45" i="23" s="1"/>
  <c r="G46" i="23"/>
  <c r="H53" i="23"/>
  <c r="I53" i="23" s="1"/>
  <c r="J53" i="23" s="1"/>
  <c r="K53" i="23" s="1"/>
  <c r="L53" i="23" s="1"/>
  <c r="M53" i="23" s="1"/>
  <c r="N53" i="23" s="1"/>
  <c r="O53" i="23" s="1"/>
  <c r="P53" i="23" s="1"/>
  <c r="Q53" i="23" s="1"/>
  <c r="R53" i="23" s="1"/>
  <c r="S53" i="23" s="1"/>
  <c r="H61" i="23"/>
  <c r="I61" i="23" s="1"/>
  <c r="J61" i="23" s="1"/>
  <c r="K61" i="23" s="1"/>
  <c r="L61" i="23" s="1"/>
  <c r="M61" i="23" s="1"/>
  <c r="N61" i="23" s="1"/>
  <c r="O61" i="23" s="1"/>
  <c r="P61" i="23" s="1"/>
  <c r="Q61" i="23" s="1"/>
  <c r="R61" i="23" s="1"/>
  <c r="S61" i="23" s="1"/>
  <c r="G74" i="23"/>
  <c r="G77" i="23"/>
  <c r="H77" i="23" s="1"/>
  <c r="I77" i="23" s="1"/>
  <c r="J77" i="23" s="1"/>
  <c r="K77" i="23" s="1"/>
  <c r="L77" i="23" s="1"/>
  <c r="M77" i="23" s="1"/>
  <c r="N77" i="23" s="1"/>
  <c r="O77" i="23" s="1"/>
  <c r="P77" i="23" s="1"/>
  <c r="Q77" i="23" s="1"/>
  <c r="R77" i="23" s="1"/>
  <c r="S77" i="23" s="1"/>
  <c r="G78" i="23"/>
  <c r="G82" i="23"/>
  <c r="K85" i="23"/>
  <c r="L85" i="23" s="1"/>
  <c r="M85" i="23" s="1"/>
  <c r="N85" i="23" s="1"/>
  <c r="O85" i="23" s="1"/>
  <c r="P85" i="23" s="1"/>
  <c r="Q85" i="23" s="1"/>
  <c r="R85" i="23" s="1"/>
  <c r="S85" i="23" s="1"/>
  <c r="G94" i="23"/>
  <c r="G101" i="23"/>
  <c r="H101" i="23" s="1"/>
  <c r="I101" i="23" s="1"/>
  <c r="J101" i="23" s="1"/>
  <c r="K101" i="23" s="1"/>
  <c r="L101" i="23" s="1"/>
  <c r="M101" i="23" s="1"/>
  <c r="N101" i="23" s="1"/>
  <c r="O101" i="23" s="1"/>
  <c r="P101" i="23" s="1"/>
  <c r="Q101" i="23" s="1"/>
  <c r="R101" i="23" s="1"/>
  <c r="S101" i="23" s="1"/>
  <c r="G109" i="23"/>
  <c r="H109" i="23" s="1"/>
  <c r="I109" i="23" s="1"/>
  <c r="J109" i="23" s="1"/>
  <c r="K109" i="23" s="1"/>
  <c r="L109" i="23" s="1"/>
  <c r="M109" i="23" s="1"/>
  <c r="N109" i="23" s="1"/>
  <c r="O109" i="23" s="1"/>
  <c r="P109" i="23" s="1"/>
  <c r="Q109" i="23" s="1"/>
  <c r="R109" i="23" s="1"/>
  <c r="S109" i="23" s="1"/>
  <c r="K113" i="23"/>
  <c r="L113" i="23" s="1"/>
  <c r="M113" i="23" s="1"/>
  <c r="N113" i="23" s="1"/>
  <c r="O113" i="23" s="1"/>
  <c r="P113" i="23" s="1"/>
  <c r="Q113" i="23" s="1"/>
  <c r="R113" i="23" s="1"/>
  <c r="S113" i="23" s="1"/>
  <c r="S117" i="23"/>
  <c r="G121" i="23"/>
  <c r="H121" i="23" s="1"/>
  <c r="I121" i="23" s="1"/>
  <c r="J121" i="23" s="1"/>
  <c r="K121" i="23" s="1"/>
  <c r="L121" i="23" s="1"/>
  <c r="M121" i="23" s="1"/>
  <c r="N121" i="23" s="1"/>
  <c r="O121" i="23" s="1"/>
  <c r="P121" i="23" s="1"/>
  <c r="Q121" i="23" s="1"/>
  <c r="R121" i="23" s="1"/>
  <c r="S121" i="23" s="1"/>
  <c r="G129" i="23"/>
  <c r="H129" i="23" s="1"/>
  <c r="I129" i="23" s="1"/>
  <c r="J129" i="23" s="1"/>
  <c r="K129" i="23" s="1"/>
  <c r="L129" i="23" s="1"/>
  <c r="M129" i="23" s="1"/>
  <c r="N129" i="23" s="1"/>
  <c r="O129" i="23" s="1"/>
  <c r="P129" i="23" s="1"/>
  <c r="Q129" i="23" s="1"/>
  <c r="R129" i="23" s="1"/>
  <c r="S129" i="23" s="1"/>
  <c r="J133" i="23"/>
  <c r="K133" i="23" s="1"/>
  <c r="L133" i="23" s="1"/>
  <c r="M133" i="23" s="1"/>
  <c r="N133" i="23" s="1"/>
  <c r="O133" i="23"/>
  <c r="P133" i="23" s="1"/>
  <c r="Q133" i="23" s="1"/>
  <c r="R133" i="23" s="1"/>
  <c r="S133" i="23" s="1"/>
  <c r="J137" i="23"/>
  <c r="K137" i="23" s="1"/>
  <c r="L137" i="23" s="1"/>
  <c r="M137" i="23" s="1"/>
  <c r="N137" i="23" s="1"/>
  <c r="O137" i="23" s="1"/>
  <c r="P137" i="23" s="1"/>
  <c r="Q137" i="23" s="1"/>
  <c r="R137" i="23" s="1"/>
  <c r="S137" i="23" s="1"/>
  <c r="J141" i="23"/>
  <c r="K141" i="23" s="1"/>
  <c r="L141" i="23" s="1"/>
  <c r="M141" i="23" s="1"/>
  <c r="N141" i="23" s="1"/>
  <c r="O141" i="23" s="1"/>
  <c r="P141" i="23" s="1"/>
  <c r="Q141" i="23" s="1"/>
  <c r="R141" i="23" s="1"/>
  <c r="S141" i="23" s="1"/>
  <c r="Q145" i="23"/>
  <c r="R145" i="23" s="1"/>
  <c r="S145" i="23" s="1"/>
  <c r="G146" i="23"/>
  <c r="G150" i="23"/>
  <c r="G153" i="23"/>
  <c r="H153" i="23" s="1"/>
  <c r="I153" i="23" s="1"/>
  <c r="J153" i="23" s="1"/>
  <c r="K153" i="23" s="1"/>
  <c r="L153" i="23" s="1"/>
  <c r="M153" i="23" s="1"/>
  <c r="N153" i="23" s="1"/>
  <c r="O153" i="23" s="1"/>
  <c r="P153" i="23" s="1"/>
  <c r="Q153" i="23" s="1"/>
  <c r="R153" i="23" s="1"/>
  <c r="S153" i="23" s="1"/>
  <c r="J157" i="23"/>
  <c r="K157" i="23" s="1"/>
  <c r="L157" i="23" s="1"/>
  <c r="M157" i="23" s="1"/>
  <c r="N157" i="23" s="1"/>
  <c r="O157" i="23" s="1"/>
  <c r="P157" i="23" s="1"/>
  <c r="Q157" i="23" s="1"/>
  <c r="R157" i="23" s="1"/>
  <c r="S157" i="23" s="1"/>
  <c r="G158" i="23"/>
  <c r="G161" i="23"/>
  <c r="H161" i="23" s="1"/>
  <c r="I161" i="23" s="1"/>
  <c r="J161" i="23" s="1"/>
  <c r="K161" i="23" s="1"/>
  <c r="L161" i="23" s="1"/>
  <c r="M161" i="23" s="1"/>
  <c r="N161" i="23" s="1"/>
  <c r="O161" i="23" s="1"/>
  <c r="P161" i="23" s="1"/>
  <c r="Q161" i="23" s="1"/>
  <c r="R161" i="23" s="1"/>
  <c r="S161" i="23" s="1"/>
  <c r="J165" i="23"/>
  <c r="K165" i="23" s="1"/>
  <c r="L165" i="23" s="1"/>
  <c r="M165" i="23" s="1"/>
  <c r="N165" i="23" s="1"/>
  <c r="O165" i="23" s="1"/>
  <c r="P165" i="23" s="1"/>
  <c r="Q165" i="23" s="1"/>
  <c r="R165" i="23" s="1"/>
  <c r="S165" i="23" s="1"/>
  <c r="G166" i="23"/>
  <c r="G169" i="23"/>
  <c r="H169" i="23" s="1"/>
  <c r="I169" i="23" s="1"/>
  <c r="J169" i="23" s="1"/>
  <c r="K169" i="23" s="1"/>
  <c r="L169" i="23" s="1"/>
  <c r="M169" i="23" s="1"/>
  <c r="N169" i="23" s="1"/>
  <c r="O169" i="23" s="1"/>
  <c r="P169" i="23" s="1"/>
  <c r="Q169" i="23" s="1"/>
  <c r="R169" i="23" s="1"/>
  <c r="S169" i="23" s="1"/>
  <c r="G170" i="23"/>
  <c r="J173" i="23"/>
  <c r="K173" i="23" s="1"/>
  <c r="L173" i="23" s="1"/>
  <c r="M173" i="23" s="1"/>
  <c r="N173" i="23" s="1"/>
  <c r="O173" i="23" s="1"/>
  <c r="P173" i="23" s="1"/>
  <c r="Q173" i="23" s="1"/>
  <c r="R173" i="23" s="1"/>
  <c r="S173" i="23" s="1"/>
  <c r="G174" i="23"/>
  <c r="G177" i="23"/>
  <c r="H177" i="23" s="1"/>
  <c r="I177" i="23" s="1"/>
  <c r="J177" i="23" s="1"/>
  <c r="K177" i="23" s="1"/>
  <c r="L177" i="23" s="1"/>
  <c r="M177" i="23" s="1"/>
  <c r="N177" i="23" s="1"/>
  <c r="O177" i="23" s="1"/>
  <c r="P177" i="23" s="1"/>
  <c r="Q177" i="23" s="1"/>
  <c r="R177" i="23" s="1"/>
  <c r="S177" i="23" s="1"/>
  <c r="G178" i="23"/>
  <c r="J181" i="23"/>
  <c r="K181" i="23" s="1"/>
  <c r="L181" i="23" s="1"/>
  <c r="M181" i="23" s="1"/>
  <c r="N181" i="23" s="1"/>
  <c r="O181" i="23" s="1"/>
  <c r="P181" i="23" s="1"/>
  <c r="Q181" i="23" s="1"/>
  <c r="R181" i="23" s="1"/>
  <c r="S181" i="23" s="1"/>
  <c r="G185" i="23"/>
  <c r="H185" i="23" s="1"/>
  <c r="I185" i="23" s="1"/>
  <c r="J185" i="23" s="1"/>
  <c r="K185" i="23" s="1"/>
  <c r="L185" i="23" s="1"/>
  <c r="M185" i="23" s="1"/>
  <c r="N185" i="23" s="1"/>
  <c r="O185" i="23" s="1"/>
  <c r="P185" i="23" s="1"/>
  <c r="Q185" i="23" s="1"/>
  <c r="R185" i="23" s="1"/>
  <c r="S185" i="23" s="1"/>
  <c r="G190" i="23"/>
  <c r="K193" i="23"/>
  <c r="L193" i="23" s="1"/>
  <c r="M193" i="23" s="1"/>
  <c r="N193" i="23" s="1"/>
  <c r="O193" i="23" s="1"/>
  <c r="P193" i="23" s="1"/>
  <c r="Q193" i="23" s="1"/>
  <c r="R193" i="23" s="1"/>
  <c r="S193" i="23" s="1"/>
  <c r="G194" i="23"/>
  <c r="G198" i="23"/>
  <c r="G201" i="23"/>
  <c r="H201" i="23" s="1"/>
  <c r="I201" i="23" s="1"/>
  <c r="J201" i="23" s="1"/>
  <c r="K201" i="23" s="1"/>
  <c r="L201" i="23" s="1"/>
  <c r="M201" i="23" s="1"/>
  <c r="N201" i="23" s="1"/>
  <c r="O201" i="23" s="1"/>
  <c r="P201" i="23" s="1"/>
  <c r="Q201" i="23" s="1"/>
  <c r="R201" i="23" s="1"/>
  <c r="S201" i="23" s="1"/>
  <c r="G202" i="23"/>
  <c r="G206" i="23"/>
  <c r="K209" i="23"/>
  <c r="L209" i="23" s="1"/>
  <c r="M209" i="23" s="1"/>
  <c r="N209" i="23" s="1"/>
  <c r="O209" i="23" s="1"/>
  <c r="P209" i="23" s="1"/>
  <c r="Q209" i="23" s="1"/>
  <c r="R209" i="23" s="1"/>
  <c r="S209" i="23" s="1"/>
  <c r="G210" i="23"/>
  <c r="G212" i="23"/>
  <c r="H212" i="23" s="1"/>
  <c r="I212" i="23" s="1"/>
  <c r="J212" i="23" s="1"/>
  <c r="K212" i="23" s="1"/>
  <c r="L212" i="23" s="1"/>
  <c r="M212" i="23" s="1"/>
  <c r="N212" i="23" s="1"/>
  <c r="O212" i="23" s="1"/>
  <c r="P212" i="23" s="1"/>
  <c r="Q212" i="23" s="1"/>
  <c r="R212" i="23" s="1"/>
  <c r="S212" i="23" s="1"/>
  <c r="G214" i="23"/>
  <c r="G225" i="23"/>
  <c r="H225" i="23" s="1"/>
  <c r="I225" i="23" s="1"/>
  <c r="J225" i="23" s="1"/>
  <c r="K225" i="23" s="1"/>
  <c r="L225" i="23" s="1"/>
  <c r="M225" i="23" s="1"/>
  <c r="N225" i="23" s="1"/>
  <c r="O225" i="23" s="1"/>
  <c r="P225" i="23" s="1"/>
  <c r="Q225" i="23" s="1"/>
  <c r="R225" i="23" s="1"/>
  <c r="S225" i="23" s="1"/>
  <c r="I229" i="23"/>
  <c r="J229" i="23" s="1"/>
  <c r="K229" i="23" s="1"/>
  <c r="L229" i="23" s="1"/>
  <c r="M229" i="23" s="1"/>
  <c r="N229" i="23" s="1"/>
  <c r="O229" i="23" s="1"/>
  <c r="P229" i="23" s="1"/>
  <c r="Q229" i="23" s="1"/>
  <c r="R229" i="23" s="1"/>
  <c r="S229" i="23" s="1"/>
  <c r="G233" i="23"/>
  <c r="H233" i="23" s="1"/>
  <c r="I233" i="23" s="1"/>
  <c r="J233" i="23" s="1"/>
  <c r="K233" i="23" s="1"/>
  <c r="L233" i="23" s="1"/>
  <c r="M233" i="23" s="1"/>
  <c r="N233" i="23" s="1"/>
  <c r="O233" i="23" s="1"/>
  <c r="P233" i="23" s="1"/>
  <c r="Q233" i="23" s="1"/>
  <c r="R233" i="23" s="1"/>
  <c r="S233" i="23" s="1"/>
  <c r="G237" i="23"/>
  <c r="H237" i="23" s="1"/>
  <c r="I237" i="23" s="1"/>
  <c r="J237" i="23" s="1"/>
  <c r="K237" i="23" s="1"/>
  <c r="L237" i="23" s="1"/>
  <c r="M237" i="23" s="1"/>
  <c r="N237" i="23" s="1"/>
  <c r="O237" i="23" s="1"/>
  <c r="P237" i="23" s="1"/>
  <c r="Q237" i="23" s="1"/>
  <c r="R237" i="23" s="1"/>
  <c r="S237" i="23" s="1"/>
  <c r="G238" i="23"/>
  <c r="G241" i="23"/>
  <c r="H241" i="23" s="1"/>
  <c r="I241" i="23" s="1"/>
  <c r="J241" i="23" s="1"/>
  <c r="K241" i="23" s="1"/>
  <c r="L241" i="23" s="1"/>
  <c r="M241" i="23" s="1"/>
  <c r="N241" i="23" s="1"/>
  <c r="O241" i="23" s="1"/>
  <c r="P241" i="23" s="1"/>
  <c r="Q241" i="23" s="1"/>
  <c r="R241" i="23" s="1"/>
  <c r="S241" i="23" s="1"/>
  <c r="G245" i="23"/>
  <c r="H245" i="23" s="1"/>
  <c r="I245" i="23" s="1"/>
  <c r="J245" i="23" s="1"/>
  <c r="K245" i="23" s="1"/>
  <c r="L245" i="23" s="1"/>
  <c r="M245" i="23" s="1"/>
  <c r="N245" i="23" s="1"/>
  <c r="O245" i="23" s="1"/>
  <c r="P245" i="23" s="1"/>
  <c r="Q245" i="23" s="1"/>
  <c r="R245" i="23" s="1"/>
  <c r="S245" i="23" s="1"/>
  <c r="G246" i="23"/>
  <c r="G249" i="23"/>
  <c r="H249" i="23" s="1"/>
  <c r="I249" i="23" s="1"/>
  <c r="J249" i="23" s="1"/>
  <c r="K249" i="23" s="1"/>
  <c r="L249" i="23" s="1"/>
  <c r="M249" i="23" s="1"/>
  <c r="N249" i="23" s="1"/>
  <c r="O249" i="23" s="1"/>
  <c r="P249" i="23" s="1"/>
  <c r="Q249" i="23" s="1"/>
  <c r="R249" i="23" s="1"/>
  <c r="S249" i="23" s="1"/>
  <c r="G250" i="23"/>
  <c r="G253" i="23"/>
  <c r="H253" i="23" s="1"/>
  <c r="I253" i="23" s="1"/>
  <c r="J253" i="23" s="1"/>
  <c r="K253" i="23" s="1"/>
  <c r="L253" i="23" s="1"/>
  <c r="M253" i="23" s="1"/>
  <c r="N253" i="23" s="1"/>
  <c r="O253" i="23" s="1"/>
  <c r="P253" i="23" s="1"/>
  <c r="Q253" i="23" s="1"/>
  <c r="R253" i="23" s="1"/>
  <c r="S253" i="23" s="1"/>
  <c r="F253" i="23"/>
  <c r="G254" i="23"/>
  <c r="H254" i="23" s="1"/>
  <c r="I254" i="23" s="1"/>
  <c r="J254" i="23" s="1"/>
  <c r="K254" i="23" s="1"/>
  <c r="L254" i="23" s="1"/>
  <c r="M254" i="23" s="1"/>
  <c r="N254" i="23" s="1"/>
  <c r="O254" i="23" s="1"/>
  <c r="P254" i="23" s="1"/>
  <c r="Q254" i="23" s="1"/>
  <c r="R254" i="23" s="1"/>
  <c r="S254" i="23" s="1"/>
  <c r="G37" i="22"/>
  <c r="H37" i="22" s="1"/>
  <c r="I37" i="22" s="1"/>
  <c r="J37" i="22" s="1"/>
  <c r="K37" i="22" s="1"/>
  <c r="L37" i="22" s="1"/>
  <c r="M37" i="22" s="1"/>
  <c r="N37" i="22" s="1"/>
  <c r="O37" i="22" s="1"/>
  <c r="P37" i="22" s="1"/>
  <c r="Q37" i="22" s="1"/>
  <c r="R37" i="22" s="1"/>
  <c r="S37" i="22" s="1"/>
  <c r="G40" i="22"/>
  <c r="H40" i="22" s="1"/>
  <c r="I40" i="22" s="1"/>
  <c r="J40" i="22" s="1"/>
  <c r="K40" i="22" s="1"/>
  <c r="L40" i="22" s="1"/>
  <c r="M40" i="22" s="1"/>
  <c r="N40" i="22" s="1"/>
  <c r="O40" i="22" s="1"/>
  <c r="P40" i="22" s="1"/>
  <c r="Q40" i="22" s="1"/>
  <c r="R40" i="22" s="1"/>
  <c r="S40" i="22" s="1"/>
  <c r="G41" i="22"/>
  <c r="H41" i="22" s="1"/>
  <c r="I41" i="22" s="1"/>
  <c r="J41" i="22" s="1"/>
  <c r="K41" i="22" s="1"/>
  <c r="L41" i="22" s="1"/>
  <c r="M41" i="22" s="1"/>
  <c r="N41" i="22" s="1"/>
  <c r="O41" i="22" s="1"/>
  <c r="P41" i="22" s="1"/>
  <c r="Q41" i="22" s="1"/>
  <c r="R41" i="22" s="1"/>
  <c r="S41" i="22" s="1"/>
  <c r="G45" i="22"/>
  <c r="H45" i="22" s="1"/>
  <c r="I45" i="22" s="1"/>
  <c r="J45" i="22" s="1"/>
  <c r="K45" i="22" s="1"/>
  <c r="L45" i="22" s="1"/>
  <c r="M45" i="22" s="1"/>
  <c r="N45" i="22" s="1"/>
  <c r="O45" i="22" s="1"/>
  <c r="P45" i="22" s="1"/>
  <c r="Q45" i="22" s="1"/>
  <c r="R45" i="22" s="1"/>
  <c r="S45" i="22" s="1"/>
  <c r="G48" i="22"/>
  <c r="H48" i="22" s="1"/>
  <c r="I48" i="22" s="1"/>
  <c r="J48" i="22" s="1"/>
  <c r="K48" i="22" s="1"/>
  <c r="L48" i="22" s="1"/>
  <c r="M48" i="22" s="1"/>
  <c r="N48" i="22" s="1"/>
  <c r="O48" i="22" s="1"/>
  <c r="P48" i="22" s="1"/>
  <c r="Q48" i="22" s="1"/>
  <c r="R48" i="22" s="1"/>
  <c r="S48" i="22" s="1"/>
  <c r="G49" i="22"/>
  <c r="H49" i="22" s="1"/>
  <c r="I49" i="22" s="1"/>
  <c r="J49" i="22" s="1"/>
  <c r="K49" i="22" s="1"/>
  <c r="L49" i="22" s="1"/>
  <c r="M49" i="22" s="1"/>
  <c r="N49" i="22" s="1"/>
  <c r="O49" i="22" s="1"/>
  <c r="P49" i="22" s="1"/>
  <c r="Q49" i="22" s="1"/>
  <c r="R49" i="22" s="1"/>
  <c r="S49" i="22" s="1"/>
  <c r="G53" i="22"/>
  <c r="H53" i="22" s="1"/>
  <c r="I53" i="22" s="1"/>
  <c r="J53" i="22" s="1"/>
  <c r="K53" i="22" s="1"/>
  <c r="L53" i="22" s="1"/>
  <c r="M53" i="22" s="1"/>
  <c r="N53" i="22" s="1"/>
  <c r="O53" i="22" s="1"/>
  <c r="P53" i="22" s="1"/>
  <c r="Q53" i="22" s="1"/>
  <c r="R53" i="22" s="1"/>
  <c r="S53" i="22" s="1"/>
  <c r="G57" i="22"/>
  <c r="H57" i="22" s="1"/>
  <c r="I57" i="22" s="1"/>
  <c r="J57" i="22" s="1"/>
  <c r="K57" i="22" s="1"/>
  <c r="L57" i="22" s="1"/>
  <c r="M57" i="22" s="1"/>
  <c r="N57" i="22" s="1"/>
  <c r="O57" i="22" s="1"/>
  <c r="P57" i="22" s="1"/>
  <c r="Q57" i="22" s="1"/>
  <c r="R57" i="22" s="1"/>
  <c r="S57" i="22" s="1"/>
  <c r="G61" i="22"/>
  <c r="H61" i="22" s="1"/>
  <c r="I61" i="22" s="1"/>
  <c r="J61" i="22" s="1"/>
  <c r="K61" i="22" s="1"/>
  <c r="L61" i="22" s="1"/>
  <c r="M61" i="22" s="1"/>
  <c r="N61" i="22" s="1"/>
  <c r="O61" i="22" s="1"/>
  <c r="P61" i="22" s="1"/>
  <c r="Q61" i="22" s="1"/>
  <c r="R61" i="22" s="1"/>
  <c r="S61" i="22" s="1"/>
  <c r="G65" i="22"/>
  <c r="H65" i="22" s="1"/>
  <c r="I65" i="22" s="1"/>
  <c r="J65" i="22" s="1"/>
  <c r="K65" i="22" s="1"/>
  <c r="L65" i="22" s="1"/>
  <c r="M65" i="22" s="1"/>
  <c r="N65" i="22" s="1"/>
  <c r="O65" i="22" s="1"/>
  <c r="P65" i="22" s="1"/>
  <c r="Q65" i="22" s="1"/>
  <c r="R65" i="22" s="1"/>
  <c r="S65" i="22" s="1"/>
  <c r="G73" i="22"/>
  <c r="H73" i="22" s="1"/>
  <c r="I73" i="22" s="1"/>
  <c r="J73" i="22" s="1"/>
  <c r="K73" i="22" s="1"/>
  <c r="L73" i="22" s="1"/>
  <c r="M73" i="22" s="1"/>
  <c r="N73" i="22" s="1"/>
  <c r="O73" i="22" s="1"/>
  <c r="P73" i="22" s="1"/>
  <c r="Q73" i="22" s="1"/>
  <c r="R73" i="22" s="1"/>
  <c r="S73" i="22" s="1"/>
  <c r="G77" i="22"/>
  <c r="H77" i="22" s="1"/>
  <c r="I77" i="22" s="1"/>
  <c r="J77" i="22" s="1"/>
  <c r="K77" i="22" s="1"/>
  <c r="L77" i="22" s="1"/>
  <c r="M77" i="22" s="1"/>
  <c r="N77" i="22" s="1"/>
  <c r="O77" i="22" s="1"/>
  <c r="P77" i="22" s="1"/>
  <c r="Q77" i="22" s="1"/>
  <c r="R77" i="22" s="1"/>
  <c r="S77" i="22" s="1"/>
  <c r="G81" i="22"/>
  <c r="H81" i="22" s="1"/>
  <c r="I81" i="22" s="1"/>
  <c r="J81" i="22" s="1"/>
  <c r="K81" i="22" s="1"/>
  <c r="L81" i="22" s="1"/>
  <c r="M81" i="22" s="1"/>
  <c r="N81" i="22" s="1"/>
  <c r="O81" i="22" s="1"/>
  <c r="P81" i="22" s="1"/>
  <c r="Q81" i="22" s="1"/>
  <c r="R81" i="22" s="1"/>
  <c r="S81" i="22" s="1"/>
  <c r="G85" i="22"/>
  <c r="H85" i="22" s="1"/>
  <c r="I85" i="22" s="1"/>
  <c r="J85" i="22" s="1"/>
  <c r="K85" i="22" s="1"/>
  <c r="L85" i="22" s="1"/>
  <c r="M85" i="22" s="1"/>
  <c r="N85" i="22" s="1"/>
  <c r="O85" i="22" s="1"/>
  <c r="P85" i="22" s="1"/>
  <c r="Q85" i="22" s="1"/>
  <c r="R85" i="22" s="1"/>
  <c r="S85" i="22" s="1"/>
  <c r="G89" i="22"/>
  <c r="H89" i="22" s="1"/>
  <c r="I89" i="22" s="1"/>
  <c r="J89" i="22" s="1"/>
  <c r="K89" i="22" s="1"/>
  <c r="L89" i="22" s="1"/>
  <c r="M89" i="22" s="1"/>
  <c r="N89" i="22" s="1"/>
  <c r="O89" i="22" s="1"/>
  <c r="P89" i="22" s="1"/>
  <c r="Q89" i="22" s="1"/>
  <c r="R89" i="22" s="1"/>
  <c r="S89" i="22" s="1"/>
  <c r="G93" i="22"/>
  <c r="H93" i="22" s="1"/>
  <c r="I93" i="22" s="1"/>
  <c r="J93" i="22" s="1"/>
  <c r="K93" i="22" s="1"/>
  <c r="L93" i="22" s="1"/>
  <c r="M93" i="22" s="1"/>
  <c r="N93" i="22" s="1"/>
  <c r="O93" i="22" s="1"/>
  <c r="P93" i="22" s="1"/>
  <c r="Q93" i="22" s="1"/>
  <c r="R93" i="22" s="1"/>
  <c r="S93" i="22" s="1"/>
  <c r="G96" i="22"/>
  <c r="H96" i="22" s="1"/>
  <c r="I96" i="22" s="1"/>
  <c r="J96" i="22" s="1"/>
  <c r="K96" i="22" s="1"/>
  <c r="L96" i="22" s="1"/>
  <c r="M96" i="22" s="1"/>
  <c r="N96" i="22" s="1"/>
  <c r="O96" i="22" s="1"/>
  <c r="P96" i="22" s="1"/>
  <c r="Q96" i="22" s="1"/>
  <c r="R96" i="22" s="1"/>
  <c r="S96" i="22" s="1"/>
  <c r="G101" i="22"/>
  <c r="H101" i="22" s="1"/>
  <c r="I101" i="22" s="1"/>
  <c r="J101" i="22" s="1"/>
  <c r="K101" i="22" s="1"/>
  <c r="L101" i="22" s="1"/>
  <c r="M101" i="22" s="1"/>
  <c r="N101" i="22" s="1"/>
  <c r="O101" i="22" s="1"/>
  <c r="P101" i="22" s="1"/>
  <c r="Q101" i="22" s="1"/>
  <c r="R101" i="22" s="1"/>
  <c r="S101" i="22" s="1"/>
  <c r="G105" i="22"/>
  <c r="H105" i="22" s="1"/>
  <c r="I105" i="22" s="1"/>
  <c r="J105" i="22" s="1"/>
  <c r="K105" i="22" s="1"/>
  <c r="L105" i="22" s="1"/>
  <c r="M105" i="22" s="1"/>
  <c r="N105" i="22" s="1"/>
  <c r="O105" i="22" s="1"/>
  <c r="P105" i="22" s="1"/>
  <c r="Q105" i="22" s="1"/>
  <c r="R105" i="22" s="1"/>
  <c r="S105" i="22" s="1"/>
  <c r="G109" i="22"/>
  <c r="H109" i="22" s="1"/>
  <c r="I109" i="22" s="1"/>
  <c r="J109" i="22" s="1"/>
  <c r="K109" i="22" s="1"/>
  <c r="L109" i="22" s="1"/>
  <c r="M109" i="22" s="1"/>
  <c r="N109" i="22" s="1"/>
  <c r="O109" i="22" s="1"/>
  <c r="P109" i="22" s="1"/>
  <c r="Q109" i="22" s="1"/>
  <c r="R109" i="22" s="1"/>
  <c r="S109" i="22" s="1"/>
  <c r="G113" i="22"/>
  <c r="H113" i="22" s="1"/>
  <c r="I113" i="22" s="1"/>
  <c r="J113" i="22" s="1"/>
  <c r="K113" i="22" s="1"/>
  <c r="L113" i="22" s="1"/>
  <c r="M113" i="22" s="1"/>
  <c r="N113" i="22" s="1"/>
  <c r="O113" i="22" s="1"/>
  <c r="P113" i="22" s="1"/>
  <c r="Q113" i="22" s="1"/>
  <c r="R113" i="22" s="1"/>
  <c r="S113" i="22" s="1"/>
  <c r="G117" i="22"/>
  <c r="H117" i="22" s="1"/>
  <c r="I117" i="22" s="1"/>
  <c r="J117" i="22" s="1"/>
  <c r="K117" i="22" s="1"/>
  <c r="L117" i="22" s="1"/>
  <c r="M117" i="22" s="1"/>
  <c r="N117" i="22" s="1"/>
  <c r="O117" i="22" s="1"/>
  <c r="P117" i="22" s="1"/>
  <c r="Q117" i="22" s="1"/>
  <c r="R117" i="22" s="1"/>
  <c r="S117" i="22" s="1"/>
  <c r="G121" i="22"/>
  <c r="H121" i="22" s="1"/>
  <c r="I121" i="22" s="1"/>
  <c r="J121" i="22" s="1"/>
  <c r="K121" i="22" s="1"/>
  <c r="L121" i="22" s="1"/>
  <c r="M121" i="22" s="1"/>
  <c r="N121" i="22" s="1"/>
  <c r="O121" i="22" s="1"/>
  <c r="P121" i="22" s="1"/>
  <c r="Q121" i="22" s="1"/>
  <c r="R121" i="22" s="1"/>
  <c r="S121" i="22" s="1"/>
  <c r="G125" i="22"/>
  <c r="H125" i="22" s="1"/>
  <c r="I125" i="22" s="1"/>
  <c r="J125" i="22" s="1"/>
  <c r="K125" i="22" s="1"/>
  <c r="L125" i="22" s="1"/>
  <c r="M125" i="22" s="1"/>
  <c r="N125" i="22" s="1"/>
  <c r="O125" i="22" s="1"/>
  <c r="P125" i="22" s="1"/>
  <c r="Q125" i="22" s="1"/>
  <c r="R125" i="22" s="1"/>
  <c r="S125" i="22" s="1"/>
  <c r="G129" i="22"/>
  <c r="H129" i="22" s="1"/>
  <c r="I129" i="22" s="1"/>
  <c r="J129" i="22" s="1"/>
  <c r="K129" i="22" s="1"/>
  <c r="L129" i="22" s="1"/>
  <c r="M129" i="22" s="1"/>
  <c r="N129" i="22" s="1"/>
  <c r="O129" i="22" s="1"/>
  <c r="P129" i="22" s="1"/>
  <c r="Q129" i="22" s="1"/>
  <c r="R129" i="22" s="1"/>
  <c r="S129" i="22" s="1"/>
  <c r="G133" i="22"/>
  <c r="H133" i="22" s="1"/>
  <c r="I133" i="22" s="1"/>
  <c r="J133" i="22" s="1"/>
  <c r="K133" i="22" s="1"/>
  <c r="L133" i="22" s="1"/>
  <c r="M133" i="22" s="1"/>
  <c r="N133" i="22" s="1"/>
  <c r="O133" i="22" s="1"/>
  <c r="P133" i="22" s="1"/>
  <c r="Q133" i="22" s="1"/>
  <c r="R133" i="22" s="1"/>
  <c r="S133" i="22" s="1"/>
  <c r="G137" i="22"/>
  <c r="H137" i="22" s="1"/>
  <c r="I137" i="22" s="1"/>
  <c r="J137" i="22" s="1"/>
  <c r="K137" i="22" s="1"/>
  <c r="L137" i="22" s="1"/>
  <c r="M137" i="22" s="1"/>
  <c r="N137" i="22" s="1"/>
  <c r="O137" i="22" s="1"/>
  <c r="P137" i="22" s="1"/>
  <c r="Q137" i="22" s="1"/>
  <c r="R137" i="22" s="1"/>
  <c r="S137" i="22" s="1"/>
  <c r="G141" i="22"/>
  <c r="H141" i="22" s="1"/>
  <c r="I141" i="22" s="1"/>
  <c r="J141" i="22" s="1"/>
  <c r="K141" i="22" s="1"/>
  <c r="L141" i="22" s="1"/>
  <c r="M141" i="22" s="1"/>
  <c r="N141" i="22" s="1"/>
  <c r="O141" i="22" s="1"/>
  <c r="P141" i="22" s="1"/>
  <c r="Q141" i="22" s="1"/>
  <c r="R141" i="22" s="1"/>
  <c r="S141" i="22" s="1"/>
  <c r="G145" i="22"/>
  <c r="H145" i="22" s="1"/>
  <c r="I145" i="22" s="1"/>
  <c r="J145" i="22" s="1"/>
  <c r="K145" i="22" s="1"/>
  <c r="L145" i="22" s="1"/>
  <c r="M145" i="22" s="1"/>
  <c r="N145" i="22" s="1"/>
  <c r="O145" i="22" s="1"/>
  <c r="P145" i="22" s="1"/>
  <c r="Q145" i="22" s="1"/>
  <c r="R145" i="22" s="1"/>
  <c r="S145" i="22" s="1"/>
  <c r="G149" i="22"/>
  <c r="H149" i="22" s="1"/>
  <c r="I149" i="22" s="1"/>
  <c r="J149" i="22" s="1"/>
  <c r="K149" i="22" s="1"/>
  <c r="L149" i="22" s="1"/>
  <c r="M149" i="22" s="1"/>
  <c r="N149" i="22" s="1"/>
  <c r="O149" i="22" s="1"/>
  <c r="P149" i="22" s="1"/>
  <c r="Q149" i="22" s="1"/>
  <c r="R149" i="22" s="1"/>
  <c r="S149" i="22" s="1"/>
  <c r="G153" i="22"/>
  <c r="H153" i="22" s="1"/>
  <c r="I153" i="22" s="1"/>
  <c r="J153" i="22" s="1"/>
  <c r="K153" i="22" s="1"/>
  <c r="L153" i="22" s="1"/>
  <c r="M153" i="22" s="1"/>
  <c r="N153" i="22" s="1"/>
  <c r="O153" i="22" s="1"/>
  <c r="P153" i="22" s="1"/>
  <c r="Q153" i="22" s="1"/>
  <c r="R153" i="22" s="1"/>
  <c r="S153" i="22" s="1"/>
  <c r="G157" i="22"/>
  <c r="H157" i="22" s="1"/>
  <c r="I157" i="22" s="1"/>
  <c r="J157" i="22" s="1"/>
  <c r="K157" i="22" s="1"/>
  <c r="L157" i="22" s="1"/>
  <c r="M157" i="22" s="1"/>
  <c r="N157" i="22" s="1"/>
  <c r="O157" i="22" s="1"/>
  <c r="P157" i="22" s="1"/>
  <c r="Q157" i="22" s="1"/>
  <c r="R157" i="22" s="1"/>
  <c r="S157" i="22" s="1"/>
  <c r="G160" i="22"/>
  <c r="H160" i="22" s="1"/>
  <c r="I160" i="22" s="1"/>
  <c r="J160" i="22" s="1"/>
  <c r="K160" i="22" s="1"/>
  <c r="L160" i="22" s="1"/>
  <c r="M160" i="22" s="1"/>
  <c r="N160" i="22" s="1"/>
  <c r="O160" i="22" s="1"/>
  <c r="P160" i="22" s="1"/>
  <c r="Q160" i="22" s="1"/>
  <c r="R160" i="22" s="1"/>
  <c r="S160" i="22" s="1"/>
  <c r="G161" i="22"/>
  <c r="H161" i="22" s="1"/>
  <c r="I161" i="22" s="1"/>
  <c r="J161" i="22" s="1"/>
  <c r="K161" i="22" s="1"/>
  <c r="L161" i="22" s="1"/>
  <c r="M161" i="22" s="1"/>
  <c r="N161" i="22" s="1"/>
  <c r="O161" i="22" s="1"/>
  <c r="P161" i="22" s="1"/>
  <c r="Q161" i="22" s="1"/>
  <c r="R161" i="22" s="1"/>
  <c r="S161" i="22" s="1"/>
  <c r="G165" i="22"/>
  <c r="H165" i="22" s="1"/>
  <c r="I165" i="22" s="1"/>
  <c r="J165" i="22" s="1"/>
  <c r="K165" i="22" s="1"/>
  <c r="L165" i="22" s="1"/>
  <c r="M165" i="22" s="1"/>
  <c r="N165" i="22" s="1"/>
  <c r="O165" i="22" s="1"/>
  <c r="P165" i="22" s="1"/>
  <c r="Q165" i="22" s="1"/>
  <c r="R165" i="22" s="1"/>
  <c r="S165" i="22" s="1"/>
  <c r="G168" i="22"/>
  <c r="H168" i="22" s="1"/>
  <c r="I168" i="22" s="1"/>
  <c r="J168" i="22" s="1"/>
  <c r="K168" i="22" s="1"/>
  <c r="L168" i="22" s="1"/>
  <c r="M168" i="22" s="1"/>
  <c r="N168" i="22" s="1"/>
  <c r="O168" i="22" s="1"/>
  <c r="P168" i="22" s="1"/>
  <c r="Q168" i="22" s="1"/>
  <c r="R168" i="22" s="1"/>
  <c r="S168" i="22" s="1"/>
  <c r="G169" i="22"/>
  <c r="H169" i="22" s="1"/>
  <c r="I169" i="22" s="1"/>
  <c r="J169" i="22" s="1"/>
  <c r="K169" i="22" s="1"/>
  <c r="L169" i="22" s="1"/>
  <c r="M169" i="22" s="1"/>
  <c r="N169" i="22" s="1"/>
  <c r="O169" i="22" s="1"/>
  <c r="P169" i="22" s="1"/>
  <c r="Q169" i="22" s="1"/>
  <c r="R169" i="22" s="1"/>
  <c r="S169" i="22" s="1"/>
  <c r="G173" i="22"/>
  <c r="H173" i="22" s="1"/>
  <c r="I173" i="22" s="1"/>
  <c r="J173" i="22" s="1"/>
  <c r="K173" i="22" s="1"/>
  <c r="L173" i="22" s="1"/>
  <c r="M173" i="22" s="1"/>
  <c r="N173" i="22" s="1"/>
  <c r="O173" i="22" s="1"/>
  <c r="P173" i="22" s="1"/>
  <c r="Q173" i="22" s="1"/>
  <c r="R173" i="22" s="1"/>
  <c r="S173" i="22" s="1"/>
  <c r="G177" i="22"/>
  <c r="H177" i="22" s="1"/>
  <c r="I177" i="22" s="1"/>
  <c r="J177" i="22" s="1"/>
  <c r="K177" i="22" s="1"/>
  <c r="L177" i="22" s="1"/>
  <c r="M177" i="22" s="1"/>
  <c r="N177" i="22" s="1"/>
  <c r="O177" i="22" s="1"/>
  <c r="P177" i="22" s="1"/>
  <c r="Q177" i="22" s="1"/>
  <c r="R177" i="22" s="1"/>
  <c r="S177" i="22" s="1"/>
  <c r="G181" i="22"/>
  <c r="H181" i="22" s="1"/>
  <c r="I181" i="22" s="1"/>
  <c r="J181" i="22" s="1"/>
  <c r="K181" i="22" s="1"/>
  <c r="L181" i="22" s="1"/>
  <c r="M181" i="22" s="1"/>
  <c r="N181" i="22" s="1"/>
  <c r="O181" i="22" s="1"/>
  <c r="P181" i="22" s="1"/>
  <c r="Q181" i="22" s="1"/>
  <c r="R181" i="22" s="1"/>
  <c r="S181" i="22" s="1"/>
  <c r="G185" i="22"/>
  <c r="H185" i="22" s="1"/>
  <c r="I185" i="22" s="1"/>
  <c r="J185" i="22" s="1"/>
  <c r="K185" i="22" s="1"/>
  <c r="L185" i="22" s="1"/>
  <c r="M185" i="22" s="1"/>
  <c r="N185" i="22" s="1"/>
  <c r="O185" i="22" s="1"/>
  <c r="P185" i="22" s="1"/>
  <c r="Q185" i="22" s="1"/>
  <c r="R185" i="22" s="1"/>
  <c r="S185" i="22" s="1"/>
  <c r="G189" i="22"/>
  <c r="H189" i="22" s="1"/>
  <c r="I189" i="22" s="1"/>
  <c r="J189" i="22" s="1"/>
  <c r="K189" i="22" s="1"/>
  <c r="L189" i="22" s="1"/>
  <c r="M189" i="22" s="1"/>
  <c r="N189" i="22" s="1"/>
  <c r="O189" i="22" s="1"/>
  <c r="P189" i="22" s="1"/>
  <c r="Q189" i="22" s="1"/>
  <c r="R189" i="22" s="1"/>
  <c r="S189" i="22" s="1"/>
  <c r="G193" i="22"/>
  <c r="H193" i="22" s="1"/>
  <c r="I193" i="22" s="1"/>
  <c r="J193" i="22" s="1"/>
  <c r="K193" i="22" s="1"/>
  <c r="L193" i="22" s="1"/>
  <c r="M193" i="22" s="1"/>
  <c r="N193" i="22" s="1"/>
  <c r="O193" i="22" s="1"/>
  <c r="P193" i="22" s="1"/>
  <c r="Q193" i="22" s="1"/>
  <c r="R193" i="22" s="1"/>
  <c r="S193" i="22" s="1"/>
  <c r="G197" i="22"/>
  <c r="H197" i="22" s="1"/>
  <c r="I197" i="22" s="1"/>
  <c r="J197" i="22" s="1"/>
  <c r="K197" i="22" s="1"/>
  <c r="L197" i="22" s="1"/>
  <c r="M197" i="22" s="1"/>
  <c r="N197" i="22" s="1"/>
  <c r="O197" i="22" s="1"/>
  <c r="P197" i="22" s="1"/>
  <c r="Q197" i="22" s="1"/>
  <c r="R197" i="22" s="1"/>
  <c r="S197" i="22" s="1"/>
  <c r="G201" i="22"/>
  <c r="H201" i="22" s="1"/>
  <c r="I201" i="22" s="1"/>
  <c r="J201" i="22" s="1"/>
  <c r="K201" i="22" s="1"/>
  <c r="L201" i="22" s="1"/>
  <c r="M201" i="22" s="1"/>
  <c r="N201" i="22" s="1"/>
  <c r="O201" i="22" s="1"/>
  <c r="P201" i="22" s="1"/>
  <c r="Q201" i="22" s="1"/>
  <c r="R201" i="22" s="1"/>
  <c r="S201" i="22" s="1"/>
  <c r="G205" i="22"/>
  <c r="H205" i="22" s="1"/>
  <c r="I205" i="22" s="1"/>
  <c r="J205" i="22" s="1"/>
  <c r="K205" i="22" s="1"/>
  <c r="L205" i="22" s="1"/>
  <c r="M205" i="22" s="1"/>
  <c r="N205" i="22" s="1"/>
  <c r="O205" i="22" s="1"/>
  <c r="P205" i="22" s="1"/>
  <c r="Q205" i="22" s="1"/>
  <c r="R205" i="22" s="1"/>
  <c r="S205" i="22" s="1"/>
  <c r="G209" i="22"/>
  <c r="H209" i="22" s="1"/>
  <c r="I209" i="22" s="1"/>
  <c r="J209" i="22" s="1"/>
  <c r="K209" i="22" s="1"/>
  <c r="L209" i="22" s="1"/>
  <c r="M209" i="22" s="1"/>
  <c r="N209" i="22" s="1"/>
  <c r="O209" i="22" s="1"/>
  <c r="P209" i="22" s="1"/>
  <c r="Q209" i="22" s="1"/>
  <c r="R209" i="22" s="1"/>
  <c r="S209" i="22" s="1"/>
  <c r="G213" i="22"/>
  <c r="H213" i="22" s="1"/>
  <c r="I213" i="22" s="1"/>
  <c r="J213" i="22" s="1"/>
  <c r="K213" i="22" s="1"/>
  <c r="L213" i="22" s="1"/>
  <c r="M213" i="22" s="1"/>
  <c r="N213" i="22" s="1"/>
  <c r="O213" i="22" s="1"/>
  <c r="P213" i="22" s="1"/>
  <c r="Q213" i="22" s="1"/>
  <c r="R213" i="22" s="1"/>
  <c r="S213" i="22" s="1"/>
  <c r="G217" i="22"/>
  <c r="H217" i="22" s="1"/>
  <c r="I217" i="22" s="1"/>
  <c r="J217" i="22" s="1"/>
  <c r="K217" i="22"/>
  <c r="L217" i="22" s="1"/>
  <c r="M217" i="22" s="1"/>
  <c r="N217" i="22" s="1"/>
  <c r="O217" i="22" s="1"/>
  <c r="P217" i="22" s="1"/>
  <c r="Q217" i="22" s="1"/>
  <c r="R217" i="22" s="1"/>
  <c r="S217" i="22" s="1"/>
  <c r="G221" i="22"/>
  <c r="H221" i="22" s="1"/>
  <c r="I221" i="22" s="1"/>
  <c r="J221" i="22" s="1"/>
  <c r="K221" i="22" s="1"/>
  <c r="L221" i="22" s="1"/>
  <c r="M221" i="22" s="1"/>
  <c r="N221" i="22" s="1"/>
  <c r="O221" i="22" s="1"/>
  <c r="P221" i="22" s="1"/>
  <c r="Q221" i="22" s="1"/>
  <c r="R221" i="22" s="1"/>
  <c r="S221" i="22" s="1"/>
  <c r="G225" i="22"/>
  <c r="H225" i="22" s="1"/>
  <c r="I225" i="22" s="1"/>
  <c r="J225" i="22" s="1"/>
  <c r="K225" i="22" s="1"/>
  <c r="L225" i="22" s="1"/>
  <c r="M225" i="22" s="1"/>
  <c r="N225" i="22" s="1"/>
  <c r="O225" i="22" s="1"/>
  <c r="P225" i="22" s="1"/>
  <c r="Q225" i="22" s="1"/>
  <c r="R225" i="22" s="1"/>
  <c r="S225" i="22" s="1"/>
  <c r="G229" i="22"/>
  <c r="H229" i="22" s="1"/>
  <c r="I229" i="22" s="1"/>
  <c r="J229" i="22" s="1"/>
  <c r="K229" i="22" s="1"/>
  <c r="L229" i="22" s="1"/>
  <c r="M229" i="22" s="1"/>
  <c r="N229" i="22" s="1"/>
  <c r="O229" i="22" s="1"/>
  <c r="P229" i="22" s="1"/>
  <c r="Q229" i="22" s="1"/>
  <c r="R229" i="22" s="1"/>
  <c r="S229" i="22" s="1"/>
  <c r="G233" i="22"/>
  <c r="H233" i="22" s="1"/>
  <c r="I233" i="22" s="1"/>
  <c r="J233" i="22" s="1"/>
  <c r="K233" i="22" s="1"/>
  <c r="L233" i="22" s="1"/>
  <c r="M233" i="22" s="1"/>
  <c r="N233" i="22" s="1"/>
  <c r="O233" i="22" s="1"/>
  <c r="P233" i="22" s="1"/>
  <c r="Q233" i="22" s="1"/>
  <c r="R233" i="22" s="1"/>
  <c r="S233" i="22" s="1"/>
  <c r="G237" i="22"/>
  <c r="H237" i="22" s="1"/>
  <c r="I237" i="22" s="1"/>
  <c r="J237" i="22" s="1"/>
  <c r="K237" i="22" s="1"/>
  <c r="L237" i="22" s="1"/>
  <c r="M237" i="22" s="1"/>
  <c r="N237" i="22" s="1"/>
  <c r="O237" i="22" s="1"/>
  <c r="P237" i="22" s="1"/>
  <c r="Q237" i="22" s="1"/>
  <c r="R237" i="22" s="1"/>
  <c r="S237" i="22" s="1"/>
  <c r="G241" i="22"/>
  <c r="H241" i="22" s="1"/>
  <c r="I241" i="22" s="1"/>
  <c r="J241" i="22" s="1"/>
  <c r="K241" i="22" s="1"/>
  <c r="L241" i="22" s="1"/>
  <c r="M241" i="22" s="1"/>
  <c r="N241" i="22" s="1"/>
  <c r="O241" i="22" s="1"/>
  <c r="P241" i="22" s="1"/>
  <c r="Q241" i="22" s="1"/>
  <c r="R241" i="22" s="1"/>
  <c r="S241" i="22" s="1"/>
  <c r="G245" i="22"/>
  <c r="H245" i="22" s="1"/>
  <c r="I245" i="22" s="1"/>
  <c r="J245" i="22" s="1"/>
  <c r="K245" i="22" s="1"/>
  <c r="L245" i="22" s="1"/>
  <c r="M245" i="22" s="1"/>
  <c r="N245" i="22" s="1"/>
  <c r="O245" i="22" s="1"/>
  <c r="P245" i="22" s="1"/>
  <c r="Q245" i="22" s="1"/>
  <c r="R245" i="22" s="1"/>
  <c r="S245" i="22" s="1"/>
  <c r="G249" i="22"/>
  <c r="H249" i="22" s="1"/>
  <c r="I249" i="22" s="1"/>
  <c r="J249" i="22" s="1"/>
  <c r="K249" i="22" s="1"/>
  <c r="L249" i="22" s="1"/>
  <c r="M249" i="22" s="1"/>
  <c r="N249" i="22" s="1"/>
  <c r="O249" i="22" s="1"/>
  <c r="P249" i="22" s="1"/>
  <c r="Q249" i="22" s="1"/>
  <c r="R249" i="22" s="1"/>
  <c r="S249" i="22" s="1"/>
  <c r="F253" i="22"/>
  <c r="G24" i="21"/>
  <c r="H24" i="21" s="1"/>
  <c r="I24" i="21" s="1"/>
  <c r="J24" i="21" s="1"/>
  <c r="K24" i="21" s="1"/>
  <c r="L24" i="21" s="1"/>
  <c r="M24" i="21" s="1"/>
  <c r="N24" i="21" s="1"/>
  <c r="O24" i="21" s="1"/>
  <c r="P24" i="21" s="1"/>
  <c r="Q24" i="21" s="1"/>
  <c r="R24" i="21" s="1"/>
  <c r="S24" i="21" s="1"/>
  <c r="G29" i="21"/>
  <c r="H29" i="21" s="1"/>
  <c r="I29" i="21" s="1"/>
  <c r="J29" i="21" s="1"/>
  <c r="K29" i="21" s="1"/>
  <c r="L29" i="21" s="1"/>
  <c r="M29" i="21" s="1"/>
  <c r="N29" i="21" s="1"/>
  <c r="O29" i="21" s="1"/>
  <c r="P29" i="21" s="1"/>
  <c r="Q29" i="21" s="1"/>
  <c r="R29" i="21" s="1"/>
  <c r="S29" i="21" s="1"/>
  <c r="G41" i="21"/>
  <c r="H41" i="21" s="1"/>
  <c r="I41" i="21" s="1"/>
  <c r="J41" i="21" s="1"/>
  <c r="K41" i="21" s="1"/>
  <c r="L41" i="21" s="1"/>
  <c r="M41" i="21" s="1"/>
  <c r="N41" i="21" s="1"/>
  <c r="O41" i="21" s="1"/>
  <c r="P41" i="21" s="1"/>
  <c r="Q41" i="21" s="1"/>
  <c r="R41" i="21" s="1"/>
  <c r="S41" i="21" s="1"/>
  <c r="G64" i="21"/>
  <c r="H64" i="21" s="1"/>
  <c r="I64" i="21" s="1"/>
  <c r="J64" i="21" s="1"/>
  <c r="K64" i="21" s="1"/>
  <c r="L64" i="21" s="1"/>
  <c r="M64" i="21" s="1"/>
  <c r="N64" i="21" s="1"/>
  <c r="O64" i="21" s="1"/>
  <c r="P64" i="21" s="1"/>
  <c r="Q64" i="21" s="1"/>
  <c r="R64" i="21" s="1"/>
  <c r="S64" i="21" s="1"/>
  <c r="G85" i="21"/>
  <c r="H85" i="21" s="1"/>
  <c r="I85" i="21" s="1"/>
  <c r="J85" i="21" s="1"/>
  <c r="K85" i="21" s="1"/>
  <c r="L85" i="21" s="1"/>
  <c r="M85" i="21" s="1"/>
  <c r="N85" i="21" s="1"/>
  <c r="O85" i="21" s="1"/>
  <c r="P85" i="21" s="1"/>
  <c r="Q85" i="21" s="1"/>
  <c r="R85" i="21" s="1"/>
  <c r="S85" i="21" s="1"/>
  <c r="G99" i="21"/>
  <c r="G101" i="21"/>
  <c r="H101" i="21" s="1"/>
  <c r="I101" i="21" s="1"/>
  <c r="J101" i="21" s="1"/>
  <c r="K101" i="21" s="1"/>
  <c r="L101" i="21" s="1"/>
  <c r="M101" i="21" s="1"/>
  <c r="N101" i="21" s="1"/>
  <c r="O101" i="21" s="1"/>
  <c r="P101" i="21" s="1"/>
  <c r="Q101" i="21" s="1"/>
  <c r="R101" i="21" s="1"/>
  <c r="S101" i="21" s="1"/>
  <c r="G108" i="21"/>
  <c r="H108" i="21" s="1"/>
  <c r="I108" i="21" s="1"/>
  <c r="J108" i="21" s="1"/>
  <c r="K108" i="21" s="1"/>
  <c r="L108" i="21" s="1"/>
  <c r="M108" i="21" s="1"/>
  <c r="N108" i="21" s="1"/>
  <c r="O108" i="21" s="1"/>
  <c r="P108" i="21" s="1"/>
  <c r="Q108" i="21" s="1"/>
  <c r="R108" i="21" s="1"/>
  <c r="S108" i="21" s="1"/>
  <c r="G119" i="21"/>
  <c r="G123" i="21"/>
  <c r="G129" i="21"/>
  <c r="H129" i="21" s="1"/>
  <c r="I129" i="21" s="1"/>
  <c r="J129" i="21" s="1"/>
  <c r="K129" i="21" s="1"/>
  <c r="L129" i="21" s="1"/>
  <c r="M129" i="21" s="1"/>
  <c r="N129" i="21" s="1"/>
  <c r="O129" i="21" s="1"/>
  <c r="P129" i="21" s="1"/>
  <c r="Q129" i="21" s="1"/>
  <c r="R129" i="21" s="1"/>
  <c r="S129" i="21" s="1"/>
  <c r="G131" i="21"/>
  <c r="G146" i="21"/>
  <c r="G165" i="21"/>
  <c r="H165" i="21" s="1"/>
  <c r="I165" i="21" s="1"/>
  <c r="J165" i="21" s="1"/>
  <c r="K165" i="21" s="1"/>
  <c r="L165" i="21" s="1"/>
  <c r="M165" i="21" s="1"/>
  <c r="N165" i="21" s="1"/>
  <c r="O165" i="21" s="1"/>
  <c r="P165" i="21" s="1"/>
  <c r="Q165" i="21" s="1"/>
  <c r="R165" i="21" s="1"/>
  <c r="S165" i="21" s="1"/>
  <c r="G174" i="21"/>
  <c r="G180" i="21"/>
  <c r="H180" i="21" s="1"/>
  <c r="I180" i="21" s="1"/>
  <c r="J180" i="21" s="1"/>
  <c r="K180" i="21" s="1"/>
  <c r="L180" i="21" s="1"/>
  <c r="M180" i="21" s="1"/>
  <c r="N180" i="21" s="1"/>
  <c r="O180" i="21" s="1"/>
  <c r="P180" i="21" s="1"/>
  <c r="Q180" i="21" s="1"/>
  <c r="R180" i="21" s="1"/>
  <c r="S180" i="21" s="1"/>
  <c r="G199" i="21"/>
  <c r="G209" i="21"/>
  <c r="H209" i="21" s="1"/>
  <c r="I209" i="21" s="1"/>
  <c r="J209" i="21" s="1"/>
  <c r="K209" i="21" s="1"/>
  <c r="L209" i="21" s="1"/>
  <c r="M209" i="21" s="1"/>
  <c r="N209" i="21" s="1"/>
  <c r="O209" i="21" s="1"/>
  <c r="P209" i="21" s="1"/>
  <c r="Q209" i="21" s="1"/>
  <c r="R209" i="21" s="1"/>
  <c r="S209" i="21" s="1"/>
  <c r="G219" i="21"/>
  <c r="G222" i="21"/>
  <c r="G231" i="21"/>
  <c r="G21" i="20"/>
  <c r="H21" i="20" s="1"/>
  <c r="I21" i="20" s="1"/>
  <c r="J21" i="20" s="1"/>
  <c r="K21" i="20" s="1"/>
  <c r="L21" i="20" s="1"/>
  <c r="M21" i="20" s="1"/>
  <c r="N21" i="20" s="1"/>
  <c r="O21" i="20" s="1"/>
  <c r="P21" i="20" s="1"/>
  <c r="Q21" i="20" s="1"/>
  <c r="R21" i="20" s="1"/>
  <c r="S21" i="20" s="1"/>
  <c r="G69" i="20"/>
  <c r="H69" i="20" s="1"/>
  <c r="I69" i="20" s="1"/>
  <c r="J69" i="20" s="1"/>
  <c r="K69" i="20" s="1"/>
  <c r="L69" i="20" s="1"/>
  <c r="M69" i="20" s="1"/>
  <c r="N69" i="20" s="1"/>
  <c r="O69" i="20" s="1"/>
  <c r="P69" i="20" s="1"/>
  <c r="Q69" i="20" s="1"/>
  <c r="R69" i="20" s="1"/>
  <c r="S69" i="20" s="1"/>
  <c r="G97" i="20"/>
  <c r="H97" i="20" s="1"/>
  <c r="I97" i="20" s="1"/>
  <c r="J97" i="20" s="1"/>
  <c r="K97" i="20" s="1"/>
  <c r="L97" i="20" s="1"/>
  <c r="M97" i="20" s="1"/>
  <c r="N97" i="20" s="1"/>
  <c r="O97" i="20" s="1"/>
  <c r="P97" i="20" s="1"/>
  <c r="Q97" i="20" s="1"/>
  <c r="R97" i="20" s="1"/>
  <c r="S97" i="20" s="1"/>
  <c r="G110" i="20"/>
  <c r="G115" i="20"/>
  <c r="G121" i="20"/>
  <c r="H121" i="20" s="1"/>
  <c r="I121" i="20" s="1"/>
  <c r="J121" i="20" s="1"/>
  <c r="K121" i="20" s="1"/>
  <c r="L121" i="20" s="1"/>
  <c r="M121" i="20" s="1"/>
  <c r="N121" i="20" s="1"/>
  <c r="O121" i="20" s="1"/>
  <c r="P121" i="20" s="1"/>
  <c r="Q121" i="20" s="1"/>
  <c r="R121" i="20" s="1"/>
  <c r="S121" i="20" s="1"/>
  <c r="G189" i="20"/>
  <c r="H189" i="20" s="1"/>
  <c r="I189" i="20" s="1"/>
  <c r="J189" i="20" s="1"/>
  <c r="K189" i="20" s="1"/>
  <c r="L189" i="20" s="1"/>
  <c r="M189" i="20" s="1"/>
  <c r="N189" i="20" s="1"/>
  <c r="O189" i="20" s="1"/>
  <c r="P189" i="20" s="1"/>
  <c r="Q189" i="20" s="1"/>
  <c r="R189" i="20" s="1"/>
  <c r="S189" i="20" s="1"/>
  <c r="G199" i="20"/>
  <c r="G205" i="20"/>
  <c r="H205" i="20" s="1"/>
  <c r="I205" i="20" s="1"/>
  <c r="J205" i="20" s="1"/>
  <c r="K205" i="20" s="1"/>
  <c r="L205" i="20" s="1"/>
  <c r="M205" i="20" s="1"/>
  <c r="N205" i="20" s="1"/>
  <c r="O205" i="20" s="1"/>
  <c r="P205" i="20" s="1"/>
  <c r="Q205" i="20" s="1"/>
  <c r="R205" i="20" s="1"/>
  <c r="S205" i="20" s="1"/>
  <c r="G230" i="20"/>
  <c r="G14" i="4"/>
  <c r="G22" i="4"/>
  <c r="G34" i="4"/>
  <c r="G42" i="4"/>
  <c r="G73" i="4"/>
  <c r="H73" i="4" s="1"/>
  <c r="I73" i="4" s="1"/>
  <c r="J73" i="4" s="1"/>
  <c r="K73" i="4" s="1"/>
  <c r="L73" i="4" s="1"/>
  <c r="M73" i="4" s="1"/>
  <c r="N73" i="4" s="1"/>
  <c r="O73" i="4" s="1"/>
  <c r="P73" i="4" s="1"/>
  <c r="Q73" i="4" s="1"/>
  <c r="R73" i="4" s="1"/>
  <c r="S73" i="4" s="1"/>
  <c r="G85" i="4"/>
  <c r="H85" i="4" s="1"/>
  <c r="I85" i="4" s="1"/>
  <c r="J85" i="4" s="1"/>
  <c r="K85" i="4" s="1"/>
  <c r="L85" i="4" s="1"/>
  <c r="M85" i="4" s="1"/>
  <c r="N85" i="4" s="1"/>
  <c r="O85" i="4" s="1"/>
  <c r="P85" i="4" s="1"/>
  <c r="Q85" i="4" s="1"/>
  <c r="R85" i="4" s="1"/>
  <c r="S85" i="4" s="1"/>
  <c r="G94" i="4"/>
  <c r="G122" i="4"/>
  <c r="G126" i="4"/>
  <c r="G186" i="4"/>
  <c r="G194" i="4"/>
  <c r="G201" i="4"/>
  <c r="H201" i="4" s="1"/>
  <c r="I201" i="4" s="1"/>
  <c r="J201" i="4" s="1"/>
  <c r="K201" i="4" s="1"/>
  <c r="L201" i="4" s="1"/>
  <c r="M201" i="4" s="1"/>
  <c r="N201" i="4" s="1"/>
  <c r="O201" i="4" s="1"/>
  <c r="P201" i="4" s="1"/>
  <c r="Q201" i="4" s="1"/>
  <c r="R201" i="4" s="1"/>
  <c r="S201" i="4" s="1"/>
  <c r="G222" i="4"/>
  <c r="G226" i="4"/>
  <c r="G229" i="4"/>
  <c r="H229" i="4" s="1"/>
  <c r="I229" i="4" s="1"/>
  <c r="J229" i="4" s="1"/>
  <c r="K229" i="4" s="1"/>
  <c r="L229" i="4" s="1"/>
  <c r="M229" i="4" s="1"/>
  <c r="N229" i="4" s="1"/>
  <c r="O229" i="4" s="1"/>
  <c r="P229" i="4" s="1"/>
  <c r="Q229" i="4" s="1"/>
  <c r="R229" i="4" s="1"/>
  <c r="S229" i="4" s="1"/>
  <c r="G241" i="4"/>
  <c r="H241" i="4" s="1"/>
  <c r="I241" i="4" s="1"/>
  <c r="J241" i="4" s="1"/>
  <c r="K241" i="4" s="1"/>
  <c r="L241" i="4" s="1"/>
  <c r="M241" i="4" s="1"/>
  <c r="N241" i="4" s="1"/>
  <c r="O241" i="4" s="1"/>
  <c r="P241" i="4" s="1"/>
  <c r="Q241" i="4" s="1"/>
  <c r="R241" i="4" s="1"/>
  <c r="S241" i="4" s="1"/>
  <c r="E8" i="4"/>
  <c r="G252" i="22" l="1"/>
  <c r="H252" i="22" s="1"/>
  <c r="I252" i="22" s="1"/>
  <c r="J252" i="22" s="1"/>
  <c r="K252" i="22" s="1"/>
  <c r="L252" i="22" s="1"/>
  <c r="M252" i="22" s="1"/>
  <c r="N252" i="22" s="1"/>
  <c r="O252" i="22" s="1"/>
  <c r="P252" i="22" s="1"/>
  <c r="Q252" i="22" s="1"/>
  <c r="R252" i="22" s="1"/>
  <c r="S252" i="22" s="1"/>
  <c r="F254" i="22"/>
  <c r="G85" i="31"/>
  <c r="H85" i="31" s="1"/>
  <c r="I85" i="31" s="1"/>
  <c r="J85" i="31" s="1"/>
  <c r="K85" i="31" s="1"/>
  <c r="L85" i="31" s="1"/>
  <c r="M85" i="31" s="1"/>
  <c r="N85" i="31" s="1"/>
  <c r="O85" i="31" s="1"/>
  <c r="P85" i="31" s="1"/>
  <c r="Q85" i="31" s="1"/>
  <c r="R85" i="31" s="1"/>
  <c r="S85" i="31" s="1"/>
  <c r="F85" i="31"/>
  <c r="G253" i="20"/>
  <c r="H253" i="20" s="1"/>
  <c r="I253" i="20" s="1"/>
  <c r="J253" i="20" s="1"/>
  <c r="K253" i="20" s="1"/>
  <c r="L253" i="20" s="1"/>
  <c r="M253" i="20" s="1"/>
  <c r="N253" i="20" s="1"/>
  <c r="O253" i="20" s="1"/>
  <c r="P253" i="20" s="1"/>
  <c r="Q253" i="20" s="1"/>
  <c r="R253" i="20" s="1"/>
  <c r="S253" i="20" s="1"/>
  <c r="G254" i="21"/>
  <c r="H254" i="21" s="1"/>
  <c r="I254" i="21" s="1"/>
  <c r="J254" i="21" s="1"/>
  <c r="K254" i="21" s="1"/>
  <c r="L254" i="21" s="1"/>
  <c r="M254" i="21" s="1"/>
  <c r="N254" i="21" s="1"/>
  <c r="O254" i="21" s="1"/>
  <c r="P254" i="21" s="1"/>
  <c r="Q254" i="21" s="1"/>
  <c r="R254" i="21" s="1"/>
  <c r="S254" i="21" s="1"/>
  <c r="F84" i="30"/>
  <c r="F253" i="4"/>
  <c r="G253" i="4"/>
  <c r="H253" i="4" s="1"/>
  <c r="I253" i="4" s="1"/>
  <c r="J253" i="4" s="1"/>
  <c r="K253" i="4" s="1"/>
  <c r="L253" i="4" s="1"/>
  <c r="M253" i="4" s="1"/>
  <c r="N253" i="4" s="1"/>
  <c r="O253" i="4" s="1"/>
  <c r="P253" i="4" s="1"/>
  <c r="Q253" i="4" s="1"/>
  <c r="R253" i="4" s="1"/>
  <c r="S253" i="4" s="1"/>
  <c r="G253" i="21"/>
  <c r="H253" i="21" s="1"/>
  <c r="I253" i="21" s="1"/>
  <c r="J253" i="21" s="1"/>
  <c r="K253" i="21" s="1"/>
  <c r="L253" i="21" s="1"/>
  <c r="M253" i="21" s="1"/>
  <c r="N253" i="21" s="1"/>
  <c r="O253" i="21" s="1"/>
  <c r="P253" i="21" s="1"/>
  <c r="Q253" i="21" s="1"/>
  <c r="R253" i="21" s="1"/>
  <c r="S253" i="21" s="1"/>
  <c r="G84" i="27"/>
  <c r="H84" i="27" s="1"/>
  <c r="I84" i="27" s="1"/>
  <c r="J84" i="27" s="1"/>
  <c r="K84" i="27" s="1"/>
  <c r="L84" i="27" s="1"/>
  <c r="M84" i="27" s="1"/>
  <c r="N84" i="27" s="1"/>
  <c r="O84" i="27" s="1"/>
  <c r="P84" i="27" s="1"/>
  <c r="Q84" i="27" s="1"/>
  <c r="R84" i="27" s="1"/>
  <c r="S84" i="27" s="1"/>
  <c r="G10" i="37"/>
  <c r="H10" i="37" s="1"/>
  <c r="I10" i="37" s="1"/>
  <c r="J10" i="37" s="1"/>
  <c r="K10" i="37" s="1"/>
  <c r="L10" i="37" s="1"/>
  <c r="M10" i="37" s="1"/>
  <c r="N10" i="37" s="1"/>
  <c r="O10" i="37" s="1"/>
  <c r="P10" i="37" s="1"/>
  <c r="Q10" i="37" s="1"/>
  <c r="R10" i="37" s="1"/>
  <c r="S10" i="37" s="1"/>
  <c r="F10" i="32"/>
  <c r="F21" i="42"/>
  <c r="G20" i="42"/>
  <c r="H20" i="42" s="1"/>
  <c r="I20" i="42" s="1"/>
  <c r="J20" i="42" s="1"/>
  <c r="K20" i="42" s="1"/>
  <c r="L20" i="42" s="1"/>
  <c r="M20" i="42" s="1"/>
  <c r="N20" i="42" s="1"/>
  <c r="O20" i="42" s="1"/>
  <c r="P20" i="42" s="1"/>
  <c r="Q20" i="42" s="1"/>
  <c r="R20" i="42" s="1"/>
  <c r="S20" i="42" s="1"/>
  <c r="G287" i="51"/>
  <c r="H287" i="51" s="1"/>
  <c r="I287" i="51" s="1"/>
  <c r="J287" i="51" s="1"/>
  <c r="K287" i="51" s="1"/>
  <c r="L287" i="51" s="1"/>
  <c r="M287" i="51" s="1"/>
  <c r="N287" i="51" s="1"/>
  <c r="O287" i="51" s="1"/>
  <c r="P287" i="51" s="1"/>
  <c r="Q287" i="51" s="1"/>
  <c r="R287" i="51" s="1"/>
  <c r="S287" i="51" s="1"/>
  <c r="F287" i="51"/>
  <c r="G284" i="46"/>
  <c r="H284" i="46" s="1"/>
  <c r="I284" i="46" s="1"/>
  <c r="J284" i="46" s="1"/>
  <c r="K284" i="46" s="1"/>
  <c r="L284" i="46" s="1"/>
  <c r="M284" i="46" s="1"/>
  <c r="N284" i="46" s="1"/>
  <c r="O284" i="46" s="1"/>
  <c r="P284" i="46" s="1"/>
  <c r="Q284" i="46" s="1"/>
  <c r="R284" i="46" s="1"/>
  <c r="S284" i="46" s="1"/>
  <c r="F287" i="48"/>
  <c r="G284" i="48"/>
  <c r="H284" i="48" s="1"/>
  <c r="I284" i="48" s="1"/>
  <c r="J284" i="48" s="1"/>
  <c r="K284" i="48" s="1"/>
  <c r="L284" i="48" s="1"/>
  <c r="M284" i="48" s="1"/>
  <c r="N284" i="48" s="1"/>
  <c r="O284" i="48" s="1"/>
  <c r="P284" i="48" s="1"/>
  <c r="Q284" i="48" s="1"/>
  <c r="R284" i="48" s="1"/>
  <c r="S284" i="48" s="1"/>
  <c r="F283" i="48"/>
  <c r="F283" i="51"/>
  <c r="G283" i="51"/>
  <c r="H283" i="51" s="1"/>
  <c r="I283" i="51" s="1"/>
  <c r="J283" i="51" s="1"/>
  <c r="K283" i="51" s="1"/>
  <c r="L283" i="51" s="1"/>
  <c r="M283" i="51" s="1"/>
  <c r="N283" i="51" s="1"/>
  <c r="O283" i="51" s="1"/>
  <c r="P283" i="51" s="1"/>
  <c r="Q283" i="51" s="1"/>
  <c r="R283" i="51" s="1"/>
  <c r="S283" i="51" s="1"/>
  <c r="F283" i="50"/>
  <c r="G283" i="50"/>
  <c r="H283" i="50" s="1"/>
  <c r="I283" i="50" s="1"/>
  <c r="J283" i="50" s="1"/>
  <c r="K283" i="50" s="1"/>
  <c r="L283" i="50" s="1"/>
  <c r="M283" i="50" s="1"/>
  <c r="N283" i="50" s="1"/>
  <c r="O283" i="50" s="1"/>
  <c r="P283" i="50" s="1"/>
  <c r="Q283" i="50" s="1"/>
  <c r="R283" i="50" s="1"/>
  <c r="S283" i="50" s="1"/>
  <c r="G287" i="49"/>
  <c r="H287" i="49" s="1"/>
  <c r="I287" i="49" s="1"/>
  <c r="J287" i="49" s="1"/>
  <c r="K287" i="49" s="1"/>
  <c r="L287" i="49" s="1"/>
  <c r="M287" i="49" s="1"/>
  <c r="N287" i="49" s="1"/>
  <c r="O287" i="49" s="1"/>
  <c r="P287" i="49" s="1"/>
  <c r="Q287" i="49" s="1"/>
  <c r="R287" i="49" s="1"/>
  <c r="S287" i="49" s="1"/>
  <c r="F287" i="49"/>
  <c r="G287" i="46"/>
  <c r="H287" i="46" s="1"/>
  <c r="I287" i="46" s="1"/>
  <c r="J287" i="46" s="1"/>
  <c r="K287" i="46" s="1"/>
  <c r="L287" i="46" s="1"/>
  <c r="M287" i="46" s="1"/>
  <c r="N287" i="46" s="1"/>
  <c r="O287" i="46" s="1"/>
  <c r="P287" i="46" s="1"/>
  <c r="Q287" i="46" s="1"/>
  <c r="R287" i="46" s="1"/>
  <c r="S287" i="46" s="1"/>
  <c r="F283" i="46"/>
  <c r="F286" i="51"/>
  <c r="G284" i="51"/>
  <c r="H284" i="51" s="1"/>
  <c r="I284" i="51" s="1"/>
  <c r="J284" i="51" s="1"/>
  <c r="K284" i="51" s="1"/>
  <c r="L284" i="51" s="1"/>
  <c r="M284" i="51" s="1"/>
  <c r="N284" i="51" s="1"/>
  <c r="O284" i="51" s="1"/>
  <c r="P284" i="51" s="1"/>
  <c r="Q284" i="51" s="1"/>
  <c r="R284" i="51" s="1"/>
  <c r="S284" i="51" s="1"/>
  <c r="F284" i="50"/>
  <c r="F286" i="50"/>
  <c r="F285" i="49"/>
  <c r="G285" i="49"/>
  <c r="H285" i="49" s="1"/>
  <c r="I285" i="49" s="1"/>
  <c r="J285" i="49" s="1"/>
  <c r="K285" i="49" s="1"/>
  <c r="L285" i="49" s="1"/>
  <c r="M285" i="49" s="1"/>
  <c r="N285" i="49" s="1"/>
  <c r="O285" i="49" s="1"/>
  <c r="P285" i="49" s="1"/>
  <c r="Q285" i="49" s="1"/>
  <c r="R285" i="49" s="1"/>
  <c r="S285" i="49" s="1"/>
  <c r="G284" i="49"/>
  <c r="H284" i="49" s="1"/>
  <c r="I284" i="49" s="1"/>
  <c r="J284" i="49" s="1"/>
  <c r="K284" i="49" s="1"/>
  <c r="L284" i="49" s="1"/>
  <c r="M284" i="49" s="1"/>
  <c r="N284" i="49" s="1"/>
  <c r="O284" i="49" s="1"/>
  <c r="P284" i="49" s="1"/>
  <c r="Q284" i="49" s="1"/>
  <c r="R284" i="49" s="1"/>
  <c r="S284" i="49" s="1"/>
  <c r="F286" i="48"/>
  <c r="G286" i="46"/>
  <c r="H286" i="46" s="1"/>
  <c r="I286" i="46" s="1"/>
  <c r="J286" i="46" s="1"/>
  <c r="K286" i="46" s="1"/>
  <c r="L286" i="46" s="1"/>
  <c r="M286" i="46" s="1"/>
  <c r="N286" i="46" s="1"/>
  <c r="O286" i="46" s="1"/>
  <c r="P286" i="46" s="1"/>
  <c r="Q286" i="46" s="1"/>
  <c r="R286" i="46" s="1"/>
  <c r="S286" i="46" s="1"/>
  <c r="F286" i="46"/>
  <c r="G84" i="31"/>
  <c r="H84" i="31" s="1"/>
  <c r="I84" i="31" s="1"/>
  <c r="J84" i="31" s="1"/>
  <c r="K84" i="31" s="1"/>
  <c r="L84" i="31" s="1"/>
  <c r="M84" i="31" s="1"/>
  <c r="N84" i="31" s="1"/>
  <c r="O84" i="31" s="1"/>
  <c r="P84" i="31" s="1"/>
  <c r="Q84" i="31" s="1"/>
  <c r="R84" i="31" s="1"/>
  <c r="S84" i="31" s="1"/>
  <c r="F84" i="31"/>
  <c r="F254" i="20"/>
  <c r="F252" i="20"/>
  <c r="G84" i="29"/>
  <c r="H84" i="29" s="1"/>
  <c r="I84" i="29" s="1"/>
  <c r="J84" i="29" s="1"/>
  <c r="K84" i="29" s="1"/>
  <c r="L84" i="29" s="1"/>
  <c r="M84" i="29" s="1"/>
  <c r="N84" i="29" s="1"/>
  <c r="O84" i="29" s="1"/>
  <c r="P84" i="29" s="1"/>
  <c r="Q84" i="29" s="1"/>
  <c r="R84" i="29" s="1"/>
  <c r="S84" i="29" s="1"/>
  <c r="G84" i="28"/>
  <c r="H84" i="28" s="1"/>
  <c r="I84" i="28" s="1"/>
  <c r="J84" i="28" s="1"/>
  <c r="K84" i="28" s="1"/>
  <c r="L84" i="28" s="1"/>
  <c r="M84" i="28" s="1"/>
  <c r="N84" i="28" s="1"/>
  <c r="O84" i="28" s="1"/>
  <c r="P84" i="28" s="1"/>
  <c r="Q84" i="28" s="1"/>
  <c r="R84" i="28" s="1"/>
  <c r="S84" i="28" s="1"/>
  <c r="G86" i="27"/>
  <c r="H86" i="27" s="1"/>
  <c r="I86" i="27" s="1"/>
  <c r="J86" i="27" s="1"/>
  <c r="K86" i="27" s="1"/>
  <c r="L86" i="27" s="1"/>
  <c r="M86" i="27" s="1"/>
  <c r="N86" i="27" s="1"/>
  <c r="O86" i="27" s="1"/>
  <c r="P86" i="27" s="1"/>
  <c r="Q86" i="27" s="1"/>
  <c r="R86" i="27" s="1"/>
  <c r="S86" i="27" s="1"/>
  <c r="G252" i="4"/>
  <c r="H252" i="4" s="1"/>
  <c r="I252" i="4" s="1"/>
  <c r="J252" i="4" s="1"/>
  <c r="K252" i="4" s="1"/>
  <c r="L252" i="4" s="1"/>
  <c r="M252" i="4" s="1"/>
  <c r="N252" i="4" s="1"/>
  <c r="O252" i="4" s="1"/>
  <c r="P252" i="4" s="1"/>
  <c r="Q252" i="4" s="1"/>
  <c r="R252" i="4" s="1"/>
  <c r="S252" i="4" s="1"/>
  <c r="G255" i="22"/>
  <c r="H255" i="22" s="1"/>
  <c r="I255" i="22" s="1"/>
  <c r="J255" i="22" s="1"/>
  <c r="K255" i="22" s="1"/>
  <c r="L255" i="22" s="1"/>
  <c r="M255" i="22" s="1"/>
  <c r="N255" i="22" s="1"/>
  <c r="O255" i="22" s="1"/>
  <c r="P255" i="22" s="1"/>
  <c r="Q255" i="22" s="1"/>
  <c r="R255" i="22" s="1"/>
  <c r="S255" i="22" s="1"/>
  <c r="G223" i="51"/>
  <c r="H223" i="51" s="1"/>
  <c r="I223" i="51" s="1"/>
  <c r="J223" i="51" s="1"/>
  <c r="K223" i="51" s="1"/>
  <c r="L223" i="51" s="1"/>
  <c r="M223" i="51" s="1"/>
  <c r="N223" i="51" s="1"/>
  <c r="O223" i="51" s="1"/>
  <c r="P223" i="51" s="1"/>
  <c r="Q223" i="51" s="1"/>
  <c r="R223" i="51" s="1"/>
  <c r="S223" i="51" s="1"/>
  <c r="G207" i="51"/>
  <c r="F285" i="51"/>
  <c r="G235" i="51"/>
  <c r="H235" i="51" s="1"/>
  <c r="I235" i="51" s="1"/>
  <c r="J235" i="51" s="1"/>
  <c r="K235" i="51" s="1"/>
  <c r="L235" i="51" s="1"/>
  <c r="M235" i="51" s="1"/>
  <c r="N235" i="51" s="1"/>
  <c r="O235" i="51" s="1"/>
  <c r="P235" i="51" s="1"/>
  <c r="Q235" i="51" s="1"/>
  <c r="R235" i="51" s="1"/>
  <c r="S235" i="51" s="1"/>
  <c r="G219" i="51"/>
  <c r="H219" i="51" s="1"/>
  <c r="I219" i="51" s="1"/>
  <c r="J219" i="51" s="1"/>
  <c r="K219" i="51" s="1"/>
  <c r="L219" i="51" s="1"/>
  <c r="M219" i="51" s="1"/>
  <c r="N219" i="51" s="1"/>
  <c r="O219" i="51" s="1"/>
  <c r="P219" i="51" s="1"/>
  <c r="Q219" i="51" s="1"/>
  <c r="R219" i="51" s="1"/>
  <c r="S219" i="51" s="1"/>
  <c r="G203" i="51"/>
  <c r="H203" i="51" s="1"/>
  <c r="I203" i="51" s="1"/>
  <c r="J203" i="51" s="1"/>
  <c r="K203" i="51" s="1"/>
  <c r="L203" i="51" s="1"/>
  <c r="M203" i="51" s="1"/>
  <c r="N203" i="51" s="1"/>
  <c r="O203" i="51" s="1"/>
  <c r="P203" i="51" s="1"/>
  <c r="Q203" i="51" s="1"/>
  <c r="R203" i="51" s="1"/>
  <c r="S203" i="51" s="1"/>
  <c r="G179" i="51"/>
  <c r="H179" i="51" s="1"/>
  <c r="I179" i="51" s="1"/>
  <c r="J179" i="51" s="1"/>
  <c r="K179" i="51" s="1"/>
  <c r="L179" i="51" s="1"/>
  <c r="M179" i="51" s="1"/>
  <c r="N179" i="51" s="1"/>
  <c r="O179" i="51" s="1"/>
  <c r="P179" i="51" s="1"/>
  <c r="Q179" i="51" s="1"/>
  <c r="R179" i="51" s="1"/>
  <c r="S179" i="51" s="1"/>
  <c r="G171" i="51"/>
  <c r="G227" i="51"/>
  <c r="G211" i="51"/>
  <c r="G195" i="51"/>
  <c r="H195" i="51" s="1"/>
  <c r="I195" i="51" s="1"/>
  <c r="J195" i="51" s="1"/>
  <c r="K195" i="51" s="1"/>
  <c r="L195" i="51" s="1"/>
  <c r="M195" i="51" s="1"/>
  <c r="N195" i="51" s="1"/>
  <c r="O195" i="51" s="1"/>
  <c r="P195" i="51" s="1"/>
  <c r="Q195" i="51" s="1"/>
  <c r="R195" i="51" s="1"/>
  <c r="S195" i="51" s="1"/>
  <c r="G186" i="51"/>
  <c r="G183" i="51"/>
  <c r="H183" i="51" s="1"/>
  <c r="I183" i="51" s="1"/>
  <c r="J183" i="51" s="1"/>
  <c r="K183" i="51" s="1"/>
  <c r="L183" i="51" s="1"/>
  <c r="M183" i="51" s="1"/>
  <c r="N183" i="51" s="1"/>
  <c r="O183" i="51" s="1"/>
  <c r="P183" i="51" s="1"/>
  <c r="Q183" i="51" s="1"/>
  <c r="R183" i="51" s="1"/>
  <c r="S183" i="51" s="1"/>
  <c r="G175" i="51"/>
  <c r="H175" i="51" s="1"/>
  <c r="I175" i="51" s="1"/>
  <c r="J175" i="51" s="1"/>
  <c r="K175" i="51" s="1"/>
  <c r="L175" i="51" s="1"/>
  <c r="M175" i="51" s="1"/>
  <c r="N175" i="51" s="1"/>
  <c r="O175" i="51" s="1"/>
  <c r="P175" i="51" s="1"/>
  <c r="Q175" i="51" s="1"/>
  <c r="R175" i="51" s="1"/>
  <c r="S175" i="51" s="1"/>
  <c r="G167" i="51"/>
  <c r="G191" i="51"/>
  <c r="G263" i="51"/>
  <c r="H263" i="51" s="1"/>
  <c r="I263" i="51" s="1"/>
  <c r="J263" i="51" s="1"/>
  <c r="K263" i="51" s="1"/>
  <c r="L263" i="51" s="1"/>
  <c r="M263" i="51" s="1"/>
  <c r="N263" i="51" s="1"/>
  <c r="O263" i="51" s="1"/>
  <c r="P263" i="51" s="1"/>
  <c r="Q263" i="51" s="1"/>
  <c r="R263" i="51" s="1"/>
  <c r="S263" i="51" s="1"/>
  <c r="G259" i="51"/>
  <c r="H259" i="51" s="1"/>
  <c r="I259" i="51" s="1"/>
  <c r="J259" i="51" s="1"/>
  <c r="K259" i="51" s="1"/>
  <c r="L259" i="51" s="1"/>
  <c r="M259" i="51" s="1"/>
  <c r="N259" i="51" s="1"/>
  <c r="O259" i="51" s="1"/>
  <c r="P259" i="51" s="1"/>
  <c r="Q259" i="51" s="1"/>
  <c r="R259" i="51" s="1"/>
  <c r="S259" i="51" s="1"/>
  <c r="G255" i="51"/>
  <c r="H255" i="51" s="1"/>
  <c r="I255" i="51" s="1"/>
  <c r="J255" i="51" s="1"/>
  <c r="K255" i="51" s="1"/>
  <c r="L255" i="51" s="1"/>
  <c r="M255" i="51" s="1"/>
  <c r="N255" i="51" s="1"/>
  <c r="O255" i="51" s="1"/>
  <c r="P255" i="51" s="1"/>
  <c r="Q255" i="51" s="1"/>
  <c r="R255" i="51" s="1"/>
  <c r="S255" i="51" s="1"/>
  <c r="G251" i="51"/>
  <c r="G247" i="51"/>
  <c r="G243" i="51"/>
  <c r="H243" i="51" s="1"/>
  <c r="I243" i="51" s="1"/>
  <c r="J243" i="51" s="1"/>
  <c r="K243" i="51" s="1"/>
  <c r="L243" i="51" s="1"/>
  <c r="M243" i="51" s="1"/>
  <c r="N243" i="51" s="1"/>
  <c r="O243" i="51" s="1"/>
  <c r="P243" i="51" s="1"/>
  <c r="Q243" i="51" s="1"/>
  <c r="R243" i="51" s="1"/>
  <c r="S243" i="51" s="1"/>
  <c r="G239" i="51"/>
  <c r="H239" i="51" s="1"/>
  <c r="I239" i="51" s="1"/>
  <c r="J239" i="51" s="1"/>
  <c r="K239" i="51" s="1"/>
  <c r="L239" i="51" s="1"/>
  <c r="M239" i="51" s="1"/>
  <c r="N239" i="51" s="1"/>
  <c r="O239" i="51" s="1"/>
  <c r="P239" i="51" s="1"/>
  <c r="Q239" i="51" s="1"/>
  <c r="R239" i="51" s="1"/>
  <c r="S239" i="51" s="1"/>
  <c r="G231" i="51"/>
  <c r="G215" i="51"/>
  <c r="H215" i="51" s="1"/>
  <c r="I215" i="51" s="1"/>
  <c r="J215" i="51" s="1"/>
  <c r="K215" i="51" s="1"/>
  <c r="L215" i="51" s="1"/>
  <c r="M215" i="51" s="1"/>
  <c r="N215" i="51" s="1"/>
  <c r="O215" i="51" s="1"/>
  <c r="P215" i="51" s="1"/>
  <c r="Q215" i="51" s="1"/>
  <c r="R215" i="51" s="1"/>
  <c r="S215" i="51" s="1"/>
  <c r="G199" i="51"/>
  <c r="H199" i="51" s="1"/>
  <c r="I199" i="51" s="1"/>
  <c r="J199" i="51" s="1"/>
  <c r="K199" i="51" s="1"/>
  <c r="L199" i="51" s="1"/>
  <c r="M199" i="51" s="1"/>
  <c r="N199" i="51" s="1"/>
  <c r="O199" i="51" s="1"/>
  <c r="P199" i="51" s="1"/>
  <c r="Q199" i="51" s="1"/>
  <c r="R199" i="51" s="1"/>
  <c r="S199" i="51" s="1"/>
  <c r="G182" i="51"/>
  <c r="G178" i="51"/>
  <c r="H178" i="51" s="1"/>
  <c r="I178" i="51" s="1"/>
  <c r="J178" i="51" s="1"/>
  <c r="K178" i="51" s="1"/>
  <c r="L178" i="51" s="1"/>
  <c r="M178" i="51" s="1"/>
  <c r="N178" i="51" s="1"/>
  <c r="O178" i="51" s="1"/>
  <c r="P178" i="51" s="1"/>
  <c r="Q178" i="51" s="1"/>
  <c r="R178" i="51" s="1"/>
  <c r="S178" i="51" s="1"/>
  <c r="G174" i="51"/>
  <c r="H174" i="51" s="1"/>
  <c r="I174" i="51" s="1"/>
  <c r="J174" i="51" s="1"/>
  <c r="K174" i="51" s="1"/>
  <c r="L174" i="51" s="1"/>
  <c r="M174" i="51" s="1"/>
  <c r="N174" i="51" s="1"/>
  <c r="O174" i="51" s="1"/>
  <c r="P174" i="51" s="1"/>
  <c r="Q174" i="51" s="1"/>
  <c r="R174" i="51" s="1"/>
  <c r="S174" i="51" s="1"/>
  <c r="G170" i="51"/>
  <c r="H170" i="51" s="1"/>
  <c r="I170" i="51" s="1"/>
  <c r="J170" i="51" s="1"/>
  <c r="K170" i="51" s="1"/>
  <c r="L170" i="51" s="1"/>
  <c r="M170" i="51" s="1"/>
  <c r="N170" i="51" s="1"/>
  <c r="O170" i="51" s="1"/>
  <c r="P170" i="51" s="1"/>
  <c r="Q170" i="51" s="1"/>
  <c r="R170" i="51" s="1"/>
  <c r="S170" i="51" s="1"/>
  <c r="G166" i="51"/>
  <c r="G162" i="51"/>
  <c r="G153" i="51"/>
  <c r="H153" i="51" s="1"/>
  <c r="I153" i="51" s="1"/>
  <c r="J153" i="51" s="1"/>
  <c r="K153" i="51" s="1"/>
  <c r="L153" i="51" s="1"/>
  <c r="M153" i="51" s="1"/>
  <c r="N153" i="51" s="1"/>
  <c r="O153" i="51" s="1"/>
  <c r="P153" i="51" s="1"/>
  <c r="Q153" i="51" s="1"/>
  <c r="R153" i="51" s="1"/>
  <c r="S153" i="51" s="1"/>
  <c r="G151" i="51"/>
  <c r="G145" i="51"/>
  <c r="H145" i="51" s="1"/>
  <c r="I145" i="51" s="1"/>
  <c r="J145" i="51" s="1"/>
  <c r="K145" i="51" s="1"/>
  <c r="L145" i="51" s="1"/>
  <c r="M145" i="51" s="1"/>
  <c r="N145" i="51" s="1"/>
  <c r="O145" i="51" s="1"/>
  <c r="P145" i="51" s="1"/>
  <c r="Q145" i="51" s="1"/>
  <c r="R145" i="51" s="1"/>
  <c r="S145" i="51" s="1"/>
  <c r="G143" i="51"/>
  <c r="H143" i="51" s="1"/>
  <c r="I143" i="51" s="1"/>
  <c r="J143" i="51" s="1"/>
  <c r="K143" i="51" s="1"/>
  <c r="L143" i="51" s="1"/>
  <c r="M143" i="51" s="1"/>
  <c r="N143" i="51" s="1"/>
  <c r="O143" i="51" s="1"/>
  <c r="P143" i="51" s="1"/>
  <c r="Q143" i="51" s="1"/>
  <c r="R143" i="51" s="1"/>
  <c r="S143" i="51" s="1"/>
  <c r="G139" i="51"/>
  <c r="H139" i="51" s="1"/>
  <c r="I139" i="51" s="1"/>
  <c r="J139" i="51" s="1"/>
  <c r="K139" i="51" s="1"/>
  <c r="L139" i="51" s="1"/>
  <c r="M139" i="51" s="1"/>
  <c r="N139" i="51" s="1"/>
  <c r="O139" i="51" s="1"/>
  <c r="P139" i="51" s="1"/>
  <c r="Q139" i="51" s="1"/>
  <c r="R139" i="51" s="1"/>
  <c r="S139" i="51" s="1"/>
  <c r="G137" i="51"/>
  <c r="G158" i="51"/>
  <c r="H158" i="51" s="1"/>
  <c r="I158" i="51" s="1"/>
  <c r="J158" i="51" s="1"/>
  <c r="K158" i="51" s="1"/>
  <c r="L158" i="51" s="1"/>
  <c r="M158" i="51" s="1"/>
  <c r="N158" i="51" s="1"/>
  <c r="O158" i="51" s="1"/>
  <c r="P158" i="51" s="1"/>
  <c r="Q158" i="51" s="1"/>
  <c r="R158" i="51" s="1"/>
  <c r="S158" i="51" s="1"/>
  <c r="G123" i="51"/>
  <c r="H123" i="51" s="1"/>
  <c r="I123" i="51" s="1"/>
  <c r="J123" i="51" s="1"/>
  <c r="K123" i="51" s="1"/>
  <c r="L123" i="51" s="1"/>
  <c r="M123" i="51" s="1"/>
  <c r="N123" i="51" s="1"/>
  <c r="O123" i="51" s="1"/>
  <c r="P123" i="51" s="1"/>
  <c r="Q123" i="51" s="1"/>
  <c r="R123" i="51" s="1"/>
  <c r="S123" i="51" s="1"/>
  <c r="G115" i="51"/>
  <c r="H115" i="51" s="1"/>
  <c r="I115" i="51" s="1"/>
  <c r="J115" i="51" s="1"/>
  <c r="K115" i="51" s="1"/>
  <c r="L115" i="51" s="1"/>
  <c r="M115" i="51" s="1"/>
  <c r="N115" i="51" s="1"/>
  <c r="O115" i="51" s="1"/>
  <c r="P115" i="51" s="1"/>
  <c r="Q115" i="51" s="1"/>
  <c r="R115" i="51" s="1"/>
  <c r="S115" i="51" s="1"/>
  <c r="G107" i="51"/>
  <c r="G133" i="51"/>
  <c r="H133" i="51" s="1"/>
  <c r="I133" i="51" s="1"/>
  <c r="J133" i="51" s="1"/>
  <c r="K133" i="51" s="1"/>
  <c r="L133" i="51" s="1"/>
  <c r="M133" i="51" s="1"/>
  <c r="N133" i="51" s="1"/>
  <c r="O133" i="51" s="1"/>
  <c r="P133" i="51" s="1"/>
  <c r="Q133" i="51" s="1"/>
  <c r="R133" i="51" s="1"/>
  <c r="S133" i="51" s="1"/>
  <c r="G127" i="51"/>
  <c r="G119" i="51"/>
  <c r="H119" i="51" s="1"/>
  <c r="I119" i="51" s="1"/>
  <c r="J119" i="51" s="1"/>
  <c r="K119" i="51" s="1"/>
  <c r="L119" i="51" s="1"/>
  <c r="M119" i="51" s="1"/>
  <c r="N119" i="51" s="1"/>
  <c r="O119" i="51" s="1"/>
  <c r="P119" i="51" s="1"/>
  <c r="Q119" i="51" s="1"/>
  <c r="R119" i="51" s="1"/>
  <c r="S119" i="51" s="1"/>
  <c r="G111" i="51"/>
  <c r="G130" i="51"/>
  <c r="H130" i="51" s="1"/>
  <c r="I130" i="51" s="1"/>
  <c r="J130" i="51" s="1"/>
  <c r="K130" i="51" s="1"/>
  <c r="L130" i="51" s="1"/>
  <c r="M130" i="51" s="1"/>
  <c r="N130" i="51" s="1"/>
  <c r="O130" i="51" s="1"/>
  <c r="P130" i="51" s="1"/>
  <c r="Q130" i="51" s="1"/>
  <c r="R130" i="51" s="1"/>
  <c r="S130" i="51" s="1"/>
  <c r="G126" i="51"/>
  <c r="G122" i="51"/>
  <c r="G118" i="51"/>
  <c r="H118" i="51" s="1"/>
  <c r="I118" i="51" s="1"/>
  <c r="J118" i="51" s="1"/>
  <c r="K118" i="51" s="1"/>
  <c r="L118" i="51" s="1"/>
  <c r="M118" i="51" s="1"/>
  <c r="N118" i="51" s="1"/>
  <c r="O118" i="51" s="1"/>
  <c r="P118" i="51" s="1"/>
  <c r="Q118" i="51" s="1"/>
  <c r="R118" i="51" s="1"/>
  <c r="S118" i="51" s="1"/>
  <c r="G114" i="51"/>
  <c r="H114" i="51" s="1"/>
  <c r="I114" i="51" s="1"/>
  <c r="J114" i="51" s="1"/>
  <c r="K114" i="51" s="1"/>
  <c r="L114" i="51" s="1"/>
  <c r="M114" i="51" s="1"/>
  <c r="N114" i="51" s="1"/>
  <c r="O114" i="51" s="1"/>
  <c r="P114" i="51" s="1"/>
  <c r="Q114" i="51" s="1"/>
  <c r="R114" i="51" s="1"/>
  <c r="S114" i="51" s="1"/>
  <c r="G110" i="51"/>
  <c r="H110" i="51" s="1"/>
  <c r="I110" i="51" s="1"/>
  <c r="J110" i="51" s="1"/>
  <c r="K110" i="51" s="1"/>
  <c r="L110" i="51" s="1"/>
  <c r="M110" i="51" s="1"/>
  <c r="N110" i="51" s="1"/>
  <c r="O110" i="51" s="1"/>
  <c r="P110" i="51" s="1"/>
  <c r="Q110" i="51" s="1"/>
  <c r="R110" i="51" s="1"/>
  <c r="S110" i="51" s="1"/>
  <c r="G106" i="51"/>
  <c r="G75" i="51"/>
  <c r="H75" i="51" s="1"/>
  <c r="I75" i="51" s="1"/>
  <c r="J75" i="51" s="1"/>
  <c r="K75" i="51" s="1"/>
  <c r="L75" i="51" s="1"/>
  <c r="M75" i="51" s="1"/>
  <c r="N75" i="51" s="1"/>
  <c r="O75" i="51" s="1"/>
  <c r="P75" i="51" s="1"/>
  <c r="Q75" i="51" s="1"/>
  <c r="R75" i="51" s="1"/>
  <c r="S75" i="51" s="1"/>
  <c r="G73" i="51"/>
  <c r="H73" i="51" s="1"/>
  <c r="I73" i="51" s="1"/>
  <c r="J73" i="51" s="1"/>
  <c r="K73" i="51" s="1"/>
  <c r="L73" i="51" s="1"/>
  <c r="M73" i="51" s="1"/>
  <c r="N73" i="51" s="1"/>
  <c r="O73" i="51" s="1"/>
  <c r="P73" i="51" s="1"/>
  <c r="Q73" i="51" s="1"/>
  <c r="R73" i="51" s="1"/>
  <c r="S73" i="51" s="1"/>
  <c r="G98" i="51"/>
  <c r="H98" i="51" s="1"/>
  <c r="I98" i="51" s="1"/>
  <c r="J98" i="51" s="1"/>
  <c r="K98" i="51" s="1"/>
  <c r="L98" i="51" s="1"/>
  <c r="M98" i="51" s="1"/>
  <c r="N98" i="51" s="1"/>
  <c r="O98" i="51" s="1"/>
  <c r="P98" i="51" s="1"/>
  <c r="Q98" i="51" s="1"/>
  <c r="R98" i="51" s="1"/>
  <c r="S98" i="51" s="1"/>
  <c r="G91" i="51"/>
  <c r="G89" i="51"/>
  <c r="H89" i="51" s="1"/>
  <c r="I89" i="51" s="1"/>
  <c r="J89" i="51" s="1"/>
  <c r="K89" i="51" s="1"/>
  <c r="L89" i="51" s="1"/>
  <c r="M89" i="51" s="1"/>
  <c r="N89" i="51" s="1"/>
  <c r="O89" i="51" s="1"/>
  <c r="P89" i="51" s="1"/>
  <c r="Q89" i="51" s="1"/>
  <c r="R89" i="51" s="1"/>
  <c r="S89" i="51" s="1"/>
  <c r="G65" i="51"/>
  <c r="H65" i="51" s="1"/>
  <c r="I65" i="51" s="1"/>
  <c r="J65" i="51" s="1"/>
  <c r="K65" i="51" s="1"/>
  <c r="L65" i="51" s="1"/>
  <c r="M65" i="51" s="1"/>
  <c r="N65" i="51" s="1"/>
  <c r="O65" i="51" s="1"/>
  <c r="P65" i="51" s="1"/>
  <c r="Q65" i="51" s="1"/>
  <c r="R65" i="51" s="1"/>
  <c r="S65" i="51" s="1"/>
  <c r="G105" i="51"/>
  <c r="H105" i="51" s="1"/>
  <c r="I105" i="51" s="1"/>
  <c r="J105" i="51" s="1"/>
  <c r="K105" i="51" s="1"/>
  <c r="L105" i="51" s="1"/>
  <c r="M105" i="51" s="1"/>
  <c r="N105" i="51" s="1"/>
  <c r="O105" i="51" s="1"/>
  <c r="P105" i="51" s="1"/>
  <c r="Q105" i="51" s="1"/>
  <c r="R105" i="51" s="1"/>
  <c r="S105" i="51" s="1"/>
  <c r="G97" i="51"/>
  <c r="G79" i="51"/>
  <c r="H79" i="51" s="1"/>
  <c r="I79" i="51" s="1"/>
  <c r="J79" i="51" s="1"/>
  <c r="K79" i="51" s="1"/>
  <c r="L79" i="51" s="1"/>
  <c r="M79" i="51" s="1"/>
  <c r="N79" i="51" s="1"/>
  <c r="O79" i="51" s="1"/>
  <c r="P79" i="51" s="1"/>
  <c r="Q79" i="51" s="1"/>
  <c r="R79" i="51" s="1"/>
  <c r="S79" i="51" s="1"/>
  <c r="G77" i="51"/>
  <c r="G51" i="51"/>
  <c r="G55" i="51"/>
  <c r="H55" i="51" s="1"/>
  <c r="I55" i="51" s="1"/>
  <c r="J55" i="51" s="1"/>
  <c r="K55" i="51" s="1"/>
  <c r="L55" i="51" s="1"/>
  <c r="M55" i="51" s="1"/>
  <c r="N55" i="51" s="1"/>
  <c r="O55" i="51" s="1"/>
  <c r="P55" i="51" s="1"/>
  <c r="Q55" i="51" s="1"/>
  <c r="R55" i="51" s="1"/>
  <c r="S55" i="51" s="1"/>
  <c r="G47" i="51"/>
  <c r="G18" i="51"/>
  <c r="H18" i="51" s="1"/>
  <c r="I18" i="51" s="1"/>
  <c r="J18" i="51" s="1"/>
  <c r="K18" i="51" s="1"/>
  <c r="L18" i="51" s="1"/>
  <c r="M18" i="51" s="1"/>
  <c r="N18" i="51" s="1"/>
  <c r="O18" i="51" s="1"/>
  <c r="P18" i="51" s="1"/>
  <c r="Q18" i="51" s="1"/>
  <c r="R18" i="51" s="1"/>
  <c r="S18" i="51" s="1"/>
  <c r="G43" i="51"/>
  <c r="H43" i="51" s="1"/>
  <c r="I43" i="51" s="1"/>
  <c r="J43" i="51" s="1"/>
  <c r="K43" i="51" s="1"/>
  <c r="L43" i="51" s="1"/>
  <c r="M43" i="51" s="1"/>
  <c r="N43" i="51" s="1"/>
  <c r="O43" i="51" s="1"/>
  <c r="P43" i="51" s="1"/>
  <c r="Q43" i="51" s="1"/>
  <c r="R43" i="51" s="1"/>
  <c r="S43" i="51" s="1"/>
  <c r="G39" i="51"/>
  <c r="H39" i="51" s="1"/>
  <c r="I39" i="51" s="1"/>
  <c r="J39" i="51" s="1"/>
  <c r="K39" i="51" s="1"/>
  <c r="L39" i="51" s="1"/>
  <c r="M39" i="51" s="1"/>
  <c r="N39" i="51" s="1"/>
  <c r="O39" i="51" s="1"/>
  <c r="P39" i="51" s="1"/>
  <c r="Q39" i="51" s="1"/>
  <c r="R39" i="51" s="1"/>
  <c r="S39" i="51" s="1"/>
  <c r="G30" i="51"/>
  <c r="H30" i="51" s="1"/>
  <c r="I30" i="51" s="1"/>
  <c r="J30" i="51" s="1"/>
  <c r="K30" i="51" s="1"/>
  <c r="L30" i="51" s="1"/>
  <c r="M30" i="51" s="1"/>
  <c r="N30" i="51" s="1"/>
  <c r="O30" i="51" s="1"/>
  <c r="P30" i="51" s="1"/>
  <c r="Q30" i="51" s="1"/>
  <c r="R30" i="51" s="1"/>
  <c r="S30" i="51" s="1"/>
  <c r="G22" i="51"/>
  <c r="G34" i="51"/>
  <c r="H34" i="51" s="1"/>
  <c r="I34" i="51" s="1"/>
  <c r="J34" i="51" s="1"/>
  <c r="K34" i="51" s="1"/>
  <c r="L34" i="51" s="1"/>
  <c r="M34" i="51" s="1"/>
  <c r="N34" i="51" s="1"/>
  <c r="O34" i="51" s="1"/>
  <c r="P34" i="51" s="1"/>
  <c r="Q34" i="51" s="1"/>
  <c r="R34" i="51" s="1"/>
  <c r="S34" i="51" s="1"/>
  <c r="G26" i="51"/>
  <c r="G14" i="51"/>
  <c r="H14" i="51" s="1"/>
  <c r="I14" i="51" s="1"/>
  <c r="J14" i="51" s="1"/>
  <c r="K14" i="51" s="1"/>
  <c r="L14" i="51" s="1"/>
  <c r="M14" i="51" s="1"/>
  <c r="N14" i="51" s="1"/>
  <c r="O14" i="51" s="1"/>
  <c r="P14" i="51" s="1"/>
  <c r="Q14" i="51" s="1"/>
  <c r="R14" i="51" s="1"/>
  <c r="S14" i="51" s="1"/>
  <c r="G21" i="51"/>
  <c r="G17" i="51"/>
  <c r="G13" i="51"/>
  <c r="H13" i="51" s="1"/>
  <c r="I13" i="51" s="1"/>
  <c r="J13" i="51" s="1"/>
  <c r="K13" i="51" s="1"/>
  <c r="L13" i="51" s="1"/>
  <c r="M13" i="51" s="1"/>
  <c r="N13" i="51" s="1"/>
  <c r="O13" i="51" s="1"/>
  <c r="P13" i="51" s="1"/>
  <c r="Q13" i="51" s="1"/>
  <c r="R13" i="51" s="1"/>
  <c r="S13" i="51" s="1"/>
  <c r="G265" i="50"/>
  <c r="H265" i="50" s="1"/>
  <c r="I265" i="50" s="1"/>
  <c r="J265" i="50" s="1"/>
  <c r="K265" i="50" s="1"/>
  <c r="L265" i="50" s="1"/>
  <c r="M265" i="50" s="1"/>
  <c r="N265" i="50" s="1"/>
  <c r="O265" i="50" s="1"/>
  <c r="P265" i="50" s="1"/>
  <c r="Q265" i="50" s="1"/>
  <c r="R265" i="50" s="1"/>
  <c r="S265" i="50" s="1"/>
  <c r="G287" i="50"/>
  <c r="H287" i="50" s="1"/>
  <c r="I287" i="50" s="1"/>
  <c r="J287" i="50" s="1"/>
  <c r="K287" i="50" s="1"/>
  <c r="L287" i="50" s="1"/>
  <c r="M287" i="50" s="1"/>
  <c r="N287" i="50" s="1"/>
  <c r="O287" i="50" s="1"/>
  <c r="P287" i="50" s="1"/>
  <c r="Q287" i="50" s="1"/>
  <c r="R287" i="50" s="1"/>
  <c r="S287" i="50" s="1"/>
  <c r="G285" i="50"/>
  <c r="H285" i="50" s="1"/>
  <c r="I285" i="50" s="1"/>
  <c r="J285" i="50" s="1"/>
  <c r="K285" i="50" s="1"/>
  <c r="L285" i="50" s="1"/>
  <c r="M285" i="50" s="1"/>
  <c r="N285" i="50" s="1"/>
  <c r="O285" i="50" s="1"/>
  <c r="P285" i="50" s="1"/>
  <c r="Q285" i="50" s="1"/>
  <c r="R285" i="50" s="1"/>
  <c r="S285" i="50" s="1"/>
  <c r="G269" i="50"/>
  <c r="H269" i="50" s="1"/>
  <c r="I269" i="50" s="1"/>
  <c r="J269" i="50" s="1"/>
  <c r="K269" i="50" s="1"/>
  <c r="L269" i="50" s="1"/>
  <c r="M269" i="50" s="1"/>
  <c r="N269" i="50" s="1"/>
  <c r="O269" i="50" s="1"/>
  <c r="P269" i="50" s="1"/>
  <c r="Q269" i="50" s="1"/>
  <c r="R269" i="50" s="1"/>
  <c r="S269" i="50" s="1"/>
  <c r="G279" i="50"/>
  <c r="H279" i="50" s="1"/>
  <c r="I279" i="50" s="1"/>
  <c r="J279" i="50" s="1"/>
  <c r="K279" i="50" s="1"/>
  <c r="L279" i="50" s="1"/>
  <c r="M279" i="50" s="1"/>
  <c r="N279" i="50" s="1"/>
  <c r="O279" i="50" s="1"/>
  <c r="P279" i="50" s="1"/>
  <c r="Q279" i="50" s="1"/>
  <c r="R279" i="50" s="1"/>
  <c r="S279" i="50" s="1"/>
  <c r="G277" i="50"/>
  <c r="G261" i="50"/>
  <c r="G257" i="50"/>
  <c r="G253" i="50"/>
  <c r="H253" i="50" s="1"/>
  <c r="I253" i="50" s="1"/>
  <c r="J253" i="50" s="1"/>
  <c r="K253" i="50" s="1"/>
  <c r="L253" i="50" s="1"/>
  <c r="M253" i="50" s="1"/>
  <c r="N253" i="50" s="1"/>
  <c r="O253" i="50" s="1"/>
  <c r="P253" i="50" s="1"/>
  <c r="Q253" i="50" s="1"/>
  <c r="R253" i="50" s="1"/>
  <c r="S253" i="50" s="1"/>
  <c r="G249" i="50"/>
  <c r="H249" i="50" s="1"/>
  <c r="I249" i="50" s="1"/>
  <c r="J249" i="50" s="1"/>
  <c r="K249" i="50" s="1"/>
  <c r="L249" i="50" s="1"/>
  <c r="M249" i="50" s="1"/>
  <c r="N249" i="50" s="1"/>
  <c r="O249" i="50" s="1"/>
  <c r="P249" i="50" s="1"/>
  <c r="Q249" i="50" s="1"/>
  <c r="R249" i="50" s="1"/>
  <c r="S249" i="50" s="1"/>
  <c r="G245" i="50"/>
  <c r="H245" i="50" s="1"/>
  <c r="I245" i="50" s="1"/>
  <c r="J245" i="50" s="1"/>
  <c r="K245" i="50" s="1"/>
  <c r="L245" i="50" s="1"/>
  <c r="M245" i="50" s="1"/>
  <c r="N245" i="50" s="1"/>
  <c r="O245" i="50" s="1"/>
  <c r="P245" i="50" s="1"/>
  <c r="Q245" i="50" s="1"/>
  <c r="R245" i="50" s="1"/>
  <c r="S245" i="50" s="1"/>
  <c r="G241" i="50"/>
  <c r="G165" i="50"/>
  <c r="H165" i="50" s="1"/>
  <c r="I165" i="50" s="1"/>
  <c r="J165" i="50" s="1"/>
  <c r="K165" i="50" s="1"/>
  <c r="L165" i="50" s="1"/>
  <c r="M165" i="50" s="1"/>
  <c r="N165" i="50" s="1"/>
  <c r="O165" i="50" s="1"/>
  <c r="P165" i="50" s="1"/>
  <c r="Q165" i="50" s="1"/>
  <c r="R165" i="50" s="1"/>
  <c r="S165" i="50" s="1"/>
  <c r="G159" i="50"/>
  <c r="H159" i="50" s="1"/>
  <c r="I159" i="50" s="1"/>
  <c r="J159" i="50" s="1"/>
  <c r="K159" i="50" s="1"/>
  <c r="L159" i="50" s="1"/>
  <c r="M159" i="50" s="1"/>
  <c r="N159" i="50" s="1"/>
  <c r="O159" i="50" s="1"/>
  <c r="P159" i="50" s="1"/>
  <c r="Q159" i="50" s="1"/>
  <c r="R159" i="50" s="1"/>
  <c r="S159" i="50" s="1"/>
  <c r="G157" i="50"/>
  <c r="G81" i="50"/>
  <c r="G119" i="50"/>
  <c r="H119" i="50" s="1"/>
  <c r="I119" i="50" s="1"/>
  <c r="J119" i="50" s="1"/>
  <c r="K119" i="50" s="1"/>
  <c r="L119" i="50" s="1"/>
  <c r="M119" i="50" s="1"/>
  <c r="N119" i="50" s="1"/>
  <c r="O119" i="50" s="1"/>
  <c r="P119" i="50" s="1"/>
  <c r="Q119" i="50" s="1"/>
  <c r="R119" i="50" s="1"/>
  <c r="S119" i="50" s="1"/>
  <c r="G117" i="50"/>
  <c r="G111" i="50"/>
  <c r="G96" i="50"/>
  <c r="G181" i="50"/>
  <c r="G177" i="50"/>
  <c r="G135" i="50"/>
  <c r="H135" i="50" s="1"/>
  <c r="I135" i="50" s="1"/>
  <c r="J135" i="50" s="1"/>
  <c r="K135" i="50" s="1"/>
  <c r="L135" i="50" s="1"/>
  <c r="M135" i="50" s="1"/>
  <c r="N135" i="50" s="1"/>
  <c r="O135" i="50" s="1"/>
  <c r="P135" i="50" s="1"/>
  <c r="Q135" i="50" s="1"/>
  <c r="R135" i="50" s="1"/>
  <c r="S135" i="50" s="1"/>
  <c r="G133" i="50"/>
  <c r="H133" i="50" s="1"/>
  <c r="I133" i="50" s="1"/>
  <c r="J133" i="50" s="1"/>
  <c r="K133" i="50" s="1"/>
  <c r="L133" i="50" s="1"/>
  <c r="M133" i="50" s="1"/>
  <c r="N133" i="50" s="1"/>
  <c r="O133" i="50" s="1"/>
  <c r="P133" i="50" s="1"/>
  <c r="Q133" i="50" s="1"/>
  <c r="R133" i="50" s="1"/>
  <c r="S133" i="50" s="1"/>
  <c r="G127" i="50"/>
  <c r="G125" i="50"/>
  <c r="H125" i="50" s="1"/>
  <c r="I125" i="50" s="1"/>
  <c r="J125" i="50" s="1"/>
  <c r="K125" i="50" s="1"/>
  <c r="L125" i="50" s="1"/>
  <c r="M125" i="50" s="1"/>
  <c r="N125" i="50" s="1"/>
  <c r="O125" i="50" s="1"/>
  <c r="P125" i="50" s="1"/>
  <c r="Q125" i="50" s="1"/>
  <c r="R125" i="50" s="1"/>
  <c r="S125" i="50" s="1"/>
  <c r="G108" i="50"/>
  <c r="H108" i="50" s="1"/>
  <c r="I108" i="50" s="1"/>
  <c r="J108" i="50" s="1"/>
  <c r="K108" i="50" s="1"/>
  <c r="L108" i="50" s="1"/>
  <c r="M108" i="50" s="1"/>
  <c r="N108" i="50" s="1"/>
  <c r="O108" i="50" s="1"/>
  <c r="P108" i="50" s="1"/>
  <c r="Q108" i="50" s="1"/>
  <c r="R108" i="50" s="1"/>
  <c r="S108" i="50" s="1"/>
  <c r="G92" i="50"/>
  <c r="G87" i="50"/>
  <c r="G230" i="50"/>
  <c r="H230" i="50" s="1"/>
  <c r="I230" i="50" s="1"/>
  <c r="J230" i="50" s="1"/>
  <c r="K230" i="50" s="1"/>
  <c r="L230" i="50" s="1"/>
  <c r="M230" i="50" s="1"/>
  <c r="N230" i="50" s="1"/>
  <c r="O230" i="50" s="1"/>
  <c r="P230" i="50" s="1"/>
  <c r="Q230" i="50" s="1"/>
  <c r="R230" i="50" s="1"/>
  <c r="S230" i="50" s="1"/>
  <c r="G228" i="50"/>
  <c r="H228" i="50" s="1"/>
  <c r="I228" i="50" s="1"/>
  <c r="J228" i="50" s="1"/>
  <c r="K228" i="50" s="1"/>
  <c r="L228" i="50" s="1"/>
  <c r="M228" i="50" s="1"/>
  <c r="N228" i="50" s="1"/>
  <c r="O228" i="50" s="1"/>
  <c r="P228" i="50" s="1"/>
  <c r="Q228" i="50" s="1"/>
  <c r="R228" i="50" s="1"/>
  <c r="S228" i="50" s="1"/>
  <c r="G214" i="50"/>
  <c r="H214" i="50" s="1"/>
  <c r="I214" i="50" s="1"/>
  <c r="J214" i="50" s="1"/>
  <c r="K214" i="50" s="1"/>
  <c r="L214" i="50" s="1"/>
  <c r="M214" i="50" s="1"/>
  <c r="N214" i="50" s="1"/>
  <c r="O214" i="50" s="1"/>
  <c r="P214" i="50" s="1"/>
  <c r="Q214" i="50" s="1"/>
  <c r="R214" i="50" s="1"/>
  <c r="S214" i="50" s="1"/>
  <c r="G212" i="50"/>
  <c r="G198" i="50"/>
  <c r="H198" i="50" s="1"/>
  <c r="I198" i="50" s="1"/>
  <c r="J198" i="50" s="1"/>
  <c r="K198" i="50" s="1"/>
  <c r="L198" i="50" s="1"/>
  <c r="M198" i="50" s="1"/>
  <c r="N198" i="50" s="1"/>
  <c r="O198" i="50" s="1"/>
  <c r="P198" i="50" s="1"/>
  <c r="Q198" i="50" s="1"/>
  <c r="R198" i="50" s="1"/>
  <c r="S198" i="50" s="1"/>
  <c r="G196" i="50"/>
  <c r="G182" i="50"/>
  <c r="G173" i="50"/>
  <c r="H173" i="50" s="1"/>
  <c r="I173" i="50" s="1"/>
  <c r="J173" i="50" s="1"/>
  <c r="K173" i="50" s="1"/>
  <c r="L173" i="50" s="1"/>
  <c r="M173" i="50" s="1"/>
  <c r="N173" i="50" s="1"/>
  <c r="O173" i="50" s="1"/>
  <c r="P173" i="50" s="1"/>
  <c r="Q173" i="50" s="1"/>
  <c r="R173" i="50" s="1"/>
  <c r="S173" i="50" s="1"/>
  <c r="G169" i="50"/>
  <c r="H169" i="50" s="1"/>
  <c r="I169" i="50" s="1"/>
  <c r="J169" i="50" s="1"/>
  <c r="K169" i="50" s="1"/>
  <c r="L169" i="50" s="1"/>
  <c r="M169" i="50" s="1"/>
  <c r="N169" i="50" s="1"/>
  <c r="O169" i="50" s="1"/>
  <c r="P169" i="50" s="1"/>
  <c r="Q169" i="50" s="1"/>
  <c r="R169" i="50" s="1"/>
  <c r="S169" i="50" s="1"/>
  <c r="G151" i="50"/>
  <c r="G149" i="50"/>
  <c r="H149" i="50" s="1"/>
  <c r="I149" i="50" s="1"/>
  <c r="J149" i="50" s="1"/>
  <c r="K149" i="50" s="1"/>
  <c r="L149" i="50" s="1"/>
  <c r="M149" i="50" s="1"/>
  <c r="N149" i="50" s="1"/>
  <c r="O149" i="50" s="1"/>
  <c r="P149" i="50" s="1"/>
  <c r="Q149" i="50" s="1"/>
  <c r="R149" i="50" s="1"/>
  <c r="S149" i="50" s="1"/>
  <c r="G143" i="50"/>
  <c r="H143" i="50" s="1"/>
  <c r="I143" i="50" s="1"/>
  <c r="J143" i="50" s="1"/>
  <c r="K143" i="50" s="1"/>
  <c r="L143" i="50" s="1"/>
  <c r="M143" i="50" s="1"/>
  <c r="N143" i="50" s="1"/>
  <c r="O143" i="50" s="1"/>
  <c r="P143" i="50" s="1"/>
  <c r="Q143" i="50" s="1"/>
  <c r="R143" i="50" s="1"/>
  <c r="S143" i="50" s="1"/>
  <c r="G141" i="50"/>
  <c r="G88" i="50"/>
  <c r="H88" i="50" s="1"/>
  <c r="I88" i="50" s="1"/>
  <c r="J88" i="50" s="1"/>
  <c r="K88" i="50" s="1"/>
  <c r="L88" i="50" s="1"/>
  <c r="M88" i="50" s="1"/>
  <c r="N88" i="50" s="1"/>
  <c r="O88" i="50" s="1"/>
  <c r="P88" i="50" s="1"/>
  <c r="Q88" i="50" s="1"/>
  <c r="R88" i="50" s="1"/>
  <c r="S88" i="50" s="1"/>
  <c r="G86" i="50"/>
  <c r="G104" i="50"/>
  <c r="H104" i="50" s="1"/>
  <c r="I104" i="50" s="1"/>
  <c r="J104" i="50" s="1"/>
  <c r="K104" i="50" s="1"/>
  <c r="L104" i="50" s="1"/>
  <c r="M104" i="50" s="1"/>
  <c r="N104" i="50" s="1"/>
  <c r="O104" i="50" s="1"/>
  <c r="P104" i="50" s="1"/>
  <c r="Q104" i="50" s="1"/>
  <c r="R104" i="50" s="1"/>
  <c r="S104" i="50" s="1"/>
  <c r="G100" i="50"/>
  <c r="H100" i="50" s="1"/>
  <c r="I100" i="50" s="1"/>
  <c r="J100" i="50" s="1"/>
  <c r="K100" i="50" s="1"/>
  <c r="L100" i="50" s="1"/>
  <c r="M100" i="50" s="1"/>
  <c r="N100" i="50" s="1"/>
  <c r="O100" i="50" s="1"/>
  <c r="P100" i="50" s="1"/>
  <c r="Q100" i="50" s="1"/>
  <c r="R100" i="50" s="1"/>
  <c r="S100" i="50" s="1"/>
  <c r="G75" i="50"/>
  <c r="H75" i="50" s="1"/>
  <c r="I75" i="50" s="1"/>
  <c r="J75" i="50" s="1"/>
  <c r="K75" i="50" s="1"/>
  <c r="L75" i="50" s="1"/>
  <c r="M75" i="50" s="1"/>
  <c r="N75" i="50" s="1"/>
  <c r="O75" i="50" s="1"/>
  <c r="P75" i="50" s="1"/>
  <c r="Q75" i="50" s="1"/>
  <c r="R75" i="50" s="1"/>
  <c r="S75" i="50" s="1"/>
  <c r="G73" i="50"/>
  <c r="H73" i="50" s="1"/>
  <c r="I73" i="50" s="1"/>
  <c r="J73" i="50" s="1"/>
  <c r="K73" i="50" s="1"/>
  <c r="L73" i="50" s="1"/>
  <c r="M73" i="50" s="1"/>
  <c r="N73" i="50" s="1"/>
  <c r="O73" i="50" s="1"/>
  <c r="P73" i="50" s="1"/>
  <c r="Q73" i="50" s="1"/>
  <c r="R73" i="50" s="1"/>
  <c r="S73" i="50" s="1"/>
  <c r="G51" i="50"/>
  <c r="G67" i="50"/>
  <c r="G65" i="50"/>
  <c r="H65" i="50" s="1"/>
  <c r="I65" i="50" s="1"/>
  <c r="J65" i="50" s="1"/>
  <c r="K65" i="50" s="1"/>
  <c r="L65" i="50" s="1"/>
  <c r="M65" i="50" s="1"/>
  <c r="N65" i="50" s="1"/>
  <c r="O65" i="50" s="1"/>
  <c r="P65" i="50" s="1"/>
  <c r="Q65" i="50" s="1"/>
  <c r="R65" i="50" s="1"/>
  <c r="S65" i="50" s="1"/>
  <c r="G59" i="50"/>
  <c r="H59" i="50" s="1"/>
  <c r="I59" i="50" s="1"/>
  <c r="J59" i="50" s="1"/>
  <c r="K59" i="50" s="1"/>
  <c r="L59" i="50" s="1"/>
  <c r="M59" i="50" s="1"/>
  <c r="N59" i="50" s="1"/>
  <c r="O59" i="50" s="1"/>
  <c r="P59" i="50" s="1"/>
  <c r="Q59" i="50" s="1"/>
  <c r="R59" i="50" s="1"/>
  <c r="S59" i="50" s="1"/>
  <c r="G57" i="50"/>
  <c r="G34" i="50"/>
  <c r="H34" i="50" s="1"/>
  <c r="I34" i="50" s="1"/>
  <c r="J34" i="50" s="1"/>
  <c r="K34" i="50" s="1"/>
  <c r="L34" i="50" s="1"/>
  <c r="M34" i="50" s="1"/>
  <c r="N34" i="50" s="1"/>
  <c r="O34" i="50" s="1"/>
  <c r="P34" i="50" s="1"/>
  <c r="Q34" i="50" s="1"/>
  <c r="R34" i="50" s="1"/>
  <c r="S34" i="50" s="1"/>
  <c r="G49" i="50"/>
  <c r="H49" i="50" s="1"/>
  <c r="I49" i="50" s="1"/>
  <c r="J49" i="50" s="1"/>
  <c r="K49" i="50" s="1"/>
  <c r="L49" i="50" s="1"/>
  <c r="M49" i="50" s="1"/>
  <c r="N49" i="50" s="1"/>
  <c r="O49" i="50" s="1"/>
  <c r="P49" i="50" s="1"/>
  <c r="Q49" i="50" s="1"/>
  <c r="R49" i="50" s="1"/>
  <c r="S49" i="50" s="1"/>
  <c r="G36" i="50"/>
  <c r="G48" i="50"/>
  <c r="H48" i="50" s="1"/>
  <c r="I48" i="50" s="1"/>
  <c r="J48" i="50" s="1"/>
  <c r="K48" i="50" s="1"/>
  <c r="L48" i="50" s="1"/>
  <c r="M48" i="50" s="1"/>
  <c r="N48" i="50" s="1"/>
  <c r="O48" i="50" s="1"/>
  <c r="P48" i="50" s="1"/>
  <c r="Q48" i="50" s="1"/>
  <c r="R48" i="50" s="1"/>
  <c r="S48" i="50" s="1"/>
  <c r="G42" i="50"/>
  <c r="G40" i="50"/>
  <c r="H40" i="50" s="1"/>
  <c r="I40" i="50" s="1"/>
  <c r="J40" i="50" s="1"/>
  <c r="K40" i="50" s="1"/>
  <c r="L40" i="50" s="1"/>
  <c r="M40" i="50" s="1"/>
  <c r="N40" i="50" s="1"/>
  <c r="O40" i="50" s="1"/>
  <c r="P40" i="50" s="1"/>
  <c r="Q40" i="50" s="1"/>
  <c r="R40" i="50" s="1"/>
  <c r="S40" i="50" s="1"/>
  <c r="G18" i="50"/>
  <c r="H18" i="50" s="1"/>
  <c r="I18" i="50" s="1"/>
  <c r="J18" i="50" s="1"/>
  <c r="K18" i="50" s="1"/>
  <c r="L18" i="50" s="1"/>
  <c r="M18" i="50" s="1"/>
  <c r="N18" i="50" s="1"/>
  <c r="O18" i="50" s="1"/>
  <c r="P18" i="50" s="1"/>
  <c r="Q18" i="50" s="1"/>
  <c r="R18" i="50" s="1"/>
  <c r="S18" i="50" s="1"/>
  <c r="G16" i="50"/>
  <c r="G210" i="49"/>
  <c r="H210" i="49" s="1"/>
  <c r="I210" i="49" s="1"/>
  <c r="J210" i="49" s="1"/>
  <c r="K210" i="49" s="1"/>
  <c r="L210" i="49" s="1"/>
  <c r="M210" i="49" s="1"/>
  <c r="N210" i="49" s="1"/>
  <c r="O210" i="49" s="1"/>
  <c r="P210" i="49" s="1"/>
  <c r="Q210" i="49" s="1"/>
  <c r="R210" i="49" s="1"/>
  <c r="S210" i="49" s="1"/>
  <c r="G198" i="49"/>
  <c r="H198" i="49" s="1"/>
  <c r="I198" i="49" s="1"/>
  <c r="J198" i="49" s="1"/>
  <c r="K198" i="49" s="1"/>
  <c r="L198" i="49" s="1"/>
  <c r="M198" i="49" s="1"/>
  <c r="N198" i="49" s="1"/>
  <c r="O198" i="49" s="1"/>
  <c r="P198" i="49" s="1"/>
  <c r="Q198" i="49" s="1"/>
  <c r="R198" i="49" s="1"/>
  <c r="S198" i="49" s="1"/>
  <c r="G194" i="49"/>
  <c r="H194" i="49" s="1"/>
  <c r="I194" i="49" s="1"/>
  <c r="J194" i="49" s="1"/>
  <c r="K194" i="49" s="1"/>
  <c r="L194" i="49" s="1"/>
  <c r="M194" i="49" s="1"/>
  <c r="N194" i="49" s="1"/>
  <c r="O194" i="49" s="1"/>
  <c r="P194" i="49" s="1"/>
  <c r="Q194" i="49" s="1"/>
  <c r="R194" i="49" s="1"/>
  <c r="S194" i="49" s="1"/>
  <c r="G188" i="49"/>
  <c r="H188" i="49" s="1"/>
  <c r="I188" i="49" s="1"/>
  <c r="J188" i="49" s="1"/>
  <c r="K188" i="49" s="1"/>
  <c r="L188" i="49" s="1"/>
  <c r="M188" i="49" s="1"/>
  <c r="N188" i="49" s="1"/>
  <c r="O188" i="49" s="1"/>
  <c r="P188" i="49" s="1"/>
  <c r="Q188" i="49" s="1"/>
  <c r="R188" i="49" s="1"/>
  <c r="S188" i="49" s="1"/>
  <c r="G182" i="49"/>
  <c r="G206" i="49"/>
  <c r="G237" i="49"/>
  <c r="G229" i="49"/>
  <c r="H229" i="49" s="1"/>
  <c r="I229" i="49" s="1"/>
  <c r="J229" i="49" s="1"/>
  <c r="K229" i="49" s="1"/>
  <c r="L229" i="49" s="1"/>
  <c r="M229" i="49" s="1"/>
  <c r="N229" i="49" s="1"/>
  <c r="O229" i="49" s="1"/>
  <c r="P229" i="49" s="1"/>
  <c r="Q229" i="49" s="1"/>
  <c r="R229" i="49" s="1"/>
  <c r="S229" i="49" s="1"/>
  <c r="G221" i="49"/>
  <c r="G180" i="49"/>
  <c r="H180" i="49" s="1"/>
  <c r="I180" i="49" s="1"/>
  <c r="J180" i="49" s="1"/>
  <c r="K180" i="49" s="1"/>
  <c r="L180" i="49" s="1"/>
  <c r="M180" i="49" s="1"/>
  <c r="N180" i="49" s="1"/>
  <c r="O180" i="49" s="1"/>
  <c r="P180" i="49" s="1"/>
  <c r="Q180" i="49" s="1"/>
  <c r="R180" i="49" s="1"/>
  <c r="S180" i="49" s="1"/>
  <c r="G174" i="49"/>
  <c r="H174" i="49" s="1"/>
  <c r="I174" i="49" s="1"/>
  <c r="J174" i="49" s="1"/>
  <c r="K174" i="49" s="1"/>
  <c r="L174" i="49" s="1"/>
  <c r="M174" i="49" s="1"/>
  <c r="N174" i="49" s="1"/>
  <c r="O174" i="49" s="1"/>
  <c r="P174" i="49" s="1"/>
  <c r="Q174" i="49" s="1"/>
  <c r="R174" i="49" s="1"/>
  <c r="S174" i="49" s="1"/>
  <c r="G214" i="49"/>
  <c r="H214" i="49" s="1"/>
  <c r="I214" i="49" s="1"/>
  <c r="J214" i="49" s="1"/>
  <c r="K214" i="49" s="1"/>
  <c r="L214" i="49" s="1"/>
  <c r="M214" i="49" s="1"/>
  <c r="N214" i="49" s="1"/>
  <c r="O214" i="49" s="1"/>
  <c r="P214" i="49" s="1"/>
  <c r="Q214" i="49" s="1"/>
  <c r="R214" i="49" s="1"/>
  <c r="S214" i="49" s="1"/>
  <c r="G202" i="49"/>
  <c r="G190" i="49"/>
  <c r="H190" i="49" s="1"/>
  <c r="I190" i="49" s="1"/>
  <c r="J190" i="49" s="1"/>
  <c r="K190" i="49" s="1"/>
  <c r="L190" i="49" s="1"/>
  <c r="M190" i="49" s="1"/>
  <c r="N190" i="49" s="1"/>
  <c r="O190" i="49" s="1"/>
  <c r="P190" i="49" s="1"/>
  <c r="Q190" i="49" s="1"/>
  <c r="R190" i="49" s="1"/>
  <c r="S190" i="49" s="1"/>
  <c r="F286" i="49"/>
  <c r="G277" i="49"/>
  <c r="G263" i="49"/>
  <c r="H263" i="49" s="1"/>
  <c r="I263" i="49" s="1"/>
  <c r="J263" i="49" s="1"/>
  <c r="K263" i="49" s="1"/>
  <c r="L263" i="49" s="1"/>
  <c r="M263" i="49" s="1"/>
  <c r="N263" i="49" s="1"/>
  <c r="O263" i="49" s="1"/>
  <c r="P263" i="49" s="1"/>
  <c r="Q263" i="49" s="1"/>
  <c r="R263" i="49" s="1"/>
  <c r="S263" i="49" s="1"/>
  <c r="G261" i="49"/>
  <c r="G255" i="49"/>
  <c r="H255" i="49" s="1"/>
  <c r="I255" i="49" s="1"/>
  <c r="J255" i="49" s="1"/>
  <c r="K255" i="49" s="1"/>
  <c r="L255" i="49" s="1"/>
  <c r="M255" i="49" s="1"/>
  <c r="N255" i="49" s="1"/>
  <c r="O255" i="49" s="1"/>
  <c r="P255" i="49" s="1"/>
  <c r="Q255" i="49" s="1"/>
  <c r="R255" i="49" s="1"/>
  <c r="S255" i="49" s="1"/>
  <c r="G251" i="49"/>
  <c r="G247" i="49"/>
  <c r="G243" i="49"/>
  <c r="H243" i="49" s="1"/>
  <c r="I243" i="49" s="1"/>
  <c r="J243" i="49" s="1"/>
  <c r="K243" i="49" s="1"/>
  <c r="L243" i="49" s="1"/>
  <c r="M243" i="49" s="1"/>
  <c r="N243" i="49" s="1"/>
  <c r="O243" i="49" s="1"/>
  <c r="P243" i="49" s="1"/>
  <c r="Q243" i="49" s="1"/>
  <c r="R243" i="49" s="1"/>
  <c r="S243" i="49" s="1"/>
  <c r="G172" i="49"/>
  <c r="G166" i="49"/>
  <c r="G148" i="49"/>
  <c r="H148" i="49" s="1"/>
  <c r="I148" i="49" s="1"/>
  <c r="J148" i="49" s="1"/>
  <c r="K148" i="49" s="1"/>
  <c r="L148" i="49" s="1"/>
  <c r="M148" i="49" s="1"/>
  <c r="N148" i="49" s="1"/>
  <c r="O148" i="49" s="1"/>
  <c r="P148" i="49" s="1"/>
  <c r="Q148" i="49" s="1"/>
  <c r="R148" i="49" s="1"/>
  <c r="S148" i="49" s="1"/>
  <c r="G150" i="49"/>
  <c r="H150" i="49" s="1"/>
  <c r="I150" i="49" s="1"/>
  <c r="J150" i="49" s="1"/>
  <c r="K150" i="49" s="1"/>
  <c r="L150" i="49" s="1"/>
  <c r="M150" i="49" s="1"/>
  <c r="N150" i="49" s="1"/>
  <c r="O150" i="49" s="1"/>
  <c r="P150" i="49" s="1"/>
  <c r="Q150" i="49" s="1"/>
  <c r="R150" i="49" s="1"/>
  <c r="S150" i="49" s="1"/>
  <c r="G213" i="49"/>
  <c r="H213" i="49" s="1"/>
  <c r="I213" i="49" s="1"/>
  <c r="J213" i="49" s="1"/>
  <c r="K213" i="49" s="1"/>
  <c r="L213" i="49" s="1"/>
  <c r="M213" i="49" s="1"/>
  <c r="N213" i="49" s="1"/>
  <c r="O213" i="49" s="1"/>
  <c r="P213" i="49" s="1"/>
  <c r="Q213" i="49" s="1"/>
  <c r="R213" i="49" s="1"/>
  <c r="S213" i="49" s="1"/>
  <c r="G209" i="49"/>
  <c r="H209" i="49" s="1"/>
  <c r="I209" i="49" s="1"/>
  <c r="J209" i="49" s="1"/>
  <c r="K209" i="49" s="1"/>
  <c r="L209" i="49" s="1"/>
  <c r="M209" i="49" s="1"/>
  <c r="N209" i="49" s="1"/>
  <c r="O209" i="49" s="1"/>
  <c r="P209" i="49" s="1"/>
  <c r="Q209" i="49" s="1"/>
  <c r="R209" i="49" s="1"/>
  <c r="S209" i="49" s="1"/>
  <c r="G205" i="49"/>
  <c r="H205" i="49" s="1"/>
  <c r="I205" i="49" s="1"/>
  <c r="J205" i="49" s="1"/>
  <c r="K205" i="49" s="1"/>
  <c r="L205" i="49" s="1"/>
  <c r="M205" i="49" s="1"/>
  <c r="N205" i="49" s="1"/>
  <c r="O205" i="49" s="1"/>
  <c r="P205" i="49" s="1"/>
  <c r="Q205" i="49" s="1"/>
  <c r="R205" i="49" s="1"/>
  <c r="S205" i="49" s="1"/>
  <c r="G201" i="49"/>
  <c r="G197" i="49"/>
  <c r="G193" i="49"/>
  <c r="H193" i="49" s="1"/>
  <c r="I193" i="49" s="1"/>
  <c r="J193" i="49" s="1"/>
  <c r="K193" i="49" s="1"/>
  <c r="L193" i="49" s="1"/>
  <c r="M193" i="49" s="1"/>
  <c r="N193" i="49" s="1"/>
  <c r="O193" i="49" s="1"/>
  <c r="P193" i="49" s="1"/>
  <c r="Q193" i="49" s="1"/>
  <c r="R193" i="49" s="1"/>
  <c r="S193" i="49" s="1"/>
  <c r="G159" i="49"/>
  <c r="H159" i="49" s="1"/>
  <c r="I159" i="49" s="1"/>
  <c r="J159" i="49" s="1"/>
  <c r="K159" i="49" s="1"/>
  <c r="L159" i="49" s="1"/>
  <c r="M159" i="49" s="1"/>
  <c r="N159" i="49" s="1"/>
  <c r="O159" i="49" s="1"/>
  <c r="P159" i="49" s="1"/>
  <c r="Q159" i="49" s="1"/>
  <c r="R159" i="49" s="1"/>
  <c r="S159" i="49" s="1"/>
  <c r="G152" i="49"/>
  <c r="G136" i="49"/>
  <c r="G162" i="49"/>
  <c r="G158" i="49"/>
  <c r="H158" i="49" s="1"/>
  <c r="I158" i="49" s="1"/>
  <c r="J158" i="49" s="1"/>
  <c r="K158" i="49" s="1"/>
  <c r="L158" i="49" s="1"/>
  <c r="M158" i="49" s="1"/>
  <c r="N158" i="49" s="1"/>
  <c r="O158" i="49" s="1"/>
  <c r="P158" i="49" s="1"/>
  <c r="Q158" i="49" s="1"/>
  <c r="R158" i="49" s="1"/>
  <c r="S158" i="49" s="1"/>
  <c r="G132" i="49"/>
  <c r="G128" i="49"/>
  <c r="H128" i="49" s="1"/>
  <c r="I128" i="49" s="1"/>
  <c r="J128" i="49" s="1"/>
  <c r="K128" i="49" s="1"/>
  <c r="L128" i="49" s="1"/>
  <c r="M128" i="49" s="1"/>
  <c r="N128" i="49" s="1"/>
  <c r="O128" i="49" s="1"/>
  <c r="P128" i="49" s="1"/>
  <c r="Q128" i="49" s="1"/>
  <c r="R128" i="49" s="1"/>
  <c r="S128" i="49" s="1"/>
  <c r="G124" i="49"/>
  <c r="H124" i="49" s="1"/>
  <c r="I124" i="49" s="1"/>
  <c r="J124" i="49" s="1"/>
  <c r="K124" i="49" s="1"/>
  <c r="L124" i="49" s="1"/>
  <c r="M124" i="49" s="1"/>
  <c r="N124" i="49" s="1"/>
  <c r="O124" i="49" s="1"/>
  <c r="P124" i="49" s="1"/>
  <c r="Q124" i="49" s="1"/>
  <c r="R124" i="49" s="1"/>
  <c r="S124" i="49" s="1"/>
  <c r="G120" i="49"/>
  <c r="H120" i="49" s="1"/>
  <c r="I120" i="49" s="1"/>
  <c r="J120" i="49" s="1"/>
  <c r="K120" i="49" s="1"/>
  <c r="L120" i="49" s="1"/>
  <c r="M120" i="49" s="1"/>
  <c r="N120" i="49" s="1"/>
  <c r="O120" i="49" s="1"/>
  <c r="P120" i="49" s="1"/>
  <c r="Q120" i="49" s="1"/>
  <c r="R120" i="49" s="1"/>
  <c r="S120" i="49" s="1"/>
  <c r="G118" i="49"/>
  <c r="H118" i="49" s="1"/>
  <c r="I118" i="49" s="1"/>
  <c r="J118" i="49" s="1"/>
  <c r="K118" i="49" s="1"/>
  <c r="L118" i="49" s="1"/>
  <c r="M118" i="49" s="1"/>
  <c r="N118" i="49" s="1"/>
  <c r="O118" i="49" s="1"/>
  <c r="P118" i="49" s="1"/>
  <c r="Q118" i="49" s="1"/>
  <c r="R118" i="49" s="1"/>
  <c r="S118" i="49" s="1"/>
  <c r="G138" i="49"/>
  <c r="H138" i="49" s="1"/>
  <c r="I138" i="49" s="1"/>
  <c r="J138" i="49" s="1"/>
  <c r="K138" i="49" s="1"/>
  <c r="L138" i="49" s="1"/>
  <c r="M138" i="49" s="1"/>
  <c r="N138" i="49" s="1"/>
  <c r="O138" i="49" s="1"/>
  <c r="P138" i="49" s="1"/>
  <c r="Q138" i="49" s="1"/>
  <c r="R138" i="49" s="1"/>
  <c r="S138" i="49" s="1"/>
  <c r="G96" i="49"/>
  <c r="G92" i="49"/>
  <c r="G88" i="49"/>
  <c r="H88" i="49" s="1"/>
  <c r="I88" i="49" s="1"/>
  <c r="J88" i="49" s="1"/>
  <c r="K88" i="49" s="1"/>
  <c r="L88" i="49" s="1"/>
  <c r="M88" i="49" s="1"/>
  <c r="N88" i="49" s="1"/>
  <c r="O88" i="49" s="1"/>
  <c r="P88" i="49" s="1"/>
  <c r="Q88" i="49" s="1"/>
  <c r="R88" i="49" s="1"/>
  <c r="S88" i="49" s="1"/>
  <c r="G84" i="49"/>
  <c r="H84" i="49" s="1"/>
  <c r="I84" i="49" s="1"/>
  <c r="J84" i="49" s="1"/>
  <c r="K84" i="49" s="1"/>
  <c r="L84" i="49" s="1"/>
  <c r="M84" i="49" s="1"/>
  <c r="N84" i="49" s="1"/>
  <c r="O84" i="49" s="1"/>
  <c r="P84" i="49" s="1"/>
  <c r="Q84" i="49" s="1"/>
  <c r="R84" i="49" s="1"/>
  <c r="S84" i="49" s="1"/>
  <c r="G51" i="49"/>
  <c r="G100" i="49"/>
  <c r="H100" i="49" s="1"/>
  <c r="I100" i="49" s="1"/>
  <c r="J100" i="49" s="1"/>
  <c r="K100" i="49" s="1"/>
  <c r="L100" i="49" s="1"/>
  <c r="M100" i="49" s="1"/>
  <c r="N100" i="49" s="1"/>
  <c r="O100" i="49" s="1"/>
  <c r="P100" i="49" s="1"/>
  <c r="Q100" i="49" s="1"/>
  <c r="R100" i="49" s="1"/>
  <c r="S100" i="49" s="1"/>
  <c r="G67" i="49"/>
  <c r="G55" i="49"/>
  <c r="H55" i="49" s="1"/>
  <c r="I55" i="49" s="1"/>
  <c r="J55" i="49" s="1"/>
  <c r="K55" i="49" s="1"/>
  <c r="L55" i="49" s="1"/>
  <c r="M55" i="49" s="1"/>
  <c r="N55" i="49" s="1"/>
  <c r="O55" i="49" s="1"/>
  <c r="P55" i="49" s="1"/>
  <c r="Q55" i="49" s="1"/>
  <c r="R55" i="49" s="1"/>
  <c r="S55" i="49" s="1"/>
  <c r="G78" i="49"/>
  <c r="H78" i="49" s="1"/>
  <c r="I78" i="49" s="1"/>
  <c r="J78" i="49" s="1"/>
  <c r="K78" i="49" s="1"/>
  <c r="L78" i="49" s="1"/>
  <c r="M78" i="49" s="1"/>
  <c r="N78" i="49" s="1"/>
  <c r="O78" i="49" s="1"/>
  <c r="P78" i="49" s="1"/>
  <c r="Q78" i="49" s="1"/>
  <c r="R78" i="49" s="1"/>
  <c r="S78" i="49" s="1"/>
  <c r="G74" i="49"/>
  <c r="H74" i="49" s="1"/>
  <c r="I74" i="49" s="1"/>
  <c r="J74" i="49" s="1"/>
  <c r="K74" i="49" s="1"/>
  <c r="L74" i="49" s="1"/>
  <c r="M74" i="49" s="1"/>
  <c r="N74" i="49" s="1"/>
  <c r="O74" i="49" s="1"/>
  <c r="P74" i="49" s="1"/>
  <c r="Q74" i="49" s="1"/>
  <c r="R74" i="49" s="1"/>
  <c r="S74" i="49" s="1"/>
  <c r="G70" i="49"/>
  <c r="H70" i="49" s="1"/>
  <c r="I70" i="49" s="1"/>
  <c r="J70" i="49" s="1"/>
  <c r="K70" i="49" s="1"/>
  <c r="L70" i="49" s="1"/>
  <c r="M70" i="49" s="1"/>
  <c r="N70" i="49" s="1"/>
  <c r="O70" i="49" s="1"/>
  <c r="P70" i="49" s="1"/>
  <c r="Q70" i="49" s="1"/>
  <c r="R70" i="49" s="1"/>
  <c r="S70" i="49" s="1"/>
  <c r="G59" i="49"/>
  <c r="H59" i="49" s="1"/>
  <c r="I59" i="49" s="1"/>
  <c r="J59" i="49" s="1"/>
  <c r="K59" i="49" s="1"/>
  <c r="L59" i="49" s="1"/>
  <c r="M59" i="49" s="1"/>
  <c r="N59" i="49" s="1"/>
  <c r="O59" i="49" s="1"/>
  <c r="P59" i="49" s="1"/>
  <c r="Q59" i="49" s="1"/>
  <c r="R59" i="49" s="1"/>
  <c r="S59" i="49" s="1"/>
  <c r="G63" i="49"/>
  <c r="H63" i="49" s="1"/>
  <c r="I63" i="49" s="1"/>
  <c r="J63" i="49" s="1"/>
  <c r="K63" i="49" s="1"/>
  <c r="L63" i="49" s="1"/>
  <c r="M63" i="49" s="1"/>
  <c r="N63" i="49" s="1"/>
  <c r="O63" i="49" s="1"/>
  <c r="P63" i="49" s="1"/>
  <c r="Q63" i="49" s="1"/>
  <c r="R63" i="49" s="1"/>
  <c r="S63" i="49" s="1"/>
  <c r="G66" i="49"/>
  <c r="G62" i="49"/>
  <c r="G58" i="49"/>
  <c r="H58" i="49" s="1"/>
  <c r="I58" i="49" s="1"/>
  <c r="J58" i="49" s="1"/>
  <c r="K58" i="49" s="1"/>
  <c r="L58" i="49" s="1"/>
  <c r="M58" i="49" s="1"/>
  <c r="N58" i="49" s="1"/>
  <c r="O58" i="49" s="1"/>
  <c r="P58" i="49" s="1"/>
  <c r="Q58" i="49" s="1"/>
  <c r="R58" i="49" s="1"/>
  <c r="S58" i="49" s="1"/>
  <c r="G54" i="49"/>
  <c r="H54" i="49" s="1"/>
  <c r="I54" i="49" s="1"/>
  <c r="J54" i="49" s="1"/>
  <c r="K54" i="49" s="1"/>
  <c r="L54" i="49" s="1"/>
  <c r="M54" i="49" s="1"/>
  <c r="N54" i="49" s="1"/>
  <c r="O54" i="49" s="1"/>
  <c r="P54" i="49" s="1"/>
  <c r="Q54" i="49" s="1"/>
  <c r="R54" i="49" s="1"/>
  <c r="S54" i="49" s="1"/>
  <c r="G48" i="49"/>
  <c r="H48" i="49" s="1"/>
  <c r="I48" i="49" s="1"/>
  <c r="J48" i="49" s="1"/>
  <c r="K48" i="49" s="1"/>
  <c r="L48" i="49" s="1"/>
  <c r="M48" i="49" s="1"/>
  <c r="N48" i="49" s="1"/>
  <c r="O48" i="49" s="1"/>
  <c r="P48" i="49" s="1"/>
  <c r="Q48" i="49" s="1"/>
  <c r="R48" i="49" s="1"/>
  <c r="S48" i="49" s="1"/>
  <c r="G18" i="49"/>
  <c r="H18" i="49" s="1"/>
  <c r="I18" i="49" s="1"/>
  <c r="J18" i="49" s="1"/>
  <c r="K18" i="49" s="1"/>
  <c r="L18" i="49" s="1"/>
  <c r="M18" i="49" s="1"/>
  <c r="N18" i="49" s="1"/>
  <c r="O18" i="49" s="1"/>
  <c r="P18" i="49" s="1"/>
  <c r="Q18" i="49" s="1"/>
  <c r="R18" i="49" s="1"/>
  <c r="S18" i="49" s="1"/>
  <c r="G46" i="49"/>
  <c r="G42" i="49"/>
  <c r="G36" i="49"/>
  <c r="G34" i="49"/>
  <c r="H34" i="49" s="1"/>
  <c r="I34" i="49" s="1"/>
  <c r="J34" i="49" s="1"/>
  <c r="K34" i="49" s="1"/>
  <c r="L34" i="49" s="1"/>
  <c r="M34" i="49" s="1"/>
  <c r="N34" i="49" s="1"/>
  <c r="O34" i="49" s="1"/>
  <c r="P34" i="49" s="1"/>
  <c r="Q34" i="49" s="1"/>
  <c r="R34" i="49" s="1"/>
  <c r="S34" i="49" s="1"/>
  <c r="G38" i="49"/>
  <c r="H38" i="49" s="1"/>
  <c r="I38" i="49" s="1"/>
  <c r="J38" i="49" s="1"/>
  <c r="K38" i="49" s="1"/>
  <c r="L38" i="49" s="1"/>
  <c r="M38" i="49" s="1"/>
  <c r="N38" i="49" s="1"/>
  <c r="O38" i="49" s="1"/>
  <c r="P38" i="49" s="1"/>
  <c r="Q38" i="49" s="1"/>
  <c r="R38" i="49" s="1"/>
  <c r="S38" i="49" s="1"/>
  <c r="G22" i="49"/>
  <c r="G29" i="49"/>
  <c r="H29" i="49" s="1"/>
  <c r="I29" i="49" s="1"/>
  <c r="J29" i="49" s="1"/>
  <c r="K29" i="49" s="1"/>
  <c r="L29" i="49" s="1"/>
  <c r="M29" i="49" s="1"/>
  <c r="N29" i="49" s="1"/>
  <c r="O29" i="49" s="1"/>
  <c r="P29" i="49" s="1"/>
  <c r="Q29" i="49" s="1"/>
  <c r="R29" i="49" s="1"/>
  <c r="S29" i="49" s="1"/>
  <c r="G26" i="49"/>
  <c r="G14" i="49"/>
  <c r="H14" i="49" s="1"/>
  <c r="I14" i="49" s="1"/>
  <c r="J14" i="49" s="1"/>
  <c r="K14" i="49" s="1"/>
  <c r="L14" i="49" s="1"/>
  <c r="M14" i="49" s="1"/>
  <c r="N14" i="49" s="1"/>
  <c r="O14" i="49" s="1"/>
  <c r="P14" i="49" s="1"/>
  <c r="Q14" i="49" s="1"/>
  <c r="R14" i="49" s="1"/>
  <c r="S14" i="49" s="1"/>
  <c r="G25" i="49"/>
  <c r="H25" i="49" s="1"/>
  <c r="I25" i="49" s="1"/>
  <c r="J25" i="49" s="1"/>
  <c r="K25" i="49" s="1"/>
  <c r="L25" i="49" s="1"/>
  <c r="M25" i="49" s="1"/>
  <c r="N25" i="49" s="1"/>
  <c r="O25" i="49" s="1"/>
  <c r="P25" i="49" s="1"/>
  <c r="Q25" i="49" s="1"/>
  <c r="R25" i="49" s="1"/>
  <c r="S25" i="49" s="1"/>
  <c r="G21" i="49"/>
  <c r="G17" i="49"/>
  <c r="G13" i="49"/>
  <c r="H13" i="49" s="1"/>
  <c r="I13" i="49" s="1"/>
  <c r="J13" i="49" s="1"/>
  <c r="K13" i="49" s="1"/>
  <c r="L13" i="49" s="1"/>
  <c r="M13" i="49" s="1"/>
  <c r="N13" i="49" s="1"/>
  <c r="O13" i="49" s="1"/>
  <c r="P13" i="49" s="1"/>
  <c r="Q13" i="49" s="1"/>
  <c r="R13" i="49" s="1"/>
  <c r="S13" i="49" s="1"/>
  <c r="G228" i="48"/>
  <c r="H228" i="48" s="1"/>
  <c r="I228" i="48" s="1"/>
  <c r="J228" i="48" s="1"/>
  <c r="K228" i="48" s="1"/>
  <c r="L228" i="48" s="1"/>
  <c r="M228" i="48" s="1"/>
  <c r="N228" i="48" s="1"/>
  <c r="O228" i="48" s="1"/>
  <c r="P228" i="48" s="1"/>
  <c r="Q228" i="48" s="1"/>
  <c r="R228" i="48" s="1"/>
  <c r="S228" i="48" s="1"/>
  <c r="G212" i="48"/>
  <c r="G160" i="48"/>
  <c r="H160" i="48" s="1"/>
  <c r="I160" i="48" s="1"/>
  <c r="J160" i="48" s="1"/>
  <c r="K160" i="48" s="1"/>
  <c r="L160" i="48" s="1"/>
  <c r="M160" i="48" s="1"/>
  <c r="N160" i="48" s="1"/>
  <c r="O160" i="48" s="1"/>
  <c r="P160" i="48" s="1"/>
  <c r="Q160" i="48" s="1"/>
  <c r="R160" i="48" s="1"/>
  <c r="S160" i="48" s="1"/>
  <c r="G158" i="48"/>
  <c r="H158" i="48" s="1"/>
  <c r="I158" i="48" s="1"/>
  <c r="J158" i="48" s="1"/>
  <c r="K158" i="48" s="1"/>
  <c r="L158" i="48" s="1"/>
  <c r="M158" i="48" s="1"/>
  <c r="N158" i="48" s="1"/>
  <c r="O158" i="48" s="1"/>
  <c r="P158" i="48" s="1"/>
  <c r="Q158" i="48" s="1"/>
  <c r="R158" i="48" s="1"/>
  <c r="S158" i="48" s="1"/>
  <c r="G132" i="48"/>
  <c r="G70" i="48"/>
  <c r="H70" i="48" s="1"/>
  <c r="I70" i="48" s="1"/>
  <c r="J70" i="48" s="1"/>
  <c r="K70" i="48" s="1"/>
  <c r="L70" i="48" s="1"/>
  <c r="M70" i="48" s="1"/>
  <c r="N70" i="48" s="1"/>
  <c r="O70" i="48" s="1"/>
  <c r="P70" i="48" s="1"/>
  <c r="Q70" i="48" s="1"/>
  <c r="R70" i="48" s="1"/>
  <c r="S70" i="48" s="1"/>
  <c r="G220" i="48"/>
  <c r="H220" i="48" s="1"/>
  <c r="I220" i="48" s="1"/>
  <c r="J220" i="48" s="1"/>
  <c r="K220" i="48" s="1"/>
  <c r="L220" i="48" s="1"/>
  <c r="M220" i="48" s="1"/>
  <c r="N220" i="48" s="1"/>
  <c r="O220" i="48" s="1"/>
  <c r="P220" i="48" s="1"/>
  <c r="Q220" i="48" s="1"/>
  <c r="R220" i="48" s="1"/>
  <c r="S220" i="48" s="1"/>
  <c r="G204" i="48"/>
  <c r="H204" i="48" s="1"/>
  <c r="I204" i="48" s="1"/>
  <c r="J204" i="48" s="1"/>
  <c r="K204" i="48" s="1"/>
  <c r="L204" i="48" s="1"/>
  <c r="M204" i="48" s="1"/>
  <c r="N204" i="48" s="1"/>
  <c r="O204" i="48" s="1"/>
  <c r="P204" i="48" s="1"/>
  <c r="Q204" i="48" s="1"/>
  <c r="R204" i="48" s="1"/>
  <c r="S204" i="48" s="1"/>
  <c r="G130" i="48"/>
  <c r="H130" i="48" s="1"/>
  <c r="I130" i="48" s="1"/>
  <c r="J130" i="48" s="1"/>
  <c r="K130" i="48" s="1"/>
  <c r="L130" i="48" s="1"/>
  <c r="M130" i="48" s="1"/>
  <c r="N130" i="48" s="1"/>
  <c r="O130" i="48" s="1"/>
  <c r="P130" i="48" s="1"/>
  <c r="Q130" i="48" s="1"/>
  <c r="R130" i="48" s="1"/>
  <c r="S130" i="48" s="1"/>
  <c r="G124" i="48"/>
  <c r="H124" i="48" s="1"/>
  <c r="I124" i="48" s="1"/>
  <c r="J124" i="48" s="1"/>
  <c r="K124" i="48" s="1"/>
  <c r="L124" i="48" s="1"/>
  <c r="M124" i="48" s="1"/>
  <c r="N124" i="48" s="1"/>
  <c r="O124" i="48" s="1"/>
  <c r="P124" i="48" s="1"/>
  <c r="Q124" i="48" s="1"/>
  <c r="R124" i="48" s="1"/>
  <c r="S124" i="48" s="1"/>
  <c r="G122" i="48"/>
  <c r="G196" i="48"/>
  <c r="F285" i="48"/>
  <c r="G191" i="48"/>
  <c r="G188" i="48"/>
  <c r="H188" i="48" s="1"/>
  <c r="I188" i="48" s="1"/>
  <c r="J188" i="48" s="1"/>
  <c r="K188" i="48" s="1"/>
  <c r="L188" i="48" s="1"/>
  <c r="M188" i="48" s="1"/>
  <c r="N188" i="48" s="1"/>
  <c r="O188" i="48" s="1"/>
  <c r="P188" i="48" s="1"/>
  <c r="Q188" i="48" s="1"/>
  <c r="R188" i="48" s="1"/>
  <c r="S188" i="48" s="1"/>
  <c r="G174" i="48"/>
  <c r="H174" i="48" s="1"/>
  <c r="I174" i="48" s="1"/>
  <c r="J174" i="48" s="1"/>
  <c r="K174" i="48" s="1"/>
  <c r="L174" i="48" s="1"/>
  <c r="M174" i="48" s="1"/>
  <c r="N174" i="48" s="1"/>
  <c r="O174" i="48" s="1"/>
  <c r="P174" i="48" s="1"/>
  <c r="Q174" i="48" s="1"/>
  <c r="R174" i="48" s="1"/>
  <c r="S174" i="48" s="1"/>
  <c r="G116" i="48"/>
  <c r="G114" i="48"/>
  <c r="H114" i="48" s="1"/>
  <c r="I114" i="48" s="1"/>
  <c r="J114" i="48" s="1"/>
  <c r="K114" i="48" s="1"/>
  <c r="L114" i="48" s="1"/>
  <c r="M114" i="48" s="1"/>
  <c r="N114" i="48" s="1"/>
  <c r="O114" i="48" s="1"/>
  <c r="P114" i="48" s="1"/>
  <c r="Q114" i="48" s="1"/>
  <c r="R114" i="48" s="1"/>
  <c r="S114" i="48" s="1"/>
  <c r="G109" i="48"/>
  <c r="H109" i="48" s="1"/>
  <c r="I109" i="48" s="1"/>
  <c r="J109" i="48" s="1"/>
  <c r="K109" i="48" s="1"/>
  <c r="L109" i="48" s="1"/>
  <c r="M109" i="48" s="1"/>
  <c r="N109" i="48" s="1"/>
  <c r="O109" i="48" s="1"/>
  <c r="P109" i="48" s="1"/>
  <c r="Q109" i="48" s="1"/>
  <c r="R109" i="48" s="1"/>
  <c r="S109" i="48" s="1"/>
  <c r="G84" i="48"/>
  <c r="H84" i="48" s="1"/>
  <c r="I84" i="48" s="1"/>
  <c r="J84" i="48" s="1"/>
  <c r="K84" i="48" s="1"/>
  <c r="L84" i="48" s="1"/>
  <c r="M84" i="48" s="1"/>
  <c r="N84" i="48" s="1"/>
  <c r="O84" i="48" s="1"/>
  <c r="P84" i="48" s="1"/>
  <c r="Q84" i="48" s="1"/>
  <c r="R84" i="48" s="1"/>
  <c r="S84" i="48" s="1"/>
  <c r="G164" i="48"/>
  <c r="H164" i="48" s="1"/>
  <c r="I164" i="48" s="1"/>
  <c r="J164" i="48" s="1"/>
  <c r="K164" i="48" s="1"/>
  <c r="L164" i="48" s="1"/>
  <c r="M164" i="48" s="1"/>
  <c r="N164" i="48" s="1"/>
  <c r="O164" i="48" s="1"/>
  <c r="P164" i="48" s="1"/>
  <c r="Q164" i="48" s="1"/>
  <c r="R164" i="48" s="1"/>
  <c r="S164" i="48" s="1"/>
  <c r="G162" i="48"/>
  <c r="G182" i="48"/>
  <c r="G148" i="48"/>
  <c r="H148" i="48" s="1"/>
  <c r="I148" i="48" s="1"/>
  <c r="J148" i="48" s="1"/>
  <c r="K148" i="48" s="1"/>
  <c r="L148" i="48" s="1"/>
  <c r="M148" i="48" s="1"/>
  <c r="N148" i="48" s="1"/>
  <c r="O148" i="48" s="1"/>
  <c r="P148" i="48" s="1"/>
  <c r="Q148" i="48" s="1"/>
  <c r="R148" i="48" s="1"/>
  <c r="S148" i="48" s="1"/>
  <c r="G146" i="48"/>
  <c r="G68" i="48"/>
  <c r="H68" i="48" s="1"/>
  <c r="I68" i="48" s="1"/>
  <c r="J68" i="48" s="1"/>
  <c r="K68" i="48" s="1"/>
  <c r="L68" i="48" s="1"/>
  <c r="M68" i="48" s="1"/>
  <c r="N68" i="48" s="1"/>
  <c r="O68" i="48" s="1"/>
  <c r="P68" i="48" s="1"/>
  <c r="Q68" i="48" s="1"/>
  <c r="R68" i="48" s="1"/>
  <c r="S68" i="48" s="1"/>
  <c r="G105" i="48"/>
  <c r="H105" i="48" s="1"/>
  <c r="I105" i="48" s="1"/>
  <c r="J105" i="48" s="1"/>
  <c r="K105" i="48" s="1"/>
  <c r="L105" i="48" s="1"/>
  <c r="M105" i="48" s="1"/>
  <c r="N105" i="48" s="1"/>
  <c r="O105" i="48" s="1"/>
  <c r="P105" i="48" s="1"/>
  <c r="Q105" i="48" s="1"/>
  <c r="R105" i="48" s="1"/>
  <c r="S105" i="48" s="1"/>
  <c r="G100" i="48"/>
  <c r="H100" i="48" s="1"/>
  <c r="I100" i="48" s="1"/>
  <c r="J100" i="48" s="1"/>
  <c r="K100" i="48" s="1"/>
  <c r="L100" i="48" s="1"/>
  <c r="M100" i="48" s="1"/>
  <c r="N100" i="48" s="1"/>
  <c r="O100" i="48" s="1"/>
  <c r="P100" i="48" s="1"/>
  <c r="Q100" i="48" s="1"/>
  <c r="R100" i="48" s="1"/>
  <c r="S100" i="48" s="1"/>
  <c r="G94" i="48"/>
  <c r="H94" i="48" s="1"/>
  <c r="I94" i="48" s="1"/>
  <c r="J94" i="48" s="1"/>
  <c r="K94" i="48" s="1"/>
  <c r="L94" i="48" s="1"/>
  <c r="M94" i="48" s="1"/>
  <c r="N94" i="48" s="1"/>
  <c r="O94" i="48" s="1"/>
  <c r="P94" i="48" s="1"/>
  <c r="Q94" i="48" s="1"/>
  <c r="R94" i="48" s="1"/>
  <c r="S94" i="48" s="1"/>
  <c r="G92" i="48"/>
  <c r="G78" i="48"/>
  <c r="H78" i="48" s="1"/>
  <c r="I78" i="48" s="1"/>
  <c r="J78" i="48" s="1"/>
  <c r="K78" i="48" s="1"/>
  <c r="L78" i="48" s="1"/>
  <c r="M78" i="48" s="1"/>
  <c r="N78" i="48" s="1"/>
  <c r="O78" i="48" s="1"/>
  <c r="P78" i="48" s="1"/>
  <c r="Q78" i="48" s="1"/>
  <c r="R78" i="48" s="1"/>
  <c r="S78" i="48" s="1"/>
  <c r="G76" i="48"/>
  <c r="G62" i="48"/>
  <c r="G60" i="48"/>
  <c r="H60" i="48" s="1"/>
  <c r="I60" i="48" s="1"/>
  <c r="J60" i="48" s="1"/>
  <c r="K60" i="48" s="1"/>
  <c r="L60" i="48" s="1"/>
  <c r="M60" i="48" s="1"/>
  <c r="N60" i="48" s="1"/>
  <c r="O60" i="48" s="1"/>
  <c r="P60" i="48" s="1"/>
  <c r="Q60" i="48" s="1"/>
  <c r="R60" i="48" s="1"/>
  <c r="S60" i="48" s="1"/>
  <c r="G48" i="48"/>
  <c r="H48" i="48" s="1"/>
  <c r="I48" i="48" s="1"/>
  <c r="J48" i="48" s="1"/>
  <c r="K48" i="48" s="1"/>
  <c r="L48" i="48" s="1"/>
  <c r="M48" i="48" s="1"/>
  <c r="N48" i="48" s="1"/>
  <c r="O48" i="48" s="1"/>
  <c r="P48" i="48" s="1"/>
  <c r="Q48" i="48" s="1"/>
  <c r="R48" i="48" s="1"/>
  <c r="S48" i="48" s="1"/>
  <c r="G46" i="48"/>
  <c r="G32" i="48"/>
  <c r="G51" i="48"/>
  <c r="G40" i="48"/>
  <c r="H40" i="48" s="1"/>
  <c r="I40" i="48" s="1"/>
  <c r="J40" i="48" s="1"/>
  <c r="K40" i="48" s="1"/>
  <c r="L40" i="48" s="1"/>
  <c r="M40" i="48" s="1"/>
  <c r="N40" i="48" s="1"/>
  <c r="O40" i="48" s="1"/>
  <c r="P40" i="48" s="1"/>
  <c r="Q40" i="48" s="1"/>
  <c r="R40" i="48" s="1"/>
  <c r="S40" i="48" s="1"/>
  <c r="G38" i="48"/>
  <c r="H38" i="48" s="1"/>
  <c r="I38" i="48" s="1"/>
  <c r="J38" i="48" s="1"/>
  <c r="K38" i="48" s="1"/>
  <c r="L38" i="48" s="1"/>
  <c r="M38" i="48" s="1"/>
  <c r="N38" i="48" s="1"/>
  <c r="O38" i="48" s="1"/>
  <c r="P38" i="48" s="1"/>
  <c r="Q38" i="48" s="1"/>
  <c r="R38" i="48" s="1"/>
  <c r="S38" i="48" s="1"/>
  <c r="G37" i="48"/>
  <c r="G26" i="48"/>
  <c r="G24" i="48"/>
  <c r="H24" i="48" s="1"/>
  <c r="I24" i="48" s="1"/>
  <c r="J24" i="48" s="1"/>
  <c r="K24" i="48" s="1"/>
  <c r="L24" i="48" s="1"/>
  <c r="M24" i="48" s="1"/>
  <c r="N24" i="48" s="1"/>
  <c r="O24" i="48" s="1"/>
  <c r="P24" i="48" s="1"/>
  <c r="Q24" i="48" s="1"/>
  <c r="R24" i="48" s="1"/>
  <c r="S24" i="48" s="1"/>
  <c r="G18" i="48"/>
  <c r="H18" i="48" s="1"/>
  <c r="I18" i="48" s="1"/>
  <c r="J18" i="48" s="1"/>
  <c r="K18" i="48" s="1"/>
  <c r="L18" i="48" s="1"/>
  <c r="M18" i="48" s="1"/>
  <c r="N18" i="48" s="1"/>
  <c r="O18" i="48" s="1"/>
  <c r="P18" i="48" s="1"/>
  <c r="Q18" i="48" s="1"/>
  <c r="R18" i="48" s="1"/>
  <c r="S18" i="48" s="1"/>
  <c r="G16" i="48"/>
  <c r="G154" i="46"/>
  <c r="H154" i="46" s="1"/>
  <c r="I154" i="46" s="1"/>
  <c r="J154" i="46" s="1"/>
  <c r="K154" i="46" s="1"/>
  <c r="L154" i="46" s="1"/>
  <c r="M154" i="46" s="1"/>
  <c r="N154" i="46" s="1"/>
  <c r="O154" i="46" s="1"/>
  <c r="P154" i="46" s="1"/>
  <c r="Q154" i="46" s="1"/>
  <c r="R154" i="46" s="1"/>
  <c r="S154" i="46" s="1"/>
  <c r="G278" i="46"/>
  <c r="H278" i="46" s="1"/>
  <c r="I278" i="46" s="1"/>
  <c r="J278" i="46" s="1"/>
  <c r="K278" i="46" s="1"/>
  <c r="L278" i="46" s="1"/>
  <c r="M278" i="46" s="1"/>
  <c r="N278" i="46" s="1"/>
  <c r="O278" i="46" s="1"/>
  <c r="P278" i="46" s="1"/>
  <c r="Q278" i="46" s="1"/>
  <c r="R278" i="46" s="1"/>
  <c r="S278" i="46" s="1"/>
  <c r="G270" i="46"/>
  <c r="H270" i="46" s="1"/>
  <c r="I270" i="46" s="1"/>
  <c r="J270" i="46" s="1"/>
  <c r="K270" i="46" s="1"/>
  <c r="L270" i="46" s="1"/>
  <c r="M270" i="46" s="1"/>
  <c r="N270" i="46" s="1"/>
  <c r="O270" i="46" s="1"/>
  <c r="P270" i="46" s="1"/>
  <c r="Q270" i="46" s="1"/>
  <c r="R270" i="46" s="1"/>
  <c r="S270" i="46" s="1"/>
  <c r="G254" i="46"/>
  <c r="H254" i="46" s="1"/>
  <c r="I254" i="46" s="1"/>
  <c r="J254" i="46" s="1"/>
  <c r="K254" i="46" s="1"/>
  <c r="L254" i="46" s="1"/>
  <c r="M254" i="46" s="1"/>
  <c r="N254" i="46" s="1"/>
  <c r="O254" i="46" s="1"/>
  <c r="P254" i="46" s="1"/>
  <c r="Q254" i="46" s="1"/>
  <c r="R254" i="46" s="1"/>
  <c r="S254" i="46" s="1"/>
  <c r="G231" i="46"/>
  <c r="G199" i="46"/>
  <c r="H199" i="46" s="1"/>
  <c r="I199" i="46" s="1"/>
  <c r="J199" i="46" s="1"/>
  <c r="K199" i="46" s="1"/>
  <c r="L199" i="46" s="1"/>
  <c r="M199" i="46" s="1"/>
  <c r="N199" i="46" s="1"/>
  <c r="O199" i="46" s="1"/>
  <c r="P199" i="46" s="1"/>
  <c r="Q199" i="46" s="1"/>
  <c r="R199" i="46" s="1"/>
  <c r="S199" i="46" s="1"/>
  <c r="G104" i="46"/>
  <c r="H104" i="46" s="1"/>
  <c r="I104" i="46" s="1"/>
  <c r="J104" i="46" s="1"/>
  <c r="K104" i="46" s="1"/>
  <c r="L104" i="46" s="1"/>
  <c r="M104" i="46" s="1"/>
  <c r="N104" i="46" s="1"/>
  <c r="O104" i="46" s="1"/>
  <c r="P104" i="46" s="1"/>
  <c r="Q104" i="46" s="1"/>
  <c r="R104" i="46" s="1"/>
  <c r="S104" i="46" s="1"/>
  <c r="G88" i="46"/>
  <c r="H88" i="46" s="1"/>
  <c r="I88" i="46" s="1"/>
  <c r="J88" i="46" s="1"/>
  <c r="K88" i="46" s="1"/>
  <c r="L88" i="46" s="1"/>
  <c r="M88" i="46" s="1"/>
  <c r="N88" i="46" s="1"/>
  <c r="O88" i="46" s="1"/>
  <c r="P88" i="46" s="1"/>
  <c r="Q88" i="46" s="1"/>
  <c r="R88" i="46" s="1"/>
  <c r="S88" i="46" s="1"/>
  <c r="F285" i="46"/>
  <c r="G285" i="46"/>
  <c r="H285" i="46" s="1"/>
  <c r="I285" i="46" s="1"/>
  <c r="J285" i="46" s="1"/>
  <c r="K285" i="46" s="1"/>
  <c r="L285" i="46" s="1"/>
  <c r="M285" i="46" s="1"/>
  <c r="N285" i="46" s="1"/>
  <c r="O285" i="46" s="1"/>
  <c r="P285" i="46" s="1"/>
  <c r="Q285" i="46" s="1"/>
  <c r="R285" i="46" s="1"/>
  <c r="S285" i="46" s="1"/>
  <c r="G239" i="46"/>
  <c r="H239" i="46" s="1"/>
  <c r="I239" i="46" s="1"/>
  <c r="J239" i="46" s="1"/>
  <c r="K239" i="46" s="1"/>
  <c r="L239" i="46" s="1"/>
  <c r="M239" i="46" s="1"/>
  <c r="N239" i="46" s="1"/>
  <c r="O239" i="46" s="1"/>
  <c r="P239" i="46" s="1"/>
  <c r="Q239" i="46" s="1"/>
  <c r="R239" i="46" s="1"/>
  <c r="S239" i="46" s="1"/>
  <c r="G232" i="46"/>
  <c r="G207" i="46"/>
  <c r="G200" i="46"/>
  <c r="H200" i="46" s="1"/>
  <c r="I200" i="46" s="1"/>
  <c r="J200" i="46" s="1"/>
  <c r="K200" i="46" s="1"/>
  <c r="L200" i="46" s="1"/>
  <c r="M200" i="46" s="1"/>
  <c r="N200" i="46" s="1"/>
  <c r="O200" i="46" s="1"/>
  <c r="P200" i="46" s="1"/>
  <c r="Q200" i="46" s="1"/>
  <c r="R200" i="46" s="1"/>
  <c r="S200" i="46" s="1"/>
  <c r="G175" i="46"/>
  <c r="H175" i="46" s="1"/>
  <c r="I175" i="46" s="1"/>
  <c r="J175" i="46" s="1"/>
  <c r="K175" i="46" s="1"/>
  <c r="L175" i="46" s="1"/>
  <c r="M175" i="46" s="1"/>
  <c r="N175" i="46" s="1"/>
  <c r="O175" i="46" s="1"/>
  <c r="P175" i="46" s="1"/>
  <c r="Q175" i="46" s="1"/>
  <c r="R175" i="46" s="1"/>
  <c r="S175" i="46" s="1"/>
  <c r="G168" i="46"/>
  <c r="H168" i="46" s="1"/>
  <c r="I168" i="46" s="1"/>
  <c r="J168" i="46" s="1"/>
  <c r="K168" i="46" s="1"/>
  <c r="L168" i="46" s="1"/>
  <c r="M168" i="46" s="1"/>
  <c r="N168" i="46" s="1"/>
  <c r="O168" i="46" s="1"/>
  <c r="P168" i="46" s="1"/>
  <c r="Q168" i="46" s="1"/>
  <c r="R168" i="46" s="1"/>
  <c r="S168" i="46" s="1"/>
  <c r="G143" i="46"/>
  <c r="H143" i="46" s="1"/>
  <c r="I143" i="46" s="1"/>
  <c r="J143" i="46" s="1"/>
  <c r="K143" i="46" s="1"/>
  <c r="L143" i="46" s="1"/>
  <c r="M143" i="46" s="1"/>
  <c r="N143" i="46" s="1"/>
  <c r="O143" i="46" s="1"/>
  <c r="P143" i="46" s="1"/>
  <c r="Q143" i="46" s="1"/>
  <c r="R143" i="46" s="1"/>
  <c r="S143" i="46" s="1"/>
  <c r="G136" i="46"/>
  <c r="G126" i="46"/>
  <c r="G110" i="46"/>
  <c r="H110" i="46" s="1"/>
  <c r="I110" i="46" s="1"/>
  <c r="J110" i="46" s="1"/>
  <c r="K110" i="46" s="1"/>
  <c r="L110" i="46" s="1"/>
  <c r="M110" i="46" s="1"/>
  <c r="N110" i="46" s="1"/>
  <c r="O110" i="46" s="1"/>
  <c r="P110" i="46" s="1"/>
  <c r="Q110" i="46" s="1"/>
  <c r="R110" i="46" s="1"/>
  <c r="S110" i="46" s="1"/>
  <c r="G94" i="46"/>
  <c r="H94" i="46" s="1"/>
  <c r="I94" i="46" s="1"/>
  <c r="J94" i="46" s="1"/>
  <c r="K94" i="46" s="1"/>
  <c r="L94" i="46" s="1"/>
  <c r="M94" i="46" s="1"/>
  <c r="N94" i="46" s="1"/>
  <c r="O94" i="46" s="1"/>
  <c r="P94" i="46" s="1"/>
  <c r="Q94" i="46" s="1"/>
  <c r="R94" i="46" s="1"/>
  <c r="S94" i="46" s="1"/>
  <c r="G78" i="46"/>
  <c r="H78" i="46" s="1"/>
  <c r="I78" i="46" s="1"/>
  <c r="J78" i="46" s="1"/>
  <c r="K78" i="46" s="1"/>
  <c r="L78" i="46" s="1"/>
  <c r="M78" i="46" s="1"/>
  <c r="N78" i="46" s="1"/>
  <c r="O78" i="46" s="1"/>
  <c r="P78" i="46" s="1"/>
  <c r="Q78" i="46" s="1"/>
  <c r="R78" i="46" s="1"/>
  <c r="S78" i="46" s="1"/>
  <c r="G27" i="46"/>
  <c r="G19" i="46"/>
  <c r="H19" i="46" s="1"/>
  <c r="I19" i="46" s="1"/>
  <c r="J19" i="46" s="1"/>
  <c r="K19" i="46" s="1"/>
  <c r="L19" i="46" s="1"/>
  <c r="M19" i="46" s="1"/>
  <c r="N19" i="46" s="1"/>
  <c r="O19" i="46" s="1"/>
  <c r="P19" i="46" s="1"/>
  <c r="Q19" i="46" s="1"/>
  <c r="R19" i="46" s="1"/>
  <c r="S19" i="46" s="1"/>
  <c r="G218" i="46"/>
  <c r="H218" i="46" s="1"/>
  <c r="I218" i="46" s="1"/>
  <c r="J218" i="46" s="1"/>
  <c r="K218" i="46" s="1"/>
  <c r="L218" i="46" s="1"/>
  <c r="M218" i="46" s="1"/>
  <c r="N218" i="46" s="1"/>
  <c r="O218" i="46" s="1"/>
  <c r="P218" i="46" s="1"/>
  <c r="Q218" i="46" s="1"/>
  <c r="R218" i="46" s="1"/>
  <c r="S218" i="46" s="1"/>
  <c r="G186" i="46"/>
  <c r="G262" i="46"/>
  <c r="G167" i="46"/>
  <c r="G135" i="46"/>
  <c r="H135" i="46" s="1"/>
  <c r="I135" i="46" s="1"/>
  <c r="J135" i="46" s="1"/>
  <c r="K135" i="46" s="1"/>
  <c r="L135" i="46" s="1"/>
  <c r="M135" i="46" s="1"/>
  <c r="N135" i="46" s="1"/>
  <c r="O135" i="46" s="1"/>
  <c r="P135" i="46" s="1"/>
  <c r="Q135" i="46" s="1"/>
  <c r="R135" i="46" s="1"/>
  <c r="S135" i="46" s="1"/>
  <c r="G120" i="46"/>
  <c r="H120" i="46" s="1"/>
  <c r="I120" i="46" s="1"/>
  <c r="J120" i="46" s="1"/>
  <c r="K120" i="46" s="1"/>
  <c r="L120" i="46" s="1"/>
  <c r="M120" i="46" s="1"/>
  <c r="N120" i="46" s="1"/>
  <c r="O120" i="46" s="1"/>
  <c r="P120" i="46" s="1"/>
  <c r="Q120" i="46" s="1"/>
  <c r="R120" i="46" s="1"/>
  <c r="S120" i="46" s="1"/>
  <c r="G282" i="46"/>
  <c r="G274" i="46"/>
  <c r="H274" i="46" s="1"/>
  <c r="I274" i="46" s="1"/>
  <c r="J274" i="46" s="1"/>
  <c r="K274" i="46" s="1"/>
  <c r="L274" i="46" s="1"/>
  <c r="M274" i="46" s="1"/>
  <c r="N274" i="46" s="1"/>
  <c r="O274" i="46" s="1"/>
  <c r="P274" i="46" s="1"/>
  <c r="Q274" i="46" s="1"/>
  <c r="R274" i="46" s="1"/>
  <c r="S274" i="46" s="1"/>
  <c r="G266" i="46"/>
  <c r="G258" i="46"/>
  <c r="H258" i="46" s="1"/>
  <c r="I258" i="46" s="1"/>
  <c r="J258" i="46" s="1"/>
  <c r="K258" i="46" s="1"/>
  <c r="L258" i="46" s="1"/>
  <c r="M258" i="46" s="1"/>
  <c r="N258" i="46" s="1"/>
  <c r="O258" i="46" s="1"/>
  <c r="P258" i="46" s="1"/>
  <c r="Q258" i="46" s="1"/>
  <c r="R258" i="46" s="1"/>
  <c r="S258" i="46" s="1"/>
  <c r="G250" i="46"/>
  <c r="H250" i="46" s="1"/>
  <c r="I250" i="46" s="1"/>
  <c r="J250" i="46" s="1"/>
  <c r="K250" i="46" s="1"/>
  <c r="L250" i="46" s="1"/>
  <c r="M250" i="46" s="1"/>
  <c r="N250" i="46" s="1"/>
  <c r="O250" i="46" s="1"/>
  <c r="P250" i="46" s="1"/>
  <c r="Q250" i="46" s="1"/>
  <c r="R250" i="46" s="1"/>
  <c r="S250" i="46" s="1"/>
  <c r="G26" i="46"/>
  <c r="G223" i="46"/>
  <c r="H223" i="46" s="1"/>
  <c r="I223" i="46" s="1"/>
  <c r="J223" i="46" s="1"/>
  <c r="K223" i="46" s="1"/>
  <c r="L223" i="46" s="1"/>
  <c r="M223" i="46" s="1"/>
  <c r="N223" i="46" s="1"/>
  <c r="O223" i="46" s="1"/>
  <c r="P223" i="46" s="1"/>
  <c r="Q223" i="46" s="1"/>
  <c r="R223" i="46" s="1"/>
  <c r="S223" i="46" s="1"/>
  <c r="G191" i="46"/>
  <c r="G159" i="46"/>
  <c r="H159" i="46" s="1"/>
  <c r="I159" i="46" s="1"/>
  <c r="J159" i="46" s="1"/>
  <c r="K159" i="46" s="1"/>
  <c r="L159" i="46" s="1"/>
  <c r="M159" i="46" s="1"/>
  <c r="N159" i="46" s="1"/>
  <c r="O159" i="46" s="1"/>
  <c r="P159" i="46" s="1"/>
  <c r="Q159" i="46" s="1"/>
  <c r="R159" i="46" s="1"/>
  <c r="S159" i="46" s="1"/>
  <c r="G82" i="46"/>
  <c r="G46" i="46"/>
  <c r="G114" i="46"/>
  <c r="H114" i="46" s="1"/>
  <c r="I114" i="46" s="1"/>
  <c r="J114" i="46" s="1"/>
  <c r="K114" i="46" s="1"/>
  <c r="L114" i="46" s="1"/>
  <c r="M114" i="46" s="1"/>
  <c r="N114" i="46" s="1"/>
  <c r="O114" i="46" s="1"/>
  <c r="P114" i="46" s="1"/>
  <c r="Q114" i="46" s="1"/>
  <c r="R114" i="46" s="1"/>
  <c r="S114" i="46" s="1"/>
  <c r="G98" i="46"/>
  <c r="H98" i="46" s="1"/>
  <c r="I98" i="46" s="1"/>
  <c r="J98" i="46" s="1"/>
  <c r="K98" i="46" s="1"/>
  <c r="L98" i="46" s="1"/>
  <c r="M98" i="46" s="1"/>
  <c r="N98" i="46" s="1"/>
  <c r="O98" i="46" s="1"/>
  <c r="P98" i="46" s="1"/>
  <c r="Q98" i="46" s="1"/>
  <c r="R98" i="46" s="1"/>
  <c r="S98" i="46" s="1"/>
  <c r="G281" i="46"/>
  <c r="G277" i="46"/>
  <c r="G273" i="46"/>
  <c r="H273" i="46" s="1"/>
  <c r="I273" i="46" s="1"/>
  <c r="J273" i="46" s="1"/>
  <c r="K273" i="46" s="1"/>
  <c r="L273" i="46" s="1"/>
  <c r="M273" i="46" s="1"/>
  <c r="N273" i="46" s="1"/>
  <c r="O273" i="46" s="1"/>
  <c r="P273" i="46" s="1"/>
  <c r="Q273" i="46" s="1"/>
  <c r="R273" i="46" s="1"/>
  <c r="S273" i="46" s="1"/>
  <c r="G269" i="46"/>
  <c r="H269" i="46" s="1"/>
  <c r="I269" i="46" s="1"/>
  <c r="J269" i="46" s="1"/>
  <c r="K269" i="46" s="1"/>
  <c r="L269" i="46" s="1"/>
  <c r="M269" i="46" s="1"/>
  <c r="N269" i="46" s="1"/>
  <c r="O269" i="46" s="1"/>
  <c r="P269" i="46" s="1"/>
  <c r="Q269" i="46" s="1"/>
  <c r="R269" i="46" s="1"/>
  <c r="S269" i="46" s="1"/>
  <c r="G265" i="46"/>
  <c r="H265" i="46" s="1"/>
  <c r="I265" i="46" s="1"/>
  <c r="J265" i="46" s="1"/>
  <c r="K265" i="46" s="1"/>
  <c r="L265" i="46" s="1"/>
  <c r="M265" i="46" s="1"/>
  <c r="N265" i="46" s="1"/>
  <c r="O265" i="46" s="1"/>
  <c r="P265" i="46" s="1"/>
  <c r="Q265" i="46" s="1"/>
  <c r="R265" i="46" s="1"/>
  <c r="S265" i="46" s="1"/>
  <c r="G261" i="46"/>
  <c r="G257" i="46"/>
  <c r="G253" i="46"/>
  <c r="H253" i="46" s="1"/>
  <c r="I253" i="46" s="1"/>
  <c r="J253" i="46" s="1"/>
  <c r="K253" i="46" s="1"/>
  <c r="L253" i="46" s="1"/>
  <c r="M253" i="46" s="1"/>
  <c r="N253" i="46" s="1"/>
  <c r="O253" i="46" s="1"/>
  <c r="P253" i="46" s="1"/>
  <c r="Q253" i="46" s="1"/>
  <c r="R253" i="46" s="1"/>
  <c r="S253" i="46" s="1"/>
  <c r="G247" i="46"/>
  <c r="G215" i="46"/>
  <c r="H215" i="46" s="1"/>
  <c r="I215" i="46" s="1"/>
  <c r="J215" i="46" s="1"/>
  <c r="K215" i="46" s="1"/>
  <c r="L215" i="46" s="1"/>
  <c r="M215" i="46" s="1"/>
  <c r="N215" i="46" s="1"/>
  <c r="O215" i="46" s="1"/>
  <c r="P215" i="46" s="1"/>
  <c r="Q215" i="46" s="1"/>
  <c r="R215" i="46" s="1"/>
  <c r="S215" i="46" s="1"/>
  <c r="G183" i="46"/>
  <c r="H183" i="46" s="1"/>
  <c r="I183" i="46" s="1"/>
  <c r="J183" i="46" s="1"/>
  <c r="K183" i="46" s="1"/>
  <c r="L183" i="46" s="1"/>
  <c r="M183" i="46" s="1"/>
  <c r="N183" i="46" s="1"/>
  <c r="O183" i="46" s="1"/>
  <c r="P183" i="46" s="1"/>
  <c r="Q183" i="46" s="1"/>
  <c r="R183" i="46" s="1"/>
  <c r="S183" i="46" s="1"/>
  <c r="G151" i="46"/>
  <c r="G45" i="46"/>
  <c r="H45" i="46" s="1"/>
  <c r="I45" i="46" s="1"/>
  <c r="J45" i="46" s="1"/>
  <c r="K45" i="46" s="1"/>
  <c r="L45" i="46" s="1"/>
  <c r="M45" i="46" s="1"/>
  <c r="N45" i="46" s="1"/>
  <c r="O45" i="46" s="1"/>
  <c r="P45" i="46" s="1"/>
  <c r="Q45" i="46" s="1"/>
  <c r="R45" i="46" s="1"/>
  <c r="S45" i="46" s="1"/>
  <c r="G16" i="46"/>
  <c r="G15" i="46"/>
  <c r="H15" i="46" s="1"/>
  <c r="I15" i="46" s="1"/>
  <c r="J15" i="46" s="1"/>
  <c r="K15" i="46" s="1"/>
  <c r="L15" i="46" s="1"/>
  <c r="M15" i="46" s="1"/>
  <c r="N15" i="46" s="1"/>
  <c r="O15" i="46" s="1"/>
  <c r="P15" i="46" s="1"/>
  <c r="Q15" i="46" s="1"/>
  <c r="R15" i="46" s="1"/>
  <c r="S15" i="46" s="1"/>
  <c r="G122" i="46"/>
  <c r="G106" i="46"/>
  <c r="G90" i="46"/>
  <c r="H90" i="46" s="1"/>
  <c r="I90" i="46" s="1"/>
  <c r="J90" i="46" s="1"/>
  <c r="K90" i="46" s="1"/>
  <c r="L90" i="46" s="1"/>
  <c r="M90" i="46" s="1"/>
  <c r="N90" i="46" s="1"/>
  <c r="O90" i="46" s="1"/>
  <c r="P90" i="46" s="1"/>
  <c r="Q90" i="46" s="1"/>
  <c r="R90" i="46" s="1"/>
  <c r="S90" i="46" s="1"/>
  <c r="G74" i="46"/>
  <c r="H74" i="46" s="1"/>
  <c r="I74" i="46" s="1"/>
  <c r="J74" i="46" s="1"/>
  <c r="K74" i="46" s="1"/>
  <c r="L74" i="46" s="1"/>
  <c r="M74" i="46" s="1"/>
  <c r="N74" i="46" s="1"/>
  <c r="O74" i="46" s="1"/>
  <c r="P74" i="46" s="1"/>
  <c r="Q74" i="46" s="1"/>
  <c r="R74" i="46" s="1"/>
  <c r="S74" i="46" s="1"/>
  <c r="G61" i="46"/>
  <c r="G53" i="46"/>
  <c r="H53" i="46" s="1"/>
  <c r="I53" i="46" s="1"/>
  <c r="J53" i="46" s="1"/>
  <c r="K53" i="46" s="1"/>
  <c r="L53" i="46" s="1"/>
  <c r="M53" i="46" s="1"/>
  <c r="N53" i="46" s="1"/>
  <c r="O53" i="46" s="1"/>
  <c r="P53" i="46" s="1"/>
  <c r="Q53" i="46" s="1"/>
  <c r="R53" i="46" s="1"/>
  <c r="S53" i="46" s="1"/>
  <c r="G31" i="46"/>
  <c r="G23" i="46"/>
  <c r="H23" i="46" s="1"/>
  <c r="I23" i="46" s="1"/>
  <c r="J23" i="46" s="1"/>
  <c r="K23" i="46" s="1"/>
  <c r="L23" i="46" s="1"/>
  <c r="M23" i="46" s="1"/>
  <c r="N23" i="46" s="1"/>
  <c r="O23" i="46" s="1"/>
  <c r="P23" i="46" s="1"/>
  <c r="Q23" i="46" s="1"/>
  <c r="R23" i="46" s="1"/>
  <c r="S23" i="46" s="1"/>
  <c r="F86" i="31"/>
  <c r="F86" i="30"/>
  <c r="G87" i="29"/>
  <c r="H87" i="29" s="1"/>
  <c r="I87" i="29" s="1"/>
  <c r="J87" i="29" s="1"/>
  <c r="K87" i="29" s="1"/>
  <c r="L87" i="29" s="1"/>
  <c r="M87" i="29" s="1"/>
  <c r="N87" i="29" s="1"/>
  <c r="O87" i="29" s="1"/>
  <c r="P87" i="29" s="1"/>
  <c r="Q87" i="29" s="1"/>
  <c r="R87" i="29" s="1"/>
  <c r="S87" i="29" s="1"/>
  <c r="G87" i="28"/>
  <c r="H87" i="28" s="1"/>
  <c r="I87" i="28" s="1"/>
  <c r="J87" i="28" s="1"/>
  <c r="K87" i="28" s="1"/>
  <c r="L87" i="28" s="1"/>
  <c r="M87" i="28" s="1"/>
  <c r="N87" i="28" s="1"/>
  <c r="O87" i="28" s="1"/>
  <c r="P87" i="28" s="1"/>
  <c r="Q87" i="28" s="1"/>
  <c r="R87" i="28" s="1"/>
  <c r="S87" i="28" s="1"/>
  <c r="G255" i="23"/>
  <c r="H255" i="23" s="1"/>
  <c r="I255" i="23" s="1"/>
  <c r="J255" i="23" s="1"/>
  <c r="K255" i="23" s="1"/>
  <c r="L255" i="23" s="1"/>
  <c r="M255" i="23" s="1"/>
  <c r="N255" i="23" s="1"/>
  <c r="O255" i="23" s="1"/>
  <c r="P255" i="23" s="1"/>
  <c r="Q255" i="23" s="1"/>
  <c r="R255" i="23" s="1"/>
  <c r="S255" i="23" s="1"/>
  <c r="F255" i="21"/>
  <c r="F21" i="38"/>
  <c r="G21" i="38"/>
  <c r="H21" i="38" s="1"/>
  <c r="I21" i="38" s="1"/>
  <c r="J21" i="38" s="1"/>
  <c r="K21" i="38" s="1"/>
  <c r="L21" i="38" s="1"/>
  <c r="M21" i="38" s="1"/>
  <c r="N21" i="38" s="1"/>
  <c r="O21" i="38" s="1"/>
  <c r="P21" i="38" s="1"/>
  <c r="Q21" i="38" s="1"/>
  <c r="R21" i="38" s="1"/>
  <c r="S21" i="38" s="1"/>
  <c r="G21" i="39"/>
  <c r="H21" i="39" s="1"/>
  <c r="I21" i="39" s="1"/>
  <c r="J21" i="39" s="1"/>
  <c r="K21" i="39" s="1"/>
  <c r="L21" i="39" s="1"/>
  <c r="M21" i="39" s="1"/>
  <c r="N21" i="39" s="1"/>
  <c r="O21" i="39" s="1"/>
  <c r="P21" i="39" s="1"/>
  <c r="Q21" i="39" s="1"/>
  <c r="R21" i="39" s="1"/>
  <c r="S21" i="39" s="1"/>
  <c r="G18" i="42"/>
  <c r="H18" i="42" s="1"/>
  <c r="I18" i="42" s="1"/>
  <c r="J18" i="42" s="1"/>
  <c r="K18" i="42" s="1"/>
  <c r="L18" i="42" s="1"/>
  <c r="M18" i="42" s="1"/>
  <c r="N18" i="42" s="1"/>
  <c r="O18" i="42" s="1"/>
  <c r="P18" i="42" s="1"/>
  <c r="Q18" i="42" s="1"/>
  <c r="R18" i="42" s="1"/>
  <c r="S18" i="42" s="1"/>
  <c r="G14" i="42"/>
  <c r="H14" i="42" s="1"/>
  <c r="I14" i="42" s="1"/>
  <c r="J14" i="42" s="1"/>
  <c r="K14" i="42" s="1"/>
  <c r="L14" i="42" s="1"/>
  <c r="M14" i="42" s="1"/>
  <c r="N14" i="42" s="1"/>
  <c r="O14" i="42" s="1"/>
  <c r="P14" i="42" s="1"/>
  <c r="Q14" i="42" s="1"/>
  <c r="R14" i="42" s="1"/>
  <c r="S14" i="42" s="1"/>
  <c r="G10" i="42"/>
  <c r="H10" i="42" s="1"/>
  <c r="I10" i="42" s="1"/>
  <c r="J10" i="42" s="1"/>
  <c r="K10" i="42" s="1"/>
  <c r="L10" i="42" s="1"/>
  <c r="M10" i="42" s="1"/>
  <c r="N10" i="42" s="1"/>
  <c r="O10" i="42" s="1"/>
  <c r="P10" i="42" s="1"/>
  <c r="Q10" i="42" s="1"/>
  <c r="R10" i="42" s="1"/>
  <c r="S10" i="42" s="1"/>
  <c r="G13" i="41"/>
  <c r="H13" i="41" s="1"/>
  <c r="I13" i="41" s="1"/>
  <c r="J13" i="41" s="1"/>
  <c r="K13" i="41" s="1"/>
  <c r="L13" i="41" s="1"/>
  <c r="M13" i="41" s="1"/>
  <c r="N13" i="41" s="1"/>
  <c r="O13" i="41" s="1"/>
  <c r="P13" i="41" s="1"/>
  <c r="Q13" i="41" s="1"/>
  <c r="R13" i="41" s="1"/>
  <c r="S13" i="41" s="1"/>
  <c r="G15" i="41"/>
  <c r="H15" i="41" s="1"/>
  <c r="I15" i="41" s="1"/>
  <c r="J15" i="41" s="1"/>
  <c r="K15" i="41" s="1"/>
  <c r="L15" i="41" s="1"/>
  <c r="M15" i="41" s="1"/>
  <c r="N15" i="41" s="1"/>
  <c r="O15" i="41" s="1"/>
  <c r="P15" i="41" s="1"/>
  <c r="Q15" i="41" s="1"/>
  <c r="R15" i="41" s="1"/>
  <c r="S15" i="41" s="1"/>
  <c r="F21" i="41"/>
  <c r="G21" i="41"/>
  <c r="H21" i="41" s="1"/>
  <c r="I21" i="41" s="1"/>
  <c r="J21" i="41" s="1"/>
  <c r="K21" i="41" s="1"/>
  <c r="L21" i="41" s="1"/>
  <c r="M21" i="41" s="1"/>
  <c r="N21" i="41" s="1"/>
  <c r="O21" i="41" s="1"/>
  <c r="P21" i="41" s="1"/>
  <c r="Q21" i="41" s="1"/>
  <c r="R21" i="41" s="1"/>
  <c r="S21" i="41" s="1"/>
  <c r="F21" i="40"/>
  <c r="G21" i="40"/>
  <c r="H21" i="40" s="1"/>
  <c r="I21" i="40" s="1"/>
  <c r="J21" i="40" s="1"/>
  <c r="K21" i="40" s="1"/>
  <c r="L21" i="40" s="1"/>
  <c r="M21" i="40" s="1"/>
  <c r="N21" i="40" s="1"/>
  <c r="O21" i="40" s="1"/>
  <c r="P21" i="40" s="1"/>
  <c r="Q21" i="40" s="1"/>
  <c r="R21" i="40" s="1"/>
  <c r="S21" i="40" s="1"/>
  <c r="G15" i="40"/>
  <c r="H15" i="40" s="1"/>
  <c r="I15" i="40" s="1"/>
  <c r="J15" i="40" s="1"/>
  <c r="K15" i="40" s="1"/>
  <c r="L15" i="40" s="1"/>
  <c r="M15" i="40" s="1"/>
  <c r="N15" i="40" s="1"/>
  <c r="O15" i="40" s="1"/>
  <c r="P15" i="40" s="1"/>
  <c r="Q15" i="40" s="1"/>
  <c r="R15" i="40" s="1"/>
  <c r="S15" i="40" s="1"/>
  <c r="G13" i="40"/>
  <c r="H13" i="40" s="1"/>
  <c r="I13" i="40" s="1"/>
  <c r="J13" i="40" s="1"/>
  <c r="K13" i="40" s="1"/>
  <c r="L13" i="40" s="1"/>
  <c r="M13" i="40" s="1"/>
  <c r="N13" i="40" s="1"/>
  <c r="O13" i="40" s="1"/>
  <c r="P13" i="40" s="1"/>
  <c r="Q13" i="40" s="1"/>
  <c r="R13" i="40" s="1"/>
  <c r="S13" i="40" s="1"/>
  <c r="G15" i="39"/>
  <c r="H15" i="39" s="1"/>
  <c r="I15" i="39" s="1"/>
  <c r="J15" i="39" s="1"/>
  <c r="K15" i="39" s="1"/>
  <c r="L15" i="39" s="1"/>
  <c r="M15" i="39" s="1"/>
  <c r="N15" i="39" s="1"/>
  <c r="O15" i="39" s="1"/>
  <c r="P15" i="39" s="1"/>
  <c r="Q15" i="39" s="1"/>
  <c r="R15" i="39" s="1"/>
  <c r="S15" i="39" s="1"/>
  <c r="G19" i="39"/>
  <c r="H19" i="39" s="1"/>
  <c r="I19" i="39" s="1"/>
  <c r="J19" i="39" s="1"/>
  <c r="K19" i="39" s="1"/>
  <c r="L19" i="39" s="1"/>
  <c r="M19" i="39" s="1"/>
  <c r="N19" i="39" s="1"/>
  <c r="O19" i="39" s="1"/>
  <c r="P19" i="39" s="1"/>
  <c r="Q19" i="39" s="1"/>
  <c r="R19" i="39" s="1"/>
  <c r="S19" i="39" s="1"/>
  <c r="G11" i="39"/>
  <c r="H11" i="39" s="1"/>
  <c r="I11" i="39" s="1"/>
  <c r="J11" i="39" s="1"/>
  <c r="K11" i="39" s="1"/>
  <c r="L11" i="39" s="1"/>
  <c r="M11" i="39" s="1"/>
  <c r="N11" i="39" s="1"/>
  <c r="O11" i="39" s="1"/>
  <c r="P11" i="39" s="1"/>
  <c r="Q11" i="39" s="1"/>
  <c r="R11" i="39" s="1"/>
  <c r="S11" i="39" s="1"/>
  <c r="G18" i="39"/>
  <c r="H18" i="39" s="1"/>
  <c r="I18" i="39" s="1"/>
  <c r="J18" i="39" s="1"/>
  <c r="K18" i="39" s="1"/>
  <c r="L18" i="39" s="1"/>
  <c r="M18" i="39" s="1"/>
  <c r="N18" i="39" s="1"/>
  <c r="O18" i="39" s="1"/>
  <c r="P18" i="39" s="1"/>
  <c r="Q18" i="39" s="1"/>
  <c r="R18" i="39" s="1"/>
  <c r="S18" i="39" s="1"/>
  <c r="G14" i="39"/>
  <c r="H14" i="39" s="1"/>
  <c r="I14" i="39" s="1"/>
  <c r="J14" i="39" s="1"/>
  <c r="K14" i="39" s="1"/>
  <c r="L14" i="39" s="1"/>
  <c r="M14" i="39" s="1"/>
  <c r="N14" i="39" s="1"/>
  <c r="O14" i="39" s="1"/>
  <c r="P14" i="39" s="1"/>
  <c r="Q14" i="39" s="1"/>
  <c r="R14" i="39" s="1"/>
  <c r="S14" i="39" s="1"/>
  <c r="G10" i="39"/>
  <c r="H10" i="39" s="1"/>
  <c r="I10" i="39" s="1"/>
  <c r="J10" i="39" s="1"/>
  <c r="K10" i="39" s="1"/>
  <c r="L10" i="39" s="1"/>
  <c r="M10" i="39" s="1"/>
  <c r="N10" i="39" s="1"/>
  <c r="O10" i="39" s="1"/>
  <c r="P10" i="39" s="1"/>
  <c r="Q10" i="39" s="1"/>
  <c r="R10" i="39" s="1"/>
  <c r="S10" i="39" s="1"/>
  <c r="G16" i="38"/>
  <c r="H16" i="38" s="1"/>
  <c r="I16" i="38" s="1"/>
  <c r="J16" i="38" s="1"/>
  <c r="K16" i="38" s="1"/>
  <c r="L16" i="38" s="1"/>
  <c r="M16" i="38" s="1"/>
  <c r="N16" i="38" s="1"/>
  <c r="O16" i="38" s="1"/>
  <c r="P16" i="38" s="1"/>
  <c r="Q16" i="38" s="1"/>
  <c r="R16" i="38" s="1"/>
  <c r="S16" i="38" s="1"/>
  <c r="G12" i="38"/>
  <c r="H12" i="38" s="1"/>
  <c r="I12" i="38" s="1"/>
  <c r="J12" i="38" s="1"/>
  <c r="K12" i="38" s="1"/>
  <c r="L12" i="38" s="1"/>
  <c r="M12" i="38" s="1"/>
  <c r="N12" i="38" s="1"/>
  <c r="O12" i="38" s="1"/>
  <c r="P12" i="38" s="1"/>
  <c r="Q12" i="38" s="1"/>
  <c r="R12" i="38" s="1"/>
  <c r="S12" i="38" s="1"/>
  <c r="G20" i="38"/>
  <c r="H20" i="38" s="1"/>
  <c r="I20" i="38" s="1"/>
  <c r="J20" i="38" s="1"/>
  <c r="K20" i="38" s="1"/>
  <c r="L20" i="38" s="1"/>
  <c r="M20" i="38" s="1"/>
  <c r="N20" i="38" s="1"/>
  <c r="O20" i="38" s="1"/>
  <c r="P20" i="38" s="1"/>
  <c r="Q20" i="38" s="1"/>
  <c r="R20" i="38" s="1"/>
  <c r="S20" i="38" s="1"/>
  <c r="F20" i="38"/>
  <c r="G19" i="38"/>
  <c r="H19" i="38" s="1"/>
  <c r="I19" i="38" s="1"/>
  <c r="J19" i="38" s="1"/>
  <c r="K19" i="38" s="1"/>
  <c r="L19" i="38" s="1"/>
  <c r="M19" i="38" s="1"/>
  <c r="N19" i="38" s="1"/>
  <c r="O19" i="38" s="1"/>
  <c r="P19" i="38" s="1"/>
  <c r="Q19" i="38" s="1"/>
  <c r="R19" i="38" s="1"/>
  <c r="S19" i="38" s="1"/>
  <c r="G15" i="38"/>
  <c r="H15" i="38" s="1"/>
  <c r="I15" i="38" s="1"/>
  <c r="J15" i="38" s="1"/>
  <c r="K15" i="38" s="1"/>
  <c r="L15" i="38" s="1"/>
  <c r="M15" i="38" s="1"/>
  <c r="N15" i="38" s="1"/>
  <c r="O15" i="38" s="1"/>
  <c r="P15" i="38" s="1"/>
  <c r="Q15" i="38" s="1"/>
  <c r="R15" i="38" s="1"/>
  <c r="S15" i="38" s="1"/>
  <c r="G11" i="38"/>
  <c r="H11" i="38" s="1"/>
  <c r="I11" i="38" s="1"/>
  <c r="J11" i="38" s="1"/>
  <c r="K11" i="38" s="1"/>
  <c r="L11" i="38" s="1"/>
  <c r="M11" i="38" s="1"/>
  <c r="N11" i="38" s="1"/>
  <c r="O11" i="38" s="1"/>
  <c r="P11" i="38" s="1"/>
  <c r="Q11" i="38" s="1"/>
  <c r="R11" i="38" s="1"/>
  <c r="S11" i="38" s="1"/>
  <c r="F11" i="37"/>
  <c r="G11" i="37"/>
  <c r="H11" i="37" s="1"/>
  <c r="I11" i="37" s="1"/>
  <c r="J11" i="37" s="1"/>
  <c r="K11" i="37" s="1"/>
  <c r="L11" i="37" s="1"/>
  <c r="M11" i="37" s="1"/>
  <c r="N11" i="37" s="1"/>
  <c r="O11" i="37" s="1"/>
  <c r="P11" i="37" s="1"/>
  <c r="Q11" i="37" s="1"/>
  <c r="R11" i="37" s="1"/>
  <c r="S11" i="37" s="1"/>
  <c r="F11" i="36"/>
  <c r="G11" i="36"/>
  <c r="H11" i="36" s="1"/>
  <c r="I11" i="36" s="1"/>
  <c r="J11" i="36" s="1"/>
  <c r="K11" i="36" s="1"/>
  <c r="L11" i="36" s="1"/>
  <c r="M11" i="36" s="1"/>
  <c r="N11" i="36" s="1"/>
  <c r="O11" i="36" s="1"/>
  <c r="P11" i="36" s="1"/>
  <c r="Q11" i="36" s="1"/>
  <c r="R11" i="36" s="1"/>
  <c r="S11" i="36" s="1"/>
  <c r="G10" i="36"/>
  <c r="H10" i="36" s="1"/>
  <c r="I10" i="36" s="1"/>
  <c r="J10" i="36" s="1"/>
  <c r="K10" i="36" s="1"/>
  <c r="L10" i="36" s="1"/>
  <c r="M10" i="36" s="1"/>
  <c r="N10" i="36" s="1"/>
  <c r="O10" i="36" s="1"/>
  <c r="P10" i="36" s="1"/>
  <c r="Q10" i="36" s="1"/>
  <c r="R10" i="36" s="1"/>
  <c r="S10" i="36" s="1"/>
  <c r="F11" i="35"/>
  <c r="G11" i="35"/>
  <c r="H11" i="35" s="1"/>
  <c r="I11" i="35" s="1"/>
  <c r="J11" i="35" s="1"/>
  <c r="K11" i="35" s="1"/>
  <c r="L11" i="35" s="1"/>
  <c r="M11" i="35" s="1"/>
  <c r="N11" i="35" s="1"/>
  <c r="O11" i="35" s="1"/>
  <c r="P11" i="35" s="1"/>
  <c r="Q11" i="35" s="1"/>
  <c r="R11" i="35" s="1"/>
  <c r="S11" i="35" s="1"/>
  <c r="F11" i="34"/>
  <c r="G11" i="34"/>
  <c r="H11" i="34" s="1"/>
  <c r="I11" i="34" s="1"/>
  <c r="J11" i="34" s="1"/>
  <c r="K11" i="34" s="1"/>
  <c r="L11" i="34" s="1"/>
  <c r="M11" i="34" s="1"/>
  <c r="N11" i="34" s="1"/>
  <c r="O11" i="34" s="1"/>
  <c r="P11" i="34" s="1"/>
  <c r="Q11" i="34" s="1"/>
  <c r="R11" i="34" s="1"/>
  <c r="S11" i="34" s="1"/>
  <c r="G11" i="32"/>
  <c r="H11" i="32" s="1"/>
  <c r="I11" i="32" s="1"/>
  <c r="J11" i="32" s="1"/>
  <c r="K11" i="32" s="1"/>
  <c r="L11" i="32" s="1"/>
  <c r="M11" i="32" s="1"/>
  <c r="N11" i="32" s="1"/>
  <c r="O11" i="32" s="1"/>
  <c r="P11" i="32" s="1"/>
  <c r="Q11" i="32" s="1"/>
  <c r="R11" i="32" s="1"/>
  <c r="S11" i="32" s="1"/>
  <c r="G52" i="31"/>
  <c r="H52" i="31" s="1"/>
  <c r="I52" i="31" s="1"/>
  <c r="J52" i="31" s="1"/>
  <c r="K52" i="31" s="1"/>
  <c r="L52" i="31" s="1"/>
  <c r="M52" i="31" s="1"/>
  <c r="N52" i="31" s="1"/>
  <c r="O52" i="31" s="1"/>
  <c r="P52" i="31" s="1"/>
  <c r="Q52" i="31" s="1"/>
  <c r="R52" i="31" s="1"/>
  <c r="S52" i="31" s="1"/>
  <c r="G79" i="31"/>
  <c r="G83" i="31"/>
  <c r="G54" i="31"/>
  <c r="F87" i="31"/>
  <c r="G87" i="31"/>
  <c r="H87" i="31" s="1"/>
  <c r="I87" i="31" s="1"/>
  <c r="J87" i="31" s="1"/>
  <c r="K87" i="31" s="1"/>
  <c r="L87" i="31" s="1"/>
  <c r="M87" i="31" s="1"/>
  <c r="N87" i="31" s="1"/>
  <c r="O87" i="31" s="1"/>
  <c r="P87" i="31" s="1"/>
  <c r="Q87" i="31" s="1"/>
  <c r="R87" i="31" s="1"/>
  <c r="S87" i="31" s="1"/>
  <c r="G77" i="31"/>
  <c r="H77" i="31" s="1"/>
  <c r="I77" i="31" s="1"/>
  <c r="J77" i="31" s="1"/>
  <c r="K77" i="31" s="1"/>
  <c r="L77" i="31" s="1"/>
  <c r="M77" i="31" s="1"/>
  <c r="N77" i="31" s="1"/>
  <c r="O77" i="31" s="1"/>
  <c r="P77" i="31" s="1"/>
  <c r="Q77" i="31" s="1"/>
  <c r="R77" i="31" s="1"/>
  <c r="S77" i="31" s="1"/>
  <c r="G67" i="31"/>
  <c r="G65" i="31"/>
  <c r="H65" i="31" s="1"/>
  <c r="I65" i="31" s="1"/>
  <c r="J65" i="31" s="1"/>
  <c r="K65" i="31" s="1"/>
  <c r="L65" i="31" s="1"/>
  <c r="M65" i="31" s="1"/>
  <c r="N65" i="31" s="1"/>
  <c r="O65" i="31" s="1"/>
  <c r="P65" i="31" s="1"/>
  <c r="Q65" i="31" s="1"/>
  <c r="R65" i="31" s="1"/>
  <c r="S65" i="31" s="1"/>
  <c r="G50" i="31"/>
  <c r="G40" i="31"/>
  <c r="H40" i="31" s="1"/>
  <c r="I40" i="31" s="1"/>
  <c r="J40" i="31" s="1"/>
  <c r="K40" i="31" s="1"/>
  <c r="L40" i="31" s="1"/>
  <c r="M40" i="31" s="1"/>
  <c r="N40" i="31" s="1"/>
  <c r="O40" i="31" s="1"/>
  <c r="P40" i="31" s="1"/>
  <c r="Q40" i="31" s="1"/>
  <c r="R40" i="31" s="1"/>
  <c r="S40" i="31" s="1"/>
  <c r="G38" i="31"/>
  <c r="G33" i="31"/>
  <c r="H33" i="31" s="1"/>
  <c r="I33" i="31" s="1"/>
  <c r="J33" i="31" s="1"/>
  <c r="K33" i="31" s="1"/>
  <c r="L33" i="31" s="1"/>
  <c r="M33" i="31" s="1"/>
  <c r="N33" i="31" s="1"/>
  <c r="O33" i="31" s="1"/>
  <c r="P33" i="31" s="1"/>
  <c r="Q33" i="31" s="1"/>
  <c r="R33" i="31" s="1"/>
  <c r="S33" i="31" s="1"/>
  <c r="G31" i="31"/>
  <c r="G48" i="31"/>
  <c r="H48" i="31" s="1"/>
  <c r="I48" i="31" s="1"/>
  <c r="J48" i="31" s="1"/>
  <c r="K48" i="31" s="1"/>
  <c r="L48" i="31" s="1"/>
  <c r="M48" i="31" s="1"/>
  <c r="N48" i="31" s="1"/>
  <c r="O48" i="31" s="1"/>
  <c r="P48" i="31" s="1"/>
  <c r="Q48" i="31" s="1"/>
  <c r="R48" i="31" s="1"/>
  <c r="S48" i="31" s="1"/>
  <c r="G46" i="31"/>
  <c r="G35" i="31"/>
  <c r="G25" i="31"/>
  <c r="H25" i="31" s="1"/>
  <c r="I25" i="31" s="1"/>
  <c r="J25" i="31" s="1"/>
  <c r="K25" i="31" s="1"/>
  <c r="L25" i="31" s="1"/>
  <c r="M25" i="31" s="1"/>
  <c r="N25" i="31" s="1"/>
  <c r="O25" i="31" s="1"/>
  <c r="P25" i="31" s="1"/>
  <c r="Q25" i="31" s="1"/>
  <c r="R25" i="31" s="1"/>
  <c r="S25" i="31" s="1"/>
  <c r="G23" i="31"/>
  <c r="G17" i="31"/>
  <c r="H17" i="31" s="1"/>
  <c r="I17" i="31" s="1"/>
  <c r="J17" i="31" s="1"/>
  <c r="K17" i="31" s="1"/>
  <c r="L17" i="31" s="1"/>
  <c r="M17" i="31" s="1"/>
  <c r="N17" i="31" s="1"/>
  <c r="O17" i="31" s="1"/>
  <c r="P17" i="31" s="1"/>
  <c r="Q17" i="31" s="1"/>
  <c r="R17" i="31" s="1"/>
  <c r="S17" i="31" s="1"/>
  <c r="G15" i="31"/>
  <c r="G81" i="30"/>
  <c r="H81" i="30" s="1"/>
  <c r="I81" i="30" s="1"/>
  <c r="J81" i="30" s="1"/>
  <c r="K81" i="30" s="1"/>
  <c r="L81" i="30" s="1"/>
  <c r="M81" i="30" s="1"/>
  <c r="N81" i="30" s="1"/>
  <c r="O81" i="30" s="1"/>
  <c r="P81" i="30" s="1"/>
  <c r="Q81" i="30" s="1"/>
  <c r="R81" i="30" s="1"/>
  <c r="S81" i="30" s="1"/>
  <c r="G87" i="30"/>
  <c r="H87" i="30" s="1"/>
  <c r="I87" i="30" s="1"/>
  <c r="J87" i="30" s="1"/>
  <c r="K87" i="30" s="1"/>
  <c r="L87" i="30" s="1"/>
  <c r="M87" i="30" s="1"/>
  <c r="N87" i="30" s="1"/>
  <c r="O87" i="30" s="1"/>
  <c r="P87" i="30" s="1"/>
  <c r="Q87" i="30" s="1"/>
  <c r="R87" i="30" s="1"/>
  <c r="S87" i="30" s="1"/>
  <c r="G14" i="30"/>
  <c r="G66" i="30"/>
  <c r="G25" i="30"/>
  <c r="H25" i="30" s="1"/>
  <c r="I25" i="30" s="1"/>
  <c r="J25" i="30" s="1"/>
  <c r="K25" i="30" s="1"/>
  <c r="L25" i="30" s="1"/>
  <c r="M25" i="30" s="1"/>
  <c r="N25" i="30" s="1"/>
  <c r="O25" i="30" s="1"/>
  <c r="P25" i="30" s="1"/>
  <c r="Q25" i="30" s="1"/>
  <c r="R25" i="30" s="1"/>
  <c r="S25" i="30" s="1"/>
  <c r="G18" i="30"/>
  <c r="G85" i="30"/>
  <c r="H85" i="30" s="1"/>
  <c r="I85" i="30" s="1"/>
  <c r="J85" i="30" s="1"/>
  <c r="K85" i="30" s="1"/>
  <c r="L85" i="30" s="1"/>
  <c r="M85" i="30" s="1"/>
  <c r="N85" i="30" s="1"/>
  <c r="O85" i="30" s="1"/>
  <c r="P85" i="30" s="1"/>
  <c r="Q85" i="30" s="1"/>
  <c r="R85" i="30" s="1"/>
  <c r="S85" i="30" s="1"/>
  <c r="G73" i="30"/>
  <c r="H73" i="30" s="1"/>
  <c r="I73" i="30" s="1"/>
  <c r="J73" i="30" s="1"/>
  <c r="K73" i="30" s="1"/>
  <c r="L73" i="30" s="1"/>
  <c r="M73" i="30" s="1"/>
  <c r="N73" i="30" s="1"/>
  <c r="O73" i="30" s="1"/>
  <c r="P73" i="30" s="1"/>
  <c r="Q73" i="30" s="1"/>
  <c r="R73" i="30" s="1"/>
  <c r="S73" i="30" s="1"/>
  <c r="G60" i="30"/>
  <c r="H60" i="30" s="1"/>
  <c r="I60" i="30" s="1"/>
  <c r="J60" i="30" s="1"/>
  <c r="K60" i="30" s="1"/>
  <c r="L60" i="30" s="1"/>
  <c r="M60" i="30" s="1"/>
  <c r="N60" i="30" s="1"/>
  <c r="O60" i="30" s="1"/>
  <c r="P60" i="30" s="1"/>
  <c r="Q60" i="30" s="1"/>
  <c r="R60" i="30" s="1"/>
  <c r="S60" i="30" s="1"/>
  <c r="G44" i="30"/>
  <c r="H44" i="30" s="1"/>
  <c r="I44" i="30" s="1"/>
  <c r="J44" i="30" s="1"/>
  <c r="K44" i="30" s="1"/>
  <c r="L44" i="30" s="1"/>
  <c r="M44" i="30" s="1"/>
  <c r="N44" i="30" s="1"/>
  <c r="O44" i="30" s="1"/>
  <c r="P44" i="30" s="1"/>
  <c r="Q44" i="30" s="1"/>
  <c r="R44" i="30" s="1"/>
  <c r="S44" i="30" s="1"/>
  <c r="G26" i="30"/>
  <c r="G15" i="30"/>
  <c r="G52" i="30"/>
  <c r="H52" i="30" s="1"/>
  <c r="I52" i="30" s="1"/>
  <c r="J52" i="30" s="1"/>
  <c r="K52" i="30" s="1"/>
  <c r="L52" i="30" s="1"/>
  <c r="M52" i="30" s="1"/>
  <c r="N52" i="30" s="1"/>
  <c r="O52" i="30" s="1"/>
  <c r="P52" i="30" s="1"/>
  <c r="Q52" i="30" s="1"/>
  <c r="R52" i="30" s="1"/>
  <c r="S52" i="30" s="1"/>
  <c r="G30" i="30"/>
  <c r="G22" i="30"/>
  <c r="G14" i="29"/>
  <c r="G81" i="29"/>
  <c r="H81" i="29" s="1"/>
  <c r="I81" i="29" s="1"/>
  <c r="J81" i="29" s="1"/>
  <c r="K81" i="29" s="1"/>
  <c r="L81" i="29" s="1"/>
  <c r="M81" i="29" s="1"/>
  <c r="N81" i="29" s="1"/>
  <c r="O81" i="29" s="1"/>
  <c r="P81" i="29" s="1"/>
  <c r="Q81" i="29" s="1"/>
  <c r="R81" i="29" s="1"/>
  <c r="S81" i="29" s="1"/>
  <c r="G66" i="29"/>
  <c r="G25" i="29"/>
  <c r="H25" i="29" s="1"/>
  <c r="I25" i="29" s="1"/>
  <c r="J25" i="29" s="1"/>
  <c r="K25" i="29" s="1"/>
  <c r="L25" i="29" s="1"/>
  <c r="M25" i="29" s="1"/>
  <c r="N25" i="29" s="1"/>
  <c r="O25" i="29" s="1"/>
  <c r="P25" i="29" s="1"/>
  <c r="Q25" i="29" s="1"/>
  <c r="R25" i="29" s="1"/>
  <c r="S25" i="29" s="1"/>
  <c r="G18" i="29"/>
  <c r="G85" i="29"/>
  <c r="H85" i="29" s="1"/>
  <c r="I85" i="29" s="1"/>
  <c r="J85" i="29" s="1"/>
  <c r="K85" i="29" s="1"/>
  <c r="L85" i="29" s="1"/>
  <c r="M85" i="29" s="1"/>
  <c r="N85" i="29" s="1"/>
  <c r="O85" i="29" s="1"/>
  <c r="P85" i="29" s="1"/>
  <c r="Q85" i="29" s="1"/>
  <c r="R85" i="29" s="1"/>
  <c r="S85" i="29" s="1"/>
  <c r="G73" i="29"/>
  <c r="H73" i="29" s="1"/>
  <c r="I73" i="29" s="1"/>
  <c r="J73" i="29" s="1"/>
  <c r="K73" i="29" s="1"/>
  <c r="L73" i="29" s="1"/>
  <c r="M73" i="29" s="1"/>
  <c r="N73" i="29" s="1"/>
  <c r="O73" i="29" s="1"/>
  <c r="P73" i="29" s="1"/>
  <c r="Q73" i="29" s="1"/>
  <c r="R73" i="29" s="1"/>
  <c r="S73" i="29" s="1"/>
  <c r="G60" i="29"/>
  <c r="H60" i="29" s="1"/>
  <c r="I60" i="29" s="1"/>
  <c r="J60" i="29" s="1"/>
  <c r="K60" i="29" s="1"/>
  <c r="L60" i="29" s="1"/>
  <c r="M60" i="29" s="1"/>
  <c r="N60" i="29" s="1"/>
  <c r="O60" i="29" s="1"/>
  <c r="P60" i="29" s="1"/>
  <c r="Q60" i="29" s="1"/>
  <c r="R60" i="29" s="1"/>
  <c r="S60" i="29" s="1"/>
  <c r="G44" i="29"/>
  <c r="H44" i="29" s="1"/>
  <c r="I44" i="29" s="1"/>
  <c r="J44" i="29" s="1"/>
  <c r="K44" i="29" s="1"/>
  <c r="L44" i="29" s="1"/>
  <c r="M44" i="29" s="1"/>
  <c r="N44" i="29" s="1"/>
  <c r="O44" i="29" s="1"/>
  <c r="P44" i="29" s="1"/>
  <c r="Q44" i="29" s="1"/>
  <c r="R44" i="29" s="1"/>
  <c r="S44" i="29" s="1"/>
  <c r="G26" i="29"/>
  <c r="G15" i="29"/>
  <c r="G52" i="29"/>
  <c r="H52" i="29" s="1"/>
  <c r="I52" i="29" s="1"/>
  <c r="J52" i="29" s="1"/>
  <c r="K52" i="29" s="1"/>
  <c r="L52" i="29" s="1"/>
  <c r="M52" i="29" s="1"/>
  <c r="N52" i="29" s="1"/>
  <c r="O52" i="29" s="1"/>
  <c r="P52" i="29" s="1"/>
  <c r="Q52" i="29" s="1"/>
  <c r="R52" i="29" s="1"/>
  <c r="S52" i="29" s="1"/>
  <c r="G30" i="29"/>
  <c r="G22" i="29"/>
  <c r="G33" i="28"/>
  <c r="H33" i="28" s="1"/>
  <c r="I33" i="28" s="1"/>
  <c r="J33" i="28" s="1"/>
  <c r="K33" i="28" s="1"/>
  <c r="L33" i="28" s="1"/>
  <c r="M33" i="28" s="1"/>
  <c r="N33" i="28" s="1"/>
  <c r="O33" i="28" s="1"/>
  <c r="P33" i="28" s="1"/>
  <c r="Q33" i="28" s="1"/>
  <c r="R33" i="28" s="1"/>
  <c r="S33" i="28" s="1"/>
  <c r="G73" i="28"/>
  <c r="H73" i="28" s="1"/>
  <c r="I73" i="28" s="1"/>
  <c r="J73" i="28" s="1"/>
  <c r="K73" i="28" s="1"/>
  <c r="L73" i="28" s="1"/>
  <c r="M73" i="28" s="1"/>
  <c r="N73" i="28" s="1"/>
  <c r="O73" i="28" s="1"/>
  <c r="P73" i="28" s="1"/>
  <c r="Q73" i="28" s="1"/>
  <c r="R73" i="28" s="1"/>
  <c r="S73" i="28" s="1"/>
  <c r="G71" i="28"/>
  <c r="G62" i="28"/>
  <c r="G59" i="28"/>
  <c r="G55" i="28"/>
  <c r="G37" i="28"/>
  <c r="H37" i="28" s="1"/>
  <c r="I37" i="28" s="1"/>
  <c r="J37" i="28" s="1"/>
  <c r="K37" i="28" s="1"/>
  <c r="L37" i="28" s="1"/>
  <c r="M37" i="28" s="1"/>
  <c r="N37" i="28" s="1"/>
  <c r="O37" i="28" s="1"/>
  <c r="P37" i="28" s="1"/>
  <c r="Q37" i="28" s="1"/>
  <c r="R37" i="28" s="1"/>
  <c r="S37" i="28" s="1"/>
  <c r="G31" i="28"/>
  <c r="G41" i="28"/>
  <c r="H41" i="28" s="1"/>
  <c r="I41" i="28" s="1"/>
  <c r="J41" i="28" s="1"/>
  <c r="K41" i="28" s="1"/>
  <c r="L41" i="28" s="1"/>
  <c r="M41" i="28" s="1"/>
  <c r="N41" i="28" s="1"/>
  <c r="O41" i="28" s="1"/>
  <c r="P41" i="28" s="1"/>
  <c r="Q41" i="28" s="1"/>
  <c r="R41" i="28" s="1"/>
  <c r="S41" i="28" s="1"/>
  <c r="G39" i="28"/>
  <c r="G58" i="28"/>
  <c r="G54" i="28"/>
  <c r="G36" i="28"/>
  <c r="H36" i="28" s="1"/>
  <c r="I36" i="28" s="1"/>
  <c r="J36" i="28" s="1"/>
  <c r="K36" i="28" s="1"/>
  <c r="L36" i="28" s="1"/>
  <c r="M36" i="28" s="1"/>
  <c r="N36" i="28" s="1"/>
  <c r="O36" i="28" s="1"/>
  <c r="P36" i="28" s="1"/>
  <c r="Q36" i="28" s="1"/>
  <c r="R36" i="28" s="1"/>
  <c r="S36" i="28" s="1"/>
  <c r="G25" i="28"/>
  <c r="H25" i="28" s="1"/>
  <c r="I25" i="28" s="1"/>
  <c r="J25" i="28" s="1"/>
  <c r="K25" i="28" s="1"/>
  <c r="L25" i="28" s="1"/>
  <c r="M25" i="28" s="1"/>
  <c r="N25" i="28" s="1"/>
  <c r="O25" i="28" s="1"/>
  <c r="P25" i="28" s="1"/>
  <c r="Q25" i="28" s="1"/>
  <c r="R25" i="28" s="1"/>
  <c r="S25" i="28" s="1"/>
  <c r="G23" i="28"/>
  <c r="G17" i="28"/>
  <c r="H17" i="28" s="1"/>
  <c r="I17" i="28" s="1"/>
  <c r="J17" i="28" s="1"/>
  <c r="K17" i="28" s="1"/>
  <c r="L17" i="28" s="1"/>
  <c r="M17" i="28" s="1"/>
  <c r="N17" i="28" s="1"/>
  <c r="O17" i="28" s="1"/>
  <c r="P17" i="28" s="1"/>
  <c r="Q17" i="28" s="1"/>
  <c r="R17" i="28" s="1"/>
  <c r="S17" i="28" s="1"/>
  <c r="G15" i="28"/>
  <c r="G87" i="27"/>
  <c r="H87" i="27" s="1"/>
  <c r="I87" i="27" s="1"/>
  <c r="J87" i="27" s="1"/>
  <c r="K87" i="27" s="1"/>
  <c r="L87" i="27" s="1"/>
  <c r="M87" i="27" s="1"/>
  <c r="N87" i="27" s="1"/>
  <c r="O87" i="27" s="1"/>
  <c r="P87" i="27" s="1"/>
  <c r="Q87" i="27" s="1"/>
  <c r="R87" i="27" s="1"/>
  <c r="S87" i="27" s="1"/>
  <c r="F87" i="27"/>
  <c r="G79" i="27"/>
  <c r="G83" i="27"/>
  <c r="G74" i="27"/>
  <c r="G50" i="27"/>
  <c r="G62" i="27"/>
  <c r="G58" i="27"/>
  <c r="G54" i="27"/>
  <c r="G66" i="27"/>
  <c r="G65" i="27"/>
  <c r="H65" i="27" s="1"/>
  <c r="I65" i="27" s="1"/>
  <c r="J65" i="27" s="1"/>
  <c r="K65" i="27" s="1"/>
  <c r="L65" i="27" s="1"/>
  <c r="M65" i="27" s="1"/>
  <c r="N65" i="27" s="1"/>
  <c r="O65" i="27" s="1"/>
  <c r="P65" i="27" s="1"/>
  <c r="Q65" i="27" s="1"/>
  <c r="R65" i="27" s="1"/>
  <c r="S65" i="27" s="1"/>
  <c r="G34" i="27"/>
  <c r="G33" i="27"/>
  <c r="H33" i="27" s="1"/>
  <c r="I33" i="27" s="1"/>
  <c r="J33" i="27" s="1"/>
  <c r="K33" i="27" s="1"/>
  <c r="L33" i="27" s="1"/>
  <c r="M33" i="27" s="1"/>
  <c r="N33" i="27" s="1"/>
  <c r="O33" i="27" s="1"/>
  <c r="P33" i="27" s="1"/>
  <c r="Q33" i="27" s="1"/>
  <c r="R33" i="27" s="1"/>
  <c r="S33" i="27" s="1"/>
  <c r="G29" i="27"/>
  <c r="H29" i="27" s="1"/>
  <c r="I29" i="27" s="1"/>
  <c r="J29" i="27" s="1"/>
  <c r="K29" i="27" s="1"/>
  <c r="L29" i="27" s="1"/>
  <c r="M29" i="27" s="1"/>
  <c r="N29" i="27" s="1"/>
  <c r="O29" i="27" s="1"/>
  <c r="P29" i="27" s="1"/>
  <c r="Q29" i="27" s="1"/>
  <c r="R29" i="27" s="1"/>
  <c r="S29" i="27" s="1"/>
  <c r="G25" i="27"/>
  <c r="H25" i="27" s="1"/>
  <c r="I25" i="27" s="1"/>
  <c r="J25" i="27" s="1"/>
  <c r="K25" i="27" s="1"/>
  <c r="L25" i="27" s="1"/>
  <c r="M25" i="27" s="1"/>
  <c r="N25" i="27" s="1"/>
  <c r="O25" i="27" s="1"/>
  <c r="P25" i="27" s="1"/>
  <c r="Q25" i="27" s="1"/>
  <c r="R25" i="27" s="1"/>
  <c r="S25" i="27" s="1"/>
  <c r="G21" i="27"/>
  <c r="H21" i="27" s="1"/>
  <c r="I21" i="27" s="1"/>
  <c r="J21" i="27" s="1"/>
  <c r="K21" i="27" s="1"/>
  <c r="L21" i="27" s="1"/>
  <c r="M21" i="27" s="1"/>
  <c r="N21" i="27" s="1"/>
  <c r="O21" i="27" s="1"/>
  <c r="P21" i="27" s="1"/>
  <c r="Q21" i="27" s="1"/>
  <c r="R21" i="27" s="1"/>
  <c r="S21" i="27" s="1"/>
  <c r="G17" i="27"/>
  <c r="H17" i="27" s="1"/>
  <c r="I17" i="27" s="1"/>
  <c r="J17" i="27" s="1"/>
  <c r="K17" i="27" s="1"/>
  <c r="L17" i="27" s="1"/>
  <c r="M17" i="27" s="1"/>
  <c r="N17" i="27" s="1"/>
  <c r="O17" i="27" s="1"/>
  <c r="P17" i="27" s="1"/>
  <c r="Q17" i="27" s="1"/>
  <c r="R17" i="27" s="1"/>
  <c r="S17" i="27" s="1"/>
  <c r="G13" i="27"/>
  <c r="H13" i="27" s="1"/>
  <c r="I13" i="27" s="1"/>
  <c r="J13" i="27" s="1"/>
  <c r="K13" i="27" s="1"/>
  <c r="L13" i="27" s="1"/>
  <c r="M13" i="27" s="1"/>
  <c r="N13" i="27" s="1"/>
  <c r="O13" i="27" s="1"/>
  <c r="P13" i="27" s="1"/>
  <c r="Q13" i="27" s="1"/>
  <c r="R13" i="27" s="1"/>
  <c r="S13" i="27" s="1"/>
  <c r="G205" i="23"/>
  <c r="H205" i="23" s="1"/>
  <c r="I205" i="23" s="1"/>
  <c r="J205" i="23" s="1"/>
  <c r="K205" i="23" s="1"/>
  <c r="L205" i="23" s="1"/>
  <c r="M205" i="23" s="1"/>
  <c r="N205" i="23" s="1"/>
  <c r="O205" i="23" s="1"/>
  <c r="P205" i="23" s="1"/>
  <c r="Q205" i="23" s="1"/>
  <c r="R205" i="23" s="1"/>
  <c r="S205" i="23" s="1"/>
  <c r="F252" i="23"/>
  <c r="G252" i="23"/>
  <c r="H252" i="23" s="1"/>
  <c r="I252" i="23" s="1"/>
  <c r="J252" i="23" s="1"/>
  <c r="K252" i="23" s="1"/>
  <c r="L252" i="23" s="1"/>
  <c r="M252" i="23" s="1"/>
  <c r="N252" i="23" s="1"/>
  <c r="O252" i="23" s="1"/>
  <c r="P252" i="23" s="1"/>
  <c r="Q252" i="23" s="1"/>
  <c r="R252" i="23" s="1"/>
  <c r="S252" i="23" s="1"/>
  <c r="G248" i="23"/>
  <c r="H248" i="23" s="1"/>
  <c r="I248" i="23" s="1"/>
  <c r="J248" i="23" s="1"/>
  <c r="K248" i="23" s="1"/>
  <c r="L248" i="23" s="1"/>
  <c r="M248" i="23" s="1"/>
  <c r="N248" i="23" s="1"/>
  <c r="O248" i="23" s="1"/>
  <c r="P248" i="23" s="1"/>
  <c r="Q248" i="23" s="1"/>
  <c r="R248" i="23" s="1"/>
  <c r="S248" i="23" s="1"/>
  <c r="G244" i="23"/>
  <c r="H244" i="23" s="1"/>
  <c r="I244" i="23" s="1"/>
  <c r="J244" i="23" s="1"/>
  <c r="K244" i="23" s="1"/>
  <c r="L244" i="23" s="1"/>
  <c r="M244" i="23" s="1"/>
  <c r="N244" i="23" s="1"/>
  <c r="O244" i="23" s="1"/>
  <c r="P244" i="23" s="1"/>
  <c r="Q244" i="23" s="1"/>
  <c r="R244" i="23" s="1"/>
  <c r="S244" i="23" s="1"/>
  <c r="G240" i="23"/>
  <c r="H240" i="23" s="1"/>
  <c r="I240" i="23" s="1"/>
  <c r="J240" i="23" s="1"/>
  <c r="K240" i="23" s="1"/>
  <c r="L240" i="23" s="1"/>
  <c r="M240" i="23" s="1"/>
  <c r="N240" i="23" s="1"/>
  <c r="O240" i="23" s="1"/>
  <c r="P240" i="23" s="1"/>
  <c r="Q240" i="23" s="1"/>
  <c r="R240" i="23" s="1"/>
  <c r="S240" i="23" s="1"/>
  <c r="G236" i="23"/>
  <c r="H236" i="23" s="1"/>
  <c r="I236" i="23" s="1"/>
  <c r="J236" i="23" s="1"/>
  <c r="K236" i="23" s="1"/>
  <c r="L236" i="23" s="1"/>
  <c r="M236" i="23" s="1"/>
  <c r="N236" i="23" s="1"/>
  <c r="O236" i="23" s="1"/>
  <c r="P236" i="23" s="1"/>
  <c r="Q236" i="23" s="1"/>
  <c r="R236" i="23" s="1"/>
  <c r="S236" i="23" s="1"/>
  <c r="G232" i="23"/>
  <c r="H232" i="23" s="1"/>
  <c r="I232" i="23" s="1"/>
  <c r="J232" i="23" s="1"/>
  <c r="K232" i="23" s="1"/>
  <c r="L232" i="23" s="1"/>
  <c r="M232" i="23" s="1"/>
  <c r="N232" i="23" s="1"/>
  <c r="O232" i="23" s="1"/>
  <c r="P232" i="23" s="1"/>
  <c r="Q232" i="23" s="1"/>
  <c r="R232" i="23" s="1"/>
  <c r="S232" i="23" s="1"/>
  <c r="G223" i="23"/>
  <c r="G213" i="23"/>
  <c r="H213" i="23" s="1"/>
  <c r="I213" i="23" s="1"/>
  <c r="J213" i="23" s="1"/>
  <c r="K213" i="23" s="1"/>
  <c r="L213" i="23" s="1"/>
  <c r="M213" i="23" s="1"/>
  <c r="N213" i="23" s="1"/>
  <c r="O213" i="23" s="1"/>
  <c r="P213" i="23" s="1"/>
  <c r="Q213" i="23" s="1"/>
  <c r="R213" i="23" s="1"/>
  <c r="S213" i="23" s="1"/>
  <c r="G191" i="23"/>
  <c r="G207" i="23"/>
  <c r="G197" i="23"/>
  <c r="H197" i="23" s="1"/>
  <c r="I197" i="23" s="1"/>
  <c r="J197" i="23" s="1"/>
  <c r="K197" i="23" s="1"/>
  <c r="L197" i="23" s="1"/>
  <c r="M197" i="23" s="1"/>
  <c r="N197" i="23" s="1"/>
  <c r="O197" i="23" s="1"/>
  <c r="P197" i="23" s="1"/>
  <c r="Q197" i="23" s="1"/>
  <c r="R197" i="23" s="1"/>
  <c r="S197" i="23" s="1"/>
  <c r="G215" i="23"/>
  <c r="G142" i="23"/>
  <c r="G127" i="23"/>
  <c r="G221" i="23"/>
  <c r="H221" i="23" s="1"/>
  <c r="I221" i="23" s="1"/>
  <c r="J221" i="23" s="1"/>
  <c r="K221" i="23" s="1"/>
  <c r="L221" i="23" s="1"/>
  <c r="M221" i="23" s="1"/>
  <c r="N221" i="23" s="1"/>
  <c r="O221" i="23" s="1"/>
  <c r="P221" i="23" s="1"/>
  <c r="Q221" i="23" s="1"/>
  <c r="R221" i="23" s="1"/>
  <c r="S221" i="23" s="1"/>
  <c r="G199" i="23"/>
  <c r="G189" i="23"/>
  <c r="H189" i="23" s="1"/>
  <c r="I189" i="23" s="1"/>
  <c r="J189" i="23" s="1"/>
  <c r="K189" i="23" s="1"/>
  <c r="L189" i="23" s="1"/>
  <c r="M189" i="23" s="1"/>
  <c r="N189" i="23" s="1"/>
  <c r="O189" i="23" s="1"/>
  <c r="P189" i="23" s="1"/>
  <c r="Q189" i="23" s="1"/>
  <c r="R189" i="23" s="1"/>
  <c r="S189" i="23" s="1"/>
  <c r="G140" i="23"/>
  <c r="H140" i="23" s="1"/>
  <c r="I140" i="23" s="1"/>
  <c r="J140" i="23" s="1"/>
  <c r="K140" i="23" s="1"/>
  <c r="L140" i="23" s="1"/>
  <c r="M140" i="23" s="1"/>
  <c r="N140" i="23" s="1"/>
  <c r="O140" i="23" s="1"/>
  <c r="P140" i="23" s="1"/>
  <c r="Q140" i="23" s="1"/>
  <c r="R140" i="23" s="1"/>
  <c r="S140" i="23" s="1"/>
  <c r="G183" i="23"/>
  <c r="G179" i="23"/>
  <c r="G175" i="23"/>
  <c r="G171" i="23"/>
  <c r="G167" i="23"/>
  <c r="G163" i="23"/>
  <c r="G159" i="23"/>
  <c r="G151" i="23"/>
  <c r="G119" i="23"/>
  <c r="G83" i="23"/>
  <c r="G75" i="23"/>
  <c r="G149" i="23"/>
  <c r="H149" i="23" s="1"/>
  <c r="I149" i="23" s="1"/>
  <c r="J149" i="23" s="1"/>
  <c r="K149" i="23" s="1"/>
  <c r="L149" i="23" s="1"/>
  <c r="M149" i="23" s="1"/>
  <c r="N149" i="23" s="1"/>
  <c r="O149" i="23" s="1"/>
  <c r="P149" i="23" s="1"/>
  <c r="Q149" i="23" s="1"/>
  <c r="R149" i="23" s="1"/>
  <c r="S149" i="23" s="1"/>
  <c r="G111" i="23"/>
  <c r="G92" i="23"/>
  <c r="H92" i="23" s="1"/>
  <c r="I92" i="23" s="1"/>
  <c r="J92" i="23" s="1"/>
  <c r="K92" i="23" s="1"/>
  <c r="L92" i="23" s="1"/>
  <c r="M92" i="23" s="1"/>
  <c r="N92" i="23" s="1"/>
  <c r="O92" i="23" s="1"/>
  <c r="P92" i="23" s="1"/>
  <c r="Q92" i="23" s="1"/>
  <c r="R92" i="23" s="1"/>
  <c r="S92" i="23" s="1"/>
  <c r="G73" i="23"/>
  <c r="H73" i="23" s="1"/>
  <c r="I73" i="23" s="1"/>
  <c r="J73" i="23" s="1"/>
  <c r="K73" i="23" s="1"/>
  <c r="L73" i="23" s="1"/>
  <c r="M73" i="23" s="1"/>
  <c r="N73" i="23" s="1"/>
  <c r="O73" i="23" s="1"/>
  <c r="P73" i="23" s="1"/>
  <c r="Q73" i="23" s="1"/>
  <c r="R73" i="23" s="1"/>
  <c r="S73" i="23" s="1"/>
  <c r="G57" i="23"/>
  <c r="H57" i="23" s="1"/>
  <c r="I57" i="23" s="1"/>
  <c r="J57" i="23" s="1"/>
  <c r="K57" i="23" s="1"/>
  <c r="L57" i="23" s="1"/>
  <c r="M57" i="23" s="1"/>
  <c r="N57" i="23" s="1"/>
  <c r="O57" i="23" s="1"/>
  <c r="P57" i="23" s="1"/>
  <c r="Q57" i="23" s="1"/>
  <c r="R57" i="23" s="1"/>
  <c r="S57" i="23" s="1"/>
  <c r="G138" i="23"/>
  <c r="G134" i="23"/>
  <c r="G123" i="23"/>
  <c r="G115" i="23"/>
  <c r="G105" i="23"/>
  <c r="H105" i="23" s="1"/>
  <c r="I105" i="23" s="1"/>
  <c r="J105" i="23" s="1"/>
  <c r="K105" i="23" s="1"/>
  <c r="L105" i="23" s="1"/>
  <c r="M105" i="23" s="1"/>
  <c r="N105" i="23" s="1"/>
  <c r="O105" i="23" s="1"/>
  <c r="P105" i="23" s="1"/>
  <c r="Q105" i="23" s="1"/>
  <c r="R105" i="23" s="1"/>
  <c r="S105" i="23" s="1"/>
  <c r="G99" i="23"/>
  <c r="G50" i="23"/>
  <c r="G130" i="23"/>
  <c r="G89" i="23"/>
  <c r="H89" i="23" s="1"/>
  <c r="I89" i="23" s="1"/>
  <c r="J89" i="23" s="1"/>
  <c r="K89" i="23" s="1"/>
  <c r="L89" i="23" s="1"/>
  <c r="M89" i="23" s="1"/>
  <c r="N89" i="23" s="1"/>
  <c r="O89" i="23" s="1"/>
  <c r="P89" i="23" s="1"/>
  <c r="Q89" i="23" s="1"/>
  <c r="R89" i="23" s="1"/>
  <c r="S89" i="23" s="1"/>
  <c r="G76" i="23"/>
  <c r="H76" i="23" s="1"/>
  <c r="I76" i="23" s="1"/>
  <c r="J76" i="23" s="1"/>
  <c r="K76" i="23" s="1"/>
  <c r="L76" i="23" s="1"/>
  <c r="M76" i="23" s="1"/>
  <c r="N76" i="23" s="1"/>
  <c r="O76" i="23" s="1"/>
  <c r="P76" i="23" s="1"/>
  <c r="Q76" i="23" s="1"/>
  <c r="R76" i="23" s="1"/>
  <c r="S76" i="23" s="1"/>
  <c r="G126" i="23"/>
  <c r="G122" i="23"/>
  <c r="G118" i="23"/>
  <c r="G114" i="23"/>
  <c r="G110" i="23"/>
  <c r="G107" i="23"/>
  <c r="G97" i="23"/>
  <c r="H97" i="23" s="1"/>
  <c r="I97" i="23" s="1"/>
  <c r="J97" i="23" s="1"/>
  <c r="K97" i="23" s="1"/>
  <c r="L97" i="23" s="1"/>
  <c r="M97" i="23" s="1"/>
  <c r="N97" i="23" s="1"/>
  <c r="O97" i="23" s="1"/>
  <c r="P97" i="23" s="1"/>
  <c r="Q97" i="23" s="1"/>
  <c r="R97" i="23" s="1"/>
  <c r="S97" i="23" s="1"/>
  <c r="G91" i="23"/>
  <c r="G81" i="23"/>
  <c r="H81" i="23" s="1"/>
  <c r="I81" i="23" s="1"/>
  <c r="J81" i="23" s="1"/>
  <c r="K81" i="23" s="1"/>
  <c r="L81" i="23" s="1"/>
  <c r="M81" i="23" s="1"/>
  <c r="N81" i="23" s="1"/>
  <c r="O81" i="23" s="1"/>
  <c r="P81" i="23" s="1"/>
  <c r="Q81" i="23" s="1"/>
  <c r="R81" i="23" s="1"/>
  <c r="S81" i="23" s="1"/>
  <c r="G60" i="23"/>
  <c r="H60" i="23" s="1"/>
  <c r="I60" i="23" s="1"/>
  <c r="J60" i="23" s="1"/>
  <c r="K60" i="23" s="1"/>
  <c r="L60" i="23" s="1"/>
  <c r="M60" i="23" s="1"/>
  <c r="N60" i="23" s="1"/>
  <c r="O60" i="23" s="1"/>
  <c r="P60" i="23" s="1"/>
  <c r="Q60" i="23" s="1"/>
  <c r="R60" i="23" s="1"/>
  <c r="S60" i="23" s="1"/>
  <c r="G69" i="23"/>
  <c r="H69" i="23" s="1"/>
  <c r="I69" i="23" s="1"/>
  <c r="J69" i="23" s="1"/>
  <c r="K69" i="23" s="1"/>
  <c r="L69" i="23" s="1"/>
  <c r="M69" i="23" s="1"/>
  <c r="N69" i="23" s="1"/>
  <c r="O69" i="23" s="1"/>
  <c r="P69" i="23" s="1"/>
  <c r="Q69" i="23" s="1"/>
  <c r="R69" i="23" s="1"/>
  <c r="S69" i="23" s="1"/>
  <c r="G68" i="23"/>
  <c r="H68" i="23" s="1"/>
  <c r="I68" i="23" s="1"/>
  <c r="J68" i="23" s="1"/>
  <c r="K68" i="23" s="1"/>
  <c r="L68" i="23" s="1"/>
  <c r="M68" i="23" s="1"/>
  <c r="N68" i="23" s="1"/>
  <c r="O68" i="23" s="1"/>
  <c r="P68" i="23" s="1"/>
  <c r="Q68" i="23" s="1"/>
  <c r="R68" i="23" s="1"/>
  <c r="S68" i="23" s="1"/>
  <c r="G72" i="23"/>
  <c r="H72" i="23" s="1"/>
  <c r="I72" i="23" s="1"/>
  <c r="J72" i="23" s="1"/>
  <c r="K72" i="23" s="1"/>
  <c r="L72" i="23" s="1"/>
  <c r="M72" i="23" s="1"/>
  <c r="N72" i="23" s="1"/>
  <c r="O72" i="23" s="1"/>
  <c r="P72" i="23" s="1"/>
  <c r="Q72" i="23" s="1"/>
  <c r="R72" i="23" s="1"/>
  <c r="S72" i="23" s="1"/>
  <c r="G49" i="23"/>
  <c r="H49" i="23" s="1"/>
  <c r="I49" i="23" s="1"/>
  <c r="J49" i="23" s="1"/>
  <c r="K49" i="23" s="1"/>
  <c r="L49" i="23" s="1"/>
  <c r="M49" i="23" s="1"/>
  <c r="N49" i="23" s="1"/>
  <c r="O49" i="23" s="1"/>
  <c r="P49" i="23" s="1"/>
  <c r="Q49" i="23" s="1"/>
  <c r="R49" i="23" s="1"/>
  <c r="S49" i="23" s="1"/>
  <c r="G38" i="23"/>
  <c r="G65" i="23"/>
  <c r="H65" i="23" s="1"/>
  <c r="I65" i="23" s="1"/>
  <c r="J65" i="23" s="1"/>
  <c r="K65" i="23" s="1"/>
  <c r="L65" i="23" s="1"/>
  <c r="M65" i="23" s="1"/>
  <c r="N65" i="23" s="1"/>
  <c r="O65" i="23" s="1"/>
  <c r="P65" i="23" s="1"/>
  <c r="Q65" i="23" s="1"/>
  <c r="R65" i="23" s="1"/>
  <c r="S65" i="23" s="1"/>
  <c r="G35" i="23"/>
  <c r="G31" i="23"/>
  <c r="G25" i="23"/>
  <c r="H25" i="23" s="1"/>
  <c r="I25" i="23" s="1"/>
  <c r="J25" i="23" s="1"/>
  <c r="K25" i="23" s="1"/>
  <c r="L25" i="23" s="1"/>
  <c r="M25" i="23" s="1"/>
  <c r="N25" i="23" s="1"/>
  <c r="O25" i="23" s="1"/>
  <c r="P25" i="23" s="1"/>
  <c r="Q25" i="23" s="1"/>
  <c r="R25" i="23" s="1"/>
  <c r="S25" i="23" s="1"/>
  <c r="G23" i="23"/>
  <c r="G17" i="23"/>
  <c r="H17" i="23" s="1"/>
  <c r="I17" i="23" s="1"/>
  <c r="J17" i="23" s="1"/>
  <c r="K17" i="23" s="1"/>
  <c r="L17" i="23" s="1"/>
  <c r="M17" i="23" s="1"/>
  <c r="N17" i="23" s="1"/>
  <c r="O17" i="23" s="1"/>
  <c r="P17" i="23" s="1"/>
  <c r="Q17" i="23" s="1"/>
  <c r="R17" i="23" s="1"/>
  <c r="S17" i="23" s="1"/>
  <c r="G15" i="23"/>
  <c r="G174" i="22"/>
  <c r="G158" i="22"/>
  <c r="G154" i="22"/>
  <c r="G251" i="22"/>
  <c r="G124" i="22"/>
  <c r="H124" i="22" s="1"/>
  <c r="I124" i="22" s="1"/>
  <c r="J124" i="22" s="1"/>
  <c r="K124" i="22" s="1"/>
  <c r="L124" i="22" s="1"/>
  <c r="M124" i="22" s="1"/>
  <c r="N124" i="22" s="1"/>
  <c r="O124" i="22" s="1"/>
  <c r="P124" i="22" s="1"/>
  <c r="Q124" i="22" s="1"/>
  <c r="R124" i="22" s="1"/>
  <c r="S124" i="22" s="1"/>
  <c r="G72" i="22"/>
  <c r="H72" i="22" s="1"/>
  <c r="I72" i="22" s="1"/>
  <c r="J72" i="22" s="1"/>
  <c r="K72" i="22" s="1"/>
  <c r="L72" i="22" s="1"/>
  <c r="M72" i="22" s="1"/>
  <c r="N72" i="22" s="1"/>
  <c r="O72" i="22" s="1"/>
  <c r="P72" i="22" s="1"/>
  <c r="Q72" i="22" s="1"/>
  <c r="R72" i="22" s="1"/>
  <c r="S72" i="22" s="1"/>
  <c r="G190" i="22"/>
  <c r="G182" i="22"/>
  <c r="G166" i="22"/>
  <c r="G150" i="22"/>
  <c r="G146" i="22"/>
  <c r="G142" i="22"/>
  <c r="G138" i="22"/>
  <c r="G134" i="22"/>
  <c r="G130" i="22"/>
  <c r="G126" i="22"/>
  <c r="G122" i="22"/>
  <c r="G70" i="22"/>
  <c r="G253" i="22"/>
  <c r="H253" i="22" s="1"/>
  <c r="I253" i="22" s="1"/>
  <c r="J253" i="22" s="1"/>
  <c r="K253" i="22" s="1"/>
  <c r="L253" i="22" s="1"/>
  <c r="M253" i="22" s="1"/>
  <c r="N253" i="22" s="1"/>
  <c r="O253" i="22" s="1"/>
  <c r="P253" i="22" s="1"/>
  <c r="Q253" i="22" s="1"/>
  <c r="R253" i="22" s="1"/>
  <c r="S253" i="22" s="1"/>
  <c r="G246" i="22"/>
  <c r="G242" i="22"/>
  <c r="G238" i="22"/>
  <c r="G234" i="22"/>
  <c r="G230" i="22"/>
  <c r="G226" i="22"/>
  <c r="G222" i="22"/>
  <c r="G218" i="22"/>
  <c r="G214" i="22"/>
  <c r="G210" i="22"/>
  <c r="G206" i="22"/>
  <c r="G202" i="22"/>
  <c r="G198" i="22"/>
  <c r="G186" i="22"/>
  <c r="G178" i="22"/>
  <c r="G170" i="22"/>
  <c r="G162" i="22"/>
  <c r="G114" i="22"/>
  <c r="G108" i="22"/>
  <c r="H108" i="22" s="1"/>
  <c r="I108" i="22" s="1"/>
  <c r="J108" i="22" s="1"/>
  <c r="K108" i="22" s="1"/>
  <c r="L108" i="22" s="1"/>
  <c r="M108" i="22" s="1"/>
  <c r="N108" i="22" s="1"/>
  <c r="O108" i="22" s="1"/>
  <c r="P108" i="22" s="1"/>
  <c r="Q108" i="22" s="1"/>
  <c r="R108" i="22" s="1"/>
  <c r="S108" i="22" s="1"/>
  <c r="G97" i="22"/>
  <c r="H97" i="22" s="1"/>
  <c r="I97" i="22" s="1"/>
  <c r="J97" i="22" s="1"/>
  <c r="K97" i="22" s="1"/>
  <c r="L97" i="22" s="1"/>
  <c r="M97" i="22" s="1"/>
  <c r="N97" i="22" s="1"/>
  <c r="O97" i="22" s="1"/>
  <c r="P97" i="22" s="1"/>
  <c r="Q97" i="22" s="1"/>
  <c r="R97" i="22" s="1"/>
  <c r="S97" i="22" s="1"/>
  <c r="G46" i="22"/>
  <c r="G116" i="22"/>
  <c r="H116" i="22" s="1"/>
  <c r="I116" i="22" s="1"/>
  <c r="J116" i="22" s="1"/>
  <c r="K116" i="22" s="1"/>
  <c r="L116" i="22" s="1"/>
  <c r="M116" i="22" s="1"/>
  <c r="N116" i="22" s="1"/>
  <c r="O116" i="22" s="1"/>
  <c r="P116" i="22" s="1"/>
  <c r="Q116" i="22" s="1"/>
  <c r="R116" i="22" s="1"/>
  <c r="S116" i="22" s="1"/>
  <c r="G106" i="22"/>
  <c r="G98" i="22"/>
  <c r="G104" i="22"/>
  <c r="H104" i="22" s="1"/>
  <c r="I104" i="22" s="1"/>
  <c r="J104" i="22" s="1"/>
  <c r="K104" i="22" s="1"/>
  <c r="L104" i="22" s="1"/>
  <c r="M104" i="22" s="1"/>
  <c r="N104" i="22" s="1"/>
  <c r="O104" i="22" s="1"/>
  <c r="P104" i="22" s="1"/>
  <c r="Q104" i="22" s="1"/>
  <c r="R104" i="22" s="1"/>
  <c r="S104" i="22" s="1"/>
  <c r="G95" i="22"/>
  <c r="G60" i="22"/>
  <c r="H60" i="22" s="1"/>
  <c r="I60" i="22" s="1"/>
  <c r="J60" i="22" s="1"/>
  <c r="K60" i="22" s="1"/>
  <c r="L60" i="22" s="1"/>
  <c r="M60" i="22" s="1"/>
  <c r="N60" i="22" s="1"/>
  <c r="O60" i="22" s="1"/>
  <c r="P60" i="22" s="1"/>
  <c r="Q60" i="22" s="1"/>
  <c r="R60" i="22" s="1"/>
  <c r="S60" i="22" s="1"/>
  <c r="G87" i="22"/>
  <c r="G83" i="22"/>
  <c r="G79" i="22"/>
  <c r="G75" i="22"/>
  <c r="G52" i="22"/>
  <c r="H52" i="22" s="1"/>
  <c r="I52" i="22" s="1"/>
  <c r="J52" i="22" s="1"/>
  <c r="K52" i="22" s="1"/>
  <c r="L52" i="22" s="1"/>
  <c r="M52" i="22" s="1"/>
  <c r="N52" i="22" s="1"/>
  <c r="O52" i="22" s="1"/>
  <c r="P52" i="22" s="1"/>
  <c r="Q52" i="22" s="1"/>
  <c r="R52" i="22" s="1"/>
  <c r="S52" i="22" s="1"/>
  <c r="G29" i="22"/>
  <c r="H29" i="22" s="1"/>
  <c r="I29" i="22" s="1"/>
  <c r="J29" i="22" s="1"/>
  <c r="K29" i="22" s="1"/>
  <c r="L29" i="22" s="1"/>
  <c r="M29" i="22" s="1"/>
  <c r="N29" i="22" s="1"/>
  <c r="O29" i="22" s="1"/>
  <c r="P29" i="22" s="1"/>
  <c r="Q29" i="22" s="1"/>
  <c r="R29" i="22" s="1"/>
  <c r="S29" i="22" s="1"/>
  <c r="G69" i="22"/>
  <c r="H69" i="22" s="1"/>
  <c r="I69" i="22" s="1"/>
  <c r="J69" i="22" s="1"/>
  <c r="K69" i="22" s="1"/>
  <c r="L69" i="22" s="1"/>
  <c r="M69" i="22" s="1"/>
  <c r="N69" i="22" s="1"/>
  <c r="O69" i="22" s="1"/>
  <c r="P69" i="22" s="1"/>
  <c r="Q69" i="22" s="1"/>
  <c r="R69" i="22" s="1"/>
  <c r="S69" i="22" s="1"/>
  <c r="G64" i="22"/>
  <c r="H64" i="22" s="1"/>
  <c r="I64" i="22" s="1"/>
  <c r="J64" i="22" s="1"/>
  <c r="K64" i="22" s="1"/>
  <c r="L64" i="22" s="1"/>
  <c r="M64" i="22" s="1"/>
  <c r="N64" i="22" s="1"/>
  <c r="O64" i="22" s="1"/>
  <c r="P64" i="22" s="1"/>
  <c r="Q64" i="22" s="1"/>
  <c r="R64" i="22" s="1"/>
  <c r="S64" i="22" s="1"/>
  <c r="G56" i="22"/>
  <c r="H56" i="22" s="1"/>
  <c r="I56" i="22" s="1"/>
  <c r="J56" i="22" s="1"/>
  <c r="K56" i="22" s="1"/>
  <c r="L56" i="22" s="1"/>
  <c r="M56" i="22" s="1"/>
  <c r="N56" i="22" s="1"/>
  <c r="O56" i="22" s="1"/>
  <c r="P56" i="22" s="1"/>
  <c r="Q56" i="22" s="1"/>
  <c r="R56" i="22" s="1"/>
  <c r="S56" i="22" s="1"/>
  <c r="G38" i="22"/>
  <c r="G86" i="22"/>
  <c r="G82" i="22"/>
  <c r="G78" i="22"/>
  <c r="G36" i="22"/>
  <c r="H36" i="22" s="1"/>
  <c r="I36" i="22" s="1"/>
  <c r="J36" i="22" s="1"/>
  <c r="K36" i="22" s="1"/>
  <c r="L36" i="22" s="1"/>
  <c r="M36" i="22" s="1"/>
  <c r="N36" i="22" s="1"/>
  <c r="O36" i="22" s="1"/>
  <c r="P36" i="22" s="1"/>
  <c r="Q36" i="22" s="1"/>
  <c r="R36" i="22" s="1"/>
  <c r="S36" i="22" s="1"/>
  <c r="G50" i="22"/>
  <c r="G42" i="22"/>
  <c r="G17" i="22"/>
  <c r="H17" i="22" s="1"/>
  <c r="I17" i="22" s="1"/>
  <c r="J17" i="22" s="1"/>
  <c r="K17" i="22" s="1"/>
  <c r="L17" i="22" s="1"/>
  <c r="M17" i="22" s="1"/>
  <c r="N17" i="22" s="1"/>
  <c r="O17" i="22" s="1"/>
  <c r="P17" i="22" s="1"/>
  <c r="Q17" i="22" s="1"/>
  <c r="R17" i="22" s="1"/>
  <c r="S17" i="22" s="1"/>
  <c r="G35" i="22"/>
  <c r="G21" i="22"/>
  <c r="H21" i="22" s="1"/>
  <c r="I21" i="22" s="1"/>
  <c r="J21" i="22" s="1"/>
  <c r="K21" i="22" s="1"/>
  <c r="L21" i="22" s="1"/>
  <c r="M21" i="22" s="1"/>
  <c r="N21" i="22" s="1"/>
  <c r="O21" i="22" s="1"/>
  <c r="P21" i="22" s="1"/>
  <c r="Q21" i="22" s="1"/>
  <c r="R21" i="22" s="1"/>
  <c r="S21" i="22" s="1"/>
  <c r="G33" i="22"/>
  <c r="H33" i="22" s="1"/>
  <c r="I33" i="22" s="1"/>
  <c r="J33" i="22" s="1"/>
  <c r="K33" i="22" s="1"/>
  <c r="L33" i="22" s="1"/>
  <c r="M33" i="22" s="1"/>
  <c r="N33" i="22" s="1"/>
  <c r="O33" i="22" s="1"/>
  <c r="P33" i="22" s="1"/>
  <c r="Q33" i="22" s="1"/>
  <c r="R33" i="22" s="1"/>
  <c r="S33" i="22" s="1"/>
  <c r="G25" i="22"/>
  <c r="H25" i="22" s="1"/>
  <c r="I25" i="22" s="1"/>
  <c r="J25" i="22" s="1"/>
  <c r="K25" i="22" s="1"/>
  <c r="L25" i="22" s="1"/>
  <c r="M25" i="22" s="1"/>
  <c r="N25" i="22" s="1"/>
  <c r="O25" i="22" s="1"/>
  <c r="P25" i="22" s="1"/>
  <c r="Q25" i="22" s="1"/>
  <c r="R25" i="22" s="1"/>
  <c r="S25" i="22" s="1"/>
  <c r="G13" i="22"/>
  <c r="H13" i="22" s="1"/>
  <c r="I13" i="22" s="1"/>
  <c r="J13" i="22" s="1"/>
  <c r="K13" i="22" s="1"/>
  <c r="L13" i="22" s="1"/>
  <c r="M13" i="22" s="1"/>
  <c r="N13" i="22" s="1"/>
  <c r="O13" i="22" s="1"/>
  <c r="P13" i="22" s="1"/>
  <c r="Q13" i="22" s="1"/>
  <c r="R13" i="22" s="1"/>
  <c r="S13" i="22" s="1"/>
  <c r="G28" i="22"/>
  <c r="H28" i="22" s="1"/>
  <c r="I28" i="22" s="1"/>
  <c r="J28" i="22" s="1"/>
  <c r="K28" i="22" s="1"/>
  <c r="L28" i="22" s="1"/>
  <c r="M28" i="22" s="1"/>
  <c r="N28" i="22" s="1"/>
  <c r="O28" i="22" s="1"/>
  <c r="P28" i="22" s="1"/>
  <c r="Q28" i="22" s="1"/>
  <c r="R28" i="22" s="1"/>
  <c r="S28" i="22" s="1"/>
  <c r="G24" i="22"/>
  <c r="H24" i="22" s="1"/>
  <c r="I24" i="22" s="1"/>
  <c r="J24" i="22" s="1"/>
  <c r="K24" i="22" s="1"/>
  <c r="L24" i="22" s="1"/>
  <c r="M24" i="22" s="1"/>
  <c r="N24" i="22" s="1"/>
  <c r="O24" i="22" s="1"/>
  <c r="P24" i="22" s="1"/>
  <c r="Q24" i="22" s="1"/>
  <c r="R24" i="22" s="1"/>
  <c r="S24" i="22" s="1"/>
  <c r="G20" i="22"/>
  <c r="H20" i="22" s="1"/>
  <c r="I20" i="22" s="1"/>
  <c r="J20" i="22" s="1"/>
  <c r="K20" i="22" s="1"/>
  <c r="L20" i="22" s="1"/>
  <c r="M20" i="22" s="1"/>
  <c r="N20" i="22" s="1"/>
  <c r="O20" i="22" s="1"/>
  <c r="P20" i="22" s="1"/>
  <c r="Q20" i="22" s="1"/>
  <c r="R20" i="22" s="1"/>
  <c r="S20" i="22" s="1"/>
  <c r="G16" i="22"/>
  <c r="H16" i="22" s="1"/>
  <c r="I16" i="22" s="1"/>
  <c r="J16" i="22" s="1"/>
  <c r="K16" i="22" s="1"/>
  <c r="L16" i="22" s="1"/>
  <c r="M16" i="22" s="1"/>
  <c r="N16" i="22" s="1"/>
  <c r="O16" i="22" s="1"/>
  <c r="P16" i="22" s="1"/>
  <c r="Q16" i="22" s="1"/>
  <c r="R16" i="22" s="1"/>
  <c r="S16" i="22" s="1"/>
  <c r="G12" i="22"/>
  <c r="H12" i="22" s="1"/>
  <c r="I12" i="22" s="1"/>
  <c r="J12" i="22" s="1"/>
  <c r="K12" i="22" s="1"/>
  <c r="L12" i="22" s="1"/>
  <c r="M12" i="22" s="1"/>
  <c r="N12" i="22" s="1"/>
  <c r="O12" i="22" s="1"/>
  <c r="P12" i="22" s="1"/>
  <c r="Q12" i="22" s="1"/>
  <c r="R12" i="22" s="1"/>
  <c r="S12" i="22" s="1"/>
  <c r="G240" i="21"/>
  <c r="H240" i="21" s="1"/>
  <c r="I240" i="21" s="1"/>
  <c r="J240" i="21" s="1"/>
  <c r="K240" i="21" s="1"/>
  <c r="L240" i="21" s="1"/>
  <c r="M240" i="21" s="1"/>
  <c r="N240" i="21" s="1"/>
  <c r="O240" i="21" s="1"/>
  <c r="P240" i="21" s="1"/>
  <c r="Q240" i="21" s="1"/>
  <c r="R240" i="21" s="1"/>
  <c r="S240" i="21" s="1"/>
  <c r="G208" i="21"/>
  <c r="H208" i="21" s="1"/>
  <c r="I208" i="21" s="1"/>
  <c r="J208" i="21" s="1"/>
  <c r="K208" i="21" s="1"/>
  <c r="L208" i="21" s="1"/>
  <c r="M208" i="21" s="1"/>
  <c r="N208" i="21" s="1"/>
  <c r="O208" i="21" s="1"/>
  <c r="P208" i="21" s="1"/>
  <c r="Q208" i="21" s="1"/>
  <c r="R208" i="21" s="1"/>
  <c r="S208" i="21" s="1"/>
  <c r="G248" i="21"/>
  <c r="H248" i="21" s="1"/>
  <c r="I248" i="21" s="1"/>
  <c r="J248" i="21" s="1"/>
  <c r="K248" i="21" s="1"/>
  <c r="L248" i="21" s="1"/>
  <c r="M248" i="21" s="1"/>
  <c r="N248" i="21" s="1"/>
  <c r="O248" i="21" s="1"/>
  <c r="P248" i="21" s="1"/>
  <c r="Q248" i="21" s="1"/>
  <c r="R248" i="21" s="1"/>
  <c r="S248" i="21" s="1"/>
  <c r="G246" i="21"/>
  <c r="G224" i="21"/>
  <c r="H224" i="21" s="1"/>
  <c r="I224" i="21" s="1"/>
  <c r="J224" i="21" s="1"/>
  <c r="K224" i="21" s="1"/>
  <c r="L224" i="21" s="1"/>
  <c r="M224" i="21" s="1"/>
  <c r="N224" i="21" s="1"/>
  <c r="O224" i="21" s="1"/>
  <c r="P224" i="21" s="1"/>
  <c r="Q224" i="21" s="1"/>
  <c r="R224" i="21" s="1"/>
  <c r="S224" i="21" s="1"/>
  <c r="G230" i="21"/>
  <c r="G188" i="21"/>
  <c r="H188" i="21" s="1"/>
  <c r="I188" i="21" s="1"/>
  <c r="J188" i="21" s="1"/>
  <c r="K188" i="21" s="1"/>
  <c r="L188" i="21" s="1"/>
  <c r="M188" i="21" s="1"/>
  <c r="N188" i="21" s="1"/>
  <c r="O188" i="21" s="1"/>
  <c r="P188" i="21" s="1"/>
  <c r="Q188" i="21" s="1"/>
  <c r="R188" i="21" s="1"/>
  <c r="S188" i="21" s="1"/>
  <c r="G226" i="21"/>
  <c r="G210" i="21"/>
  <c r="F252" i="21"/>
  <c r="G252" i="21"/>
  <c r="H252" i="21" s="1"/>
  <c r="I252" i="21" s="1"/>
  <c r="J252" i="21" s="1"/>
  <c r="K252" i="21" s="1"/>
  <c r="L252" i="21" s="1"/>
  <c r="M252" i="21" s="1"/>
  <c r="N252" i="21" s="1"/>
  <c r="O252" i="21" s="1"/>
  <c r="P252" i="21" s="1"/>
  <c r="Q252" i="21" s="1"/>
  <c r="R252" i="21" s="1"/>
  <c r="S252" i="21" s="1"/>
  <c r="G238" i="21"/>
  <c r="G232" i="21"/>
  <c r="H232" i="21" s="1"/>
  <c r="I232" i="21" s="1"/>
  <c r="J232" i="21" s="1"/>
  <c r="K232" i="21" s="1"/>
  <c r="L232" i="21" s="1"/>
  <c r="M232" i="21" s="1"/>
  <c r="N232" i="21" s="1"/>
  <c r="O232" i="21" s="1"/>
  <c r="P232" i="21" s="1"/>
  <c r="Q232" i="21" s="1"/>
  <c r="R232" i="21" s="1"/>
  <c r="S232" i="21" s="1"/>
  <c r="G124" i="21"/>
  <c r="H124" i="21" s="1"/>
  <c r="I124" i="21" s="1"/>
  <c r="J124" i="21" s="1"/>
  <c r="K124" i="21" s="1"/>
  <c r="L124" i="21" s="1"/>
  <c r="M124" i="21" s="1"/>
  <c r="N124" i="21" s="1"/>
  <c r="O124" i="21" s="1"/>
  <c r="P124" i="21" s="1"/>
  <c r="Q124" i="21" s="1"/>
  <c r="R124" i="21" s="1"/>
  <c r="S124" i="21" s="1"/>
  <c r="G192" i="21"/>
  <c r="H192" i="21" s="1"/>
  <c r="I192" i="21" s="1"/>
  <c r="J192" i="21" s="1"/>
  <c r="K192" i="21" s="1"/>
  <c r="L192" i="21" s="1"/>
  <c r="M192" i="21" s="1"/>
  <c r="N192" i="21" s="1"/>
  <c r="O192" i="21" s="1"/>
  <c r="P192" i="21" s="1"/>
  <c r="Q192" i="21" s="1"/>
  <c r="R192" i="21" s="1"/>
  <c r="S192" i="21" s="1"/>
  <c r="G169" i="21"/>
  <c r="H169" i="21" s="1"/>
  <c r="I169" i="21" s="1"/>
  <c r="J169" i="21" s="1"/>
  <c r="K169" i="21" s="1"/>
  <c r="L169" i="21" s="1"/>
  <c r="M169" i="21" s="1"/>
  <c r="N169" i="21" s="1"/>
  <c r="O169" i="21" s="1"/>
  <c r="P169" i="21" s="1"/>
  <c r="Q169" i="21" s="1"/>
  <c r="R169" i="21" s="1"/>
  <c r="S169" i="21" s="1"/>
  <c r="G150" i="21"/>
  <c r="G148" i="21"/>
  <c r="H148" i="21" s="1"/>
  <c r="I148" i="21" s="1"/>
  <c r="J148" i="21" s="1"/>
  <c r="K148" i="21" s="1"/>
  <c r="L148" i="21" s="1"/>
  <c r="M148" i="21" s="1"/>
  <c r="N148" i="21" s="1"/>
  <c r="O148" i="21" s="1"/>
  <c r="P148" i="21" s="1"/>
  <c r="Q148" i="21" s="1"/>
  <c r="R148" i="21" s="1"/>
  <c r="S148" i="21" s="1"/>
  <c r="G196" i="21"/>
  <c r="H196" i="21" s="1"/>
  <c r="I196" i="21" s="1"/>
  <c r="J196" i="21" s="1"/>
  <c r="K196" i="21" s="1"/>
  <c r="L196" i="21" s="1"/>
  <c r="M196" i="21" s="1"/>
  <c r="N196" i="21" s="1"/>
  <c r="O196" i="21" s="1"/>
  <c r="P196" i="21" s="1"/>
  <c r="Q196" i="21" s="1"/>
  <c r="R196" i="21" s="1"/>
  <c r="S196" i="21" s="1"/>
  <c r="G177" i="21"/>
  <c r="H177" i="21" s="1"/>
  <c r="I177" i="21" s="1"/>
  <c r="J177" i="21" s="1"/>
  <c r="K177" i="21" s="1"/>
  <c r="L177" i="21" s="1"/>
  <c r="M177" i="21" s="1"/>
  <c r="N177" i="21" s="1"/>
  <c r="O177" i="21" s="1"/>
  <c r="P177" i="21" s="1"/>
  <c r="Q177" i="21" s="1"/>
  <c r="R177" i="21" s="1"/>
  <c r="S177" i="21" s="1"/>
  <c r="G164" i="21"/>
  <c r="H164" i="21" s="1"/>
  <c r="I164" i="21" s="1"/>
  <c r="J164" i="21" s="1"/>
  <c r="K164" i="21" s="1"/>
  <c r="L164" i="21" s="1"/>
  <c r="M164" i="21" s="1"/>
  <c r="N164" i="21" s="1"/>
  <c r="O164" i="21" s="1"/>
  <c r="P164" i="21" s="1"/>
  <c r="Q164" i="21" s="1"/>
  <c r="R164" i="21" s="1"/>
  <c r="S164" i="21" s="1"/>
  <c r="G200" i="21"/>
  <c r="H200" i="21" s="1"/>
  <c r="I200" i="21" s="1"/>
  <c r="J200" i="21" s="1"/>
  <c r="K200" i="21" s="1"/>
  <c r="L200" i="21" s="1"/>
  <c r="M200" i="21" s="1"/>
  <c r="N200" i="21" s="1"/>
  <c r="O200" i="21" s="1"/>
  <c r="P200" i="21" s="1"/>
  <c r="Q200" i="21" s="1"/>
  <c r="R200" i="21" s="1"/>
  <c r="S200" i="21" s="1"/>
  <c r="G184" i="21"/>
  <c r="H184" i="21" s="1"/>
  <c r="I184" i="21" s="1"/>
  <c r="J184" i="21" s="1"/>
  <c r="K184" i="21" s="1"/>
  <c r="L184" i="21" s="1"/>
  <c r="M184" i="21" s="1"/>
  <c r="N184" i="21" s="1"/>
  <c r="O184" i="21" s="1"/>
  <c r="P184" i="21" s="1"/>
  <c r="Q184" i="21" s="1"/>
  <c r="R184" i="21" s="1"/>
  <c r="S184" i="21" s="1"/>
  <c r="G136" i="21"/>
  <c r="H136" i="21" s="1"/>
  <c r="I136" i="21" s="1"/>
  <c r="J136" i="21" s="1"/>
  <c r="K136" i="21" s="1"/>
  <c r="L136" i="21" s="1"/>
  <c r="M136" i="21" s="1"/>
  <c r="N136" i="21" s="1"/>
  <c r="O136" i="21" s="1"/>
  <c r="P136" i="21" s="1"/>
  <c r="Q136" i="21" s="1"/>
  <c r="R136" i="21" s="1"/>
  <c r="S136" i="21" s="1"/>
  <c r="G140" i="21"/>
  <c r="H140" i="21" s="1"/>
  <c r="I140" i="21" s="1"/>
  <c r="J140" i="21" s="1"/>
  <c r="K140" i="21" s="1"/>
  <c r="L140" i="21" s="1"/>
  <c r="M140" i="21" s="1"/>
  <c r="N140" i="21" s="1"/>
  <c r="O140" i="21" s="1"/>
  <c r="P140" i="21" s="1"/>
  <c r="Q140" i="21" s="1"/>
  <c r="R140" i="21" s="1"/>
  <c r="S140" i="21" s="1"/>
  <c r="G126" i="21"/>
  <c r="G90" i="21"/>
  <c r="G144" i="21"/>
  <c r="H144" i="21" s="1"/>
  <c r="I144" i="21" s="1"/>
  <c r="J144" i="21" s="1"/>
  <c r="K144" i="21" s="1"/>
  <c r="L144" i="21" s="1"/>
  <c r="M144" i="21" s="1"/>
  <c r="N144" i="21" s="1"/>
  <c r="O144" i="21" s="1"/>
  <c r="P144" i="21" s="1"/>
  <c r="Q144" i="21" s="1"/>
  <c r="R144" i="21" s="1"/>
  <c r="S144" i="21" s="1"/>
  <c r="G128" i="21"/>
  <c r="H128" i="21" s="1"/>
  <c r="I128" i="21" s="1"/>
  <c r="J128" i="21" s="1"/>
  <c r="K128" i="21" s="1"/>
  <c r="L128" i="21" s="1"/>
  <c r="M128" i="21" s="1"/>
  <c r="N128" i="21" s="1"/>
  <c r="O128" i="21" s="1"/>
  <c r="P128" i="21" s="1"/>
  <c r="Q128" i="21" s="1"/>
  <c r="R128" i="21" s="1"/>
  <c r="S128" i="21" s="1"/>
  <c r="G106" i="21"/>
  <c r="G132" i="21"/>
  <c r="H132" i="21" s="1"/>
  <c r="I132" i="21" s="1"/>
  <c r="J132" i="21" s="1"/>
  <c r="K132" i="21" s="1"/>
  <c r="L132" i="21" s="1"/>
  <c r="M132" i="21" s="1"/>
  <c r="N132" i="21" s="1"/>
  <c r="O132" i="21" s="1"/>
  <c r="P132" i="21" s="1"/>
  <c r="Q132" i="21" s="1"/>
  <c r="R132" i="21" s="1"/>
  <c r="S132" i="21" s="1"/>
  <c r="G120" i="21"/>
  <c r="H120" i="21" s="1"/>
  <c r="I120" i="21" s="1"/>
  <c r="J120" i="21" s="1"/>
  <c r="K120" i="21" s="1"/>
  <c r="L120" i="21" s="1"/>
  <c r="M120" i="21" s="1"/>
  <c r="N120" i="21" s="1"/>
  <c r="O120" i="21" s="1"/>
  <c r="P120" i="21" s="1"/>
  <c r="Q120" i="21" s="1"/>
  <c r="R120" i="21" s="1"/>
  <c r="S120" i="21" s="1"/>
  <c r="G118" i="21"/>
  <c r="G110" i="21"/>
  <c r="G94" i="21"/>
  <c r="G114" i="21"/>
  <c r="G98" i="21"/>
  <c r="G102" i="21"/>
  <c r="G74" i="21"/>
  <c r="G87" i="21"/>
  <c r="G83" i="21"/>
  <c r="G79" i="21"/>
  <c r="G68" i="21"/>
  <c r="H68" i="21" s="1"/>
  <c r="I68" i="21" s="1"/>
  <c r="J68" i="21" s="1"/>
  <c r="K68" i="21" s="1"/>
  <c r="L68" i="21" s="1"/>
  <c r="M68" i="21" s="1"/>
  <c r="N68" i="21" s="1"/>
  <c r="O68" i="21" s="1"/>
  <c r="P68" i="21" s="1"/>
  <c r="Q68" i="21" s="1"/>
  <c r="R68" i="21" s="1"/>
  <c r="S68" i="21" s="1"/>
  <c r="G65" i="21"/>
  <c r="H65" i="21" s="1"/>
  <c r="I65" i="21" s="1"/>
  <c r="J65" i="21" s="1"/>
  <c r="K65" i="21" s="1"/>
  <c r="L65" i="21" s="1"/>
  <c r="M65" i="21" s="1"/>
  <c r="N65" i="21" s="1"/>
  <c r="O65" i="21" s="1"/>
  <c r="P65" i="21" s="1"/>
  <c r="Q65" i="21" s="1"/>
  <c r="R65" i="21" s="1"/>
  <c r="S65" i="21" s="1"/>
  <c r="G61" i="21"/>
  <c r="H61" i="21" s="1"/>
  <c r="I61" i="21" s="1"/>
  <c r="J61" i="21" s="1"/>
  <c r="K61" i="21" s="1"/>
  <c r="L61" i="21" s="1"/>
  <c r="M61" i="21" s="1"/>
  <c r="N61" i="21" s="1"/>
  <c r="O61" i="21" s="1"/>
  <c r="P61" i="21" s="1"/>
  <c r="Q61" i="21" s="1"/>
  <c r="R61" i="21" s="1"/>
  <c r="S61" i="21" s="1"/>
  <c r="G53" i="21"/>
  <c r="H53" i="21" s="1"/>
  <c r="I53" i="21" s="1"/>
  <c r="J53" i="21" s="1"/>
  <c r="K53" i="21" s="1"/>
  <c r="L53" i="21" s="1"/>
  <c r="M53" i="21" s="1"/>
  <c r="N53" i="21" s="1"/>
  <c r="O53" i="21" s="1"/>
  <c r="P53" i="21" s="1"/>
  <c r="Q53" i="21" s="1"/>
  <c r="R53" i="21" s="1"/>
  <c r="S53" i="21" s="1"/>
  <c r="G57" i="21"/>
  <c r="H57" i="21" s="1"/>
  <c r="I57" i="21" s="1"/>
  <c r="J57" i="21" s="1"/>
  <c r="K57" i="21" s="1"/>
  <c r="L57" i="21" s="1"/>
  <c r="M57" i="21" s="1"/>
  <c r="N57" i="21" s="1"/>
  <c r="O57" i="21" s="1"/>
  <c r="P57" i="21" s="1"/>
  <c r="Q57" i="21" s="1"/>
  <c r="R57" i="21" s="1"/>
  <c r="S57" i="21" s="1"/>
  <c r="G21" i="21"/>
  <c r="H21" i="21" s="1"/>
  <c r="I21" i="21" s="1"/>
  <c r="J21" i="21" s="1"/>
  <c r="K21" i="21" s="1"/>
  <c r="L21" i="21" s="1"/>
  <c r="M21" i="21" s="1"/>
  <c r="N21" i="21" s="1"/>
  <c r="O21" i="21" s="1"/>
  <c r="P21" i="21" s="1"/>
  <c r="Q21" i="21" s="1"/>
  <c r="R21" i="21" s="1"/>
  <c r="S21" i="21" s="1"/>
  <c r="G50" i="21"/>
  <c r="G46" i="21"/>
  <c r="G42" i="21"/>
  <c r="G38" i="21"/>
  <c r="G17" i="21"/>
  <c r="H17" i="21" s="1"/>
  <c r="I17" i="21" s="1"/>
  <c r="J17" i="21" s="1"/>
  <c r="K17" i="21" s="1"/>
  <c r="L17" i="21" s="1"/>
  <c r="M17" i="21" s="1"/>
  <c r="N17" i="21" s="1"/>
  <c r="O17" i="21" s="1"/>
  <c r="P17" i="21" s="1"/>
  <c r="Q17" i="21" s="1"/>
  <c r="R17" i="21" s="1"/>
  <c r="S17" i="21" s="1"/>
  <c r="G25" i="21"/>
  <c r="H25" i="21" s="1"/>
  <c r="I25" i="21" s="1"/>
  <c r="J25" i="21" s="1"/>
  <c r="K25" i="21" s="1"/>
  <c r="L25" i="21" s="1"/>
  <c r="M25" i="21" s="1"/>
  <c r="N25" i="21" s="1"/>
  <c r="O25" i="21" s="1"/>
  <c r="P25" i="21" s="1"/>
  <c r="Q25" i="21" s="1"/>
  <c r="R25" i="21" s="1"/>
  <c r="S25" i="21" s="1"/>
  <c r="G13" i="21"/>
  <c r="H13" i="21" s="1"/>
  <c r="I13" i="21" s="1"/>
  <c r="J13" i="21" s="1"/>
  <c r="K13" i="21" s="1"/>
  <c r="L13" i="21" s="1"/>
  <c r="M13" i="21" s="1"/>
  <c r="N13" i="21" s="1"/>
  <c r="O13" i="21" s="1"/>
  <c r="P13" i="21" s="1"/>
  <c r="Q13" i="21" s="1"/>
  <c r="R13" i="21" s="1"/>
  <c r="S13" i="21" s="1"/>
  <c r="G20" i="21"/>
  <c r="H20" i="21" s="1"/>
  <c r="I20" i="21" s="1"/>
  <c r="J20" i="21" s="1"/>
  <c r="K20" i="21" s="1"/>
  <c r="L20" i="21" s="1"/>
  <c r="M20" i="21" s="1"/>
  <c r="N20" i="21" s="1"/>
  <c r="O20" i="21" s="1"/>
  <c r="P20" i="21" s="1"/>
  <c r="Q20" i="21" s="1"/>
  <c r="R20" i="21" s="1"/>
  <c r="S20" i="21" s="1"/>
  <c r="G16" i="21"/>
  <c r="H16" i="21" s="1"/>
  <c r="I16" i="21" s="1"/>
  <c r="J16" i="21" s="1"/>
  <c r="K16" i="21" s="1"/>
  <c r="L16" i="21" s="1"/>
  <c r="M16" i="21" s="1"/>
  <c r="N16" i="21" s="1"/>
  <c r="O16" i="21" s="1"/>
  <c r="P16" i="21" s="1"/>
  <c r="Q16" i="21" s="1"/>
  <c r="R16" i="21" s="1"/>
  <c r="S16" i="21" s="1"/>
  <c r="G12" i="21"/>
  <c r="H12" i="21" s="1"/>
  <c r="I12" i="21" s="1"/>
  <c r="J12" i="21" s="1"/>
  <c r="K12" i="21" s="1"/>
  <c r="L12" i="21" s="1"/>
  <c r="M12" i="21" s="1"/>
  <c r="N12" i="21" s="1"/>
  <c r="O12" i="21" s="1"/>
  <c r="P12" i="21" s="1"/>
  <c r="Q12" i="21" s="1"/>
  <c r="R12" i="21" s="1"/>
  <c r="S12" i="21" s="1"/>
  <c r="G250" i="20"/>
  <c r="G241" i="20"/>
  <c r="H241" i="20" s="1"/>
  <c r="I241" i="20" s="1"/>
  <c r="J241" i="20" s="1"/>
  <c r="K241" i="20" s="1"/>
  <c r="L241" i="20" s="1"/>
  <c r="M241" i="20" s="1"/>
  <c r="N241" i="20" s="1"/>
  <c r="O241" i="20" s="1"/>
  <c r="P241" i="20" s="1"/>
  <c r="Q241" i="20" s="1"/>
  <c r="R241" i="20" s="1"/>
  <c r="S241" i="20" s="1"/>
  <c r="G195" i="20"/>
  <c r="G218" i="20"/>
  <c r="G209" i="20"/>
  <c r="H209" i="20" s="1"/>
  <c r="I209" i="20" s="1"/>
  <c r="J209" i="20" s="1"/>
  <c r="K209" i="20" s="1"/>
  <c r="L209" i="20" s="1"/>
  <c r="M209" i="20" s="1"/>
  <c r="N209" i="20" s="1"/>
  <c r="O209" i="20" s="1"/>
  <c r="P209" i="20" s="1"/>
  <c r="Q209" i="20" s="1"/>
  <c r="R209" i="20" s="1"/>
  <c r="S209" i="20" s="1"/>
  <c r="G187" i="20"/>
  <c r="G177" i="20"/>
  <c r="H177" i="20" s="1"/>
  <c r="I177" i="20" s="1"/>
  <c r="J177" i="20" s="1"/>
  <c r="K177" i="20" s="1"/>
  <c r="L177" i="20" s="1"/>
  <c r="M177" i="20" s="1"/>
  <c r="N177" i="20" s="1"/>
  <c r="O177" i="20" s="1"/>
  <c r="P177" i="20" s="1"/>
  <c r="Q177" i="20" s="1"/>
  <c r="R177" i="20" s="1"/>
  <c r="S177" i="20" s="1"/>
  <c r="G231" i="20"/>
  <c r="G203" i="20"/>
  <c r="F255" i="20"/>
  <c r="G255" i="20"/>
  <c r="H255" i="20" s="1"/>
  <c r="I255" i="20" s="1"/>
  <c r="J255" i="20" s="1"/>
  <c r="K255" i="20" s="1"/>
  <c r="L255" i="20" s="1"/>
  <c r="M255" i="20" s="1"/>
  <c r="N255" i="20" s="1"/>
  <c r="O255" i="20" s="1"/>
  <c r="P255" i="20" s="1"/>
  <c r="Q255" i="20" s="1"/>
  <c r="R255" i="20" s="1"/>
  <c r="S255" i="20" s="1"/>
  <c r="G247" i="20"/>
  <c r="G225" i="20"/>
  <c r="H225" i="20" s="1"/>
  <c r="I225" i="20" s="1"/>
  <c r="J225" i="20" s="1"/>
  <c r="K225" i="20" s="1"/>
  <c r="L225" i="20" s="1"/>
  <c r="M225" i="20" s="1"/>
  <c r="N225" i="20" s="1"/>
  <c r="O225" i="20" s="1"/>
  <c r="P225" i="20" s="1"/>
  <c r="Q225" i="20" s="1"/>
  <c r="R225" i="20" s="1"/>
  <c r="S225" i="20" s="1"/>
  <c r="G215" i="20"/>
  <c r="G249" i="20"/>
  <c r="H249" i="20" s="1"/>
  <c r="I249" i="20" s="1"/>
  <c r="J249" i="20" s="1"/>
  <c r="K249" i="20" s="1"/>
  <c r="L249" i="20" s="1"/>
  <c r="M249" i="20" s="1"/>
  <c r="N249" i="20" s="1"/>
  <c r="O249" i="20" s="1"/>
  <c r="P249" i="20" s="1"/>
  <c r="Q249" i="20" s="1"/>
  <c r="R249" i="20" s="1"/>
  <c r="S249" i="20" s="1"/>
  <c r="G239" i="20"/>
  <c r="G217" i="20"/>
  <c r="H217" i="20" s="1"/>
  <c r="I217" i="20" s="1"/>
  <c r="J217" i="20" s="1"/>
  <c r="K217" i="20" s="1"/>
  <c r="L217" i="20" s="1"/>
  <c r="M217" i="20" s="1"/>
  <c r="N217" i="20" s="1"/>
  <c r="O217" i="20" s="1"/>
  <c r="P217" i="20" s="1"/>
  <c r="Q217" i="20" s="1"/>
  <c r="R217" i="20" s="1"/>
  <c r="S217" i="20" s="1"/>
  <c r="G125" i="20"/>
  <c r="H125" i="20" s="1"/>
  <c r="I125" i="20" s="1"/>
  <c r="J125" i="20" s="1"/>
  <c r="K125" i="20" s="1"/>
  <c r="L125" i="20" s="1"/>
  <c r="M125" i="20" s="1"/>
  <c r="N125" i="20" s="1"/>
  <c r="O125" i="20" s="1"/>
  <c r="P125" i="20" s="1"/>
  <c r="Q125" i="20" s="1"/>
  <c r="R125" i="20" s="1"/>
  <c r="S125" i="20" s="1"/>
  <c r="G117" i="20"/>
  <c r="H117" i="20" s="1"/>
  <c r="I117" i="20" s="1"/>
  <c r="J117" i="20" s="1"/>
  <c r="K117" i="20" s="1"/>
  <c r="L117" i="20" s="1"/>
  <c r="M117" i="20" s="1"/>
  <c r="N117" i="20" s="1"/>
  <c r="O117" i="20" s="1"/>
  <c r="P117" i="20" s="1"/>
  <c r="Q117" i="20" s="1"/>
  <c r="R117" i="20" s="1"/>
  <c r="S117" i="20" s="1"/>
  <c r="G111" i="20"/>
  <c r="G233" i="20"/>
  <c r="H233" i="20" s="1"/>
  <c r="I233" i="20" s="1"/>
  <c r="J233" i="20" s="1"/>
  <c r="K233" i="20" s="1"/>
  <c r="L233" i="20" s="1"/>
  <c r="M233" i="20" s="1"/>
  <c r="N233" i="20" s="1"/>
  <c r="O233" i="20" s="1"/>
  <c r="P233" i="20" s="1"/>
  <c r="Q233" i="20" s="1"/>
  <c r="R233" i="20" s="1"/>
  <c r="S233" i="20" s="1"/>
  <c r="G223" i="20"/>
  <c r="G175" i="20"/>
  <c r="G181" i="20"/>
  <c r="H181" i="20" s="1"/>
  <c r="I181" i="20" s="1"/>
  <c r="J181" i="20" s="1"/>
  <c r="K181" i="20" s="1"/>
  <c r="L181" i="20" s="1"/>
  <c r="M181" i="20" s="1"/>
  <c r="N181" i="20" s="1"/>
  <c r="O181" i="20" s="1"/>
  <c r="P181" i="20" s="1"/>
  <c r="Q181" i="20" s="1"/>
  <c r="R181" i="20" s="1"/>
  <c r="S181" i="20" s="1"/>
  <c r="G179" i="20"/>
  <c r="G133" i="20"/>
  <c r="H133" i="20" s="1"/>
  <c r="I133" i="20" s="1"/>
  <c r="J133" i="20" s="1"/>
  <c r="K133" i="20" s="1"/>
  <c r="L133" i="20" s="1"/>
  <c r="M133" i="20" s="1"/>
  <c r="N133" i="20" s="1"/>
  <c r="O133" i="20" s="1"/>
  <c r="P133" i="20" s="1"/>
  <c r="Q133" i="20" s="1"/>
  <c r="R133" i="20" s="1"/>
  <c r="S133" i="20" s="1"/>
  <c r="G165" i="20"/>
  <c r="H165" i="20" s="1"/>
  <c r="I165" i="20" s="1"/>
  <c r="J165" i="20" s="1"/>
  <c r="K165" i="20" s="1"/>
  <c r="L165" i="20" s="1"/>
  <c r="M165" i="20" s="1"/>
  <c r="N165" i="20" s="1"/>
  <c r="O165" i="20" s="1"/>
  <c r="P165" i="20" s="1"/>
  <c r="Q165" i="20" s="1"/>
  <c r="R165" i="20" s="1"/>
  <c r="S165" i="20" s="1"/>
  <c r="G163" i="20"/>
  <c r="G161" i="20"/>
  <c r="H161" i="20" s="1"/>
  <c r="I161" i="20" s="1"/>
  <c r="J161" i="20" s="1"/>
  <c r="K161" i="20" s="1"/>
  <c r="L161" i="20" s="1"/>
  <c r="M161" i="20" s="1"/>
  <c r="N161" i="20" s="1"/>
  <c r="O161" i="20" s="1"/>
  <c r="P161" i="20" s="1"/>
  <c r="Q161" i="20" s="1"/>
  <c r="R161" i="20" s="1"/>
  <c r="S161" i="20" s="1"/>
  <c r="G159" i="20"/>
  <c r="G157" i="20"/>
  <c r="H157" i="20" s="1"/>
  <c r="I157" i="20" s="1"/>
  <c r="J157" i="20" s="1"/>
  <c r="K157" i="20" s="1"/>
  <c r="L157" i="20" s="1"/>
  <c r="M157" i="20" s="1"/>
  <c r="N157" i="20" s="1"/>
  <c r="O157" i="20" s="1"/>
  <c r="P157" i="20" s="1"/>
  <c r="Q157" i="20" s="1"/>
  <c r="R157" i="20" s="1"/>
  <c r="S157" i="20" s="1"/>
  <c r="G155" i="20"/>
  <c r="G153" i="20"/>
  <c r="H153" i="20" s="1"/>
  <c r="I153" i="20" s="1"/>
  <c r="J153" i="20" s="1"/>
  <c r="K153" i="20" s="1"/>
  <c r="L153" i="20" s="1"/>
  <c r="M153" i="20" s="1"/>
  <c r="N153" i="20" s="1"/>
  <c r="O153" i="20" s="1"/>
  <c r="P153" i="20" s="1"/>
  <c r="Q153" i="20" s="1"/>
  <c r="R153" i="20" s="1"/>
  <c r="S153" i="20" s="1"/>
  <c r="G151" i="20"/>
  <c r="G135" i="20"/>
  <c r="G127" i="20"/>
  <c r="G119" i="20"/>
  <c r="G109" i="20"/>
  <c r="H109" i="20" s="1"/>
  <c r="I109" i="20" s="1"/>
  <c r="J109" i="20" s="1"/>
  <c r="K109" i="20" s="1"/>
  <c r="L109" i="20" s="1"/>
  <c r="M109" i="20" s="1"/>
  <c r="N109" i="20" s="1"/>
  <c r="O109" i="20" s="1"/>
  <c r="P109" i="20" s="1"/>
  <c r="Q109" i="20" s="1"/>
  <c r="R109" i="20" s="1"/>
  <c r="S109" i="20" s="1"/>
  <c r="G103" i="20"/>
  <c r="G101" i="20"/>
  <c r="H101" i="20" s="1"/>
  <c r="I101" i="20" s="1"/>
  <c r="J101" i="20" s="1"/>
  <c r="K101" i="20" s="1"/>
  <c r="L101" i="20" s="1"/>
  <c r="M101" i="20" s="1"/>
  <c r="N101" i="20" s="1"/>
  <c r="O101" i="20" s="1"/>
  <c r="P101" i="20" s="1"/>
  <c r="Q101" i="20" s="1"/>
  <c r="R101" i="20" s="1"/>
  <c r="S101" i="20" s="1"/>
  <c r="G98" i="20"/>
  <c r="G91" i="20"/>
  <c r="G83" i="20"/>
  <c r="G79" i="20"/>
  <c r="G75" i="20"/>
  <c r="G71" i="20"/>
  <c r="G67" i="20"/>
  <c r="G63" i="20"/>
  <c r="G59" i="20"/>
  <c r="G55" i="20"/>
  <c r="G87" i="20"/>
  <c r="G31" i="20"/>
  <c r="G29" i="20"/>
  <c r="H29" i="20" s="1"/>
  <c r="I29" i="20" s="1"/>
  <c r="J29" i="20" s="1"/>
  <c r="K29" i="20" s="1"/>
  <c r="L29" i="20" s="1"/>
  <c r="M29" i="20" s="1"/>
  <c r="N29" i="20" s="1"/>
  <c r="O29" i="20" s="1"/>
  <c r="P29" i="20" s="1"/>
  <c r="Q29" i="20" s="1"/>
  <c r="R29" i="20" s="1"/>
  <c r="S29" i="20" s="1"/>
  <c r="G27" i="20"/>
  <c r="G49" i="20"/>
  <c r="H49" i="20" s="1"/>
  <c r="I49" i="20" s="1"/>
  <c r="J49" i="20" s="1"/>
  <c r="K49" i="20" s="1"/>
  <c r="L49" i="20" s="1"/>
  <c r="M49" i="20" s="1"/>
  <c r="N49" i="20" s="1"/>
  <c r="O49" i="20" s="1"/>
  <c r="P49" i="20" s="1"/>
  <c r="Q49" i="20" s="1"/>
  <c r="R49" i="20" s="1"/>
  <c r="S49" i="20" s="1"/>
  <c r="G45" i="20"/>
  <c r="H45" i="20" s="1"/>
  <c r="I45" i="20" s="1"/>
  <c r="J45" i="20" s="1"/>
  <c r="K45" i="20" s="1"/>
  <c r="L45" i="20" s="1"/>
  <c r="M45" i="20" s="1"/>
  <c r="N45" i="20" s="1"/>
  <c r="O45" i="20" s="1"/>
  <c r="P45" i="20" s="1"/>
  <c r="Q45" i="20" s="1"/>
  <c r="R45" i="20" s="1"/>
  <c r="S45" i="20" s="1"/>
  <c r="G15" i="20"/>
  <c r="F255" i="4"/>
  <c r="F254" i="4"/>
  <c r="G254" i="4"/>
  <c r="H254" i="4" s="1"/>
  <c r="I254" i="4" s="1"/>
  <c r="J254" i="4" s="1"/>
  <c r="K254" i="4" s="1"/>
  <c r="L254" i="4" s="1"/>
  <c r="M254" i="4" s="1"/>
  <c r="N254" i="4" s="1"/>
  <c r="O254" i="4" s="1"/>
  <c r="P254" i="4" s="1"/>
  <c r="Q254" i="4" s="1"/>
  <c r="R254" i="4" s="1"/>
  <c r="S254" i="4" s="1"/>
  <c r="G250" i="4"/>
  <c r="G223" i="4"/>
  <c r="G208" i="4"/>
  <c r="H208" i="4" s="1"/>
  <c r="I208" i="4" s="1"/>
  <c r="J208" i="4" s="1"/>
  <c r="K208" i="4" s="1"/>
  <c r="L208" i="4" s="1"/>
  <c r="M208" i="4" s="1"/>
  <c r="N208" i="4" s="1"/>
  <c r="O208" i="4" s="1"/>
  <c r="P208" i="4" s="1"/>
  <c r="Q208" i="4" s="1"/>
  <c r="R208" i="4" s="1"/>
  <c r="S208" i="4" s="1"/>
  <c r="G238" i="4"/>
  <c r="G246" i="4"/>
  <c r="G242" i="4"/>
  <c r="G236" i="4"/>
  <c r="H236" i="4" s="1"/>
  <c r="I236" i="4" s="1"/>
  <c r="J236" i="4" s="1"/>
  <c r="K236" i="4" s="1"/>
  <c r="L236" i="4" s="1"/>
  <c r="M236" i="4" s="1"/>
  <c r="N236" i="4" s="1"/>
  <c r="O236" i="4" s="1"/>
  <c r="P236" i="4" s="1"/>
  <c r="Q236" i="4" s="1"/>
  <c r="R236" i="4" s="1"/>
  <c r="S236" i="4" s="1"/>
  <c r="G197" i="4"/>
  <c r="H197" i="4" s="1"/>
  <c r="I197" i="4" s="1"/>
  <c r="J197" i="4" s="1"/>
  <c r="K197" i="4" s="1"/>
  <c r="L197" i="4" s="1"/>
  <c r="M197" i="4" s="1"/>
  <c r="N197" i="4" s="1"/>
  <c r="O197" i="4" s="1"/>
  <c r="P197" i="4" s="1"/>
  <c r="Q197" i="4" s="1"/>
  <c r="R197" i="4" s="1"/>
  <c r="S197" i="4" s="1"/>
  <c r="G193" i="4"/>
  <c r="H193" i="4" s="1"/>
  <c r="I193" i="4" s="1"/>
  <c r="J193" i="4" s="1"/>
  <c r="K193" i="4" s="1"/>
  <c r="L193" i="4" s="1"/>
  <c r="M193" i="4" s="1"/>
  <c r="N193" i="4" s="1"/>
  <c r="O193" i="4" s="1"/>
  <c r="P193" i="4" s="1"/>
  <c r="Q193" i="4" s="1"/>
  <c r="R193" i="4" s="1"/>
  <c r="S193" i="4" s="1"/>
  <c r="G189" i="4"/>
  <c r="H189" i="4" s="1"/>
  <c r="I189" i="4" s="1"/>
  <c r="J189" i="4" s="1"/>
  <c r="K189" i="4" s="1"/>
  <c r="L189" i="4" s="1"/>
  <c r="M189" i="4" s="1"/>
  <c r="N189" i="4" s="1"/>
  <c r="O189" i="4" s="1"/>
  <c r="P189" i="4" s="1"/>
  <c r="Q189" i="4" s="1"/>
  <c r="R189" i="4" s="1"/>
  <c r="S189" i="4" s="1"/>
  <c r="G185" i="4"/>
  <c r="H185" i="4" s="1"/>
  <c r="I185" i="4" s="1"/>
  <c r="J185" i="4" s="1"/>
  <c r="K185" i="4" s="1"/>
  <c r="L185" i="4" s="1"/>
  <c r="M185" i="4" s="1"/>
  <c r="N185" i="4" s="1"/>
  <c r="O185" i="4" s="1"/>
  <c r="P185" i="4" s="1"/>
  <c r="Q185" i="4" s="1"/>
  <c r="R185" i="4" s="1"/>
  <c r="S185" i="4" s="1"/>
  <c r="G181" i="4"/>
  <c r="H181" i="4" s="1"/>
  <c r="I181" i="4" s="1"/>
  <c r="J181" i="4" s="1"/>
  <c r="K181" i="4" s="1"/>
  <c r="L181" i="4" s="1"/>
  <c r="M181" i="4" s="1"/>
  <c r="N181" i="4" s="1"/>
  <c r="O181" i="4" s="1"/>
  <c r="P181" i="4" s="1"/>
  <c r="Q181" i="4" s="1"/>
  <c r="R181" i="4" s="1"/>
  <c r="S181" i="4" s="1"/>
  <c r="G177" i="4"/>
  <c r="H177" i="4" s="1"/>
  <c r="I177" i="4" s="1"/>
  <c r="J177" i="4" s="1"/>
  <c r="K177" i="4" s="1"/>
  <c r="L177" i="4" s="1"/>
  <c r="M177" i="4" s="1"/>
  <c r="N177" i="4" s="1"/>
  <c r="O177" i="4" s="1"/>
  <c r="P177" i="4" s="1"/>
  <c r="Q177" i="4" s="1"/>
  <c r="R177" i="4" s="1"/>
  <c r="S177" i="4" s="1"/>
  <c r="G119" i="4"/>
  <c r="G219" i="4"/>
  <c r="G215" i="4"/>
  <c r="G211" i="4"/>
  <c r="G206" i="4"/>
  <c r="G200" i="4"/>
  <c r="H200" i="4" s="1"/>
  <c r="I200" i="4" s="1"/>
  <c r="J200" i="4" s="1"/>
  <c r="K200" i="4" s="1"/>
  <c r="L200" i="4" s="1"/>
  <c r="M200" i="4" s="1"/>
  <c r="N200" i="4" s="1"/>
  <c r="O200" i="4" s="1"/>
  <c r="P200" i="4" s="1"/>
  <c r="Q200" i="4" s="1"/>
  <c r="R200" i="4" s="1"/>
  <c r="S200" i="4" s="1"/>
  <c r="G196" i="4"/>
  <c r="H196" i="4" s="1"/>
  <c r="I196" i="4" s="1"/>
  <c r="J196" i="4" s="1"/>
  <c r="K196" i="4" s="1"/>
  <c r="L196" i="4" s="1"/>
  <c r="M196" i="4" s="1"/>
  <c r="N196" i="4" s="1"/>
  <c r="O196" i="4" s="1"/>
  <c r="P196" i="4" s="1"/>
  <c r="Q196" i="4" s="1"/>
  <c r="R196" i="4" s="1"/>
  <c r="S196" i="4" s="1"/>
  <c r="G192" i="4"/>
  <c r="H192" i="4" s="1"/>
  <c r="I192" i="4" s="1"/>
  <c r="J192" i="4" s="1"/>
  <c r="K192" i="4" s="1"/>
  <c r="L192" i="4" s="1"/>
  <c r="M192" i="4" s="1"/>
  <c r="N192" i="4" s="1"/>
  <c r="O192" i="4" s="1"/>
  <c r="P192" i="4" s="1"/>
  <c r="Q192" i="4" s="1"/>
  <c r="R192" i="4" s="1"/>
  <c r="S192" i="4" s="1"/>
  <c r="G188" i="4"/>
  <c r="H188" i="4" s="1"/>
  <c r="I188" i="4" s="1"/>
  <c r="J188" i="4" s="1"/>
  <c r="K188" i="4" s="1"/>
  <c r="L188" i="4" s="1"/>
  <c r="M188" i="4" s="1"/>
  <c r="N188" i="4" s="1"/>
  <c r="O188" i="4" s="1"/>
  <c r="P188" i="4" s="1"/>
  <c r="Q188" i="4" s="1"/>
  <c r="R188" i="4" s="1"/>
  <c r="S188" i="4" s="1"/>
  <c r="G184" i="4"/>
  <c r="H184" i="4" s="1"/>
  <c r="I184" i="4" s="1"/>
  <c r="J184" i="4" s="1"/>
  <c r="K184" i="4" s="1"/>
  <c r="L184" i="4" s="1"/>
  <c r="M184" i="4" s="1"/>
  <c r="N184" i="4" s="1"/>
  <c r="O184" i="4" s="1"/>
  <c r="P184" i="4" s="1"/>
  <c r="Q184" i="4" s="1"/>
  <c r="R184" i="4" s="1"/>
  <c r="S184" i="4" s="1"/>
  <c r="G180" i="4"/>
  <c r="H180" i="4" s="1"/>
  <c r="I180" i="4" s="1"/>
  <c r="J180" i="4" s="1"/>
  <c r="K180" i="4" s="1"/>
  <c r="L180" i="4" s="1"/>
  <c r="M180" i="4" s="1"/>
  <c r="N180" i="4" s="1"/>
  <c r="O180" i="4" s="1"/>
  <c r="P180" i="4" s="1"/>
  <c r="Q180" i="4" s="1"/>
  <c r="R180" i="4" s="1"/>
  <c r="S180" i="4" s="1"/>
  <c r="G176" i="4"/>
  <c r="H176" i="4" s="1"/>
  <c r="I176" i="4" s="1"/>
  <c r="J176" i="4" s="1"/>
  <c r="K176" i="4" s="1"/>
  <c r="L176" i="4" s="1"/>
  <c r="M176" i="4" s="1"/>
  <c r="N176" i="4" s="1"/>
  <c r="O176" i="4" s="1"/>
  <c r="P176" i="4" s="1"/>
  <c r="Q176" i="4" s="1"/>
  <c r="R176" i="4" s="1"/>
  <c r="S176" i="4" s="1"/>
  <c r="G150" i="4"/>
  <c r="G127" i="4"/>
  <c r="G160" i="4"/>
  <c r="H160" i="4" s="1"/>
  <c r="I160" i="4" s="1"/>
  <c r="J160" i="4" s="1"/>
  <c r="K160" i="4" s="1"/>
  <c r="L160" i="4" s="1"/>
  <c r="M160" i="4" s="1"/>
  <c r="N160" i="4" s="1"/>
  <c r="O160" i="4" s="1"/>
  <c r="P160" i="4" s="1"/>
  <c r="Q160" i="4" s="1"/>
  <c r="R160" i="4" s="1"/>
  <c r="S160" i="4" s="1"/>
  <c r="G158" i="4"/>
  <c r="G129" i="4"/>
  <c r="H129" i="4" s="1"/>
  <c r="I129" i="4" s="1"/>
  <c r="J129" i="4" s="1"/>
  <c r="K129" i="4" s="1"/>
  <c r="L129" i="4" s="1"/>
  <c r="M129" i="4" s="1"/>
  <c r="N129" i="4" s="1"/>
  <c r="O129" i="4" s="1"/>
  <c r="P129" i="4" s="1"/>
  <c r="Q129" i="4" s="1"/>
  <c r="R129" i="4" s="1"/>
  <c r="S129" i="4" s="1"/>
  <c r="G173" i="4"/>
  <c r="H173" i="4" s="1"/>
  <c r="I173" i="4" s="1"/>
  <c r="J173" i="4" s="1"/>
  <c r="K173" i="4" s="1"/>
  <c r="L173" i="4" s="1"/>
  <c r="M173" i="4" s="1"/>
  <c r="N173" i="4" s="1"/>
  <c r="O173" i="4" s="1"/>
  <c r="P173" i="4" s="1"/>
  <c r="Q173" i="4" s="1"/>
  <c r="R173" i="4" s="1"/>
  <c r="S173" i="4" s="1"/>
  <c r="G168" i="4"/>
  <c r="H168" i="4" s="1"/>
  <c r="I168" i="4" s="1"/>
  <c r="J168" i="4" s="1"/>
  <c r="K168" i="4" s="1"/>
  <c r="L168" i="4" s="1"/>
  <c r="M168" i="4" s="1"/>
  <c r="N168" i="4" s="1"/>
  <c r="O168" i="4" s="1"/>
  <c r="P168" i="4" s="1"/>
  <c r="Q168" i="4" s="1"/>
  <c r="R168" i="4" s="1"/>
  <c r="S168" i="4" s="1"/>
  <c r="G162" i="4"/>
  <c r="G134" i="4"/>
  <c r="G121" i="4"/>
  <c r="H121" i="4" s="1"/>
  <c r="I121" i="4" s="1"/>
  <c r="J121" i="4" s="1"/>
  <c r="K121" i="4" s="1"/>
  <c r="L121" i="4" s="1"/>
  <c r="M121" i="4" s="1"/>
  <c r="N121" i="4" s="1"/>
  <c r="O121" i="4" s="1"/>
  <c r="P121" i="4" s="1"/>
  <c r="Q121" i="4" s="1"/>
  <c r="R121" i="4" s="1"/>
  <c r="S121" i="4" s="1"/>
  <c r="G146" i="4"/>
  <c r="G172" i="4"/>
  <c r="H172" i="4" s="1"/>
  <c r="I172" i="4" s="1"/>
  <c r="J172" i="4" s="1"/>
  <c r="K172" i="4" s="1"/>
  <c r="L172" i="4" s="1"/>
  <c r="M172" i="4" s="1"/>
  <c r="N172" i="4" s="1"/>
  <c r="O172" i="4" s="1"/>
  <c r="P172" i="4" s="1"/>
  <c r="Q172" i="4" s="1"/>
  <c r="R172" i="4" s="1"/>
  <c r="S172" i="4" s="1"/>
  <c r="G154" i="4"/>
  <c r="G138" i="4"/>
  <c r="G142" i="4"/>
  <c r="G107" i="4"/>
  <c r="G105" i="4"/>
  <c r="H105" i="4" s="1"/>
  <c r="I105" i="4" s="1"/>
  <c r="J105" i="4" s="1"/>
  <c r="K105" i="4" s="1"/>
  <c r="L105" i="4" s="1"/>
  <c r="M105" i="4" s="1"/>
  <c r="N105" i="4" s="1"/>
  <c r="O105" i="4" s="1"/>
  <c r="P105" i="4" s="1"/>
  <c r="Q105" i="4" s="1"/>
  <c r="R105" i="4" s="1"/>
  <c r="S105" i="4" s="1"/>
  <c r="G97" i="4"/>
  <c r="H97" i="4" s="1"/>
  <c r="I97" i="4" s="1"/>
  <c r="J97" i="4" s="1"/>
  <c r="K97" i="4" s="1"/>
  <c r="L97" i="4" s="1"/>
  <c r="M97" i="4" s="1"/>
  <c r="N97" i="4" s="1"/>
  <c r="O97" i="4" s="1"/>
  <c r="P97" i="4" s="1"/>
  <c r="Q97" i="4" s="1"/>
  <c r="R97" i="4" s="1"/>
  <c r="S97" i="4" s="1"/>
  <c r="G93" i="4"/>
  <c r="H93" i="4" s="1"/>
  <c r="I93" i="4" s="1"/>
  <c r="J93" i="4" s="1"/>
  <c r="K93" i="4" s="1"/>
  <c r="L93" i="4" s="1"/>
  <c r="M93" i="4" s="1"/>
  <c r="N93" i="4" s="1"/>
  <c r="O93" i="4" s="1"/>
  <c r="P93" i="4" s="1"/>
  <c r="Q93" i="4" s="1"/>
  <c r="R93" i="4" s="1"/>
  <c r="S93" i="4" s="1"/>
  <c r="G101" i="4"/>
  <c r="H101" i="4" s="1"/>
  <c r="I101" i="4" s="1"/>
  <c r="J101" i="4" s="1"/>
  <c r="K101" i="4" s="1"/>
  <c r="L101" i="4" s="1"/>
  <c r="M101" i="4" s="1"/>
  <c r="N101" i="4" s="1"/>
  <c r="O101" i="4" s="1"/>
  <c r="P101" i="4" s="1"/>
  <c r="Q101" i="4" s="1"/>
  <c r="R101" i="4" s="1"/>
  <c r="S101" i="4" s="1"/>
  <c r="G82" i="4"/>
  <c r="G78" i="4"/>
  <c r="G74" i="4"/>
  <c r="G70" i="4"/>
  <c r="G66" i="4"/>
  <c r="G62" i="4"/>
  <c r="G58" i="4"/>
  <c r="G54" i="4"/>
  <c r="G49" i="4"/>
  <c r="H49" i="4" s="1"/>
  <c r="I49" i="4" s="1"/>
  <c r="J49" i="4" s="1"/>
  <c r="K49" i="4" s="1"/>
  <c r="L49" i="4" s="1"/>
  <c r="M49" i="4" s="1"/>
  <c r="N49" i="4" s="1"/>
  <c r="O49" i="4" s="1"/>
  <c r="P49" i="4" s="1"/>
  <c r="Q49" i="4" s="1"/>
  <c r="R49" i="4" s="1"/>
  <c r="S49" i="4" s="1"/>
  <c r="G41" i="4"/>
  <c r="H41" i="4" s="1"/>
  <c r="I41" i="4" s="1"/>
  <c r="J41" i="4" s="1"/>
  <c r="K41" i="4" s="1"/>
  <c r="L41" i="4" s="1"/>
  <c r="M41" i="4" s="1"/>
  <c r="N41" i="4" s="1"/>
  <c r="O41" i="4" s="1"/>
  <c r="P41" i="4" s="1"/>
  <c r="Q41" i="4" s="1"/>
  <c r="R41" i="4" s="1"/>
  <c r="S41" i="4" s="1"/>
  <c r="G17" i="4"/>
  <c r="H17" i="4" s="1"/>
  <c r="I17" i="4" s="1"/>
  <c r="J17" i="4" s="1"/>
  <c r="K17" i="4" s="1"/>
  <c r="L17" i="4" s="1"/>
  <c r="M17" i="4" s="1"/>
  <c r="N17" i="4" s="1"/>
  <c r="O17" i="4" s="1"/>
  <c r="P17" i="4" s="1"/>
  <c r="Q17" i="4" s="1"/>
  <c r="R17" i="4" s="1"/>
  <c r="S17" i="4" s="1"/>
  <c r="G65" i="4"/>
  <c r="H65" i="4" s="1"/>
  <c r="I65" i="4" s="1"/>
  <c r="J65" i="4" s="1"/>
  <c r="K65" i="4" s="1"/>
  <c r="L65" i="4" s="1"/>
  <c r="M65" i="4" s="1"/>
  <c r="N65" i="4" s="1"/>
  <c r="O65" i="4" s="1"/>
  <c r="P65" i="4" s="1"/>
  <c r="Q65" i="4" s="1"/>
  <c r="R65" i="4" s="1"/>
  <c r="S65" i="4" s="1"/>
  <c r="G61" i="4"/>
  <c r="H61" i="4" s="1"/>
  <c r="I61" i="4" s="1"/>
  <c r="J61" i="4" s="1"/>
  <c r="K61" i="4" s="1"/>
  <c r="L61" i="4" s="1"/>
  <c r="M61" i="4" s="1"/>
  <c r="N61" i="4" s="1"/>
  <c r="O61" i="4" s="1"/>
  <c r="P61" i="4" s="1"/>
  <c r="Q61" i="4" s="1"/>
  <c r="R61" i="4" s="1"/>
  <c r="S61" i="4" s="1"/>
  <c r="G57" i="4"/>
  <c r="H57" i="4" s="1"/>
  <c r="I57" i="4" s="1"/>
  <c r="J57" i="4" s="1"/>
  <c r="K57" i="4" s="1"/>
  <c r="L57" i="4" s="1"/>
  <c r="M57" i="4" s="1"/>
  <c r="N57" i="4" s="1"/>
  <c r="O57" i="4" s="1"/>
  <c r="P57" i="4" s="1"/>
  <c r="Q57" i="4" s="1"/>
  <c r="R57" i="4" s="1"/>
  <c r="S57" i="4" s="1"/>
  <c r="G53" i="4"/>
  <c r="H53" i="4" s="1"/>
  <c r="I53" i="4" s="1"/>
  <c r="J53" i="4" s="1"/>
  <c r="K53" i="4" s="1"/>
  <c r="L53" i="4" s="1"/>
  <c r="M53" i="4" s="1"/>
  <c r="N53" i="4" s="1"/>
  <c r="O53" i="4" s="1"/>
  <c r="P53" i="4" s="1"/>
  <c r="Q53" i="4" s="1"/>
  <c r="R53" i="4" s="1"/>
  <c r="S53" i="4" s="1"/>
  <c r="G33" i="4"/>
  <c r="H33" i="4" s="1"/>
  <c r="I33" i="4" s="1"/>
  <c r="J33" i="4" s="1"/>
  <c r="K33" i="4" s="1"/>
  <c r="L33" i="4" s="1"/>
  <c r="M33" i="4" s="1"/>
  <c r="N33" i="4" s="1"/>
  <c r="O33" i="4" s="1"/>
  <c r="P33" i="4" s="1"/>
  <c r="Q33" i="4" s="1"/>
  <c r="R33" i="4" s="1"/>
  <c r="S33" i="4" s="1"/>
  <c r="G37" i="4"/>
  <c r="H37" i="4" s="1"/>
  <c r="I37" i="4" s="1"/>
  <c r="J37" i="4" s="1"/>
  <c r="K37" i="4" s="1"/>
  <c r="L37" i="4" s="1"/>
  <c r="M37" i="4" s="1"/>
  <c r="N37" i="4" s="1"/>
  <c r="O37" i="4" s="1"/>
  <c r="P37" i="4" s="1"/>
  <c r="Q37" i="4" s="1"/>
  <c r="R37" i="4" s="1"/>
  <c r="S37" i="4" s="1"/>
  <c r="G21" i="4"/>
  <c r="H21" i="4" s="1"/>
  <c r="I21" i="4" s="1"/>
  <c r="J21" i="4" s="1"/>
  <c r="K21" i="4" s="1"/>
  <c r="L21" i="4" s="1"/>
  <c r="M21" i="4" s="1"/>
  <c r="N21" i="4" s="1"/>
  <c r="O21" i="4" s="1"/>
  <c r="P21" i="4" s="1"/>
  <c r="Q21" i="4" s="1"/>
  <c r="R21" i="4" s="1"/>
  <c r="S21" i="4" s="1"/>
  <c r="G25" i="4"/>
  <c r="H25" i="4" s="1"/>
  <c r="I25" i="4" s="1"/>
  <c r="J25" i="4" s="1"/>
  <c r="K25" i="4" s="1"/>
  <c r="L25" i="4" s="1"/>
  <c r="M25" i="4" s="1"/>
  <c r="N25" i="4" s="1"/>
  <c r="O25" i="4" s="1"/>
  <c r="P25" i="4" s="1"/>
  <c r="Q25" i="4" s="1"/>
  <c r="R25" i="4" s="1"/>
  <c r="S25" i="4" s="1"/>
  <c r="G29" i="4"/>
  <c r="H29" i="4" s="1"/>
  <c r="I29" i="4" s="1"/>
  <c r="J29" i="4" s="1"/>
  <c r="K29" i="4" s="1"/>
  <c r="L29" i="4" s="1"/>
  <c r="M29" i="4" s="1"/>
  <c r="N29" i="4" s="1"/>
  <c r="O29" i="4" s="1"/>
  <c r="P29" i="4" s="1"/>
  <c r="Q29" i="4" s="1"/>
  <c r="R29" i="4" s="1"/>
  <c r="S29" i="4" s="1"/>
  <c r="G13" i="4"/>
  <c r="H13" i="4" s="1"/>
  <c r="I13" i="4" s="1"/>
  <c r="J13" i="4" s="1"/>
  <c r="K13" i="4" s="1"/>
  <c r="L13" i="4" s="1"/>
  <c r="M13" i="4" s="1"/>
  <c r="N13" i="4" s="1"/>
  <c r="O13" i="4" s="1"/>
  <c r="P13" i="4" s="1"/>
  <c r="Q13" i="4" s="1"/>
  <c r="R13" i="4" s="1"/>
  <c r="S13" i="4" s="1"/>
  <c r="G28" i="4"/>
  <c r="H28" i="4" s="1"/>
  <c r="I28" i="4" s="1"/>
  <c r="J28" i="4" s="1"/>
  <c r="K28" i="4" s="1"/>
  <c r="L28" i="4" s="1"/>
  <c r="M28" i="4" s="1"/>
  <c r="N28" i="4" s="1"/>
  <c r="O28" i="4" s="1"/>
  <c r="P28" i="4" s="1"/>
  <c r="Q28" i="4" s="1"/>
  <c r="R28" i="4" s="1"/>
  <c r="S28" i="4" s="1"/>
  <c r="G24" i="4"/>
  <c r="H24" i="4" s="1"/>
  <c r="I24" i="4" s="1"/>
  <c r="J24" i="4" s="1"/>
  <c r="K24" i="4" s="1"/>
  <c r="L24" i="4" s="1"/>
  <c r="M24" i="4" s="1"/>
  <c r="N24" i="4" s="1"/>
  <c r="O24" i="4" s="1"/>
  <c r="P24" i="4" s="1"/>
  <c r="Q24" i="4" s="1"/>
  <c r="R24" i="4" s="1"/>
  <c r="S24" i="4" s="1"/>
  <c r="G20" i="4"/>
  <c r="H20" i="4" s="1"/>
  <c r="I20" i="4" s="1"/>
  <c r="J20" i="4" s="1"/>
  <c r="K20" i="4" s="1"/>
  <c r="L20" i="4" s="1"/>
  <c r="M20" i="4" s="1"/>
  <c r="N20" i="4" s="1"/>
  <c r="O20" i="4" s="1"/>
  <c r="P20" i="4" s="1"/>
  <c r="Q20" i="4" s="1"/>
  <c r="R20" i="4" s="1"/>
  <c r="S20" i="4" s="1"/>
  <c r="G16" i="4"/>
  <c r="H16" i="4" s="1"/>
  <c r="I16" i="4" s="1"/>
  <c r="J16" i="4" s="1"/>
  <c r="K16" i="4" s="1"/>
  <c r="L16" i="4" s="1"/>
  <c r="M16" i="4" s="1"/>
  <c r="N16" i="4" s="1"/>
  <c r="O16" i="4" s="1"/>
  <c r="P16" i="4" s="1"/>
  <c r="Q16" i="4" s="1"/>
  <c r="R16" i="4" s="1"/>
  <c r="S16" i="4" s="1"/>
  <c r="G12" i="4"/>
  <c r="H12" i="4" s="1"/>
  <c r="I12" i="4" s="1"/>
  <c r="J12" i="4" s="1"/>
  <c r="K12" i="4" s="1"/>
  <c r="L12" i="4" s="1"/>
  <c r="M12" i="4" s="1"/>
  <c r="N12" i="4" s="1"/>
  <c r="O12" i="4" s="1"/>
  <c r="P12" i="4" s="1"/>
  <c r="Q12" i="4" s="1"/>
  <c r="R12" i="4" s="1"/>
  <c r="S12" i="4" s="1"/>
  <c r="G11" i="51"/>
  <c r="G12" i="51"/>
  <c r="G10" i="51"/>
  <c r="G12" i="50"/>
  <c r="G11" i="50"/>
  <c r="G10" i="50"/>
  <c r="G12" i="49"/>
  <c r="G10" i="49"/>
  <c r="G11" i="49"/>
  <c r="G12" i="48"/>
  <c r="G10" i="48"/>
  <c r="G11" i="48"/>
  <c r="G11" i="46"/>
  <c r="G12" i="46"/>
  <c r="G10" i="46"/>
  <c r="J615" i="18" l="1"/>
  <c r="N42" i="18"/>
  <c r="M42" i="18"/>
  <c r="L42" i="18"/>
  <c r="K42" i="18"/>
  <c r="J42" i="18"/>
  <c r="I42" i="18"/>
  <c r="H42" i="18"/>
  <c r="G42" i="18"/>
  <c r="F42" i="18"/>
  <c r="E42" i="18"/>
  <c r="C42" i="18"/>
  <c r="N41" i="18"/>
  <c r="M41" i="18"/>
  <c r="L41" i="18"/>
  <c r="K41" i="18"/>
  <c r="J41" i="18"/>
  <c r="I41" i="18"/>
  <c r="H41" i="18"/>
  <c r="G41" i="18"/>
  <c r="F41" i="18"/>
  <c r="E41" i="18"/>
  <c r="C41" i="18"/>
  <c r="N40" i="18"/>
  <c r="M40" i="18"/>
  <c r="L40" i="18"/>
  <c r="K40" i="18"/>
  <c r="J40" i="18"/>
  <c r="I40" i="18"/>
  <c r="H40" i="18"/>
  <c r="G40" i="18"/>
  <c r="F40" i="18"/>
  <c r="E40" i="18"/>
  <c r="C40" i="18"/>
  <c r="N32" i="18"/>
  <c r="M32" i="18"/>
  <c r="L32" i="18"/>
  <c r="K32" i="18"/>
  <c r="J32" i="18"/>
  <c r="I32" i="18"/>
  <c r="H32" i="18"/>
  <c r="G32" i="18"/>
  <c r="F32" i="18"/>
  <c r="E32" i="18"/>
  <c r="D32" i="18"/>
  <c r="C32" i="18"/>
  <c r="N31" i="18"/>
  <c r="M31" i="18"/>
  <c r="L31" i="18"/>
  <c r="K31" i="18"/>
  <c r="J31" i="18"/>
  <c r="I31" i="18"/>
  <c r="H31" i="18"/>
  <c r="G31" i="18"/>
  <c r="F31" i="18"/>
  <c r="E31" i="18"/>
  <c r="D31" i="18"/>
  <c r="C31" i="18"/>
  <c r="N30" i="18"/>
  <c r="M30" i="18"/>
  <c r="L30" i="18"/>
  <c r="K30" i="18"/>
  <c r="J30" i="18"/>
  <c r="I30" i="18"/>
  <c r="H30" i="18"/>
  <c r="G30" i="18"/>
  <c r="F30" i="18"/>
  <c r="E30" i="18"/>
  <c r="D30" i="18"/>
  <c r="C30" i="18"/>
  <c r="H91" i="23" s="1"/>
  <c r="I91" i="23" s="1"/>
  <c r="N29" i="18"/>
  <c r="M29" i="18"/>
  <c r="L29" i="18"/>
  <c r="K29" i="18"/>
  <c r="J29" i="18"/>
  <c r="I29" i="18"/>
  <c r="H29" i="18"/>
  <c r="G29" i="18"/>
  <c r="F29" i="18"/>
  <c r="E29" i="18"/>
  <c r="D29" i="18"/>
  <c r="C29" i="18"/>
  <c r="N25" i="18"/>
  <c r="M25" i="18"/>
  <c r="L25" i="18"/>
  <c r="K25" i="18"/>
  <c r="J25" i="18"/>
  <c r="I25" i="18"/>
  <c r="H25" i="18"/>
  <c r="G25" i="18"/>
  <c r="F25" i="18"/>
  <c r="E25" i="18"/>
  <c r="D25" i="18"/>
  <c r="C25" i="18"/>
  <c r="N24" i="18"/>
  <c r="M24" i="18"/>
  <c r="L24" i="18"/>
  <c r="K24" i="18"/>
  <c r="J24" i="18"/>
  <c r="I24" i="18"/>
  <c r="H24" i="18"/>
  <c r="G24" i="18"/>
  <c r="F24" i="18"/>
  <c r="E24" i="18"/>
  <c r="D24" i="18"/>
  <c r="C24" i="18"/>
  <c r="N23" i="18"/>
  <c r="M23" i="18"/>
  <c r="L23" i="18"/>
  <c r="K23" i="18"/>
  <c r="J23" i="18"/>
  <c r="I23" i="18"/>
  <c r="H23" i="18"/>
  <c r="G23" i="18"/>
  <c r="F23" i="18"/>
  <c r="E23" i="18"/>
  <c r="D23" i="18"/>
  <c r="C23" i="18"/>
  <c r="N20" i="18"/>
  <c r="M20" i="18"/>
  <c r="L20" i="18"/>
  <c r="K20" i="18"/>
  <c r="J20" i="18"/>
  <c r="I20" i="18"/>
  <c r="H20" i="18"/>
  <c r="G20" i="18"/>
  <c r="F20" i="18"/>
  <c r="E20" i="18"/>
  <c r="D20" i="18"/>
  <c r="C20" i="18"/>
  <c r="K43" i="18" l="1"/>
  <c r="G43" i="18"/>
  <c r="H79" i="20"/>
  <c r="I79" i="20" s="1"/>
  <c r="H107" i="4"/>
  <c r="I107" i="4" s="1"/>
  <c r="J107" i="4" s="1"/>
  <c r="K107" i="4" s="1"/>
  <c r="L107" i="4" s="1"/>
  <c r="M107" i="4" s="1"/>
  <c r="N107" i="4" s="1"/>
  <c r="O107" i="4" s="1"/>
  <c r="P107" i="4" s="1"/>
  <c r="Q107" i="4" s="1"/>
  <c r="R107" i="4" s="1"/>
  <c r="S107" i="4" s="1"/>
  <c r="H97" i="51"/>
  <c r="I97" i="51" s="1"/>
  <c r="J97" i="51" s="1"/>
  <c r="K97" i="51" s="1"/>
  <c r="L97" i="51" s="1"/>
  <c r="M97" i="51" s="1"/>
  <c r="N97" i="51" s="1"/>
  <c r="O97" i="51" s="1"/>
  <c r="P97" i="51" s="1"/>
  <c r="Q97" i="51" s="1"/>
  <c r="R97" i="51" s="1"/>
  <c r="S97" i="51" s="1"/>
  <c r="H92" i="49"/>
  <c r="I92" i="49" s="1"/>
  <c r="J92" i="49" s="1"/>
  <c r="K92" i="49" s="1"/>
  <c r="L92" i="49" s="1"/>
  <c r="M92" i="49" s="1"/>
  <c r="N92" i="49" s="1"/>
  <c r="O92" i="49" s="1"/>
  <c r="P92" i="49" s="1"/>
  <c r="Q92" i="49" s="1"/>
  <c r="R92" i="49" s="1"/>
  <c r="S92" i="49" s="1"/>
  <c r="H91" i="20"/>
  <c r="I91" i="20" s="1"/>
  <c r="H182" i="51"/>
  <c r="I182" i="51" s="1"/>
  <c r="J182" i="51" s="1"/>
  <c r="K182" i="51" s="1"/>
  <c r="L182" i="51" s="1"/>
  <c r="M182" i="51" s="1"/>
  <c r="N182" i="51" s="1"/>
  <c r="O182" i="51" s="1"/>
  <c r="P182" i="51" s="1"/>
  <c r="Q182" i="51" s="1"/>
  <c r="R182" i="51" s="1"/>
  <c r="S182" i="51" s="1"/>
  <c r="H257" i="46"/>
  <c r="I257" i="46" s="1"/>
  <c r="J257" i="46" s="1"/>
  <c r="K257" i="46" s="1"/>
  <c r="L257" i="46" s="1"/>
  <c r="M257" i="46" s="1"/>
  <c r="N257" i="46" s="1"/>
  <c r="O257" i="46" s="1"/>
  <c r="P257" i="46" s="1"/>
  <c r="Q257" i="46" s="1"/>
  <c r="R257" i="46" s="1"/>
  <c r="S257" i="46" s="1"/>
  <c r="H179" i="20"/>
  <c r="I179" i="20" s="1"/>
  <c r="J179" i="20" s="1"/>
  <c r="K179" i="20" s="1"/>
  <c r="L179" i="20" s="1"/>
  <c r="M179" i="20" s="1"/>
  <c r="N179" i="20" s="1"/>
  <c r="O179" i="20" s="1"/>
  <c r="P179" i="20" s="1"/>
  <c r="Q179" i="20" s="1"/>
  <c r="R179" i="20" s="1"/>
  <c r="S179" i="20" s="1"/>
  <c r="H67" i="20"/>
  <c r="I67" i="20" s="1"/>
  <c r="J67" i="20" s="1"/>
  <c r="K67" i="20" s="1"/>
  <c r="L67" i="20" s="1"/>
  <c r="M67" i="20" s="1"/>
  <c r="N67" i="20" s="1"/>
  <c r="O67" i="20" s="1"/>
  <c r="P67" i="20" s="1"/>
  <c r="Q67" i="20" s="1"/>
  <c r="R67" i="20" s="1"/>
  <c r="S67" i="20" s="1"/>
  <c r="H95" i="22"/>
  <c r="I95" i="22" s="1"/>
  <c r="J95" i="22" s="1"/>
  <c r="K95" i="22" s="1"/>
  <c r="L95" i="22" s="1"/>
  <c r="M95" i="22" s="1"/>
  <c r="N95" i="22" s="1"/>
  <c r="O95" i="22" s="1"/>
  <c r="P95" i="22" s="1"/>
  <c r="Q95" i="22" s="1"/>
  <c r="R95" i="22" s="1"/>
  <c r="S95" i="22" s="1"/>
  <c r="H159" i="23"/>
  <c r="I159" i="23" s="1"/>
  <c r="J159" i="23" s="1"/>
  <c r="K159" i="23" s="1"/>
  <c r="L159" i="23" s="1"/>
  <c r="M159" i="23" s="1"/>
  <c r="N159" i="23" s="1"/>
  <c r="O159" i="23" s="1"/>
  <c r="P159" i="23" s="1"/>
  <c r="Q159" i="23" s="1"/>
  <c r="R159" i="23" s="1"/>
  <c r="S159" i="23" s="1"/>
  <c r="H23" i="28"/>
  <c r="I23" i="28" s="1"/>
  <c r="J23" i="28" s="1"/>
  <c r="K23" i="28" s="1"/>
  <c r="L23" i="28" s="1"/>
  <c r="M23" i="28" s="1"/>
  <c r="N23" i="28" s="1"/>
  <c r="O23" i="28" s="1"/>
  <c r="P23" i="28" s="1"/>
  <c r="Q23" i="28" s="1"/>
  <c r="R23" i="28" s="1"/>
  <c r="S23" i="28" s="1"/>
  <c r="H42" i="49"/>
  <c r="I42" i="49" s="1"/>
  <c r="J42" i="49" s="1"/>
  <c r="K42" i="49" s="1"/>
  <c r="L42" i="49" s="1"/>
  <c r="M42" i="49" s="1"/>
  <c r="N42" i="49" s="1"/>
  <c r="O42" i="49" s="1"/>
  <c r="P42" i="49" s="1"/>
  <c r="Q42" i="49" s="1"/>
  <c r="R42" i="49" s="1"/>
  <c r="S42" i="49" s="1"/>
  <c r="H27" i="46"/>
  <c r="I27" i="46" s="1"/>
  <c r="J27" i="46" s="1"/>
  <c r="K27" i="46" s="1"/>
  <c r="L27" i="46" s="1"/>
  <c r="M27" i="46" s="1"/>
  <c r="N27" i="46" s="1"/>
  <c r="O27" i="46" s="1"/>
  <c r="P27" i="46" s="1"/>
  <c r="Q27" i="46" s="1"/>
  <c r="R27" i="46" s="1"/>
  <c r="S27" i="46" s="1"/>
  <c r="H137" i="51"/>
  <c r="I137" i="51" s="1"/>
  <c r="H67" i="49"/>
  <c r="I67" i="49" s="1"/>
  <c r="J67" i="49" s="1"/>
  <c r="K67" i="49" s="1"/>
  <c r="L67" i="49" s="1"/>
  <c r="M67" i="49" s="1"/>
  <c r="N67" i="49" s="1"/>
  <c r="O67" i="49" s="1"/>
  <c r="P67" i="49" s="1"/>
  <c r="Q67" i="49" s="1"/>
  <c r="R67" i="49" s="1"/>
  <c r="S67" i="49" s="1"/>
  <c r="H31" i="23"/>
  <c r="I31" i="23" s="1"/>
  <c r="J31" i="23" s="1"/>
  <c r="K31" i="23" s="1"/>
  <c r="L31" i="23" s="1"/>
  <c r="M31" i="23" s="1"/>
  <c r="N31" i="23" s="1"/>
  <c r="O31" i="23" s="1"/>
  <c r="P31" i="23" s="1"/>
  <c r="Q31" i="23" s="1"/>
  <c r="R31" i="23" s="1"/>
  <c r="S31" i="23" s="1"/>
  <c r="H83" i="31"/>
  <c r="I83" i="31" s="1"/>
  <c r="J83" i="31" s="1"/>
  <c r="K83" i="31" s="1"/>
  <c r="L83" i="31" s="1"/>
  <c r="M83" i="31" s="1"/>
  <c r="N83" i="31" s="1"/>
  <c r="O83" i="31" s="1"/>
  <c r="P83" i="31" s="1"/>
  <c r="Q83" i="31" s="1"/>
  <c r="R83" i="31" s="1"/>
  <c r="S83" i="31" s="1"/>
  <c r="H31" i="28"/>
  <c r="I31" i="28" s="1"/>
  <c r="J31" i="28" s="1"/>
  <c r="K31" i="28" s="1"/>
  <c r="L31" i="28" s="1"/>
  <c r="M31" i="28" s="1"/>
  <c r="N31" i="28" s="1"/>
  <c r="O31" i="28" s="1"/>
  <c r="P31" i="28" s="1"/>
  <c r="Q31" i="28" s="1"/>
  <c r="R31" i="28" s="1"/>
  <c r="S31" i="28" s="1"/>
  <c r="H83" i="27"/>
  <c r="I83" i="27" s="1"/>
  <c r="J83" i="27" s="1"/>
  <c r="K83" i="27" s="1"/>
  <c r="L83" i="27" s="1"/>
  <c r="M83" i="27" s="1"/>
  <c r="N83" i="27" s="1"/>
  <c r="O83" i="27" s="1"/>
  <c r="P83" i="27" s="1"/>
  <c r="Q83" i="27" s="1"/>
  <c r="R83" i="27" s="1"/>
  <c r="S83" i="27" s="1"/>
  <c r="H22" i="51"/>
  <c r="I22" i="51" s="1"/>
  <c r="J22" i="51" s="1"/>
  <c r="K22" i="51" s="1"/>
  <c r="L22" i="51" s="1"/>
  <c r="M22" i="51" s="1"/>
  <c r="N22" i="51" s="1"/>
  <c r="O22" i="51" s="1"/>
  <c r="P22" i="51" s="1"/>
  <c r="Q22" i="51" s="1"/>
  <c r="R22" i="51" s="1"/>
  <c r="S22" i="51" s="1"/>
  <c r="H212" i="48"/>
  <c r="I212" i="48" s="1"/>
  <c r="J212" i="48" s="1"/>
  <c r="K212" i="48" s="1"/>
  <c r="L212" i="48" s="1"/>
  <c r="M212" i="48" s="1"/>
  <c r="N212" i="48" s="1"/>
  <c r="O212" i="48" s="1"/>
  <c r="P212" i="48" s="1"/>
  <c r="Q212" i="48" s="1"/>
  <c r="R212" i="48" s="1"/>
  <c r="S212" i="48" s="1"/>
  <c r="H75" i="23"/>
  <c r="I75" i="23" s="1"/>
  <c r="J75" i="23" s="1"/>
  <c r="K75" i="23" s="1"/>
  <c r="L75" i="23" s="1"/>
  <c r="M75" i="23" s="1"/>
  <c r="N75" i="23" s="1"/>
  <c r="O75" i="23" s="1"/>
  <c r="P75" i="23" s="1"/>
  <c r="Q75" i="23" s="1"/>
  <c r="R75" i="23" s="1"/>
  <c r="S75" i="23" s="1"/>
  <c r="H62" i="49"/>
  <c r="I62" i="49" s="1"/>
  <c r="J62" i="49" s="1"/>
  <c r="K62" i="49" s="1"/>
  <c r="L62" i="49" s="1"/>
  <c r="M62" i="49" s="1"/>
  <c r="N62" i="49" s="1"/>
  <c r="O62" i="49" s="1"/>
  <c r="P62" i="49" s="1"/>
  <c r="Q62" i="49" s="1"/>
  <c r="R62" i="49" s="1"/>
  <c r="S62" i="49" s="1"/>
  <c r="H231" i="20"/>
  <c r="I231" i="20" s="1"/>
  <c r="H63" i="20"/>
  <c r="I63" i="20" s="1"/>
  <c r="J63" i="20" s="1"/>
  <c r="K63" i="20" s="1"/>
  <c r="L63" i="20" s="1"/>
  <c r="M63" i="20" s="1"/>
  <c r="N63" i="20" s="1"/>
  <c r="O63" i="20" s="1"/>
  <c r="P63" i="20" s="1"/>
  <c r="Q63" i="20" s="1"/>
  <c r="R63" i="20" s="1"/>
  <c r="S63" i="20" s="1"/>
  <c r="H207" i="23"/>
  <c r="I207" i="23" s="1"/>
  <c r="J207" i="23" s="1"/>
  <c r="K207" i="23" s="1"/>
  <c r="L207" i="23" s="1"/>
  <c r="M207" i="23" s="1"/>
  <c r="N207" i="23" s="1"/>
  <c r="O207" i="23" s="1"/>
  <c r="P207" i="23" s="1"/>
  <c r="Q207" i="23" s="1"/>
  <c r="R207" i="23" s="1"/>
  <c r="S207" i="23" s="1"/>
  <c r="H15" i="23"/>
  <c r="I15" i="23" s="1"/>
  <c r="J15" i="23" s="1"/>
  <c r="K15" i="23" s="1"/>
  <c r="L15" i="23" s="1"/>
  <c r="M15" i="23" s="1"/>
  <c r="N15" i="23" s="1"/>
  <c r="O15" i="23" s="1"/>
  <c r="P15" i="23" s="1"/>
  <c r="Q15" i="23" s="1"/>
  <c r="R15" i="23" s="1"/>
  <c r="S15" i="23" s="1"/>
  <c r="H75" i="20"/>
  <c r="I75" i="20" s="1"/>
  <c r="J75" i="20" s="1"/>
  <c r="K75" i="20" s="1"/>
  <c r="L75" i="20" s="1"/>
  <c r="M75" i="20" s="1"/>
  <c r="N75" i="20" s="1"/>
  <c r="O75" i="20" s="1"/>
  <c r="P75" i="20" s="1"/>
  <c r="Q75" i="20" s="1"/>
  <c r="R75" i="20" s="1"/>
  <c r="S75" i="20" s="1"/>
  <c r="H12" i="46"/>
  <c r="I12" i="46" s="1"/>
  <c r="J12" i="46" s="1"/>
  <c r="K12" i="46" s="1"/>
  <c r="L12" i="46" s="1"/>
  <c r="M12" i="46" s="1"/>
  <c r="N12" i="46" s="1"/>
  <c r="O12" i="46" s="1"/>
  <c r="P12" i="46" s="1"/>
  <c r="Q12" i="46" s="1"/>
  <c r="R12" i="46" s="1"/>
  <c r="S12" i="46" s="1"/>
  <c r="H37" i="48"/>
  <c r="I37" i="48" s="1"/>
  <c r="J37" i="48" s="1"/>
  <c r="K37" i="48" s="1"/>
  <c r="L37" i="48" s="1"/>
  <c r="M37" i="48" s="1"/>
  <c r="N37" i="48" s="1"/>
  <c r="O37" i="48" s="1"/>
  <c r="P37" i="48" s="1"/>
  <c r="Q37" i="48" s="1"/>
  <c r="R37" i="48" s="1"/>
  <c r="S37" i="48" s="1"/>
  <c r="H195" i="20"/>
  <c r="I195" i="20" s="1"/>
  <c r="J195" i="20" s="1"/>
  <c r="K195" i="20" s="1"/>
  <c r="L195" i="20" s="1"/>
  <c r="M195" i="20" s="1"/>
  <c r="N195" i="20" s="1"/>
  <c r="O195" i="20" s="1"/>
  <c r="P195" i="20" s="1"/>
  <c r="Q195" i="20" s="1"/>
  <c r="R195" i="20" s="1"/>
  <c r="S195" i="20" s="1"/>
  <c r="H127" i="4"/>
  <c r="I127" i="4" s="1"/>
  <c r="J127" i="4" s="1"/>
  <c r="K127" i="4" s="1"/>
  <c r="L127" i="4" s="1"/>
  <c r="M127" i="4" s="1"/>
  <c r="N127" i="4" s="1"/>
  <c r="O127" i="4" s="1"/>
  <c r="P127" i="4" s="1"/>
  <c r="Q127" i="4" s="1"/>
  <c r="R127" i="4" s="1"/>
  <c r="S127" i="4" s="1"/>
  <c r="H182" i="50"/>
  <c r="I182" i="50" s="1"/>
  <c r="J182" i="50" s="1"/>
  <c r="K182" i="50" s="1"/>
  <c r="L182" i="50" s="1"/>
  <c r="M182" i="50" s="1"/>
  <c r="N182" i="50" s="1"/>
  <c r="O182" i="50" s="1"/>
  <c r="P182" i="50" s="1"/>
  <c r="Q182" i="50" s="1"/>
  <c r="R182" i="50" s="1"/>
  <c r="S182" i="50" s="1"/>
  <c r="H262" i="46"/>
  <c r="I262" i="46" s="1"/>
  <c r="J262" i="46" s="1"/>
  <c r="K262" i="46" s="1"/>
  <c r="L262" i="46" s="1"/>
  <c r="M262" i="46" s="1"/>
  <c r="N262" i="46" s="1"/>
  <c r="O262" i="46" s="1"/>
  <c r="P262" i="46" s="1"/>
  <c r="Q262" i="46" s="1"/>
  <c r="R262" i="46" s="1"/>
  <c r="S262" i="46" s="1"/>
  <c r="H223" i="23"/>
  <c r="I223" i="23" s="1"/>
  <c r="J223" i="23" s="1"/>
  <c r="K223" i="23" s="1"/>
  <c r="L223" i="23" s="1"/>
  <c r="M223" i="23" s="1"/>
  <c r="N223" i="23" s="1"/>
  <c r="O223" i="23" s="1"/>
  <c r="P223" i="23" s="1"/>
  <c r="Q223" i="23" s="1"/>
  <c r="R223" i="23" s="1"/>
  <c r="S223" i="23" s="1"/>
  <c r="H87" i="21"/>
  <c r="I87" i="21" s="1"/>
  <c r="J87" i="21" s="1"/>
  <c r="K87" i="21" s="1"/>
  <c r="L87" i="21" s="1"/>
  <c r="M87" i="21" s="1"/>
  <c r="N87" i="21" s="1"/>
  <c r="O87" i="21" s="1"/>
  <c r="P87" i="21" s="1"/>
  <c r="Q87" i="21" s="1"/>
  <c r="R87" i="21" s="1"/>
  <c r="S87" i="21" s="1"/>
  <c r="H71" i="20"/>
  <c r="I71" i="20" s="1"/>
  <c r="J71" i="20" s="1"/>
  <c r="K71" i="20" s="1"/>
  <c r="L71" i="20" s="1"/>
  <c r="M71" i="20" s="1"/>
  <c r="N71" i="20" s="1"/>
  <c r="O71" i="20" s="1"/>
  <c r="P71" i="20" s="1"/>
  <c r="Q71" i="20" s="1"/>
  <c r="R71" i="20" s="1"/>
  <c r="S71" i="20" s="1"/>
  <c r="H47" i="51"/>
  <c r="I47" i="51" s="1"/>
  <c r="J47" i="51" s="1"/>
  <c r="K47" i="51" s="1"/>
  <c r="L47" i="51" s="1"/>
  <c r="M47" i="51" s="1"/>
  <c r="N47" i="51" s="1"/>
  <c r="O47" i="51" s="1"/>
  <c r="P47" i="51" s="1"/>
  <c r="Q47" i="51" s="1"/>
  <c r="R47" i="51" s="1"/>
  <c r="S47" i="51" s="1"/>
  <c r="H215" i="23"/>
  <c r="I215" i="23" s="1"/>
  <c r="J215" i="23" s="1"/>
  <c r="K215" i="23" s="1"/>
  <c r="L215" i="23" s="1"/>
  <c r="M215" i="23" s="1"/>
  <c r="N215" i="23" s="1"/>
  <c r="O215" i="23" s="1"/>
  <c r="P215" i="23" s="1"/>
  <c r="Q215" i="23" s="1"/>
  <c r="R215" i="23" s="1"/>
  <c r="S215" i="23" s="1"/>
  <c r="H177" i="50"/>
  <c r="I177" i="50" s="1"/>
  <c r="J177" i="50" s="1"/>
  <c r="K177" i="50" s="1"/>
  <c r="L177" i="50" s="1"/>
  <c r="M177" i="50" s="1"/>
  <c r="N177" i="50" s="1"/>
  <c r="O177" i="50" s="1"/>
  <c r="P177" i="50" s="1"/>
  <c r="Q177" i="50" s="1"/>
  <c r="R177" i="50" s="1"/>
  <c r="S177" i="50" s="1"/>
  <c r="H55" i="28"/>
  <c r="I55" i="28" s="1"/>
  <c r="J55" i="28" s="1"/>
  <c r="K55" i="28" s="1"/>
  <c r="L55" i="28" s="1"/>
  <c r="M55" i="28" s="1"/>
  <c r="N55" i="28" s="1"/>
  <c r="O55" i="28" s="1"/>
  <c r="P55" i="28" s="1"/>
  <c r="Q55" i="28" s="1"/>
  <c r="R55" i="28" s="1"/>
  <c r="S55" i="28" s="1"/>
  <c r="H162" i="51"/>
  <c r="I162" i="51" s="1"/>
  <c r="J162" i="51" s="1"/>
  <c r="K162" i="51" s="1"/>
  <c r="L162" i="51" s="1"/>
  <c r="M162" i="51" s="1"/>
  <c r="N162" i="51" s="1"/>
  <c r="O162" i="51" s="1"/>
  <c r="P162" i="51" s="1"/>
  <c r="Q162" i="51" s="1"/>
  <c r="R162" i="51" s="1"/>
  <c r="S162" i="51" s="1"/>
  <c r="H122" i="48"/>
  <c r="I122" i="48" s="1"/>
  <c r="J122" i="48" s="1"/>
  <c r="K122" i="48" s="1"/>
  <c r="L122" i="48" s="1"/>
  <c r="M122" i="48" s="1"/>
  <c r="N122" i="48" s="1"/>
  <c r="O122" i="48" s="1"/>
  <c r="P122" i="48" s="1"/>
  <c r="Q122" i="48" s="1"/>
  <c r="R122" i="48" s="1"/>
  <c r="S122" i="48" s="1"/>
  <c r="H111" i="20"/>
  <c r="I111" i="20" s="1"/>
  <c r="J111" i="20" s="1"/>
  <c r="K111" i="20" s="1"/>
  <c r="L111" i="20" s="1"/>
  <c r="M111" i="20" s="1"/>
  <c r="N111" i="20" s="1"/>
  <c r="O111" i="20" s="1"/>
  <c r="P111" i="20" s="1"/>
  <c r="Q111" i="20" s="1"/>
  <c r="R111" i="20" s="1"/>
  <c r="S111" i="20" s="1"/>
  <c r="H215" i="4"/>
  <c r="I215" i="4" s="1"/>
  <c r="J215" i="4" s="1"/>
  <c r="K215" i="4" s="1"/>
  <c r="L215" i="4" s="1"/>
  <c r="M215" i="4" s="1"/>
  <c r="N215" i="4" s="1"/>
  <c r="O215" i="4" s="1"/>
  <c r="P215" i="4" s="1"/>
  <c r="Q215" i="4" s="1"/>
  <c r="R215" i="4" s="1"/>
  <c r="S215" i="4" s="1"/>
  <c r="H127" i="23"/>
  <c r="I127" i="23" s="1"/>
  <c r="J127" i="23" s="1"/>
  <c r="K127" i="23" s="1"/>
  <c r="L127" i="23" s="1"/>
  <c r="M127" i="23" s="1"/>
  <c r="N127" i="23" s="1"/>
  <c r="O127" i="23" s="1"/>
  <c r="P127" i="23" s="1"/>
  <c r="Q127" i="23" s="1"/>
  <c r="R127" i="23" s="1"/>
  <c r="S127" i="23" s="1"/>
  <c r="H83" i="22"/>
  <c r="I83" i="22" s="1"/>
  <c r="J83" i="22" s="1"/>
  <c r="K83" i="22" s="1"/>
  <c r="L83" i="22" s="1"/>
  <c r="M83" i="22" s="1"/>
  <c r="N83" i="22" s="1"/>
  <c r="O83" i="22" s="1"/>
  <c r="P83" i="22" s="1"/>
  <c r="Q83" i="22" s="1"/>
  <c r="R83" i="22" s="1"/>
  <c r="S83" i="22" s="1"/>
  <c r="H59" i="20"/>
  <c r="I59" i="20" s="1"/>
  <c r="J59" i="20" s="1"/>
  <c r="K59" i="20" s="1"/>
  <c r="L59" i="20" s="1"/>
  <c r="M59" i="20" s="1"/>
  <c r="N59" i="20" s="1"/>
  <c r="O59" i="20" s="1"/>
  <c r="P59" i="20" s="1"/>
  <c r="Q59" i="20" s="1"/>
  <c r="R59" i="20" s="1"/>
  <c r="S59" i="20" s="1"/>
  <c r="H127" i="50"/>
  <c r="I127" i="50" s="1"/>
  <c r="J127" i="50" s="1"/>
  <c r="K127" i="50" s="1"/>
  <c r="L127" i="50" s="1"/>
  <c r="M127" i="50" s="1"/>
  <c r="N127" i="50" s="1"/>
  <c r="O127" i="50" s="1"/>
  <c r="P127" i="50" s="1"/>
  <c r="Q127" i="50" s="1"/>
  <c r="R127" i="50" s="1"/>
  <c r="S127" i="50" s="1"/>
  <c r="H232" i="46"/>
  <c r="I232" i="46" s="1"/>
  <c r="J232" i="46" s="1"/>
  <c r="K232" i="46" s="1"/>
  <c r="L232" i="46" s="1"/>
  <c r="M232" i="46" s="1"/>
  <c r="N232" i="46" s="1"/>
  <c r="O232" i="46" s="1"/>
  <c r="P232" i="46" s="1"/>
  <c r="Q232" i="46" s="1"/>
  <c r="R232" i="46" s="1"/>
  <c r="S232" i="46" s="1"/>
  <c r="H175" i="20"/>
  <c r="I175" i="20" s="1"/>
  <c r="J175" i="20" s="1"/>
  <c r="K175" i="20" s="1"/>
  <c r="L175" i="20" s="1"/>
  <c r="M175" i="20" s="1"/>
  <c r="N175" i="20" s="1"/>
  <c r="O175" i="20" s="1"/>
  <c r="P175" i="20" s="1"/>
  <c r="Q175" i="20" s="1"/>
  <c r="R175" i="20" s="1"/>
  <c r="S175" i="20" s="1"/>
  <c r="H227" i="51"/>
  <c r="I227" i="51" s="1"/>
  <c r="J227" i="51" s="1"/>
  <c r="K227" i="51" s="1"/>
  <c r="L227" i="51" s="1"/>
  <c r="M227" i="51" s="1"/>
  <c r="N227" i="51" s="1"/>
  <c r="O227" i="51" s="1"/>
  <c r="P227" i="51" s="1"/>
  <c r="Q227" i="51" s="1"/>
  <c r="R227" i="51" s="1"/>
  <c r="S227" i="51" s="1"/>
  <c r="H172" i="49"/>
  <c r="I172" i="49" s="1"/>
  <c r="J172" i="49" s="1"/>
  <c r="K172" i="49" s="1"/>
  <c r="L172" i="49" s="1"/>
  <c r="M172" i="49" s="1"/>
  <c r="N172" i="49" s="1"/>
  <c r="O172" i="49" s="1"/>
  <c r="P172" i="49" s="1"/>
  <c r="Q172" i="49" s="1"/>
  <c r="R172" i="49" s="1"/>
  <c r="S172" i="49" s="1"/>
  <c r="H122" i="46"/>
  <c r="I122" i="46" s="1"/>
  <c r="J122" i="46" s="1"/>
  <c r="K122" i="46" s="1"/>
  <c r="L122" i="46" s="1"/>
  <c r="M122" i="46" s="1"/>
  <c r="N122" i="46" s="1"/>
  <c r="O122" i="46" s="1"/>
  <c r="P122" i="46" s="1"/>
  <c r="Q122" i="46" s="1"/>
  <c r="R122" i="46" s="1"/>
  <c r="S122" i="46" s="1"/>
  <c r="H183" i="23"/>
  <c r="I183" i="23" s="1"/>
  <c r="J183" i="23" s="1"/>
  <c r="K183" i="23" s="1"/>
  <c r="L183" i="23" s="1"/>
  <c r="M183" i="23" s="1"/>
  <c r="N183" i="23" s="1"/>
  <c r="O183" i="23" s="1"/>
  <c r="P183" i="23" s="1"/>
  <c r="Q183" i="23" s="1"/>
  <c r="R183" i="23" s="1"/>
  <c r="S183" i="23" s="1"/>
  <c r="H215" i="20"/>
  <c r="I215" i="20" s="1"/>
  <c r="J215" i="20" s="1"/>
  <c r="K215" i="20" s="1"/>
  <c r="L215" i="20" s="1"/>
  <c r="M215" i="20" s="1"/>
  <c r="N215" i="20" s="1"/>
  <c r="O215" i="20" s="1"/>
  <c r="P215" i="20" s="1"/>
  <c r="Q215" i="20" s="1"/>
  <c r="R215" i="20" s="1"/>
  <c r="S215" i="20" s="1"/>
  <c r="H223" i="4"/>
  <c r="I223" i="4" s="1"/>
  <c r="J223" i="4" s="1"/>
  <c r="K223" i="4" s="1"/>
  <c r="L223" i="4" s="1"/>
  <c r="M223" i="4" s="1"/>
  <c r="N223" i="4" s="1"/>
  <c r="O223" i="4" s="1"/>
  <c r="P223" i="4" s="1"/>
  <c r="Q223" i="4" s="1"/>
  <c r="R223" i="4" s="1"/>
  <c r="S223" i="4" s="1"/>
  <c r="H32" i="48"/>
  <c r="I32" i="48" s="1"/>
  <c r="J32" i="48" s="1"/>
  <c r="K32" i="48" s="1"/>
  <c r="L32" i="48" s="1"/>
  <c r="M32" i="48" s="1"/>
  <c r="N32" i="48" s="1"/>
  <c r="O32" i="48" s="1"/>
  <c r="P32" i="48" s="1"/>
  <c r="Q32" i="48" s="1"/>
  <c r="R32" i="48" s="1"/>
  <c r="S32" i="48" s="1"/>
  <c r="H179" i="23"/>
  <c r="I179" i="23" s="1"/>
  <c r="J179" i="23" s="1"/>
  <c r="K179" i="23" s="1"/>
  <c r="L179" i="23" s="1"/>
  <c r="M179" i="23" s="1"/>
  <c r="N179" i="23" s="1"/>
  <c r="O179" i="23" s="1"/>
  <c r="P179" i="23" s="1"/>
  <c r="Q179" i="23" s="1"/>
  <c r="R179" i="23" s="1"/>
  <c r="S179" i="23" s="1"/>
  <c r="J43" i="18"/>
  <c r="D42" i="18"/>
  <c r="O42" i="18" s="1"/>
  <c r="H43" i="18"/>
  <c r="H167" i="51"/>
  <c r="I167" i="51" s="1"/>
  <c r="J167" i="51" s="1"/>
  <c r="K167" i="51" s="1"/>
  <c r="L167" i="51" s="1"/>
  <c r="M167" i="51" s="1"/>
  <c r="N167" i="51" s="1"/>
  <c r="O167" i="51" s="1"/>
  <c r="P167" i="51" s="1"/>
  <c r="Q167" i="51" s="1"/>
  <c r="R167" i="51" s="1"/>
  <c r="S167" i="51" s="1"/>
  <c r="H182" i="49"/>
  <c r="I182" i="49" s="1"/>
  <c r="J182" i="49" s="1"/>
  <c r="K182" i="49" s="1"/>
  <c r="L182" i="49" s="1"/>
  <c r="M182" i="49" s="1"/>
  <c r="N182" i="49" s="1"/>
  <c r="O182" i="49" s="1"/>
  <c r="P182" i="49" s="1"/>
  <c r="Q182" i="49" s="1"/>
  <c r="R182" i="49" s="1"/>
  <c r="S182" i="49" s="1"/>
  <c r="H191" i="23"/>
  <c r="I191" i="23" s="1"/>
  <c r="J191" i="23" s="1"/>
  <c r="K191" i="23" s="1"/>
  <c r="L191" i="23" s="1"/>
  <c r="M191" i="23" s="1"/>
  <c r="N191" i="23" s="1"/>
  <c r="O191" i="23" s="1"/>
  <c r="P191" i="23" s="1"/>
  <c r="Q191" i="23" s="1"/>
  <c r="R191" i="23" s="1"/>
  <c r="S191" i="23" s="1"/>
  <c r="H17" i="51"/>
  <c r="I17" i="51" s="1"/>
  <c r="J17" i="51" s="1"/>
  <c r="K17" i="51" s="1"/>
  <c r="L17" i="51" s="1"/>
  <c r="M17" i="51" s="1"/>
  <c r="N17" i="51" s="1"/>
  <c r="O17" i="51" s="1"/>
  <c r="P17" i="51" s="1"/>
  <c r="Q17" i="51" s="1"/>
  <c r="R17" i="51" s="1"/>
  <c r="S17" i="51" s="1"/>
  <c r="H182" i="48"/>
  <c r="I182" i="48" s="1"/>
  <c r="J182" i="48" s="1"/>
  <c r="K182" i="48" s="1"/>
  <c r="L182" i="48" s="1"/>
  <c r="M182" i="48" s="1"/>
  <c r="N182" i="48" s="1"/>
  <c r="O182" i="48" s="1"/>
  <c r="P182" i="48" s="1"/>
  <c r="Q182" i="48" s="1"/>
  <c r="R182" i="48" s="1"/>
  <c r="S182" i="48" s="1"/>
  <c r="H163" i="20"/>
  <c r="I163" i="20" s="1"/>
  <c r="J163" i="20" s="1"/>
  <c r="K163" i="20" s="1"/>
  <c r="L163" i="20" s="1"/>
  <c r="M163" i="20" s="1"/>
  <c r="N163" i="20" s="1"/>
  <c r="O163" i="20" s="1"/>
  <c r="P163" i="20" s="1"/>
  <c r="Q163" i="20" s="1"/>
  <c r="R163" i="20" s="1"/>
  <c r="S163" i="20" s="1"/>
  <c r="H15" i="31"/>
  <c r="I15" i="31" s="1"/>
  <c r="J15" i="31" s="1"/>
  <c r="K15" i="31" s="1"/>
  <c r="L15" i="31" s="1"/>
  <c r="M15" i="31" s="1"/>
  <c r="N15" i="31" s="1"/>
  <c r="O15" i="31" s="1"/>
  <c r="P15" i="31" s="1"/>
  <c r="Q15" i="31" s="1"/>
  <c r="R15" i="31" s="1"/>
  <c r="S15" i="31" s="1"/>
  <c r="H115" i="23"/>
  <c r="I115" i="23" s="1"/>
  <c r="J115" i="23" s="1"/>
  <c r="K115" i="23" s="1"/>
  <c r="L115" i="23" s="1"/>
  <c r="M115" i="23" s="1"/>
  <c r="N115" i="23" s="1"/>
  <c r="O115" i="23" s="1"/>
  <c r="P115" i="23" s="1"/>
  <c r="Q115" i="23" s="1"/>
  <c r="R115" i="23" s="1"/>
  <c r="S115" i="23" s="1"/>
  <c r="H203" i="20"/>
  <c r="I203" i="20" s="1"/>
  <c r="J203" i="20" s="1"/>
  <c r="K203" i="20" s="1"/>
  <c r="L203" i="20" s="1"/>
  <c r="M203" i="20" s="1"/>
  <c r="N203" i="20" s="1"/>
  <c r="O203" i="20" s="1"/>
  <c r="P203" i="20" s="1"/>
  <c r="Q203" i="20" s="1"/>
  <c r="R203" i="20" s="1"/>
  <c r="S203" i="20" s="1"/>
  <c r="H211" i="4"/>
  <c r="I211" i="4" s="1"/>
  <c r="H277" i="49"/>
  <c r="I277" i="49" s="1"/>
  <c r="J277" i="49" s="1"/>
  <c r="K277" i="49" s="1"/>
  <c r="L277" i="49" s="1"/>
  <c r="M277" i="49" s="1"/>
  <c r="N277" i="49" s="1"/>
  <c r="O277" i="49" s="1"/>
  <c r="P277" i="49" s="1"/>
  <c r="Q277" i="49" s="1"/>
  <c r="R277" i="49" s="1"/>
  <c r="S277" i="49" s="1"/>
  <c r="H247" i="46"/>
  <c r="I247" i="46" s="1"/>
  <c r="J247" i="46" s="1"/>
  <c r="K247" i="46" s="1"/>
  <c r="L247" i="46" s="1"/>
  <c r="M247" i="46" s="1"/>
  <c r="N247" i="46" s="1"/>
  <c r="O247" i="46" s="1"/>
  <c r="P247" i="46" s="1"/>
  <c r="Q247" i="46" s="1"/>
  <c r="R247" i="46" s="1"/>
  <c r="S247" i="46" s="1"/>
  <c r="H83" i="20"/>
  <c r="I83" i="20" s="1"/>
  <c r="J83" i="20" s="1"/>
  <c r="K83" i="20" s="1"/>
  <c r="L83" i="20" s="1"/>
  <c r="M83" i="20" s="1"/>
  <c r="N83" i="20" s="1"/>
  <c r="O83" i="20" s="1"/>
  <c r="P83" i="20" s="1"/>
  <c r="Q83" i="20" s="1"/>
  <c r="R83" i="20" s="1"/>
  <c r="S83" i="20" s="1"/>
  <c r="H247" i="51"/>
  <c r="I247" i="51" s="1"/>
  <c r="H197" i="49"/>
  <c r="I197" i="49" s="1"/>
  <c r="J197" i="49" s="1"/>
  <c r="K197" i="49" s="1"/>
  <c r="L197" i="49" s="1"/>
  <c r="M197" i="49" s="1"/>
  <c r="N197" i="49" s="1"/>
  <c r="O197" i="49" s="1"/>
  <c r="P197" i="49" s="1"/>
  <c r="Q197" i="49" s="1"/>
  <c r="R197" i="49" s="1"/>
  <c r="S197" i="49" s="1"/>
  <c r="H31" i="31"/>
  <c r="I31" i="31" s="1"/>
  <c r="J31" i="31" s="1"/>
  <c r="K31" i="31" s="1"/>
  <c r="L31" i="31" s="1"/>
  <c r="M31" i="31" s="1"/>
  <c r="N31" i="31" s="1"/>
  <c r="O31" i="31" s="1"/>
  <c r="P31" i="31" s="1"/>
  <c r="Q31" i="31" s="1"/>
  <c r="R31" i="31" s="1"/>
  <c r="S31" i="31" s="1"/>
  <c r="H111" i="23"/>
  <c r="I111" i="23" s="1"/>
  <c r="J111" i="23" s="1"/>
  <c r="K111" i="23" s="1"/>
  <c r="L111" i="23" s="1"/>
  <c r="M111" i="23" s="1"/>
  <c r="N111" i="23" s="1"/>
  <c r="O111" i="23" s="1"/>
  <c r="P111" i="23" s="1"/>
  <c r="Q111" i="23" s="1"/>
  <c r="R111" i="23" s="1"/>
  <c r="S111" i="23" s="1"/>
  <c r="H223" i="20"/>
  <c r="I223" i="20" s="1"/>
  <c r="J223" i="20" s="1"/>
  <c r="K223" i="20" s="1"/>
  <c r="L223" i="20" s="1"/>
  <c r="M223" i="20" s="1"/>
  <c r="N223" i="20" s="1"/>
  <c r="O223" i="20" s="1"/>
  <c r="P223" i="20" s="1"/>
  <c r="Q223" i="20" s="1"/>
  <c r="R223" i="20" s="1"/>
  <c r="S223" i="20" s="1"/>
  <c r="H12" i="49"/>
  <c r="I12" i="49" s="1"/>
  <c r="J12" i="49" s="1"/>
  <c r="K12" i="49" s="1"/>
  <c r="L12" i="49" s="1"/>
  <c r="M12" i="49" s="1"/>
  <c r="N12" i="49" s="1"/>
  <c r="O12" i="49" s="1"/>
  <c r="P12" i="49" s="1"/>
  <c r="Q12" i="49" s="1"/>
  <c r="R12" i="49" s="1"/>
  <c r="S12" i="49" s="1"/>
  <c r="H15" i="28"/>
  <c r="I15" i="28" s="1"/>
  <c r="J15" i="28" s="1"/>
  <c r="K15" i="28" s="1"/>
  <c r="L15" i="28" s="1"/>
  <c r="M15" i="28" s="1"/>
  <c r="N15" i="28" s="1"/>
  <c r="O15" i="28" s="1"/>
  <c r="P15" i="28" s="1"/>
  <c r="Q15" i="28" s="1"/>
  <c r="R15" i="28" s="1"/>
  <c r="S15" i="28" s="1"/>
  <c r="C43" i="18"/>
  <c r="J91" i="23"/>
  <c r="K91" i="23" s="1"/>
  <c r="L91" i="23" s="1"/>
  <c r="M91" i="23" s="1"/>
  <c r="N91" i="23" s="1"/>
  <c r="O91" i="23" s="1"/>
  <c r="P91" i="23" s="1"/>
  <c r="Q91" i="23" s="1"/>
  <c r="R91" i="23" s="1"/>
  <c r="S91" i="23" s="1"/>
  <c r="L43" i="18"/>
  <c r="O23" i="18"/>
  <c r="P23" i="18" s="1"/>
  <c r="O24" i="18"/>
  <c r="P24" i="18" s="1"/>
  <c r="O25" i="18"/>
  <c r="P25" i="18" s="1"/>
  <c r="H132" i="50"/>
  <c r="I132" i="50" s="1"/>
  <c r="J132" i="50" s="1"/>
  <c r="K132" i="50" s="1"/>
  <c r="L132" i="50" s="1"/>
  <c r="M132" i="50" s="1"/>
  <c r="N132" i="50" s="1"/>
  <c r="O132" i="50" s="1"/>
  <c r="P132" i="50" s="1"/>
  <c r="Q132" i="50" s="1"/>
  <c r="R132" i="50" s="1"/>
  <c r="S132" i="50" s="1"/>
  <c r="H187" i="46"/>
  <c r="I187" i="46" s="1"/>
  <c r="J187" i="46" s="1"/>
  <c r="K187" i="46" s="1"/>
  <c r="L187" i="46" s="1"/>
  <c r="M187" i="46" s="1"/>
  <c r="N187" i="46" s="1"/>
  <c r="O187" i="46" s="1"/>
  <c r="P187" i="46" s="1"/>
  <c r="Q187" i="46" s="1"/>
  <c r="R187" i="46" s="1"/>
  <c r="S187" i="46" s="1"/>
  <c r="H223" i="21"/>
  <c r="I223" i="21" s="1"/>
  <c r="J223" i="21" s="1"/>
  <c r="K223" i="21" s="1"/>
  <c r="L223" i="21" s="1"/>
  <c r="M223" i="21" s="1"/>
  <c r="N223" i="21" s="1"/>
  <c r="O223" i="21" s="1"/>
  <c r="P223" i="21" s="1"/>
  <c r="Q223" i="21" s="1"/>
  <c r="R223" i="21" s="1"/>
  <c r="S223" i="21" s="1"/>
  <c r="H82" i="50"/>
  <c r="I82" i="50" s="1"/>
  <c r="J82" i="50" s="1"/>
  <c r="K82" i="50" s="1"/>
  <c r="L82" i="50" s="1"/>
  <c r="M82" i="50" s="1"/>
  <c r="N82" i="50" s="1"/>
  <c r="O82" i="50" s="1"/>
  <c r="P82" i="50" s="1"/>
  <c r="Q82" i="50" s="1"/>
  <c r="R82" i="50" s="1"/>
  <c r="S82" i="50" s="1"/>
  <c r="H231" i="4"/>
  <c r="I231" i="4" s="1"/>
  <c r="J231" i="4" s="1"/>
  <c r="K231" i="4" s="1"/>
  <c r="L231" i="4" s="1"/>
  <c r="M231" i="4" s="1"/>
  <c r="N231" i="4" s="1"/>
  <c r="O231" i="4" s="1"/>
  <c r="P231" i="4" s="1"/>
  <c r="Q231" i="4" s="1"/>
  <c r="R231" i="4" s="1"/>
  <c r="S231" i="4" s="1"/>
  <c r="H183" i="4"/>
  <c r="I183" i="4" s="1"/>
  <c r="J183" i="4" s="1"/>
  <c r="K183" i="4" s="1"/>
  <c r="L183" i="4" s="1"/>
  <c r="M183" i="4" s="1"/>
  <c r="N183" i="4" s="1"/>
  <c r="O183" i="4" s="1"/>
  <c r="P183" i="4" s="1"/>
  <c r="Q183" i="4" s="1"/>
  <c r="R183" i="4" s="1"/>
  <c r="S183" i="4" s="1"/>
  <c r="H151" i="4"/>
  <c r="I151" i="4" s="1"/>
  <c r="J151" i="4" s="1"/>
  <c r="K151" i="4" s="1"/>
  <c r="L151" i="4" s="1"/>
  <c r="M151" i="4" s="1"/>
  <c r="N151" i="4" s="1"/>
  <c r="O151" i="4" s="1"/>
  <c r="P151" i="4" s="1"/>
  <c r="Q151" i="4" s="1"/>
  <c r="R151" i="4" s="1"/>
  <c r="S151" i="4" s="1"/>
  <c r="H103" i="4"/>
  <c r="I103" i="4" s="1"/>
  <c r="J103" i="4" s="1"/>
  <c r="K103" i="4" s="1"/>
  <c r="L103" i="4" s="1"/>
  <c r="M103" i="4" s="1"/>
  <c r="N103" i="4" s="1"/>
  <c r="O103" i="4" s="1"/>
  <c r="P103" i="4" s="1"/>
  <c r="Q103" i="4" s="1"/>
  <c r="R103" i="4" s="1"/>
  <c r="S103" i="4" s="1"/>
  <c r="H75" i="4"/>
  <c r="I75" i="4" s="1"/>
  <c r="J75" i="4" s="1"/>
  <c r="K75" i="4" s="1"/>
  <c r="L75" i="4" s="1"/>
  <c r="M75" i="4" s="1"/>
  <c r="N75" i="4" s="1"/>
  <c r="O75" i="4" s="1"/>
  <c r="P75" i="4" s="1"/>
  <c r="Q75" i="4" s="1"/>
  <c r="R75" i="4" s="1"/>
  <c r="S75" i="4" s="1"/>
  <c r="H55" i="4"/>
  <c r="I55" i="4" s="1"/>
  <c r="J55" i="4" s="1"/>
  <c r="K55" i="4" s="1"/>
  <c r="L55" i="4" s="1"/>
  <c r="M55" i="4" s="1"/>
  <c r="N55" i="4" s="1"/>
  <c r="O55" i="4" s="1"/>
  <c r="P55" i="4" s="1"/>
  <c r="Q55" i="4" s="1"/>
  <c r="R55" i="4" s="1"/>
  <c r="S55" i="4" s="1"/>
  <c r="H39" i="4"/>
  <c r="I39" i="4" s="1"/>
  <c r="J39" i="4" s="1"/>
  <c r="K39" i="4" s="1"/>
  <c r="L39" i="4" s="1"/>
  <c r="M39" i="4" s="1"/>
  <c r="N39" i="4" s="1"/>
  <c r="O39" i="4" s="1"/>
  <c r="P39" i="4" s="1"/>
  <c r="Q39" i="4" s="1"/>
  <c r="R39" i="4" s="1"/>
  <c r="S39" i="4" s="1"/>
  <c r="H23" i="4"/>
  <c r="I23" i="4" s="1"/>
  <c r="J23" i="4" s="1"/>
  <c r="K23" i="4" s="1"/>
  <c r="L23" i="4" s="1"/>
  <c r="M23" i="4" s="1"/>
  <c r="N23" i="4" s="1"/>
  <c r="O23" i="4" s="1"/>
  <c r="P23" i="4" s="1"/>
  <c r="Q23" i="4" s="1"/>
  <c r="R23" i="4" s="1"/>
  <c r="S23" i="4" s="1"/>
  <c r="H243" i="20"/>
  <c r="I243" i="20" s="1"/>
  <c r="J243" i="20" s="1"/>
  <c r="K243" i="20" s="1"/>
  <c r="L243" i="20" s="1"/>
  <c r="M243" i="20" s="1"/>
  <c r="N243" i="20" s="1"/>
  <c r="O243" i="20" s="1"/>
  <c r="P243" i="20" s="1"/>
  <c r="Q243" i="20" s="1"/>
  <c r="R243" i="20" s="1"/>
  <c r="S243" i="20" s="1"/>
  <c r="H211" i="20"/>
  <c r="I211" i="20" s="1"/>
  <c r="J211" i="20" s="1"/>
  <c r="K211" i="20" s="1"/>
  <c r="L211" i="20" s="1"/>
  <c r="M211" i="20" s="1"/>
  <c r="N211" i="20" s="1"/>
  <c r="O211" i="20" s="1"/>
  <c r="P211" i="20" s="1"/>
  <c r="Q211" i="20" s="1"/>
  <c r="R211" i="20" s="1"/>
  <c r="S211" i="20" s="1"/>
  <c r="H171" i="20"/>
  <c r="I171" i="20" s="1"/>
  <c r="J171" i="20" s="1"/>
  <c r="K171" i="20" s="1"/>
  <c r="L171" i="20" s="1"/>
  <c r="M171" i="20" s="1"/>
  <c r="N171" i="20" s="1"/>
  <c r="O171" i="20" s="1"/>
  <c r="P171" i="20" s="1"/>
  <c r="Q171" i="20" s="1"/>
  <c r="R171" i="20" s="1"/>
  <c r="S171" i="20" s="1"/>
  <c r="H139" i="20"/>
  <c r="I139" i="20" s="1"/>
  <c r="J139" i="20" s="1"/>
  <c r="K139" i="20" s="1"/>
  <c r="L139" i="20" s="1"/>
  <c r="M139" i="20" s="1"/>
  <c r="N139" i="20" s="1"/>
  <c r="O139" i="20" s="1"/>
  <c r="P139" i="20" s="1"/>
  <c r="Q139" i="20" s="1"/>
  <c r="R139" i="20" s="1"/>
  <c r="S139" i="20" s="1"/>
  <c r="H99" i="20"/>
  <c r="I99" i="20" s="1"/>
  <c r="J99" i="20" s="1"/>
  <c r="K99" i="20" s="1"/>
  <c r="L99" i="20" s="1"/>
  <c r="M99" i="20" s="1"/>
  <c r="N99" i="20" s="1"/>
  <c r="O99" i="20" s="1"/>
  <c r="P99" i="20" s="1"/>
  <c r="Q99" i="20" s="1"/>
  <c r="R99" i="20" s="1"/>
  <c r="S99" i="20" s="1"/>
  <c r="H43" i="20"/>
  <c r="I43" i="20" s="1"/>
  <c r="J43" i="20" s="1"/>
  <c r="K43" i="20" s="1"/>
  <c r="L43" i="20" s="1"/>
  <c r="M43" i="20" s="1"/>
  <c r="N43" i="20" s="1"/>
  <c r="O43" i="20" s="1"/>
  <c r="P43" i="20" s="1"/>
  <c r="Q43" i="20" s="1"/>
  <c r="R43" i="20" s="1"/>
  <c r="S43" i="20" s="1"/>
  <c r="H19" i="20"/>
  <c r="I19" i="20" s="1"/>
  <c r="J19" i="20" s="1"/>
  <c r="K19" i="20" s="1"/>
  <c r="L19" i="20" s="1"/>
  <c r="M19" i="20" s="1"/>
  <c r="N19" i="20" s="1"/>
  <c r="O19" i="20" s="1"/>
  <c r="P19" i="20" s="1"/>
  <c r="Q19" i="20" s="1"/>
  <c r="R19" i="20" s="1"/>
  <c r="S19" i="20" s="1"/>
  <c r="H239" i="21"/>
  <c r="I239" i="21" s="1"/>
  <c r="J239" i="21" s="1"/>
  <c r="K239" i="21" s="1"/>
  <c r="L239" i="21" s="1"/>
  <c r="M239" i="21" s="1"/>
  <c r="N239" i="21" s="1"/>
  <c r="O239" i="21" s="1"/>
  <c r="P239" i="21" s="1"/>
  <c r="Q239" i="21" s="1"/>
  <c r="R239" i="21" s="1"/>
  <c r="S239" i="21" s="1"/>
  <c r="H211" i="21"/>
  <c r="I211" i="21" s="1"/>
  <c r="J211" i="21" s="1"/>
  <c r="K211" i="21" s="1"/>
  <c r="L211" i="21" s="1"/>
  <c r="M211" i="21" s="1"/>
  <c r="N211" i="21" s="1"/>
  <c r="O211" i="21" s="1"/>
  <c r="P211" i="21" s="1"/>
  <c r="Q211" i="21" s="1"/>
  <c r="R211" i="21" s="1"/>
  <c r="S211" i="21" s="1"/>
  <c r="H191" i="21"/>
  <c r="I191" i="21" s="1"/>
  <c r="J191" i="21" s="1"/>
  <c r="K191" i="21" s="1"/>
  <c r="L191" i="21" s="1"/>
  <c r="M191" i="21" s="1"/>
  <c r="N191" i="21" s="1"/>
  <c r="O191" i="21" s="1"/>
  <c r="P191" i="21" s="1"/>
  <c r="Q191" i="21" s="1"/>
  <c r="R191" i="21" s="1"/>
  <c r="S191" i="21" s="1"/>
  <c r="H175" i="21"/>
  <c r="I175" i="21" s="1"/>
  <c r="J175" i="21" s="1"/>
  <c r="K175" i="21" s="1"/>
  <c r="L175" i="21" s="1"/>
  <c r="M175" i="21" s="1"/>
  <c r="N175" i="21" s="1"/>
  <c r="O175" i="21" s="1"/>
  <c r="P175" i="21" s="1"/>
  <c r="Q175" i="21" s="1"/>
  <c r="R175" i="21" s="1"/>
  <c r="S175" i="21" s="1"/>
  <c r="H159" i="21"/>
  <c r="I159" i="21" s="1"/>
  <c r="J159" i="21" s="1"/>
  <c r="K159" i="21" s="1"/>
  <c r="L159" i="21" s="1"/>
  <c r="M159" i="21" s="1"/>
  <c r="N159" i="21" s="1"/>
  <c r="O159" i="21" s="1"/>
  <c r="P159" i="21" s="1"/>
  <c r="Q159" i="21" s="1"/>
  <c r="R159" i="21" s="1"/>
  <c r="S159" i="21" s="1"/>
  <c r="H143" i="21"/>
  <c r="I143" i="21" s="1"/>
  <c r="J143" i="21" s="1"/>
  <c r="K143" i="21" s="1"/>
  <c r="L143" i="21" s="1"/>
  <c r="M143" i="21" s="1"/>
  <c r="N143" i="21" s="1"/>
  <c r="O143" i="21" s="1"/>
  <c r="P143" i="21" s="1"/>
  <c r="Q143" i="21" s="1"/>
  <c r="R143" i="21" s="1"/>
  <c r="S143" i="21" s="1"/>
  <c r="H115" i="21"/>
  <c r="I115" i="21" s="1"/>
  <c r="J115" i="21" s="1"/>
  <c r="K115" i="21" s="1"/>
  <c r="L115" i="21" s="1"/>
  <c r="M115" i="21" s="1"/>
  <c r="N115" i="21" s="1"/>
  <c r="O115" i="21" s="1"/>
  <c r="P115" i="21" s="1"/>
  <c r="Q115" i="21" s="1"/>
  <c r="R115" i="21" s="1"/>
  <c r="S115" i="21" s="1"/>
  <c r="H95" i="21"/>
  <c r="I95" i="21" s="1"/>
  <c r="J95" i="21" s="1"/>
  <c r="K95" i="21" s="1"/>
  <c r="L95" i="21" s="1"/>
  <c r="M95" i="21" s="1"/>
  <c r="N95" i="21" s="1"/>
  <c r="O95" i="21" s="1"/>
  <c r="P95" i="21" s="1"/>
  <c r="Q95" i="21" s="1"/>
  <c r="R95" i="21" s="1"/>
  <c r="S95" i="21" s="1"/>
  <c r="H67" i="21"/>
  <c r="I67" i="21" s="1"/>
  <c r="J67" i="21" s="1"/>
  <c r="K67" i="21" s="1"/>
  <c r="L67" i="21" s="1"/>
  <c r="M67" i="21" s="1"/>
  <c r="N67" i="21" s="1"/>
  <c r="O67" i="21" s="1"/>
  <c r="P67" i="21" s="1"/>
  <c r="Q67" i="21" s="1"/>
  <c r="R67" i="21" s="1"/>
  <c r="S67" i="21" s="1"/>
  <c r="H51" i="21"/>
  <c r="I51" i="21" s="1"/>
  <c r="J51" i="21" s="1"/>
  <c r="K51" i="21" s="1"/>
  <c r="L51" i="21" s="1"/>
  <c r="M51" i="21" s="1"/>
  <c r="N51" i="21" s="1"/>
  <c r="O51" i="21" s="1"/>
  <c r="P51" i="21" s="1"/>
  <c r="Q51" i="21" s="1"/>
  <c r="R51" i="21" s="1"/>
  <c r="S51" i="21" s="1"/>
  <c r="H35" i="21"/>
  <c r="I35" i="21" s="1"/>
  <c r="J35" i="21" s="1"/>
  <c r="K35" i="21" s="1"/>
  <c r="L35" i="21" s="1"/>
  <c r="M35" i="21" s="1"/>
  <c r="N35" i="21" s="1"/>
  <c r="O35" i="21" s="1"/>
  <c r="P35" i="21" s="1"/>
  <c r="Q35" i="21" s="1"/>
  <c r="R35" i="21" s="1"/>
  <c r="S35" i="21" s="1"/>
  <c r="H19" i="21"/>
  <c r="I19" i="21" s="1"/>
  <c r="J19" i="21" s="1"/>
  <c r="K19" i="21" s="1"/>
  <c r="L19" i="21" s="1"/>
  <c r="M19" i="21" s="1"/>
  <c r="N19" i="21" s="1"/>
  <c r="O19" i="21" s="1"/>
  <c r="P19" i="21" s="1"/>
  <c r="Q19" i="21" s="1"/>
  <c r="R19" i="21" s="1"/>
  <c r="S19" i="21" s="1"/>
  <c r="H239" i="22"/>
  <c r="I239" i="22" s="1"/>
  <c r="J239" i="22" s="1"/>
  <c r="K239" i="22" s="1"/>
  <c r="L239" i="22" s="1"/>
  <c r="M239" i="22" s="1"/>
  <c r="N239" i="22" s="1"/>
  <c r="O239" i="22" s="1"/>
  <c r="P239" i="22" s="1"/>
  <c r="Q239" i="22" s="1"/>
  <c r="R239" i="22" s="1"/>
  <c r="S239" i="22" s="1"/>
  <c r="H223" i="22"/>
  <c r="I223" i="22" s="1"/>
  <c r="J223" i="22" s="1"/>
  <c r="K223" i="22" s="1"/>
  <c r="L223" i="22" s="1"/>
  <c r="M223" i="22" s="1"/>
  <c r="N223" i="22" s="1"/>
  <c r="O223" i="22" s="1"/>
  <c r="P223" i="22" s="1"/>
  <c r="Q223" i="22" s="1"/>
  <c r="R223" i="22" s="1"/>
  <c r="S223" i="22" s="1"/>
  <c r="H207" i="22"/>
  <c r="I207" i="22" s="1"/>
  <c r="J207" i="22" s="1"/>
  <c r="K207" i="22" s="1"/>
  <c r="L207" i="22" s="1"/>
  <c r="M207" i="22" s="1"/>
  <c r="N207" i="22" s="1"/>
  <c r="O207" i="22" s="1"/>
  <c r="P207" i="22" s="1"/>
  <c r="Q207" i="22" s="1"/>
  <c r="R207" i="22" s="1"/>
  <c r="S207" i="22" s="1"/>
  <c r="H191" i="22"/>
  <c r="I191" i="22" s="1"/>
  <c r="J191" i="22" s="1"/>
  <c r="K191" i="22" s="1"/>
  <c r="L191" i="22" s="1"/>
  <c r="M191" i="22" s="1"/>
  <c r="N191" i="22" s="1"/>
  <c r="O191" i="22" s="1"/>
  <c r="P191" i="22" s="1"/>
  <c r="Q191" i="22" s="1"/>
  <c r="R191" i="22" s="1"/>
  <c r="S191" i="22" s="1"/>
  <c r="H175" i="22"/>
  <c r="I175" i="22" s="1"/>
  <c r="J175" i="22" s="1"/>
  <c r="K175" i="22" s="1"/>
  <c r="L175" i="22" s="1"/>
  <c r="M175" i="22" s="1"/>
  <c r="N175" i="22" s="1"/>
  <c r="O175" i="22" s="1"/>
  <c r="P175" i="22" s="1"/>
  <c r="Q175" i="22" s="1"/>
  <c r="R175" i="22" s="1"/>
  <c r="S175" i="22" s="1"/>
  <c r="H159" i="22"/>
  <c r="I159" i="22" s="1"/>
  <c r="J159" i="22" s="1"/>
  <c r="K159" i="22" s="1"/>
  <c r="L159" i="22" s="1"/>
  <c r="M159" i="22" s="1"/>
  <c r="N159" i="22" s="1"/>
  <c r="O159" i="22" s="1"/>
  <c r="P159" i="22" s="1"/>
  <c r="Q159" i="22" s="1"/>
  <c r="R159" i="22" s="1"/>
  <c r="S159" i="22" s="1"/>
  <c r="H143" i="22"/>
  <c r="I143" i="22" s="1"/>
  <c r="J143" i="22" s="1"/>
  <c r="K143" i="22" s="1"/>
  <c r="L143" i="22" s="1"/>
  <c r="M143" i="22" s="1"/>
  <c r="N143" i="22" s="1"/>
  <c r="O143" i="22" s="1"/>
  <c r="P143" i="22" s="1"/>
  <c r="Q143" i="22" s="1"/>
  <c r="R143" i="22" s="1"/>
  <c r="S143" i="22" s="1"/>
  <c r="H127" i="22"/>
  <c r="I127" i="22" s="1"/>
  <c r="J127" i="22" s="1"/>
  <c r="K127" i="22" s="1"/>
  <c r="L127" i="22" s="1"/>
  <c r="M127" i="22" s="1"/>
  <c r="N127" i="22" s="1"/>
  <c r="O127" i="22" s="1"/>
  <c r="P127" i="22" s="1"/>
  <c r="Q127" i="22" s="1"/>
  <c r="R127" i="22" s="1"/>
  <c r="S127" i="22" s="1"/>
  <c r="H111" i="22"/>
  <c r="I111" i="22" s="1"/>
  <c r="J111" i="22" s="1"/>
  <c r="K111" i="22" s="1"/>
  <c r="L111" i="22" s="1"/>
  <c r="M111" i="22" s="1"/>
  <c r="N111" i="22" s="1"/>
  <c r="O111" i="22" s="1"/>
  <c r="P111" i="22" s="1"/>
  <c r="Q111" i="22" s="1"/>
  <c r="R111" i="22" s="1"/>
  <c r="S111" i="22" s="1"/>
  <c r="H91" i="22"/>
  <c r="I91" i="22" s="1"/>
  <c r="J91" i="22" s="1"/>
  <c r="K91" i="22" s="1"/>
  <c r="L91" i="22" s="1"/>
  <c r="M91" i="22" s="1"/>
  <c r="N91" i="22" s="1"/>
  <c r="O91" i="22" s="1"/>
  <c r="P91" i="22" s="1"/>
  <c r="Q91" i="22" s="1"/>
  <c r="R91" i="22" s="1"/>
  <c r="S91" i="22" s="1"/>
  <c r="H59" i="22"/>
  <c r="I59" i="22" s="1"/>
  <c r="J59" i="22" s="1"/>
  <c r="K59" i="22" s="1"/>
  <c r="L59" i="22" s="1"/>
  <c r="M59" i="22" s="1"/>
  <c r="N59" i="22" s="1"/>
  <c r="O59" i="22" s="1"/>
  <c r="P59" i="22" s="1"/>
  <c r="Q59" i="22" s="1"/>
  <c r="R59" i="22" s="1"/>
  <c r="S59" i="22" s="1"/>
  <c r="H43" i="22"/>
  <c r="I43" i="22" s="1"/>
  <c r="J43" i="22" s="1"/>
  <c r="K43" i="22" s="1"/>
  <c r="L43" i="22" s="1"/>
  <c r="M43" i="22" s="1"/>
  <c r="N43" i="22" s="1"/>
  <c r="O43" i="22" s="1"/>
  <c r="P43" i="22" s="1"/>
  <c r="Q43" i="22" s="1"/>
  <c r="R43" i="22" s="1"/>
  <c r="S43" i="22" s="1"/>
  <c r="H23" i="22"/>
  <c r="I23" i="22" s="1"/>
  <c r="J23" i="22" s="1"/>
  <c r="K23" i="22" s="1"/>
  <c r="L23" i="22" s="1"/>
  <c r="M23" i="22" s="1"/>
  <c r="N23" i="22" s="1"/>
  <c r="O23" i="22" s="1"/>
  <c r="P23" i="22" s="1"/>
  <c r="Q23" i="22" s="1"/>
  <c r="R23" i="22" s="1"/>
  <c r="S23" i="22" s="1"/>
  <c r="H247" i="23"/>
  <c r="I247" i="23" s="1"/>
  <c r="J247" i="23" s="1"/>
  <c r="K247" i="23" s="1"/>
  <c r="L247" i="23" s="1"/>
  <c r="M247" i="23" s="1"/>
  <c r="N247" i="23" s="1"/>
  <c r="O247" i="23" s="1"/>
  <c r="P247" i="23" s="1"/>
  <c r="Q247" i="23" s="1"/>
  <c r="R247" i="23" s="1"/>
  <c r="S247" i="23" s="1"/>
  <c r="H231" i="23"/>
  <c r="I231" i="23" s="1"/>
  <c r="J231" i="23" s="1"/>
  <c r="K231" i="23" s="1"/>
  <c r="L231" i="23" s="1"/>
  <c r="M231" i="23" s="1"/>
  <c r="N231" i="23" s="1"/>
  <c r="O231" i="23" s="1"/>
  <c r="P231" i="23" s="1"/>
  <c r="Q231" i="23" s="1"/>
  <c r="R231" i="23" s="1"/>
  <c r="S231" i="23" s="1"/>
  <c r="H203" i="23"/>
  <c r="I203" i="23" s="1"/>
  <c r="J203" i="23" s="1"/>
  <c r="K203" i="23" s="1"/>
  <c r="L203" i="23" s="1"/>
  <c r="M203" i="23" s="1"/>
  <c r="N203" i="23" s="1"/>
  <c r="O203" i="23" s="1"/>
  <c r="P203" i="23" s="1"/>
  <c r="Q203" i="23" s="1"/>
  <c r="R203" i="23" s="1"/>
  <c r="S203" i="23" s="1"/>
  <c r="H147" i="23"/>
  <c r="I147" i="23" s="1"/>
  <c r="J147" i="23" s="1"/>
  <c r="K147" i="23" s="1"/>
  <c r="L147" i="23" s="1"/>
  <c r="M147" i="23" s="1"/>
  <c r="N147" i="23" s="1"/>
  <c r="O147" i="23" s="1"/>
  <c r="P147" i="23" s="1"/>
  <c r="Q147" i="23" s="1"/>
  <c r="R147" i="23" s="1"/>
  <c r="S147" i="23" s="1"/>
  <c r="H131" i="23"/>
  <c r="I131" i="23" s="1"/>
  <c r="J131" i="23" s="1"/>
  <c r="K131" i="23" s="1"/>
  <c r="L131" i="23" s="1"/>
  <c r="M131" i="23" s="1"/>
  <c r="N131" i="23" s="1"/>
  <c r="O131" i="23" s="1"/>
  <c r="P131" i="23" s="1"/>
  <c r="Q131" i="23" s="1"/>
  <c r="R131" i="23" s="1"/>
  <c r="S131" i="23" s="1"/>
  <c r="H79" i="23"/>
  <c r="I79" i="23" s="1"/>
  <c r="J79" i="23" s="1"/>
  <c r="K79" i="23" s="1"/>
  <c r="L79" i="23" s="1"/>
  <c r="M79" i="23" s="1"/>
  <c r="N79" i="23" s="1"/>
  <c r="O79" i="23" s="1"/>
  <c r="P79" i="23" s="1"/>
  <c r="Q79" i="23" s="1"/>
  <c r="R79" i="23" s="1"/>
  <c r="S79" i="23" s="1"/>
  <c r="H59" i="23"/>
  <c r="I59" i="23" s="1"/>
  <c r="J59" i="23" s="1"/>
  <c r="K59" i="23" s="1"/>
  <c r="L59" i="23" s="1"/>
  <c r="M59" i="23" s="1"/>
  <c r="N59" i="23" s="1"/>
  <c r="O59" i="23" s="1"/>
  <c r="P59" i="23" s="1"/>
  <c r="Q59" i="23" s="1"/>
  <c r="R59" i="23" s="1"/>
  <c r="S59" i="23" s="1"/>
  <c r="H43" i="23"/>
  <c r="I43" i="23" s="1"/>
  <c r="J43" i="23" s="1"/>
  <c r="K43" i="23" s="1"/>
  <c r="L43" i="23" s="1"/>
  <c r="M43" i="23" s="1"/>
  <c r="N43" i="23" s="1"/>
  <c r="O43" i="23" s="1"/>
  <c r="P43" i="23" s="1"/>
  <c r="Q43" i="23" s="1"/>
  <c r="R43" i="23" s="1"/>
  <c r="S43" i="23" s="1"/>
  <c r="H71" i="31"/>
  <c r="I71" i="31" s="1"/>
  <c r="J71" i="31" s="1"/>
  <c r="K71" i="31" s="1"/>
  <c r="L71" i="31" s="1"/>
  <c r="M71" i="31" s="1"/>
  <c r="N71" i="31" s="1"/>
  <c r="O71" i="31" s="1"/>
  <c r="P71" i="31" s="1"/>
  <c r="Q71" i="31" s="1"/>
  <c r="R71" i="31" s="1"/>
  <c r="S71" i="31" s="1"/>
  <c r="H51" i="31"/>
  <c r="I51" i="31" s="1"/>
  <c r="J51" i="31" s="1"/>
  <c r="K51" i="31" s="1"/>
  <c r="L51" i="31" s="1"/>
  <c r="M51" i="31" s="1"/>
  <c r="N51" i="31" s="1"/>
  <c r="O51" i="31" s="1"/>
  <c r="P51" i="31" s="1"/>
  <c r="Q51" i="31" s="1"/>
  <c r="R51" i="31" s="1"/>
  <c r="S51" i="31" s="1"/>
  <c r="H19" i="31"/>
  <c r="I19" i="31" s="1"/>
  <c r="J19" i="31" s="1"/>
  <c r="K19" i="31" s="1"/>
  <c r="L19" i="31" s="1"/>
  <c r="M19" i="31" s="1"/>
  <c r="N19" i="31" s="1"/>
  <c r="O19" i="31" s="1"/>
  <c r="P19" i="31" s="1"/>
  <c r="Q19" i="31" s="1"/>
  <c r="R19" i="31" s="1"/>
  <c r="S19" i="31" s="1"/>
  <c r="H252" i="46"/>
  <c r="I252" i="46" s="1"/>
  <c r="J252" i="46" s="1"/>
  <c r="K252" i="46" s="1"/>
  <c r="L252" i="46" s="1"/>
  <c r="M252" i="46" s="1"/>
  <c r="N252" i="46" s="1"/>
  <c r="O252" i="46" s="1"/>
  <c r="P252" i="46" s="1"/>
  <c r="Q252" i="46" s="1"/>
  <c r="R252" i="46" s="1"/>
  <c r="S252" i="46" s="1"/>
  <c r="H122" i="50"/>
  <c r="I122" i="50" s="1"/>
  <c r="J122" i="50" s="1"/>
  <c r="K122" i="50" s="1"/>
  <c r="L122" i="50" s="1"/>
  <c r="M122" i="50" s="1"/>
  <c r="N122" i="50" s="1"/>
  <c r="O122" i="50" s="1"/>
  <c r="P122" i="50" s="1"/>
  <c r="Q122" i="50" s="1"/>
  <c r="R122" i="50" s="1"/>
  <c r="S122" i="50" s="1"/>
  <c r="H243" i="4"/>
  <c r="I243" i="4" s="1"/>
  <c r="J243" i="4" s="1"/>
  <c r="K243" i="4" s="1"/>
  <c r="L243" i="4" s="1"/>
  <c r="M243" i="4" s="1"/>
  <c r="N243" i="4" s="1"/>
  <c r="O243" i="4" s="1"/>
  <c r="P243" i="4" s="1"/>
  <c r="Q243" i="4" s="1"/>
  <c r="R243" i="4" s="1"/>
  <c r="S243" i="4" s="1"/>
  <c r="H195" i="4"/>
  <c r="I195" i="4" s="1"/>
  <c r="J195" i="4" s="1"/>
  <c r="K195" i="4" s="1"/>
  <c r="L195" i="4" s="1"/>
  <c r="M195" i="4" s="1"/>
  <c r="N195" i="4" s="1"/>
  <c r="O195" i="4" s="1"/>
  <c r="P195" i="4" s="1"/>
  <c r="Q195" i="4" s="1"/>
  <c r="R195" i="4" s="1"/>
  <c r="S195" i="4" s="1"/>
  <c r="H163" i="4"/>
  <c r="I163" i="4" s="1"/>
  <c r="J163" i="4" s="1"/>
  <c r="K163" i="4" s="1"/>
  <c r="L163" i="4" s="1"/>
  <c r="M163" i="4" s="1"/>
  <c r="N163" i="4" s="1"/>
  <c r="O163" i="4" s="1"/>
  <c r="P163" i="4" s="1"/>
  <c r="Q163" i="4" s="1"/>
  <c r="R163" i="4" s="1"/>
  <c r="S163" i="4" s="1"/>
  <c r="H131" i="4"/>
  <c r="I131" i="4" s="1"/>
  <c r="J131" i="4" s="1"/>
  <c r="K131" i="4" s="1"/>
  <c r="L131" i="4" s="1"/>
  <c r="M131" i="4" s="1"/>
  <c r="N131" i="4" s="1"/>
  <c r="O131" i="4" s="1"/>
  <c r="P131" i="4" s="1"/>
  <c r="Q131" i="4" s="1"/>
  <c r="R131" i="4" s="1"/>
  <c r="S131" i="4" s="1"/>
  <c r="H91" i="4"/>
  <c r="I91" i="4" s="1"/>
  <c r="J91" i="4" s="1"/>
  <c r="K91" i="4" s="1"/>
  <c r="L91" i="4" s="1"/>
  <c r="M91" i="4" s="1"/>
  <c r="N91" i="4" s="1"/>
  <c r="O91" i="4" s="1"/>
  <c r="P91" i="4" s="1"/>
  <c r="Q91" i="4" s="1"/>
  <c r="R91" i="4" s="1"/>
  <c r="S91" i="4" s="1"/>
  <c r="H167" i="50"/>
  <c r="I167" i="50" s="1"/>
  <c r="J167" i="50" s="1"/>
  <c r="K167" i="50" s="1"/>
  <c r="L167" i="50" s="1"/>
  <c r="M167" i="50" s="1"/>
  <c r="N167" i="50" s="1"/>
  <c r="O167" i="50" s="1"/>
  <c r="P167" i="50" s="1"/>
  <c r="Q167" i="50" s="1"/>
  <c r="R167" i="50" s="1"/>
  <c r="S167" i="50" s="1"/>
  <c r="H22" i="50"/>
  <c r="I22" i="50" s="1"/>
  <c r="J22" i="50" s="1"/>
  <c r="K22" i="50" s="1"/>
  <c r="L22" i="50" s="1"/>
  <c r="M22" i="50" s="1"/>
  <c r="N22" i="50" s="1"/>
  <c r="O22" i="50" s="1"/>
  <c r="P22" i="50" s="1"/>
  <c r="Q22" i="50" s="1"/>
  <c r="R22" i="50" s="1"/>
  <c r="S22" i="50" s="1"/>
  <c r="H207" i="4"/>
  <c r="I207" i="4" s="1"/>
  <c r="J207" i="4" s="1"/>
  <c r="K207" i="4" s="1"/>
  <c r="L207" i="4" s="1"/>
  <c r="M207" i="4" s="1"/>
  <c r="N207" i="4" s="1"/>
  <c r="O207" i="4" s="1"/>
  <c r="P207" i="4" s="1"/>
  <c r="Q207" i="4" s="1"/>
  <c r="R207" i="4" s="1"/>
  <c r="S207" i="4" s="1"/>
  <c r="H175" i="4"/>
  <c r="I175" i="4" s="1"/>
  <c r="J175" i="4" s="1"/>
  <c r="K175" i="4" s="1"/>
  <c r="L175" i="4" s="1"/>
  <c r="M175" i="4" s="1"/>
  <c r="N175" i="4" s="1"/>
  <c r="O175" i="4" s="1"/>
  <c r="P175" i="4" s="1"/>
  <c r="Q175" i="4" s="1"/>
  <c r="R175" i="4" s="1"/>
  <c r="S175" i="4" s="1"/>
  <c r="H143" i="4"/>
  <c r="I143" i="4" s="1"/>
  <c r="J143" i="4" s="1"/>
  <c r="K143" i="4" s="1"/>
  <c r="L143" i="4" s="1"/>
  <c r="M143" i="4" s="1"/>
  <c r="N143" i="4" s="1"/>
  <c r="O143" i="4" s="1"/>
  <c r="P143" i="4" s="1"/>
  <c r="Q143" i="4" s="1"/>
  <c r="R143" i="4" s="1"/>
  <c r="S143" i="4" s="1"/>
  <c r="H95" i="4"/>
  <c r="I95" i="4" s="1"/>
  <c r="J95" i="4" s="1"/>
  <c r="K95" i="4" s="1"/>
  <c r="L95" i="4" s="1"/>
  <c r="M95" i="4" s="1"/>
  <c r="N95" i="4" s="1"/>
  <c r="O95" i="4" s="1"/>
  <c r="P95" i="4" s="1"/>
  <c r="Q95" i="4" s="1"/>
  <c r="R95" i="4" s="1"/>
  <c r="S95" i="4" s="1"/>
  <c r="H71" i="4"/>
  <c r="I71" i="4" s="1"/>
  <c r="J71" i="4" s="1"/>
  <c r="K71" i="4" s="1"/>
  <c r="L71" i="4" s="1"/>
  <c r="M71" i="4" s="1"/>
  <c r="N71" i="4" s="1"/>
  <c r="O71" i="4" s="1"/>
  <c r="P71" i="4" s="1"/>
  <c r="Q71" i="4" s="1"/>
  <c r="R71" i="4" s="1"/>
  <c r="S71" i="4" s="1"/>
  <c r="H51" i="4"/>
  <c r="I51" i="4" s="1"/>
  <c r="J51" i="4" s="1"/>
  <c r="K51" i="4" s="1"/>
  <c r="L51" i="4" s="1"/>
  <c r="M51" i="4" s="1"/>
  <c r="N51" i="4" s="1"/>
  <c r="O51" i="4" s="1"/>
  <c r="P51" i="4" s="1"/>
  <c r="Q51" i="4" s="1"/>
  <c r="R51" i="4" s="1"/>
  <c r="S51" i="4" s="1"/>
  <c r="H35" i="4"/>
  <c r="I35" i="4" s="1"/>
  <c r="J35" i="4" s="1"/>
  <c r="K35" i="4" s="1"/>
  <c r="L35" i="4" s="1"/>
  <c r="M35" i="4" s="1"/>
  <c r="N35" i="4" s="1"/>
  <c r="O35" i="4" s="1"/>
  <c r="P35" i="4" s="1"/>
  <c r="Q35" i="4" s="1"/>
  <c r="R35" i="4" s="1"/>
  <c r="S35" i="4" s="1"/>
  <c r="H19" i="4"/>
  <c r="I19" i="4" s="1"/>
  <c r="J19" i="4" s="1"/>
  <c r="K19" i="4" s="1"/>
  <c r="L19" i="4" s="1"/>
  <c r="M19" i="4" s="1"/>
  <c r="N19" i="4" s="1"/>
  <c r="O19" i="4" s="1"/>
  <c r="P19" i="4" s="1"/>
  <c r="Q19" i="4" s="1"/>
  <c r="R19" i="4" s="1"/>
  <c r="S19" i="4" s="1"/>
  <c r="H235" i="20"/>
  <c r="I235" i="20" s="1"/>
  <c r="J235" i="20" s="1"/>
  <c r="K235" i="20" s="1"/>
  <c r="L235" i="20" s="1"/>
  <c r="M235" i="20" s="1"/>
  <c r="N235" i="20" s="1"/>
  <c r="O235" i="20" s="1"/>
  <c r="P235" i="20" s="1"/>
  <c r="Q235" i="20" s="1"/>
  <c r="R235" i="20" s="1"/>
  <c r="S235" i="20" s="1"/>
  <c r="H207" i="20"/>
  <c r="I207" i="20" s="1"/>
  <c r="J207" i="20" s="1"/>
  <c r="K207" i="20" s="1"/>
  <c r="L207" i="20" s="1"/>
  <c r="M207" i="20" s="1"/>
  <c r="N207" i="20" s="1"/>
  <c r="O207" i="20" s="1"/>
  <c r="P207" i="20" s="1"/>
  <c r="Q207" i="20" s="1"/>
  <c r="R207" i="20" s="1"/>
  <c r="S207" i="20" s="1"/>
  <c r="H167" i="20"/>
  <c r="I167" i="20" s="1"/>
  <c r="J167" i="20" s="1"/>
  <c r="K167" i="20" s="1"/>
  <c r="L167" i="20" s="1"/>
  <c r="M167" i="20" s="1"/>
  <c r="N167" i="20" s="1"/>
  <c r="O167" i="20" s="1"/>
  <c r="P167" i="20" s="1"/>
  <c r="Q167" i="20" s="1"/>
  <c r="R167" i="20" s="1"/>
  <c r="S167" i="20" s="1"/>
  <c r="H131" i="20"/>
  <c r="I131" i="20" s="1"/>
  <c r="J131" i="20" s="1"/>
  <c r="K131" i="20" s="1"/>
  <c r="L131" i="20" s="1"/>
  <c r="M131" i="20" s="1"/>
  <c r="N131" i="20" s="1"/>
  <c r="O131" i="20" s="1"/>
  <c r="P131" i="20" s="1"/>
  <c r="Q131" i="20" s="1"/>
  <c r="R131" i="20" s="1"/>
  <c r="S131" i="20" s="1"/>
  <c r="H95" i="20"/>
  <c r="I95" i="20" s="1"/>
  <c r="J95" i="20" s="1"/>
  <c r="K95" i="20" s="1"/>
  <c r="L95" i="20" s="1"/>
  <c r="M95" i="20" s="1"/>
  <c r="N95" i="20" s="1"/>
  <c r="O95" i="20" s="1"/>
  <c r="P95" i="20" s="1"/>
  <c r="Q95" i="20" s="1"/>
  <c r="R95" i="20" s="1"/>
  <c r="S95" i="20" s="1"/>
  <c r="H39" i="20"/>
  <c r="I39" i="20" s="1"/>
  <c r="J39" i="20" s="1"/>
  <c r="K39" i="20" s="1"/>
  <c r="L39" i="20" s="1"/>
  <c r="M39" i="20" s="1"/>
  <c r="N39" i="20" s="1"/>
  <c r="O39" i="20" s="1"/>
  <c r="P39" i="20" s="1"/>
  <c r="Q39" i="20" s="1"/>
  <c r="R39" i="20" s="1"/>
  <c r="S39" i="20" s="1"/>
  <c r="H251" i="21"/>
  <c r="I251" i="21" s="1"/>
  <c r="J251" i="21" s="1"/>
  <c r="K251" i="21" s="1"/>
  <c r="L251" i="21" s="1"/>
  <c r="M251" i="21" s="1"/>
  <c r="N251" i="21" s="1"/>
  <c r="O251" i="21" s="1"/>
  <c r="P251" i="21" s="1"/>
  <c r="Q251" i="21" s="1"/>
  <c r="R251" i="21" s="1"/>
  <c r="S251" i="21" s="1"/>
  <c r="H235" i="21"/>
  <c r="I235" i="21" s="1"/>
  <c r="J235" i="21" s="1"/>
  <c r="K235" i="21" s="1"/>
  <c r="L235" i="21" s="1"/>
  <c r="M235" i="21" s="1"/>
  <c r="N235" i="21" s="1"/>
  <c r="O235" i="21" s="1"/>
  <c r="P235" i="21" s="1"/>
  <c r="Q235" i="21" s="1"/>
  <c r="R235" i="21" s="1"/>
  <c r="S235" i="21" s="1"/>
  <c r="H207" i="21"/>
  <c r="I207" i="21" s="1"/>
  <c r="J207" i="21" s="1"/>
  <c r="K207" i="21" s="1"/>
  <c r="L207" i="21" s="1"/>
  <c r="M207" i="21" s="1"/>
  <c r="N207" i="21" s="1"/>
  <c r="O207" i="21" s="1"/>
  <c r="P207" i="21" s="1"/>
  <c r="Q207" i="21" s="1"/>
  <c r="R207" i="21" s="1"/>
  <c r="S207" i="21" s="1"/>
  <c r="H187" i="21"/>
  <c r="I187" i="21" s="1"/>
  <c r="J187" i="21" s="1"/>
  <c r="K187" i="21" s="1"/>
  <c r="L187" i="21" s="1"/>
  <c r="M187" i="21" s="1"/>
  <c r="N187" i="21" s="1"/>
  <c r="O187" i="21" s="1"/>
  <c r="P187" i="21" s="1"/>
  <c r="Q187" i="21" s="1"/>
  <c r="R187" i="21" s="1"/>
  <c r="S187" i="21" s="1"/>
  <c r="H171" i="21"/>
  <c r="I171" i="21" s="1"/>
  <c r="J171" i="21" s="1"/>
  <c r="K171" i="21" s="1"/>
  <c r="L171" i="21" s="1"/>
  <c r="M171" i="21" s="1"/>
  <c r="N171" i="21" s="1"/>
  <c r="O171" i="21" s="1"/>
  <c r="P171" i="21" s="1"/>
  <c r="Q171" i="21" s="1"/>
  <c r="R171" i="21" s="1"/>
  <c r="S171" i="21" s="1"/>
  <c r="H155" i="21"/>
  <c r="I155" i="21" s="1"/>
  <c r="J155" i="21" s="1"/>
  <c r="K155" i="21" s="1"/>
  <c r="L155" i="21" s="1"/>
  <c r="M155" i="21" s="1"/>
  <c r="N155" i="21" s="1"/>
  <c r="O155" i="21" s="1"/>
  <c r="P155" i="21" s="1"/>
  <c r="Q155" i="21" s="1"/>
  <c r="R155" i="21" s="1"/>
  <c r="S155" i="21" s="1"/>
  <c r="H139" i="21"/>
  <c r="I139" i="21" s="1"/>
  <c r="J139" i="21" s="1"/>
  <c r="K139" i="21" s="1"/>
  <c r="L139" i="21" s="1"/>
  <c r="M139" i="21" s="1"/>
  <c r="N139" i="21" s="1"/>
  <c r="O139" i="21" s="1"/>
  <c r="P139" i="21" s="1"/>
  <c r="Q139" i="21" s="1"/>
  <c r="R139" i="21" s="1"/>
  <c r="S139" i="21" s="1"/>
  <c r="H111" i="21"/>
  <c r="I111" i="21" s="1"/>
  <c r="J111" i="21" s="1"/>
  <c r="K111" i="21" s="1"/>
  <c r="L111" i="21" s="1"/>
  <c r="M111" i="21" s="1"/>
  <c r="N111" i="21" s="1"/>
  <c r="O111" i="21" s="1"/>
  <c r="P111" i="21" s="1"/>
  <c r="Q111" i="21" s="1"/>
  <c r="R111" i="21" s="1"/>
  <c r="S111" i="21" s="1"/>
  <c r="H91" i="21"/>
  <c r="I91" i="21" s="1"/>
  <c r="J91" i="21" s="1"/>
  <c r="K91" i="21" s="1"/>
  <c r="L91" i="21" s="1"/>
  <c r="M91" i="21" s="1"/>
  <c r="N91" i="21" s="1"/>
  <c r="O91" i="21" s="1"/>
  <c r="P91" i="21" s="1"/>
  <c r="Q91" i="21" s="1"/>
  <c r="R91" i="21" s="1"/>
  <c r="S91" i="21" s="1"/>
  <c r="H63" i="21"/>
  <c r="I63" i="21" s="1"/>
  <c r="J63" i="21" s="1"/>
  <c r="K63" i="21" s="1"/>
  <c r="L63" i="21" s="1"/>
  <c r="M63" i="21" s="1"/>
  <c r="N63" i="21" s="1"/>
  <c r="O63" i="21" s="1"/>
  <c r="P63" i="21" s="1"/>
  <c r="Q63" i="21" s="1"/>
  <c r="R63" i="21" s="1"/>
  <c r="S63" i="21" s="1"/>
  <c r="H47" i="21"/>
  <c r="I47" i="21" s="1"/>
  <c r="J47" i="21" s="1"/>
  <c r="K47" i="21" s="1"/>
  <c r="L47" i="21" s="1"/>
  <c r="M47" i="21" s="1"/>
  <c r="N47" i="21" s="1"/>
  <c r="O47" i="21" s="1"/>
  <c r="P47" i="21" s="1"/>
  <c r="Q47" i="21" s="1"/>
  <c r="R47" i="21" s="1"/>
  <c r="S47" i="21" s="1"/>
  <c r="H31" i="21"/>
  <c r="I31" i="21" s="1"/>
  <c r="J31" i="21" s="1"/>
  <c r="K31" i="21" s="1"/>
  <c r="L31" i="21" s="1"/>
  <c r="M31" i="21" s="1"/>
  <c r="N31" i="21" s="1"/>
  <c r="O31" i="21" s="1"/>
  <c r="P31" i="21" s="1"/>
  <c r="Q31" i="21" s="1"/>
  <c r="R31" i="21" s="1"/>
  <c r="S31" i="21" s="1"/>
  <c r="H15" i="21"/>
  <c r="I15" i="21" s="1"/>
  <c r="J15" i="21" s="1"/>
  <c r="K15" i="21" s="1"/>
  <c r="L15" i="21" s="1"/>
  <c r="M15" i="21" s="1"/>
  <c r="N15" i="21" s="1"/>
  <c r="O15" i="21" s="1"/>
  <c r="P15" i="21" s="1"/>
  <c r="Q15" i="21" s="1"/>
  <c r="R15" i="21" s="1"/>
  <c r="S15" i="21" s="1"/>
  <c r="H235" i="22"/>
  <c r="I235" i="22" s="1"/>
  <c r="J235" i="22" s="1"/>
  <c r="K235" i="22" s="1"/>
  <c r="L235" i="22" s="1"/>
  <c r="M235" i="22" s="1"/>
  <c r="N235" i="22" s="1"/>
  <c r="O235" i="22" s="1"/>
  <c r="P235" i="22" s="1"/>
  <c r="Q235" i="22" s="1"/>
  <c r="R235" i="22" s="1"/>
  <c r="S235" i="22" s="1"/>
  <c r="H219" i="22"/>
  <c r="I219" i="22" s="1"/>
  <c r="J219" i="22" s="1"/>
  <c r="K219" i="22" s="1"/>
  <c r="L219" i="22" s="1"/>
  <c r="M219" i="22" s="1"/>
  <c r="N219" i="22" s="1"/>
  <c r="O219" i="22" s="1"/>
  <c r="P219" i="22" s="1"/>
  <c r="Q219" i="22" s="1"/>
  <c r="R219" i="22" s="1"/>
  <c r="S219" i="22" s="1"/>
  <c r="H203" i="22"/>
  <c r="I203" i="22" s="1"/>
  <c r="J203" i="22" s="1"/>
  <c r="K203" i="22" s="1"/>
  <c r="L203" i="22" s="1"/>
  <c r="M203" i="22" s="1"/>
  <c r="N203" i="22" s="1"/>
  <c r="O203" i="22" s="1"/>
  <c r="P203" i="22" s="1"/>
  <c r="Q203" i="22" s="1"/>
  <c r="R203" i="22" s="1"/>
  <c r="S203" i="22" s="1"/>
  <c r="H187" i="22"/>
  <c r="I187" i="22" s="1"/>
  <c r="J187" i="22" s="1"/>
  <c r="K187" i="22" s="1"/>
  <c r="L187" i="22" s="1"/>
  <c r="M187" i="22" s="1"/>
  <c r="N187" i="22" s="1"/>
  <c r="O187" i="22" s="1"/>
  <c r="P187" i="22" s="1"/>
  <c r="Q187" i="22" s="1"/>
  <c r="R187" i="22" s="1"/>
  <c r="S187" i="22" s="1"/>
  <c r="H171" i="22"/>
  <c r="I171" i="22" s="1"/>
  <c r="J171" i="22" s="1"/>
  <c r="K171" i="22" s="1"/>
  <c r="L171" i="22" s="1"/>
  <c r="M171" i="22" s="1"/>
  <c r="N171" i="22" s="1"/>
  <c r="O171" i="22" s="1"/>
  <c r="P171" i="22" s="1"/>
  <c r="Q171" i="22" s="1"/>
  <c r="R171" i="22" s="1"/>
  <c r="S171" i="22" s="1"/>
  <c r="H155" i="22"/>
  <c r="I155" i="22" s="1"/>
  <c r="J155" i="22" s="1"/>
  <c r="K155" i="22" s="1"/>
  <c r="L155" i="22" s="1"/>
  <c r="M155" i="22" s="1"/>
  <c r="N155" i="22" s="1"/>
  <c r="O155" i="22" s="1"/>
  <c r="P155" i="22" s="1"/>
  <c r="Q155" i="22" s="1"/>
  <c r="R155" i="22" s="1"/>
  <c r="S155" i="22" s="1"/>
  <c r="H139" i="22"/>
  <c r="I139" i="22" s="1"/>
  <c r="J139" i="22" s="1"/>
  <c r="K139" i="22" s="1"/>
  <c r="L139" i="22" s="1"/>
  <c r="M139" i="22" s="1"/>
  <c r="N139" i="22" s="1"/>
  <c r="O139" i="22" s="1"/>
  <c r="P139" i="22" s="1"/>
  <c r="Q139" i="22" s="1"/>
  <c r="R139" i="22" s="1"/>
  <c r="S139" i="22" s="1"/>
  <c r="H123" i="22"/>
  <c r="I123" i="22" s="1"/>
  <c r="J123" i="22" s="1"/>
  <c r="K123" i="22" s="1"/>
  <c r="L123" i="22" s="1"/>
  <c r="M123" i="22" s="1"/>
  <c r="N123" i="22" s="1"/>
  <c r="O123" i="22" s="1"/>
  <c r="P123" i="22" s="1"/>
  <c r="Q123" i="22" s="1"/>
  <c r="R123" i="22" s="1"/>
  <c r="S123" i="22" s="1"/>
  <c r="H107" i="22"/>
  <c r="I107" i="22" s="1"/>
  <c r="J107" i="22" s="1"/>
  <c r="K107" i="22" s="1"/>
  <c r="L107" i="22" s="1"/>
  <c r="M107" i="22" s="1"/>
  <c r="N107" i="22" s="1"/>
  <c r="O107" i="22" s="1"/>
  <c r="P107" i="22" s="1"/>
  <c r="Q107" i="22" s="1"/>
  <c r="R107" i="22" s="1"/>
  <c r="S107" i="22" s="1"/>
  <c r="H71" i="22"/>
  <c r="I71" i="22" s="1"/>
  <c r="J71" i="22" s="1"/>
  <c r="K71" i="22" s="1"/>
  <c r="L71" i="22" s="1"/>
  <c r="M71" i="22" s="1"/>
  <c r="N71" i="22" s="1"/>
  <c r="O71" i="22" s="1"/>
  <c r="P71" i="22" s="1"/>
  <c r="Q71" i="22" s="1"/>
  <c r="R71" i="22" s="1"/>
  <c r="S71" i="22" s="1"/>
  <c r="H55" i="22"/>
  <c r="I55" i="22" s="1"/>
  <c r="J55" i="22" s="1"/>
  <c r="K55" i="22" s="1"/>
  <c r="L55" i="22" s="1"/>
  <c r="M55" i="22" s="1"/>
  <c r="N55" i="22" s="1"/>
  <c r="O55" i="22" s="1"/>
  <c r="P55" i="22" s="1"/>
  <c r="Q55" i="22" s="1"/>
  <c r="R55" i="22" s="1"/>
  <c r="S55" i="22" s="1"/>
  <c r="H39" i="22"/>
  <c r="I39" i="22" s="1"/>
  <c r="J39" i="22" s="1"/>
  <c r="K39" i="22" s="1"/>
  <c r="L39" i="22" s="1"/>
  <c r="M39" i="22" s="1"/>
  <c r="N39" i="22" s="1"/>
  <c r="O39" i="22" s="1"/>
  <c r="P39" i="22" s="1"/>
  <c r="Q39" i="22" s="1"/>
  <c r="R39" i="22" s="1"/>
  <c r="S39" i="22" s="1"/>
  <c r="H19" i="22"/>
  <c r="I19" i="22" s="1"/>
  <c r="J19" i="22" s="1"/>
  <c r="K19" i="22" s="1"/>
  <c r="L19" i="22" s="1"/>
  <c r="M19" i="22" s="1"/>
  <c r="N19" i="22" s="1"/>
  <c r="O19" i="22" s="1"/>
  <c r="P19" i="22" s="1"/>
  <c r="Q19" i="22" s="1"/>
  <c r="R19" i="22" s="1"/>
  <c r="S19" i="22" s="1"/>
  <c r="H243" i="23"/>
  <c r="I243" i="23" s="1"/>
  <c r="J243" i="23" s="1"/>
  <c r="K243" i="23" s="1"/>
  <c r="L243" i="23" s="1"/>
  <c r="M243" i="23" s="1"/>
  <c r="N243" i="23" s="1"/>
  <c r="O243" i="23" s="1"/>
  <c r="P243" i="23" s="1"/>
  <c r="Q243" i="23" s="1"/>
  <c r="R243" i="23" s="1"/>
  <c r="S243" i="23" s="1"/>
  <c r="H227" i="23"/>
  <c r="I227" i="23" s="1"/>
  <c r="J227" i="23" s="1"/>
  <c r="K227" i="23" s="1"/>
  <c r="L227" i="23" s="1"/>
  <c r="M227" i="23" s="1"/>
  <c r="N227" i="23" s="1"/>
  <c r="O227" i="23" s="1"/>
  <c r="P227" i="23" s="1"/>
  <c r="Q227" i="23" s="1"/>
  <c r="R227" i="23" s="1"/>
  <c r="S227" i="23" s="1"/>
  <c r="H195" i="23"/>
  <c r="I195" i="23" s="1"/>
  <c r="J195" i="23" s="1"/>
  <c r="K195" i="23" s="1"/>
  <c r="L195" i="23" s="1"/>
  <c r="M195" i="23" s="1"/>
  <c r="N195" i="23" s="1"/>
  <c r="O195" i="23" s="1"/>
  <c r="P195" i="23" s="1"/>
  <c r="Q195" i="23" s="1"/>
  <c r="R195" i="23" s="1"/>
  <c r="S195" i="23" s="1"/>
  <c r="H143" i="23"/>
  <c r="I143" i="23" s="1"/>
  <c r="J143" i="23" s="1"/>
  <c r="K143" i="23" s="1"/>
  <c r="L143" i="23" s="1"/>
  <c r="M143" i="23" s="1"/>
  <c r="N143" i="23" s="1"/>
  <c r="O143" i="23" s="1"/>
  <c r="P143" i="23" s="1"/>
  <c r="Q143" i="23" s="1"/>
  <c r="R143" i="23" s="1"/>
  <c r="S143" i="23" s="1"/>
  <c r="H103" i="23"/>
  <c r="I103" i="23" s="1"/>
  <c r="J103" i="23" s="1"/>
  <c r="K103" i="23" s="1"/>
  <c r="L103" i="23" s="1"/>
  <c r="M103" i="23" s="1"/>
  <c r="N103" i="23" s="1"/>
  <c r="O103" i="23" s="1"/>
  <c r="P103" i="23" s="1"/>
  <c r="Q103" i="23" s="1"/>
  <c r="R103" i="23" s="1"/>
  <c r="S103" i="23" s="1"/>
  <c r="H71" i="23"/>
  <c r="I71" i="23" s="1"/>
  <c r="J71" i="23" s="1"/>
  <c r="K71" i="23" s="1"/>
  <c r="L71" i="23" s="1"/>
  <c r="M71" i="23" s="1"/>
  <c r="N71" i="23" s="1"/>
  <c r="O71" i="23" s="1"/>
  <c r="P71" i="23" s="1"/>
  <c r="Q71" i="23" s="1"/>
  <c r="R71" i="23" s="1"/>
  <c r="S71" i="23" s="1"/>
  <c r="H55" i="23"/>
  <c r="I55" i="23" s="1"/>
  <c r="J55" i="23" s="1"/>
  <c r="K55" i="23" s="1"/>
  <c r="L55" i="23" s="1"/>
  <c r="M55" i="23" s="1"/>
  <c r="N55" i="23" s="1"/>
  <c r="O55" i="23" s="1"/>
  <c r="P55" i="23" s="1"/>
  <c r="Q55" i="23" s="1"/>
  <c r="R55" i="23" s="1"/>
  <c r="S55" i="23" s="1"/>
  <c r="H39" i="23"/>
  <c r="I39" i="23" s="1"/>
  <c r="J39" i="23" s="1"/>
  <c r="K39" i="23" s="1"/>
  <c r="L39" i="23" s="1"/>
  <c r="M39" i="23" s="1"/>
  <c r="N39" i="23" s="1"/>
  <c r="O39" i="23" s="1"/>
  <c r="P39" i="23" s="1"/>
  <c r="Q39" i="23" s="1"/>
  <c r="R39" i="23" s="1"/>
  <c r="S39" i="23" s="1"/>
  <c r="H63" i="31"/>
  <c r="I63" i="31" s="1"/>
  <c r="J63" i="31" s="1"/>
  <c r="K63" i="31" s="1"/>
  <c r="L63" i="31" s="1"/>
  <c r="M63" i="31" s="1"/>
  <c r="N63" i="31" s="1"/>
  <c r="O63" i="31" s="1"/>
  <c r="P63" i="31" s="1"/>
  <c r="Q63" i="31" s="1"/>
  <c r="R63" i="31" s="1"/>
  <c r="S63" i="31" s="1"/>
  <c r="H43" i="31"/>
  <c r="I43" i="31" s="1"/>
  <c r="J43" i="31" s="1"/>
  <c r="K43" i="31" s="1"/>
  <c r="L43" i="31" s="1"/>
  <c r="M43" i="31" s="1"/>
  <c r="N43" i="31" s="1"/>
  <c r="O43" i="31" s="1"/>
  <c r="P43" i="31" s="1"/>
  <c r="Q43" i="31" s="1"/>
  <c r="R43" i="31" s="1"/>
  <c r="S43" i="31" s="1"/>
  <c r="H102" i="50"/>
  <c r="I102" i="50" s="1"/>
  <c r="J102" i="50" s="1"/>
  <c r="K102" i="50" s="1"/>
  <c r="L102" i="50" s="1"/>
  <c r="M102" i="50" s="1"/>
  <c r="N102" i="50" s="1"/>
  <c r="O102" i="50" s="1"/>
  <c r="P102" i="50" s="1"/>
  <c r="Q102" i="50" s="1"/>
  <c r="R102" i="50" s="1"/>
  <c r="S102" i="50" s="1"/>
  <c r="H199" i="20"/>
  <c r="I199" i="20" s="1"/>
  <c r="J199" i="20" s="1"/>
  <c r="K199" i="20" s="1"/>
  <c r="L199" i="20" s="1"/>
  <c r="M199" i="20" s="1"/>
  <c r="N199" i="20" s="1"/>
  <c r="O199" i="20" s="1"/>
  <c r="P199" i="20" s="1"/>
  <c r="Q199" i="20" s="1"/>
  <c r="R199" i="20" s="1"/>
  <c r="S199" i="20" s="1"/>
  <c r="H119" i="21"/>
  <c r="I119" i="21" s="1"/>
  <c r="J119" i="21" s="1"/>
  <c r="K119" i="21" s="1"/>
  <c r="L119" i="21" s="1"/>
  <c r="M119" i="21" s="1"/>
  <c r="N119" i="21" s="1"/>
  <c r="O119" i="21" s="1"/>
  <c r="P119" i="21" s="1"/>
  <c r="Q119" i="21" s="1"/>
  <c r="R119" i="21" s="1"/>
  <c r="S119" i="21" s="1"/>
  <c r="H235" i="4"/>
  <c r="I235" i="4" s="1"/>
  <c r="J235" i="4" s="1"/>
  <c r="K235" i="4" s="1"/>
  <c r="L235" i="4" s="1"/>
  <c r="M235" i="4" s="1"/>
  <c r="N235" i="4" s="1"/>
  <c r="O235" i="4" s="1"/>
  <c r="P235" i="4" s="1"/>
  <c r="Q235" i="4" s="1"/>
  <c r="R235" i="4" s="1"/>
  <c r="S235" i="4" s="1"/>
  <c r="H187" i="4"/>
  <c r="I187" i="4" s="1"/>
  <c r="J187" i="4" s="1"/>
  <c r="K187" i="4" s="1"/>
  <c r="L187" i="4" s="1"/>
  <c r="M187" i="4" s="1"/>
  <c r="N187" i="4" s="1"/>
  <c r="O187" i="4" s="1"/>
  <c r="P187" i="4" s="1"/>
  <c r="Q187" i="4" s="1"/>
  <c r="R187" i="4" s="1"/>
  <c r="S187" i="4" s="1"/>
  <c r="H155" i="4"/>
  <c r="I155" i="4" s="1"/>
  <c r="J155" i="4" s="1"/>
  <c r="K155" i="4" s="1"/>
  <c r="L155" i="4" s="1"/>
  <c r="M155" i="4" s="1"/>
  <c r="N155" i="4" s="1"/>
  <c r="O155" i="4" s="1"/>
  <c r="P155" i="4" s="1"/>
  <c r="Q155" i="4" s="1"/>
  <c r="R155" i="4" s="1"/>
  <c r="S155" i="4" s="1"/>
  <c r="H123" i="4"/>
  <c r="I123" i="4" s="1"/>
  <c r="J123" i="4" s="1"/>
  <c r="K123" i="4" s="1"/>
  <c r="L123" i="4" s="1"/>
  <c r="M123" i="4" s="1"/>
  <c r="N123" i="4" s="1"/>
  <c r="O123" i="4" s="1"/>
  <c r="P123" i="4" s="1"/>
  <c r="Q123" i="4" s="1"/>
  <c r="R123" i="4" s="1"/>
  <c r="S123" i="4" s="1"/>
  <c r="H83" i="4"/>
  <c r="I83" i="4" s="1"/>
  <c r="J83" i="4" s="1"/>
  <c r="K83" i="4" s="1"/>
  <c r="L83" i="4" s="1"/>
  <c r="M83" i="4" s="1"/>
  <c r="N83" i="4" s="1"/>
  <c r="O83" i="4" s="1"/>
  <c r="P83" i="4" s="1"/>
  <c r="Q83" i="4" s="1"/>
  <c r="R83" i="4" s="1"/>
  <c r="S83" i="4" s="1"/>
  <c r="H219" i="21"/>
  <c r="I219" i="21" s="1"/>
  <c r="J219" i="21" s="1"/>
  <c r="K219" i="21" s="1"/>
  <c r="L219" i="21" s="1"/>
  <c r="M219" i="21" s="1"/>
  <c r="N219" i="21" s="1"/>
  <c r="O219" i="21" s="1"/>
  <c r="P219" i="21" s="1"/>
  <c r="Q219" i="21" s="1"/>
  <c r="R219" i="21" s="1"/>
  <c r="S219" i="21" s="1"/>
  <c r="H247" i="4"/>
  <c r="I247" i="4" s="1"/>
  <c r="J247" i="4" s="1"/>
  <c r="K247" i="4" s="1"/>
  <c r="L247" i="4" s="1"/>
  <c r="M247" i="4" s="1"/>
  <c r="N247" i="4" s="1"/>
  <c r="O247" i="4" s="1"/>
  <c r="P247" i="4" s="1"/>
  <c r="Q247" i="4" s="1"/>
  <c r="R247" i="4" s="1"/>
  <c r="S247" i="4" s="1"/>
  <c r="H167" i="4"/>
  <c r="I167" i="4" s="1"/>
  <c r="J167" i="4" s="1"/>
  <c r="K167" i="4" s="1"/>
  <c r="L167" i="4" s="1"/>
  <c r="M167" i="4" s="1"/>
  <c r="N167" i="4" s="1"/>
  <c r="O167" i="4" s="1"/>
  <c r="P167" i="4" s="1"/>
  <c r="Q167" i="4" s="1"/>
  <c r="R167" i="4" s="1"/>
  <c r="S167" i="4" s="1"/>
  <c r="H87" i="4"/>
  <c r="I87" i="4" s="1"/>
  <c r="J87" i="4" s="1"/>
  <c r="K87" i="4" s="1"/>
  <c r="L87" i="4" s="1"/>
  <c r="M87" i="4" s="1"/>
  <c r="N87" i="4" s="1"/>
  <c r="O87" i="4" s="1"/>
  <c r="P87" i="4" s="1"/>
  <c r="Q87" i="4" s="1"/>
  <c r="R87" i="4" s="1"/>
  <c r="S87" i="4" s="1"/>
  <c r="H47" i="4"/>
  <c r="I47" i="4" s="1"/>
  <c r="J47" i="4" s="1"/>
  <c r="K47" i="4" s="1"/>
  <c r="L47" i="4" s="1"/>
  <c r="M47" i="4" s="1"/>
  <c r="N47" i="4" s="1"/>
  <c r="O47" i="4" s="1"/>
  <c r="P47" i="4" s="1"/>
  <c r="Q47" i="4" s="1"/>
  <c r="R47" i="4" s="1"/>
  <c r="S47" i="4" s="1"/>
  <c r="H15" i="4"/>
  <c r="I15" i="4" s="1"/>
  <c r="J15" i="4" s="1"/>
  <c r="K15" i="4" s="1"/>
  <c r="L15" i="4" s="1"/>
  <c r="M15" i="4" s="1"/>
  <c r="N15" i="4" s="1"/>
  <c r="O15" i="4" s="1"/>
  <c r="P15" i="4" s="1"/>
  <c r="Q15" i="4" s="1"/>
  <c r="R15" i="4" s="1"/>
  <c r="S15" i="4" s="1"/>
  <c r="H191" i="20"/>
  <c r="I191" i="20" s="1"/>
  <c r="J191" i="20" s="1"/>
  <c r="K191" i="20" s="1"/>
  <c r="L191" i="20" s="1"/>
  <c r="M191" i="20" s="1"/>
  <c r="N191" i="20" s="1"/>
  <c r="O191" i="20" s="1"/>
  <c r="P191" i="20" s="1"/>
  <c r="Q191" i="20" s="1"/>
  <c r="R191" i="20" s="1"/>
  <c r="S191" i="20" s="1"/>
  <c r="H123" i="20"/>
  <c r="I123" i="20" s="1"/>
  <c r="J123" i="20" s="1"/>
  <c r="K123" i="20" s="1"/>
  <c r="L123" i="20" s="1"/>
  <c r="M123" i="20" s="1"/>
  <c r="N123" i="20" s="1"/>
  <c r="O123" i="20" s="1"/>
  <c r="P123" i="20" s="1"/>
  <c r="Q123" i="20" s="1"/>
  <c r="R123" i="20" s="1"/>
  <c r="S123" i="20" s="1"/>
  <c r="H35" i="20"/>
  <c r="I35" i="20" s="1"/>
  <c r="J35" i="20" s="1"/>
  <c r="K35" i="20" s="1"/>
  <c r="L35" i="20" s="1"/>
  <c r="M35" i="20" s="1"/>
  <c r="N35" i="20" s="1"/>
  <c r="O35" i="20" s="1"/>
  <c r="P35" i="20" s="1"/>
  <c r="Q35" i="20" s="1"/>
  <c r="R35" i="20" s="1"/>
  <c r="S35" i="20" s="1"/>
  <c r="H227" i="21"/>
  <c r="I227" i="21" s="1"/>
  <c r="J227" i="21" s="1"/>
  <c r="K227" i="21" s="1"/>
  <c r="L227" i="21" s="1"/>
  <c r="M227" i="21" s="1"/>
  <c r="N227" i="21" s="1"/>
  <c r="O227" i="21" s="1"/>
  <c r="P227" i="21" s="1"/>
  <c r="Q227" i="21" s="1"/>
  <c r="R227" i="21" s="1"/>
  <c r="S227" i="21" s="1"/>
  <c r="H183" i="21"/>
  <c r="I183" i="21" s="1"/>
  <c r="J183" i="21" s="1"/>
  <c r="K183" i="21" s="1"/>
  <c r="L183" i="21" s="1"/>
  <c r="M183" i="21" s="1"/>
  <c r="N183" i="21" s="1"/>
  <c r="O183" i="21" s="1"/>
  <c r="P183" i="21" s="1"/>
  <c r="Q183" i="21" s="1"/>
  <c r="R183" i="21" s="1"/>
  <c r="S183" i="21" s="1"/>
  <c r="H151" i="21"/>
  <c r="I151" i="21" s="1"/>
  <c r="J151" i="21" s="1"/>
  <c r="K151" i="21" s="1"/>
  <c r="L151" i="21" s="1"/>
  <c r="M151" i="21" s="1"/>
  <c r="N151" i="21" s="1"/>
  <c r="O151" i="21" s="1"/>
  <c r="P151" i="21" s="1"/>
  <c r="Q151" i="21" s="1"/>
  <c r="R151" i="21" s="1"/>
  <c r="S151" i="21" s="1"/>
  <c r="H107" i="21"/>
  <c r="I107" i="21" s="1"/>
  <c r="J107" i="21" s="1"/>
  <c r="K107" i="21" s="1"/>
  <c r="L107" i="21" s="1"/>
  <c r="M107" i="21" s="1"/>
  <c r="N107" i="21" s="1"/>
  <c r="O107" i="21" s="1"/>
  <c r="P107" i="21" s="1"/>
  <c r="Q107" i="21" s="1"/>
  <c r="R107" i="21" s="1"/>
  <c r="S107" i="21" s="1"/>
  <c r="H59" i="21"/>
  <c r="I59" i="21" s="1"/>
  <c r="J59" i="21" s="1"/>
  <c r="K59" i="21" s="1"/>
  <c r="L59" i="21" s="1"/>
  <c r="M59" i="21" s="1"/>
  <c r="N59" i="21" s="1"/>
  <c r="O59" i="21" s="1"/>
  <c r="P59" i="21" s="1"/>
  <c r="Q59" i="21" s="1"/>
  <c r="R59" i="21" s="1"/>
  <c r="S59" i="21" s="1"/>
  <c r="H27" i="21"/>
  <c r="I27" i="21" s="1"/>
  <c r="J27" i="21" s="1"/>
  <c r="K27" i="21" s="1"/>
  <c r="L27" i="21" s="1"/>
  <c r="M27" i="21" s="1"/>
  <c r="N27" i="21" s="1"/>
  <c r="O27" i="21" s="1"/>
  <c r="P27" i="21" s="1"/>
  <c r="Q27" i="21" s="1"/>
  <c r="R27" i="21" s="1"/>
  <c r="S27" i="21" s="1"/>
  <c r="H231" i="22"/>
  <c r="I231" i="22" s="1"/>
  <c r="J231" i="22" s="1"/>
  <c r="K231" i="22" s="1"/>
  <c r="L231" i="22" s="1"/>
  <c r="M231" i="22" s="1"/>
  <c r="N231" i="22" s="1"/>
  <c r="O231" i="22" s="1"/>
  <c r="P231" i="22" s="1"/>
  <c r="Q231" i="22" s="1"/>
  <c r="R231" i="22" s="1"/>
  <c r="S231" i="22" s="1"/>
  <c r="H199" i="22"/>
  <c r="I199" i="22" s="1"/>
  <c r="J199" i="22" s="1"/>
  <c r="K199" i="22" s="1"/>
  <c r="L199" i="22" s="1"/>
  <c r="M199" i="22" s="1"/>
  <c r="N199" i="22" s="1"/>
  <c r="O199" i="22" s="1"/>
  <c r="P199" i="22" s="1"/>
  <c r="Q199" i="22" s="1"/>
  <c r="R199" i="22" s="1"/>
  <c r="S199" i="22" s="1"/>
  <c r="H167" i="22"/>
  <c r="I167" i="22" s="1"/>
  <c r="J167" i="22" s="1"/>
  <c r="K167" i="22" s="1"/>
  <c r="L167" i="22" s="1"/>
  <c r="M167" i="22" s="1"/>
  <c r="N167" i="22" s="1"/>
  <c r="O167" i="22" s="1"/>
  <c r="P167" i="22" s="1"/>
  <c r="Q167" i="22" s="1"/>
  <c r="R167" i="22" s="1"/>
  <c r="S167" i="22" s="1"/>
  <c r="H135" i="22"/>
  <c r="I135" i="22" s="1"/>
  <c r="J135" i="22" s="1"/>
  <c r="K135" i="22" s="1"/>
  <c r="L135" i="22" s="1"/>
  <c r="M135" i="22" s="1"/>
  <c r="N135" i="22" s="1"/>
  <c r="O135" i="22" s="1"/>
  <c r="P135" i="22" s="1"/>
  <c r="Q135" i="22" s="1"/>
  <c r="R135" i="22" s="1"/>
  <c r="S135" i="22" s="1"/>
  <c r="H103" i="22"/>
  <c r="I103" i="22" s="1"/>
  <c r="J103" i="22" s="1"/>
  <c r="K103" i="22" s="1"/>
  <c r="L103" i="22" s="1"/>
  <c r="M103" i="22" s="1"/>
  <c r="N103" i="22" s="1"/>
  <c r="O103" i="22" s="1"/>
  <c r="P103" i="22" s="1"/>
  <c r="Q103" i="22" s="1"/>
  <c r="R103" i="22" s="1"/>
  <c r="S103" i="22" s="1"/>
  <c r="H51" i="22"/>
  <c r="I51" i="22" s="1"/>
  <c r="J51" i="22" s="1"/>
  <c r="K51" i="22" s="1"/>
  <c r="L51" i="22" s="1"/>
  <c r="M51" i="22" s="1"/>
  <c r="N51" i="22" s="1"/>
  <c r="O51" i="22" s="1"/>
  <c r="P51" i="22" s="1"/>
  <c r="Q51" i="22" s="1"/>
  <c r="R51" i="22" s="1"/>
  <c r="S51" i="22" s="1"/>
  <c r="H15" i="22"/>
  <c r="I15" i="22" s="1"/>
  <c r="J15" i="22" s="1"/>
  <c r="K15" i="22" s="1"/>
  <c r="L15" i="22" s="1"/>
  <c r="M15" i="22" s="1"/>
  <c r="N15" i="22" s="1"/>
  <c r="O15" i="22" s="1"/>
  <c r="P15" i="22" s="1"/>
  <c r="Q15" i="22" s="1"/>
  <c r="R15" i="22" s="1"/>
  <c r="S15" i="22" s="1"/>
  <c r="H219" i="23"/>
  <c r="I219" i="23" s="1"/>
  <c r="J219" i="23" s="1"/>
  <c r="K219" i="23" s="1"/>
  <c r="L219" i="23" s="1"/>
  <c r="M219" i="23" s="1"/>
  <c r="N219" i="23" s="1"/>
  <c r="O219" i="23" s="1"/>
  <c r="P219" i="23" s="1"/>
  <c r="Q219" i="23" s="1"/>
  <c r="R219" i="23" s="1"/>
  <c r="S219" i="23" s="1"/>
  <c r="H139" i="23"/>
  <c r="I139" i="23" s="1"/>
  <c r="J139" i="23" s="1"/>
  <c r="K139" i="23" s="1"/>
  <c r="L139" i="23" s="1"/>
  <c r="M139" i="23" s="1"/>
  <c r="N139" i="23" s="1"/>
  <c r="O139" i="23" s="1"/>
  <c r="P139" i="23" s="1"/>
  <c r="Q139" i="23" s="1"/>
  <c r="R139" i="23" s="1"/>
  <c r="S139" i="23" s="1"/>
  <c r="H67" i="23"/>
  <c r="I67" i="23" s="1"/>
  <c r="J67" i="23" s="1"/>
  <c r="K67" i="23" s="1"/>
  <c r="L67" i="23" s="1"/>
  <c r="M67" i="23" s="1"/>
  <c r="N67" i="23" s="1"/>
  <c r="O67" i="23" s="1"/>
  <c r="P67" i="23" s="1"/>
  <c r="Q67" i="23" s="1"/>
  <c r="R67" i="23" s="1"/>
  <c r="S67" i="23" s="1"/>
  <c r="H27" i="23"/>
  <c r="I27" i="23" s="1"/>
  <c r="J27" i="23" s="1"/>
  <c r="K27" i="23" s="1"/>
  <c r="L27" i="23" s="1"/>
  <c r="M27" i="23" s="1"/>
  <c r="N27" i="23" s="1"/>
  <c r="O27" i="23" s="1"/>
  <c r="P27" i="23" s="1"/>
  <c r="Q27" i="23" s="1"/>
  <c r="R27" i="23" s="1"/>
  <c r="S27" i="23" s="1"/>
  <c r="H59" i="31"/>
  <c r="I59" i="31" s="1"/>
  <c r="J59" i="31" s="1"/>
  <c r="K59" i="31" s="1"/>
  <c r="L59" i="31" s="1"/>
  <c r="M59" i="31" s="1"/>
  <c r="N59" i="31" s="1"/>
  <c r="O59" i="31" s="1"/>
  <c r="P59" i="31" s="1"/>
  <c r="Q59" i="31" s="1"/>
  <c r="R59" i="31" s="1"/>
  <c r="S59" i="31" s="1"/>
  <c r="H272" i="46"/>
  <c r="I272" i="46" s="1"/>
  <c r="J272" i="46" s="1"/>
  <c r="K272" i="46" s="1"/>
  <c r="L272" i="46" s="1"/>
  <c r="M272" i="46" s="1"/>
  <c r="N272" i="46" s="1"/>
  <c r="O272" i="46" s="1"/>
  <c r="P272" i="46" s="1"/>
  <c r="Q272" i="46" s="1"/>
  <c r="R272" i="46" s="1"/>
  <c r="S272" i="46" s="1"/>
  <c r="H179" i="4"/>
  <c r="I179" i="4" s="1"/>
  <c r="J179" i="4" s="1"/>
  <c r="K179" i="4" s="1"/>
  <c r="L179" i="4" s="1"/>
  <c r="M179" i="4" s="1"/>
  <c r="N179" i="4" s="1"/>
  <c r="O179" i="4" s="1"/>
  <c r="P179" i="4" s="1"/>
  <c r="Q179" i="4" s="1"/>
  <c r="R179" i="4" s="1"/>
  <c r="S179" i="4" s="1"/>
  <c r="H111" i="4"/>
  <c r="I111" i="4" s="1"/>
  <c r="J111" i="4" s="1"/>
  <c r="K111" i="4" s="1"/>
  <c r="L111" i="4" s="1"/>
  <c r="M111" i="4" s="1"/>
  <c r="N111" i="4" s="1"/>
  <c r="O111" i="4" s="1"/>
  <c r="P111" i="4" s="1"/>
  <c r="Q111" i="4" s="1"/>
  <c r="R111" i="4" s="1"/>
  <c r="S111" i="4" s="1"/>
  <c r="H43" i="27"/>
  <c r="I43" i="27" s="1"/>
  <c r="J43" i="27" s="1"/>
  <c r="K43" i="27" s="1"/>
  <c r="L43" i="27" s="1"/>
  <c r="M43" i="27" s="1"/>
  <c r="N43" i="27" s="1"/>
  <c r="O43" i="27" s="1"/>
  <c r="P43" i="27" s="1"/>
  <c r="Q43" i="27" s="1"/>
  <c r="R43" i="27" s="1"/>
  <c r="S43" i="27" s="1"/>
  <c r="H72" i="46"/>
  <c r="I72" i="46" s="1"/>
  <c r="J72" i="46" s="1"/>
  <c r="K72" i="46" s="1"/>
  <c r="L72" i="46" s="1"/>
  <c r="M72" i="46" s="1"/>
  <c r="N72" i="46" s="1"/>
  <c r="O72" i="46" s="1"/>
  <c r="P72" i="46" s="1"/>
  <c r="Q72" i="46" s="1"/>
  <c r="R72" i="46" s="1"/>
  <c r="S72" i="46" s="1"/>
  <c r="H157" i="49"/>
  <c r="I157" i="49" s="1"/>
  <c r="J157" i="49" s="1"/>
  <c r="K157" i="49" s="1"/>
  <c r="L157" i="49" s="1"/>
  <c r="M157" i="49" s="1"/>
  <c r="N157" i="49" s="1"/>
  <c r="O157" i="49" s="1"/>
  <c r="P157" i="49" s="1"/>
  <c r="Q157" i="49" s="1"/>
  <c r="R157" i="49" s="1"/>
  <c r="S157" i="49" s="1"/>
  <c r="H122" i="49"/>
  <c r="I122" i="49" s="1"/>
  <c r="J122" i="49" s="1"/>
  <c r="K122" i="49" s="1"/>
  <c r="L122" i="49" s="1"/>
  <c r="M122" i="49" s="1"/>
  <c r="N122" i="49" s="1"/>
  <c r="O122" i="49" s="1"/>
  <c r="P122" i="49" s="1"/>
  <c r="Q122" i="49" s="1"/>
  <c r="R122" i="49" s="1"/>
  <c r="S122" i="49" s="1"/>
  <c r="H82" i="49"/>
  <c r="I82" i="49" s="1"/>
  <c r="J82" i="49" s="1"/>
  <c r="K82" i="49" s="1"/>
  <c r="L82" i="49" s="1"/>
  <c r="M82" i="49" s="1"/>
  <c r="N82" i="49" s="1"/>
  <c r="O82" i="49" s="1"/>
  <c r="P82" i="49" s="1"/>
  <c r="Q82" i="49" s="1"/>
  <c r="R82" i="49" s="1"/>
  <c r="S82" i="49" s="1"/>
  <c r="H157" i="46"/>
  <c r="I157" i="46" s="1"/>
  <c r="J157" i="46" s="1"/>
  <c r="K157" i="46" s="1"/>
  <c r="L157" i="46" s="1"/>
  <c r="M157" i="46" s="1"/>
  <c r="N157" i="46" s="1"/>
  <c r="O157" i="46" s="1"/>
  <c r="P157" i="46" s="1"/>
  <c r="Q157" i="46" s="1"/>
  <c r="R157" i="46" s="1"/>
  <c r="S157" i="46" s="1"/>
  <c r="H97" i="46"/>
  <c r="I97" i="46" s="1"/>
  <c r="J97" i="46" s="1"/>
  <c r="K97" i="46" s="1"/>
  <c r="L97" i="46" s="1"/>
  <c r="M97" i="46" s="1"/>
  <c r="N97" i="46" s="1"/>
  <c r="O97" i="46" s="1"/>
  <c r="P97" i="46" s="1"/>
  <c r="Q97" i="46" s="1"/>
  <c r="R97" i="46" s="1"/>
  <c r="S97" i="46" s="1"/>
  <c r="H32" i="49"/>
  <c r="I32" i="49" s="1"/>
  <c r="J32" i="49" s="1"/>
  <c r="K32" i="49" s="1"/>
  <c r="L32" i="49" s="1"/>
  <c r="M32" i="49" s="1"/>
  <c r="N32" i="49" s="1"/>
  <c r="O32" i="49" s="1"/>
  <c r="P32" i="49" s="1"/>
  <c r="Q32" i="49" s="1"/>
  <c r="R32" i="49" s="1"/>
  <c r="S32" i="49" s="1"/>
  <c r="H237" i="50"/>
  <c r="I237" i="50" s="1"/>
  <c r="J237" i="50" s="1"/>
  <c r="K237" i="50" s="1"/>
  <c r="L237" i="50" s="1"/>
  <c r="M237" i="50" s="1"/>
  <c r="N237" i="50" s="1"/>
  <c r="O237" i="50" s="1"/>
  <c r="P237" i="50" s="1"/>
  <c r="Q237" i="50" s="1"/>
  <c r="R237" i="50" s="1"/>
  <c r="S237" i="50" s="1"/>
  <c r="H32" i="50"/>
  <c r="I32" i="50" s="1"/>
  <c r="J32" i="50" s="1"/>
  <c r="K32" i="50" s="1"/>
  <c r="L32" i="50" s="1"/>
  <c r="M32" i="50" s="1"/>
  <c r="N32" i="50" s="1"/>
  <c r="O32" i="50" s="1"/>
  <c r="P32" i="50" s="1"/>
  <c r="Q32" i="50" s="1"/>
  <c r="R32" i="50" s="1"/>
  <c r="S32" i="50" s="1"/>
  <c r="H52" i="51"/>
  <c r="I52" i="51" s="1"/>
  <c r="J52" i="51" s="1"/>
  <c r="K52" i="51" s="1"/>
  <c r="L52" i="51" s="1"/>
  <c r="M52" i="51" s="1"/>
  <c r="N52" i="51" s="1"/>
  <c r="O52" i="51" s="1"/>
  <c r="P52" i="51" s="1"/>
  <c r="Q52" i="51" s="1"/>
  <c r="R52" i="51" s="1"/>
  <c r="S52" i="51" s="1"/>
  <c r="H52" i="48"/>
  <c r="I52" i="48" s="1"/>
  <c r="J52" i="48" s="1"/>
  <c r="K52" i="48" s="1"/>
  <c r="L52" i="48" s="1"/>
  <c r="M52" i="48" s="1"/>
  <c r="N52" i="48" s="1"/>
  <c r="O52" i="48" s="1"/>
  <c r="P52" i="48" s="1"/>
  <c r="Q52" i="48" s="1"/>
  <c r="R52" i="48" s="1"/>
  <c r="S52" i="48" s="1"/>
  <c r="H123" i="21"/>
  <c r="I123" i="21" s="1"/>
  <c r="J123" i="21" s="1"/>
  <c r="K123" i="21" s="1"/>
  <c r="L123" i="21" s="1"/>
  <c r="M123" i="21" s="1"/>
  <c r="N123" i="21" s="1"/>
  <c r="O123" i="21" s="1"/>
  <c r="P123" i="21" s="1"/>
  <c r="Q123" i="21" s="1"/>
  <c r="R123" i="21" s="1"/>
  <c r="S123" i="21" s="1"/>
  <c r="H63" i="27"/>
  <c r="I63" i="27" s="1"/>
  <c r="J63" i="27" s="1"/>
  <c r="K63" i="27" s="1"/>
  <c r="L63" i="27" s="1"/>
  <c r="M63" i="27" s="1"/>
  <c r="N63" i="27" s="1"/>
  <c r="O63" i="27" s="1"/>
  <c r="P63" i="27" s="1"/>
  <c r="Q63" i="27" s="1"/>
  <c r="R63" i="27" s="1"/>
  <c r="S63" i="27" s="1"/>
  <c r="H47" i="27"/>
  <c r="I47" i="27" s="1"/>
  <c r="J47" i="27" s="1"/>
  <c r="K47" i="27" s="1"/>
  <c r="L47" i="27" s="1"/>
  <c r="M47" i="27" s="1"/>
  <c r="N47" i="27" s="1"/>
  <c r="O47" i="27" s="1"/>
  <c r="P47" i="27" s="1"/>
  <c r="Q47" i="27" s="1"/>
  <c r="R47" i="27" s="1"/>
  <c r="S47" i="27" s="1"/>
  <c r="H27" i="27"/>
  <c r="I27" i="27" s="1"/>
  <c r="J27" i="27" s="1"/>
  <c r="K27" i="27" s="1"/>
  <c r="L27" i="27" s="1"/>
  <c r="M27" i="27" s="1"/>
  <c r="N27" i="27" s="1"/>
  <c r="O27" i="27" s="1"/>
  <c r="P27" i="27" s="1"/>
  <c r="Q27" i="27" s="1"/>
  <c r="R27" i="27" s="1"/>
  <c r="S27" i="27" s="1"/>
  <c r="H79" i="28"/>
  <c r="I79" i="28" s="1"/>
  <c r="J79" i="28" s="1"/>
  <c r="K79" i="28" s="1"/>
  <c r="L79" i="28" s="1"/>
  <c r="M79" i="28" s="1"/>
  <c r="N79" i="28" s="1"/>
  <c r="O79" i="28" s="1"/>
  <c r="P79" i="28" s="1"/>
  <c r="Q79" i="28" s="1"/>
  <c r="R79" i="28" s="1"/>
  <c r="S79" i="28" s="1"/>
  <c r="H51" i="28"/>
  <c r="I51" i="28" s="1"/>
  <c r="J51" i="28" s="1"/>
  <c r="K51" i="28" s="1"/>
  <c r="L51" i="28" s="1"/>
  <c r="M51" i="28" s="1"/>
  <c r="N51" i="28" s="1"/>
  <c r="O51" i="28" s="1"/>
  <c r="P51" i="28" s="1"/>
  <c r="Q51" i="28" s="1"/>
  <c r="R51" i="28" s="1"/>
  <c r="S51" i="28" s="1"/>
  <c r="H27" i="28"/>
  <c r="I27" i="28" s="1"/>
  <c r="J27" i="28" s="1"/>
  <c r="K27" i="28" s="1"/>
  <c r="L27" i="28" s="1"/>
  <c r="M27" i="28" s="1"/>
  <c r="N27" i="28" s="1"/>
  <c r="O27" i="28" s="1"/>
  <c r="P27" i="28" s="1"/>
  <c r="Q27" i="28" s="1"/>
  <c r="R27" i="28" s="1"/>
  <c r="S27" i="28" s="1"/>
  <c r="H75" i="29"/>
  <c r="I75" i="29" s="1"/>
  <c r="J75" i="29" s="1"/>
  <c r="K75" i="29" s="1"/>
  <c r="L75" i="29" s="1"/>
  <c r="M75" i="29" s="1"/>
  <c r="N75" i="29" s="1"/>
  <c r="O75" i="29" s="1"/>
  <c r="P75" i="29" s="1"/>
  <c r="Q75" i="29" s="1"/>
  <c r="R75" i="29" s="1"/>
  <c r="S75" i="29" s="1"/>
  <c r="H59" i="29"/>
  <c r="I59" i="29" s="1"/>
  <c r="J59" i="29" s="1"/>
  <c r="K59" i="29" s="1"/>
  <c r="L59" i="29" s="1"/>
  <c r="M59" i="29" s="1"/>
  <c r="N59" i="29" s="1"/>
  <c r="O59" i="29" s="1"/>
  <c r="P59" i="29" s="1"/>
  <c r="Q59" i="29" s="1"/>
  <c r="R59" i="29" s="1"/>
  <c r="S59" i="29" s="1"/>
  <c r="H43" i="29"/>
  <c r="I43" i="29" s="1"/>
  <c r="J43" i="29" s="1"/>
  <c r="K43" i="29" s="1"/>
  <c r="L43" i="29" s="1"/>
  <c r="M43" i="29" s="1"/>
  <c r="N43" i="29" s="1"/>
  <c r="O43" i="29" s="1"/>
  <c r="P43" i="29" s="1"/>
  <c r="Q43" i="29" s="1"/>
  <c r="R43" i="29" s="1"/>
  <c r="S43" i="29" s="1"/>
  <c r="H27" i="29"/>
  <c r="I27" i="29" s="1"/>
  <c r="J27" i="29" s="1"/>
  <c r="K27" i="29" s="1"/>
  <c r="L27" i="29" s="1"/>
  <c r="M27" i="29" s="1"/>
  <c r="N27" i="29" s="1"/>
  <c r="O27" i="29" s="1"/>
  <c r="P27" i="29" s="1"/>
  <c r="Q27" i="29" s="1"/>
  <c r="R27" i="29" s="1"/>
  <c r="S27" i="29" s="1"/>
  <c r="H79" i="30"/>
  <c r="I79" i="30" s="1"/>
  <c r="J79" i="30" s="1"/>
  <c r="K79" i="30" s="1"/>
  <c r="L79" i="30" s="1"/>
  <c r="M79" i="30" s="1"/>
  <c r="N79" i="30" s="1"/>
  <c r="O79" i="30" s="1"/>
  <c r="P79" i="30" s="1"/>
  <c r="Q79" i="30" s="1"/>
  <c r="R79" i="30" s="1"/>
  <c r="S79" i="30" s="1"/>
  <c r="H63" i="30"/>
  <c r="I63" i="30" s="1"/>
  <c r="J63" i="30" s="1"/>
  <c r="K63" i="30" s="1"/>
  <c r="L63" i="30" s="1"/>
  <c r="M63" i="30" s="1"/>
  <c r="N63" i="30" s="1"/>
  <c r="O63" i="30" s="1"/>
  <c r="P63" i="30" s="1"/>
  <c r="Q63" i="30" s="1"/>
  <c r="R63" i="30" s="1"/>
  <c r="S63" i="30" s="1"/>
  <c r="H47" i="30"/>
  <c r="I47" i="30" s="1"/>
  <c r="J47" i="30" s="1"/>
  <c r="K47" i="30" s="1"/>
  <c r="L47" i="30" s="1"/>
  <c r="M47" i="30" s="1"/>
  <c r="N47" i="30" s="1"/>
  <c r="O47" i="30" s="1"/>
  <c r="P47" i="30" s="1"/>
  <c r="Q47" i="30" s="1"/>
  <c r="R47" i="30" s="1"/>
  <c r="S47" i="30" s="1"/>
  <c r="H31" i="30"/>
  <c r="I31" i="30" s="1"/>
  <c r="J31" i="30" s="1"/>
  <c r="K31" i="30" s="1"/>
  <c r="L31" i="30" s="1"/>
  <c r="M31" i="30" s="1"/>
  <c r="N31" i="30" s="1"/>
  <c r="O31" i="30" s="1"/>
  <c r="P31" i="30" s="1"/>
  <c r="Q31" i="30" s="1"/>
  <c r="R31" i="30" s="1"/>
  <c r="S31" i="30" s="1"/>
  <c r="H47" i="31"/>
  <c r="I47" i="31" s="1"/>
  <c r="J47" i="31" s="1"/>
  <c r="K47" i="31" s="1"/>
  <c r="L47" i="31" s="1"/>
  <c r="M47" i="31" s="1"/>
  <c r="N47" i="31" s="1"/>
  <c r="O47" i="31" s="1"/>
  <c r="P47" i="31" s="1"/>
  <c r="Q47" i="31" s="1"/>
  <c r="R47" i="31" s="1"/>
  <c r="S47" i="31" s="1"/>
  <c r="H222" i="46"/>
  <c r="I222" i="46" s="1"/>
  <c r="J222" i="46" s="1"/>
  <c r="K222" i="46" s="1"/>
  <c r="L222" i="46" s="1"/>
  <c r="M222" i="46" s="1"/>
  <c r="N222" i="46" s="1"/>
  <c r="O222" i="46" s="1"/>
  <c r="P222" i="46" s="1"/>
  <c r="Q222" i="46" s="1"/>
  <c r="R222" i="46" s="1"/>
  <c r="S222" i="46" s="1"/>
  <c r="H177" i="46"/>
  <c r="I177" i="46" s="1"/>
  <c r="J177" i="46" s="1"/>
  <c r="K177" i="46" s="1"/>
  <c r="L177" i="46" s="1"/>
  <c r="M177" i="46" s="1"/>
  <c r="N177" i="46" s="1"/>
  <c r="O177" i="46" s="1"/>
  <c r="P177" i="46" s="1"/>
  <c r="Q177" i="46" s="1"/>
  <c r="R177" i="46" s="1"/>
  <c r="S177" i="46" s="1"/>
  <c r="H87" i="46"/>
  <c r="I87" i="46" s="1"/>
  <c r="J87" i="46" s="1"/>
  <c r="K87" i="46" s="1"/>
  <c r="L87" i="46" s="1"/>
  <c r="M87" i="46" s="1"/>
  <c r="N87" i="46" s="1"/>
  <c r="O87" i="46" s="1"/>
  <c r="P87" i="46" s="1"/>
  <c r="Q87" i="46" s="1"/>
  <c r="R87" i="46" s="1"/>
  <c r="S87" i="46" s="1"/>
  <c r="H37" i="46"/>
  <c r="I37" i="46" s="1"/>
  <c r="J37" i="46" s="1"/>
  <c r="K37" i="46" s="1"/>
  <c r="L37" i="46" s="1"/>
  <c r="M37" i="46" s="1"/>
  <c r="N37" i="46" s="1"/>
  <c r="O37" i="46" s="1"/>
  <c r="P37" i="46" s="1"/>
  <c r="Q37" i="46" s="1"/>
  <c r="R37" i="46" s="1"/>
  <c r="S37" i="46" s="1"/>
  <c r="H237" i="48"/>
  <c r="I237" i="48" s="1"/>
  <c r="J237" i="48" s="1"/>
  <c r="K237" i="48" s="1"/>
  <c r="L237" i="48" s="1"/>
  <c r="M237" i="48" s="1"/>
  <c r="N237" i="48" s="1"/>
  <c r="O237" i="48" s="1"/>
  <c r="P237" i="48" s="1"/>
  <c r="Q237" i="48" s="1"/>
  <c r="R237" i="48" s="1"/>
  <c r="S237" i="48" s="1"/>
  <c r="H197" i="48"/>
  <c r="I197" i="48" s="1"/>
  <c r="J197" i="48" s="1"/>
  <c r="K197" i="48" s="1"/>
  <c r="L197" i="48" s="1"/>
  <c r="M197" i="48" s="1"/>
  <c r="N197" i="48" s="1"/>
  <c r="O197" i="48" s="1"/>
  <c r="P197" i="48" s="1"/>
  <c r="Q197" i="48" s="1"/>
  <c r="R197" i="48" s="1"/>
  <c r="S197" i="48" s="1"/>
  <c r="H152" i="48"/>
  <c r="I152" i="48" s="1"/>
  <c r="J152" i="48" s="1"/>
  <c r="K152" i="48" s="1"/>
  <c r="L152" i="48" s="1"/>
  <c r="M152" i="48" s="1"/>
  <c r="N152" i="48" s="1"/>
  <c r="O152" i="48" s="1"/>
  <c r="P152" i="48" s="1"/>
  <c r="Q152" i="48" s="1"/>
  <c r="R152" i="48" s="1"/>
  <c r="S152" i="48" s="1"/>
  <c r="H137" i="50"/>
  <c r="I137" i="50" s="1"/>
  <c r="J137" i="50" s="1"/>
  <c r="K137" i="50" s="1"/>
  <c r="L137" i="50" s="1"/>
  <c r="M137" i="50" s="1"/>
  <c r="N137" i="50" s="1"/>
  <c r="O137" i="50" s="1"/>
  <c r="P137" i="50" s="1"/>
  <c r="Q137" i="50" s="1"/>
  <c r="R137" i="50" s="1"/>
  <c r="S137" i="50" s="1"/>
  <c r="H62" i="51"/>
  <c r="I62" i="51" s="1"/>
  <c r="J62" i="51" s="1"/>
  <c r="K62" i="51" s="1"/>
  <c r="L62" i="51" s="1"/>
  <c r="M62" i="51" s="1"/>
  <c r="N62" i="51" s="1"/>
  <c r="O62" i="51" s="1"/>
  <c r="P62" i="51" s="1"/>
  <c r="Q62" i="51" s="1"/>
  <c r="R62" i="51" s="1"/>
  <c r="S62" i="51" s="1"/>
  <c r="H172" i="46"/>
  <c r="I172" i="46" s="1"/>
  <c r="J172" i="46" s="1"/>
  <c r="K172" i="46" s="1"/>
  <c r="L172" i="46" s="1"/>
  <c r="M172" i="46" s="1"/>
  <c r="N172" i="46" s="1"/>
  <c r="O172" i="46" s="1"/>
  <c r="P172" i="46" s="1"/>
  <c r="Q172" i="46" s="1"/>
  <c r="R172" i="46" s="1"/>
  <c r="S172" i="46" s="1"/>
  <c r="H102" i="46"/>
  <c r="I102" i="46" s="1"/>
  <c r="J102" i="46" s="1"/>
  <c r="K102" i="46" s="1"/>
  <c r="L102" i="46" s="1"/>
  <c r="M102" i="46" s="1"/>
  <c r="N102" i="46" s="1"/>
  <c r="O102" i="46" s="1"/>
  <c r="P102" i="46" s="1"/>
  <c r="Q102" i="46" s="1"/>
  <c r="R102" i="46" s="1"/>
  <c r="S102" i="46" s="1"/>
  <c r="H262" i="48"/>
  <c r="I262" i="48" s="1"/>
  <c r="J262" i="48" s="1"/>
  <c r="K262" i="48" s="1"/>
  <c r="L262" i="48" s="1"/>
  <c r="M262" i="48" s="1"/>
  <c r="N262" i="48" s="1"/>
  <c r="O262" i="48" s="1"/>
  <c r="P262" i="48" s="1"/>
  <c r="Q262" i="48" s="1"/>
  <c r="R262" i="48" s="1"/>
  <c r="S262" i="48" s="1"/>
  <c r="H202" i="48"/>
  <c r="I202" i="48" s="1"/>
  <c r="J202" i="48" s="1"/>
  <c r="K202" i="48" s="1"/>
  <c r="L202" i="48" s="1"/>
  <c r="M202" i="48" s="1"/>
  <c r="N202" i="48" s="1"/>
  <c r="O202" i="48" s="1"/>
  <c r="P202" i="48" s="1"/>
  <c r="Q202" i="48" s="1"/>
  <c r="R202" i="48" s="1"/>
  <c r="S202" i="48" s="1"/>
  <c r="H157" i="48"/>
  <c r="I157" i="48" s="1"/>
  <c r="J157" i="48" s="1"/>
  <c r="K157" i="48" s="1"/>
  <c r="L157" i="48" s="1"/>
  <c r="M157" i="48" s="1"/>
  <c r="N157" i="48" s="1"/>
  <c r="O157" i="48" s="1"/>
  <c r="P157" i="48" s="1"/>
  <c r="Q157" i="48" s="1"/>
  <c r="R157" i="48" s="1"/>
  <c r="S157" i="48" s="1"/>
  <c r="H277" i="48"/>
  <c r="I277" i="48" s="1"/>
  <c r="J277" i="48" s="1"/>
  <c r="K277" i="48" s="1"/>
  <c r="L277" i="48" s="1"/>
  <c r="M277" i="48" s="1"/>
  <c r="N277" i="48" s="1"/>
  <c r="O277" i="48" s="1"/>
  <c r="P277" i="48" s="1"/>
  <c r="Q277" i="48" s="1"/>
  <c r="R277" i="48" s="1"/>
  <c r="S277" i="48" s="1"/>
  <c r="H47" i="48"/>
  <c r="I47" i="48" s="1"/>
  <c r="J47" i="48" s="1"/>
  <c r="K47" i="48" s="1"/>
  <c r="L47" i="48" s="1"/>
  <c r="M47" i="48" s="1"/>
  <c r="N47" i="48" s="1"/>
  <c r="O47" i="48" s="1"/>
  <c r="P47" i="48" s="1"/>
  <c r="Q47" i="48" s="1"/>
  <c r="R47" i="48" s="1"/>
  <c r="S47" i="48" s="1"/>
  <c r="H282" i="49"/>
  <c r="I282" i="49" s="1"/>
  <c r="J282" i="49" s="1"/>
  <c r="K282" i="49" s="1"/>
  <c r="L282" i="49" s="1"/>
  <c r="M282" i="49" s="1"/>
  <c r="N282" i="49" s="1"/>
  <c r="O282" i="49" s="1"/>
  <c r="P282" i="49" s="1"/>
  <c r="Q282" i="49" s="1"/>
  <c r="R282" i="49" s="1"/>
  <c r="S282" i="49" s="1"/>
  <c r="H227" i="49"/>
  <c r="I227" i="49" s="1"/>
  <c r="J227" i="49" s="1"/>
  <c r="K227" i="49" s="1"/>
  <c r="L227" i="49" s="1"/>
  <c r="M227" i="49" s="1"/>
  <c r="N227" i="49" s="1"/>
  <c r="O227" i="49" s="1"/>
  <c r="P227" i="49" s="1"/>
  <c r="Q227" i="49" s="1"/>
  <c r="R227" i="49" s="1"/>
  <c r="S227" i="49" s="1"/>
  <c r="H147" i="49"/>
  <c r="I147" i="49" s="1"/>
  <c r="J147" i="49" s="1"/>
  <c r="K147" i="49" s="1"/>
  <c r="L147" i="49" s="1"/>
  <c r="M147" i="49" s="1"/>
  <c r="N147" i="49" s="1"/>
  <c r="O147" i="49" s="1"/>
  <c r="P147" i="49" s="1"/>
  <c r="Q147" i="49" s="1"/>
  <c r="R147" i="49" s="1"/>
  <c r="S147" i="49" s="1"/>
  <c r="H107" i="49"/>
  <c r="I107" i="49" s="1"/>
  <c r="J107" i="49" s="1"/>
  <c r="K107" i="49" s="1"/>
  <c r="L107" i="49" s="1"/>
  <c r="M107" i="49" s="1"/>
  <c r="N107" i="49" s="1"/>
  <c r="O107" i="49" s="1"/>
  <c r="P107" i="49" s="1"/>
  <c r="Q107" i="49" s="1"/>
  <c r="R107" i="49" s="1"/>
  <c r="S107" i="49" s="1"/>
  <c r="H239" i="4"/>
  <c r="I239" i="4" s="1"/>
  <c r="J239" i="4" s="1"/>
  <c r="K239" i="4" s="1"/>
  <c r="L239" i="4" s="1"/>
  <c r="M239" i="4" s="1"/>
  <c r="N239" i="4" s="1"/>
  <c r="O239" i="4" s="1"/>
  <c r="P239" i="4" s="1"/>
  <c r="Q239" i="4" s="1"/>
  <c r="R239" i="4" s="1"/>
  <c r="S239" i="4" s="1"/>
  <c r="H159" i="4"/>
  <c r="I159" i="4" s="1"/>
  <c r="J159" i="4" s="1"/>
  <c r="K159" i="4" s="1"/>
  <c r="L159" i="4" s="1"/>
  <c r="M159" i="4" s="1"/>
  <c r="N159" i="4" s="1"/>
  <c r="O159" i="4" s="1"/>
  <c r="P159" i="4" s="1"/>
  <c r="Q159" i="4" s="1"/>
  <c r="R159" i="4" s="1"/>
  <c r="S159" i="4" s="1"/>
  <c r="H79" i="4"/>
  <c r="I79" i="4" s="1"/>
  <c r="J79" i="4" s="1"/>
  <c r="K79" i="4" s="1"/>
  <c r="L79" i="4" s="1"/>
  <c r="M79" i="4" s="1"/>
  <c r="N79" i="4" s="1"/>
  <c r="O79" i="4" s="1"/>
  <c r="P79" i="4" s="1"/>
  <c r="Q79" i="4" s="1"/>
  <c r="R79" i="4" s="1"/>
  <c r="S79" i="4" s="1"/>
  <c r="H43" i="4"/>
  <c r="I43" i="4" s="1"/>
  <c r="J43" i="4" s="1"/>
  <c r="K43" i="4" s="1"/>
  <c r="L43" i="4" s="1"/>
  <c r="M43" i="4" s="1"/>
  <c r="N43" i="4" s="1"/>
  <c r="O43" i="4" s="1"/>
  <c r="P43" i="4" s="1"/>
  <c r="Q43" i="4" s="1"/>
  <c r="R43" i="4" s="1"/>
  <c r="S43" i="4" s="1"/>
  <c r="H251" i="20"/>
  <c r="I251" i="20" s="1"/>
  <c r="J251" i="20" s="1"/>
  <c r="K251" i="20" s="1"/>
  <c r="L251" i="20" s="1"/>
  <c r="M251" i="20" s="1"/>
  <c r="N251" i="20" s="1"/>
  <c r="O251" i="20" s="1"/>
  <c r="P251" i="20" s="1"/>
  <c r="Q251" i="20" s="1"/>
  <c r="R251" i="20" s="1"/>
  <c r="S251" i="20" s="1"/>
  <c r="H183" i="20"/>
  <c r="I183" i="20" s="1"/>
  <c r="J183" i="20" s="1"/>
  <c r="K183" i="20" s="1"/>
  <c r="L183" i="20" s="1"/>
  <c r="M183" i="20" s="1"/>
  <c r="N183" i="20" s="1"/>
  <c r="O183" i="20" s="1"/>
  <c r="P183" i="20" s="1"/>
  <c r="Q183" i="20" s="1"/>
  <c r="R183" i="20" s="1"/>
  <c r="S183" i="20" s="1"/>
  <c r="H107" i="20"/>
  <c r="I107" i="20" s="1"/>
  <c r="J107" i="20" s="1"/>
  <c r="K107" i="20" s="1"/>
  <c r="L107" i="20" s="1"/>
  <c r="M107" i="20" s="1"/>
  <c r="N107" i="20" s="1"/>
  <c r="O107" i="20" s="1"/>
  <c r="P107" i="20" s="1"/>
  <c r="Q107" i="20" s="1"/>
  <c r="R107" i="20" s="1"/>
  <c r="S107" i="20" s="1"/>
  <c r="H23" i="20"/>
  <c r="I23" i="20" s="1"/>
  <c r="J23" i="20" s="1"/>
  <c r="K23" i="20" s="1"/>
  <c r="L23" i="20" s="1"/>
  <c r="M23" i="20" s="1"/>
  <c r="N23" i="20" s="1"/>
  <c r="O23" i="20" s="1"/>
  <c r="P23" i="20" s="1"/>
  <c r="Q23" i="20" s="1"/>
  <c r="R23" i="20" s="1"/>
  <c r="S23" i="20" s="1"/>
  <c r="H215" i="21"/>
  <c r="I215" i="21" s="1"/>
  <c r="J215" i="21" s="1"/>
  <c r="K215" i="21" s="1"/>
  <c r="L215" i="21" s="1"/>
  <c r="M215" i="21" s="1"/>
  <c r="N215" i="21" s="1"/>
  <c r="O215" i="21" s="1"/>
  <c r="P215" i="21" s="1"/>
  <c r="Q215" i="21" s="1"/>
  <c r="R215" i="21" s="1"/>
  <c r="S215" i="21" s="1"/>
  <c r="H179" i="21"/>
  <c r="I179" i="21" s="1"/>
  <c r="J179" i="21" s="1"/>
  <c r="K179" i="21" s="1"/>
  <c r="L179" i="21" s="1"/>
  <c r="M179" i="21" s="1"/>
  <c r="N179" i="21" s="1"/>
  <c r="O179" i="21" s="1"/>
  <c r="P179" i="21" s="1"/>
  <c r="Q179" i="21" s="1"/>
  <c r="R179" i="21" s="1"/>
  <c r="S179" i="21" s="1"/>
  <c r="H147" i="21"/>
  <c r="I147" i="21" s="1"/>
  <c r="J147" i="21" s="1"/>
  <c r="K147" i="21" s="1"/>
  <c r="L147" i="21" s="1"/>
  <c r="M147" i="21" s="1"/>
  <c r="N147" i="21" s="1"/>
  <c r="O147" i="21" s="1"/>
  <c r="P147" i="21" s="1"/>
  <c r="Q147" i="21" s="1"/>
  <c r="R147" i="21" s="1"/>
  <c r="S147" i="21" s="1"/>
  <c r="H103" i="21"/>
  <c r="I103" i="21" s="1"/>
  <c r="J103" i="21" s="1"/>
  <c r="K103" i="21" s="1"/>
  <c r="L103" i="21" s="1"/>
  <c r="M103" i="21" s="1"/>
  <c r="N103" i="21" s="1"/>
  <c r="O103" i="21" s="1"/>
  <c r="P103" i="21" s="1"/>
  <c r="Q103" i="21" s="1"/>
  <c r="R103" i="21" s="1"/>
  <c r="S103" i="21" s="1"/>
  <c r="H55" i="21"/>
  <c r="I55" i="21" s="1"/>
  <c r="J55" i="21" s="1"/>
  <c r="K55" i="21" s="1"/>
  <c r="L55" i="21" s="1"/>
  <c r="M55" i="21" s="1"/>
  <c r="N55" i="21" s="1"/>
  <c r="O55" i="21" s="1"/>
  <c r="P55" i="21" s="1"/>
  <c r="Q55" i="21" s="1"/>
  <c r="R55" i="21" s="1"/>
  <c r="S55" i="21" s="1"/>
  <c r="H23" i="21"/>
  <c r="I23" i="21" s="1"/>
  <c r="J23" i="21" s="1"/>
  <c r="K23" i="21" s="1"/>
  <c r="L23" i="21" s="1"/>
  <c r="M23" i="21" s="1"/>
  <c r="N23" i="21" s="1"/>
  <c r="O23" i="21" s="1"/>
  <c r="P23" i="21" s="1"/>
  <c r="Q23" i="21" s="1"/>
  <c r="R23" i="21" s="1"/>
  <c r="S23" i="21" s="1"/>
  <c r="H227" i="22"/>
  <c r="I227" i="22" s="1"/>
  <c r="J227" i="22" s="1"/>
  <c r="K227" i="22" s="1"/>
  <c r="L227" i="22" s="1"/>
  <c r="M227" i="22" s="1"/>
  <c r="N227" i="22" s="1"/>
  <c r="O227" i="22" s="1"/>
  <c r="P227" i="22" s="1"/>
  <c r="Q227" i="22" s="1"/>
  <c r="R227" i="22" s="1"/>
  <c r="S227" i="22" s="1"/>
  <c r="H195" i="22"/>
  <c r="I195" i="22" s="1"/>
  <c r="J195" i="22" s="1"/>
  <c r="K195" i="22" s="1"/>
  <c r="L195" i="22" s="1"/>
  <c r="M195" i="22" s="1"/>
  <c r="N195" i="22" s="1"/>
  <c r="O195" i="22" s="1"/>
  <c r="P195" i="22" s="1"/>
  <c r="Q195" i="22" s="1"/>
  <c r="R195" i="22" s="1"/>
  <c r="S195" i="22" s="1"/>
  <c r="H163" i="22"/>
  <c r="I163" i="22" s="1"/>
  <c r="J163" i="22" s="1"/>
  <c r="K163" i="22" s="1"/>
  <c r="L163" i="22" s="1"/>
  <c r="M163" i="22" s="1"/>
  <c r="N163" i="22" s="1"/>
  <c r="O163" i="22" s="1"/>
  <c r="P163" i="22" s="1"/>
  <c r="Q163" i="22" s="1"/>
  <c r="R163" i="22" s="1"/>
  <c r="S163" i="22" s="1"/>
  <c r="H131" i="22"/>
  <c r="I131" i="22" s="1"/>
  <c r="J131" i="22" s="1"/>
  <c r="K131" i="22" s="1"/>
  <c r="L131" i="22" s="1"/>
  <c r="M131" i="22" s="1"/>
  <c r="N131" i="22" s="1"/>
  <c r="O131" i="22" s="1"/>
  <c r="P131" i="22" s="1"/>
  <c r="Q131" i="22" s="1"/>
  <c r="R131" i="22" s="1"/>
  <c r="S131" i="22" s="1"/>
  <c r="H99" i="22"/>
  <c r="I99" i="22" s="1"/>
  <c r="J99" i="22" s="1"/>
  <c r="K99" i="22" s="1"/>
  <c r="L99" i="22" s="1"/>
  <c r="M99" i="22" s="1"/>
  <c r="N99" i="22" s="1"/>
  <c r="O99" i="22" s="1"/>
  <c r="P99" i="22" s="1"/>
  <c r="Q99" i="22" s="1"/>
  <c r="R99" i="22" s="1"/>
  <c r="S99" i="22" s="1"/>
  <c r="H47" i="22"/>
  <c r="I47" i="22" s="1"/>
  <c r="J47" i="22" s="1"/>
  <c r="K47" i="22" s="1"/>
  <c r="L47" i="22" s="1"/>
  <c r="M47" i="22" s="1"/>
  <c r="N47" i="22" s="1"/>
  <c r="O47" i="22" s="1"/>
  <c r="P47" i="22" s="1"/>
  <c r="Q47" i="22" s="1"/>
  <c r="R47" i="22" s="1"/>
  <c r="S47" i="22" s="1"/>
  <c r="H251" i="23"/>
  <c r="I251" i="23" s="1"/>
  <c r="J251" i="23" s="1"/>
  <c r="K251" i="23" s="1"/>
  <c r="L251" i="23" s="1"/>
  <c r="M251" i="23" s="1"/>
  <c r="N251" i="23" s="1"/>
  <c r="O251" i="23" s="1"/>
  <c r="P251" i="23" s="1"/>
  <c r="Q251" i="23" s="1"/>
  <c r="R251" i="23" s="1"/>
  <c r="S251" i="23" s="1"/>
  <c r="H211" i="23"/>
  <c r="I211" i="23" s="1"/>
  <c r="J211" i="23" s="1"/>
  <c r="K211" i="23" s="1"/>
  <c r="L211" i="23" s="1"/>
  <c r="M211" i="23" s="1"/>
  <c r="N211" i="23" s="1"/>
  <c r="O211" i="23" s="1"/>
  <c r="P211" i="23" s="1"/>
  <c r="Q211" i="23" s="1"/>
  <c r="R211" i="23" s="1"/>
  <c r="S211" i="23" s="1"/>
  <c r="H135" i="23"/>
  <c r="I135" i="23" s="1"/>
  <c r="J135" i="23" s="1"/>
  <c r="K135" i="23" s="1"/>
  <c r="L135" i="23" s="1"/>
  <c r="M135" i="23" s="1"/>
  <c r="N135" i="23" s="1"/>
  <c r="O135" i="23" s="1"/>
  <c r="P135" i="23" s="1"/>
  <c r="Q135" i="23" s="1"/>
  <c r="R135" i="23" s="1"/>
  <c r="S135" i="23" s="1"/>
  <c r="H63" i="23"/>
  <c r="I63" i="23" s="1"/>
  <c r="J63" i="23" s="1"/>
  <c r="K63" i="23" s="1"/>
  <c r="L63" i="23" s="1"/>
  <c r="M63" i="23" s="1"/>
  <c r="N63" i="23" s="1"/>
  <c r="O63" i="23" s="1"/>
  <c r="P63" i="23" s="1"/>
  <c r="Q63" i="23" s="1"/>
  <c r="R63" i="23" s="1"/>
  <c r="S63" i="23" s="1"/>
  <c r="H19" i="23"/>
  <c r="I19" i="23" s="1"/>
  <c r="J19" i="23" s="1"/>
  <c r="K19" i="23" s="1"/>
  <c r="L19" i="23" s="1"/>
  <c r="M19" i="23" s="1"/>
  <c r="N19" i="23" s="1"/>
  <c r="O19" i="23" s="1"/>
  <c r="P19" i="23" s="1"/>
  <c r="Q19" i="23" s="1"/>
  <c r="R19" i="23" s="1"/>
  <c r="S19" i="23" s="1"/>
  <c r="H55" i="31"/>
  <c r="I55" i="31" s="1"/>
  <c r="J55" i="31" s="1"/>
  <c r="K55" i="31" s="1"/>
  <c r="L55" i="31" s="1"/>
  <c r="M55" i="31" s="1"/>
  <c r="N55" i="31" s="1"/>
  <c r="O55" i="31" s="1"/>
  <c r="P55" i="31" s="1"/>
  <c r="Q55" i="31" s="1"/>
  <c r="R55" i="31" s="1"/>
  <c r="S55" i="31" s="1"/>
  <c r="H251" i="4"/>
  <c r="I251" i="4" s="1"/>
  <c r="J251" i="4" s="1"/>
  <c r="K251" i="4" s="1"/>
  <c r="L251" i="4" s="1"/>
  <c r="M251" i="4" s="1"/>
  <c r="N251" i="4" s="1"/>
  <c r="O251" i="4" s="1"/>
  <c r="P251" i="4" s="1"/>
  <c r="Q251" i="4" s="1"/>
  <c r="R251" i="4" s="1"/>
  <c r="S251" i="4" s="1"/>
  <c r="H171" i="4"/>
  <c r="I171" i="4" s="1"/>
  <c r="J171" i="4" s="1"/>
  <c r="K171" i="4" s="1"/>
  <c r="L171" i="4" s="1"/>
  <c r="M171" i="4" s="1"/>
  <c r="N171" i="4" s="1"/>
  <c r="O171" i="4" s="1"/>
  <c r="P171" i="4" s="1"/>
  <c r="Q171" i="4" s="1"/>
  <c r="R171" i="4" s="1"/>
  <c r="S171" i="4" s="1"/>
  <c r="H99" i="4"/>
  <c r="I99" i="4" s="1"/>
  <c r="J99" i="4" s="1"/>
  <c r="K99" i="4" s="1"/>
  <c r="L99" i="4" s="1"/>
  <c r="M99" i="4" s="1"/>
  <c r="N99" i="4" s="1"/>
  <c r="O99" i="4" s="1"/>
  <c r="P99" i="4" s="1"/>
  <c r="Q99" i="4" s="1"/>
  <c r="R99" i="4" s="1"/>
  <c r="S99" i="4" s="1"/>
  <c r="H131" i="21"/>
  <c r="I131" i="21" s="1"/>
  <c r="J131" i="21" s="1"/>
  <c r="K131" i="21" s="1"/>
  <c r="L131" i="21" s="1"/>
  <c r="M131" i="21" s="1"/>
  <c r="N131" i="21" s="1"/>
  <c r="O131" i="21" s="1"/>
  <c r="P131" i="21" s="1"/>
  <c r="Q131" i="21" s="1"/>
  <c r="R131" i="21" s="1"/>
  <c r="S131" i="21" s="1"/>
  <c r="H57" i="46"/>
  <c r="I57" i="46" s="1"/>
  <c r="J57" i="46" s="1"/>
  <c r="K57" i="46" s="1"/>
  <c r="L57" i="46" s="1"/>
  <c r="M57" i="46" s="1"/>
  <c r="N57" i="46" s="1"/>
  <c r="O57" i="46" s="1"/>
  <c r="P57" i="46" s="1"/>
  <c r="Q57" i="46" s="1"/>
  <c r="R57" i="46" s="1"/>
  <c r="S57" i="46" s="1"/>
  <c r="H57" i="48"/>
  <c r="I57" i="48" s="1"/>
  <c r="J57" i="48" s="1"/>
  <c r="K57" i="48" s="1"/>
  <c r="L57" i="48" s="1"/>
  <c r="M57" i="48" s="1"/>
  <c r="N57" i="48" s="1"/>
  <c r="O57" i="48" s="1"/>
  <c r="P57" i="48" s="1"/>
  <c r="Q57" i="48" s="1"/>
  <c r="R57" i="48" s="1"/>
  <c r="S57" i="48" s="1"/>
  <c r="H262" i="49"/>
  <c r="I262" i="49" s="1"/>
  <c r="J262" i="49" s="1"/>
  <c r="K262" i="49" s="1"/>
  <c r="L262" i="49" s="1"/>
  <c r="M262" i="49" s="1"/>
  <c r="N262" i="49" s="1"/>
  <c r="O262" i="49" s="1"/>
  <c r="P262" i="49" s="1"/>
  <c r="Q262" i="49" s="1"/>
  <c r="R262" i="49" s="1"/>
  <c r="S262" i="49" s="1"/>
  <c r="H222" i="49"/>
  <c r="I222" i="49" s="1"/>
  <c r="J222" i="49" s="1"/>
  <c r="K222" i="49" s="1"/>
  <c r="L222" i="49" s="1"/>
  <c r="M222" i="49" s="1"/>
  <c r="N222" i="49" s="1"/>
  <c r="O222" i="49" s="1"/>
  <c r="P222" i="49" s="1"/>
  <c r="Q222" i="49" s="1"/>
  <c r="R222" i="49" s="1"/>
  <c r="S222" i="49" s="1"/>
  <c r="H192" i="49"/>
  <c r="I192" i="49" s="1"/>
  <c r="J192" i="49" s="1"/>
  <c r="K192" i="49" s="1"/>
  <c r="L192" i="49" s="1"/>
  <c r="M192" i="49" s="1"/>
  <c r="N192" i="49" s="1"/>
  <c r="O192" i="49" s="1"/>
  <c r="P192" i="49" s="1"/>
  <c r="Q192" i="49" s="1"/>
  <c r="R192" i="49" s="1"/>
  <c r="S192" i="49" s="1"/>
  <c r="H282" i="50"/>
  <c r="I282" i="50" s="1"/>
  <c r="J282" i="50" s="1"/>
  <c r="K282" i="50" s="1"/>
  <c r="L282" i="50" s="1"/>
  <c r="M282" i="50" s="1"/>
  <c r="N282" i="50" s="1"/>
  <c r="O282" i="50" s="1"/>
  <c r="P282" i="50" s="1"/>
  <c r="Q282" i="50" s="1"/>
  <c r="R282" i="50" s="1"/>
  <c r="S282" i="50" s="1"/>
  <c r="H247" i="50"/>
  <c r="I247" i="50" s="1"/>
  <c r="J247" i="50" s="1"/>
  <c r="K247" i="50" s="1"/>
  <c r="L247" i="50" s="1"/>
  <c r="M247" i="50" s="1"/>
  <c r="N247" i="50" s="1"/>
  <c r="O247" i="50" s="1"/>
  <c r="P247" i="50" s="1"/>
  <c r="Q247" i="50" s="1"/>
  <c r="R247" i="50" s="1"/>
  <c r="S247" i="50" s="1"/>
  <c r="H137" i="46"/>
  <c r="I137" i="46" s="1"/>
  <c r="J137" i="46" s="1"/>
  <c r="K137" i="46" s="1"/>
  <c r="L137" i="46" s="1"/>
  <c r="M137" i="46" s="1"/>
  <c r="N137" i="46" s="1"/>
  <c r="O137" i="46" s="1"/>
  <c r="P137" i="46" s="1"/>
  <c r="Q137" i="46" s="1"/>
  <c r="R137" i="46" s="1"/>
  <c r="S137" i="46" s="1"/>
  <c r="H192" i="46"/>
  <c r="I192" i="46" s="1"/>
  <c r="J192" i="46" s="1"/>
  <c r="K192" i="46" s="1"/>
  <c r="L192" i="46" s="1"/>
  <c r="M192" i="46" s="1"/>
  <c r="N192" i="46" s="1"/>
  <c r="O192" i="46" s="1"/>
  <c r="P192" i="46" s="1"/>
  <c r="Q192" i="46" s="1"/>
  <c r="R192" i="46" s="1"/>
  <c r="S192" i="46" s="1"/>
  <c r="H252" i="49"/>
  <c r="I252" i="49" s="1"/>
  <c r="J252" i="49" s="1"/>
  <c r="K252" i="49" s="1"/>
  <c r="L252" i="49" s="1"/>
  <c r="M252" i="49" s="1"/>
  <c r="N252" i="49" s="1"/>
  <c r="O252" i="49" s="1"/>
  <c r="P252" i="49" s="1"/>
  <c r="Q252" i="49" s="1"/>
  <c r="R252" i="49" s="1"/>
  <c r="S252" i="49" s="1"/>
  <c r="H72" i="49"/>
  <c r="I72" i="49" s="1"/>
  <c r="J72" i="49" s="1"/>
  <c r="K72" i="49" s="1"/>
  <c r="L72" i="49" s="1"/>
  <c r="M72" i="49" s="1"/>
  <c r="N72" i="49" s="1"/>
  <c r="O72" i="49" s="1"/>
  <c r="P72" i="49" s="1"/>
  <c r="Q72" i="49" s="1"/>
  <c r="R72" i="49" s="1"/>
  <c r="S72" i="49" s="1"/>
  <c r="H142" i="50"/>
  <c r="I142" i="50" s="1"/>
  <c r="J142" i="50" s="1"/>
  <c r="K142" i="50" s="1"/>
  <c r="L142" i="50" s="1"/>
  <c r="M142" i="50" s="1"/>
  <c r="N142" i="50" s="1"/>
  <c r="O142" i="50" s="1"/>
  <c r="P142" i="50" s="1"/>
  <c r="Q142" i="50" s="1"/>
  <c r="R142" i="50" s="1"/>
  <c r="S142" i="50" s="1"/>
  <c r="H72" i="50"/>
  <c r="I72" i="50" s="1"/>
  <c r="J72" i="50" s="1"/>
  <c r="K72" i="50" s="1"/>
  <c r="L72" i="50" s="1"/>
  <c r="M72" i="50" s="1"/>
  <c r="N72" i="50" s="1"/>
  <c r="O72" i="50" s="1"/>
  <c r="P72" i="50" s="1"/>
  <c r="Q72" i="50" s="1"/>
  <c r="R72" i="50" s="1"/>
  <c r="S72" i="50" s="1"/>
  <c r="H277" i="51"/>
  <c r="I277" i="51" s="1"/>
  <c r="J277" i="51" s="1"/>
  <c r="K277" i="51" s="1"/>
  <c r="L277" i="51" s="1"/>
  <c r="M277" i="51" s="1"/>
  <c r="N277" i="51" s="1"/>
  <c r="O277" i="51" s="1"/>
  <c r="P277" i="51" s="1"/>
  <c r="Q277" i="51" s="1"/>
  <c r="R277" i="51" s="1"/>
  <c r="S277" i="51" s="1"/>
  <c r="H242" i="51"/>
  <c r="I242" i="51" s="1"/>
  <c r="J242" i="51" s="1"/>
  <c r="K242" i="51" s="1"/>
  <c r="L242" i="51" s="1"/>
  <c r="M242" i="51" s="1"/>
  <c r="N242" i="51" s="1"/>
  <c r="O242" i="51" s="1"/>
  <c r="P242" i="51" s="1"/>
  <c r="Q242" i="51" s="1"/>
  <c r="R242" i="51" s="1"/>
  <c r="S242" i="51" s="1"/>
  <c r="H202" i="51"/>
  <c r="I202" i="51" s="1"/>
  <c r="J202" i="51" s="1"/>
  <c r="K202" i="51" s="1"/>
  <c r="L202" i="51" s="1"/>
  <c r="M202" i="51" s="1"/>
  <c r="N202" i="51" s="1"/>
  <c r="O202" i="51" s="1"/>
  <c r="P202" i="51" s="1"/>
  <c r="Q202" i="51" s="1"/>
  <c r="R202" i="51" s="1"/>
  <c r="S202" i="51" s="1"/>
  <c r="H227" i="46"/>
  <c r="I227" i="46" s="1"/>
  <c r="J227" i="46" s="1"/>
  <c r="K227" i="46" s="1"/>
  <c r="L227" i="46" s="1"/>
  <c r="M227" i="46" s="1"/>
  <c r="N227" i="46" s="1"/>
  <c r="O227" i="46" s="1"/>
  <c r="P227" i="46" s="1"/>
  <c r="Q227" i="46" s="1"/>
  <c r="R227" i="46" s="1"/>
  <c r="S227" i="46" s="1"/>
  <c r="H142" i="46"/>
  <c r="I142" i="46" s="1"/>
  <c r="J142" i="46" s="1"/>
  <c r="K142" i="46" s="1"/>
  <c r="L142" i="46" s="1"/>
  <c r="M142" i="46" s="1"/>
  <c r="N142" i="46" s="1"/>
  <c r="O142" i="46" s="1"/>
  <c r="P142" i="46" s="1"/>
  <c r="Q142" i="46" s="1"/>
  <c r="R142" i="46" s="1"/>
  <c r="S142" i="46" s="1"/>
  <c r="H77" i="46"/>
  <c r="I77" i="46" s="1"/>
  <c r="J77" i="46" s="1"/>
  <c r="K77" i="46" s="1"/>
  <c r="L77" i="46" s="1"/>
  <c r="M77" i="46" s="1"/>
  <c r="N77" i="46" s="1"/>
  <c r="O77" i="46" s="1"/>
  <c r="P77" i="46" s="1"/>
  <c r="Q77" i="46" s="1"/>
  <c r="R77" i="46" s="1"/>
  <c r="S77" i="46" s="1"/>
  <c r="H22" i="46"/>
  <c r="I22" i="46" s="1"/>
  <c r="J22" i="46" s="1"/>
  <c r="K22" i="46" s="1"/>
  <c r="L22" i="46" s="1"/>
  <c r="M22" i="46" s="1"/>
  <c r="N22" i="46" s="1"/>
  <c r="O22" i="46" s="1"/>
  <c r="P22" i="46" s="1"/>
  <c r="Q22" i="46" s="1"/>
  <c r="R22" i="46" s="1"/>
  <c r="S22" i="46" s="1"/>
  <c r="H99" i="21"/>
  <c r="I99" i="21" s="1"/>
  <c r="J99" i="21" s="1"/>
  <c r="K99" i="21" s="1"/>
  <c r="L99" i="21" s="1"/>
  <c r="M99" i="21" s="1"/>
  <c r="N99" i="21" s="1"/>
  <c r="O99" i="21" s="1"/>
  <c r="P99" i="21" s="1"/>
  <c r="Q99" i="21" s="1"/>
  <c r="R99" i="21" s="1"/>
  <c r="S99" i="21" s="1"/>
  <c r="H75" i="27"/>
  <c r="I75" i="27" s="1"/>
  <c r="J75" i="27" s="1"/>
  <c r="K75" i="27" s="1"/>
  <c r="L75" i="27" s="1"/>
  <c r="M75" i="27" s="1"/>
  <c r="N75" i="27" s="1"/>
  <c r="O75" i="27" s="1"/>
  <c r="P75" i="27" s="1"/>
  <c r="Q75" i="27" s="1"/>
  <c r="R75" i="27" s="1"/>
  <c r="S75" i="27" s="1"/>
  <c r="H59" i="27"/>
  <c r="I59" i="27" s="1"/>
  <c r="J59" i="27" s="1"/>
  <c r="K59" i="27" s="1"/>
  <c r="L59" i="27" s="1"/>
  <c r="M59" i="27" s="1"/>
  <c r="N59" i="27" s="1"/>
  <c r="O59" i="27" s="1"/>
  <c r="P59" i="27" s="1"/>
  <c r="Q59" i="27" s="1"/>
  <c r="R59" i="27" s="1"/>
  <c r="S59" i="27" s="1"/>
  <c r="H39" i="27"/>
  <c r="I39" i="27" s="1"/>
  <c r="J39" i="27" s="1"/>
  <c r="K39" i="27" s="1"/>
  <c r="L39" i="27" s="1"/>
  <c r="M39" i="27" s="1"/>
  <c r="N39" i="27" s="1"/>
  <c r="O39" i="27" s="1"/>
  <c r="P39" i="27" s="1"/>
  <c r="Q39" i="27" s="1"/>
  <c r="R39" i="27" s="1"/>
  <c r="S39" i="27" s="1"/>
  <c r="H23" i="27"/>
  <c r="I23" i="27" s="1"/>
  <c r="J23" i="27" s="1"/>
  <c r="K23" i="27" s="1"/>
  <c r="L23" i="27" s="1"/>
  <c r="M23" i="27" s="1"/>
  <c r="N23" i="27" s="1"/>
  <c r="O23" i="27" s="1"/>
  <c r="P23" i="27" s="1"/>
  <c r="Q23" i="27" s="1"/>
  <c r="R23" i="27" s="1"/>
  <c r="S23" i="27" s="1"/>
  <c r="H75" i="28"/>
  <c r="I75" i="28" s="1"/>
  <c r="J75" i="28" s="1"/>
  <c r="K75" i="28" s="1"/>
  <c r="L75" i="28" s="1"/>
  <c r="M75" i="28" s="1"/>
  <c r="N75" i="28" s="1"/>
  <c r="O75" i="28" s="1"/>
  <c r="P75" i="28" s="1"/>
  <c r="Q75" i="28" s="1"/>
  <c r="R75" i="28" s="1"/>
  <c r="S75" i="28" s="1"/>
  <c r="H47" i="28"/>
  <c r="I47" i="28" s="1"/>
  <c r="J47" i="28" s="1"/>
  <c r="K47" i="28" s="1"/>
  <c r="L47" i="28" s="1"/>
  <c r="M47" i="28" s="1"/>
  <c r="N47" i="28" s="1"/>
  <c r="O47" i="28" s="1"/>
  <c r="P47" i="28" s="1"/>
  <c r="Q47" i="28" s="1"/>
  <c r="R47" i="28" s="1"/>
  <c r="S47" i="28" s="1"/>
  <c r="H19" i="28"/>
  <c r="I19" i="28" s="1"/>
  <c r="J19" i="28" s="1"/>
  <c r="K19" i="28" s="1"/>
  <c r="L19" i="28" s="1"/>
  <c r="M19" i="28" s="1"/>
  <c r="N19" i="28" s="1"/>
  <c r="O19" i="28" s="1"/>
  <c r="P19" i="28" s="1"/>
  <c r="Q19" i="28" s="1"/>
  <c r="R19" i="28" s="1"/>
  <c r="S19" i="28" s="1"/>
  <c r="H71" i="29"/>
  <c r="I71" i="29" s="1"/>
  <c r="J71" i="29" s="1"/>
  <c r="K71" i="29" s="1"/>
  <c r="L71" i="29" s="1"/>
  <c r="M71" i="29" s="1"/>
  <c r="N71" i="29" s="1"/>
  <c r="O71" i="29" s="1"/>
  <c r="P71" i="29" s="1"/>
  <c r="Q71" i="29" s="1"/>
  <c r="R71" i="29" s="1"/>
  <c r="S71" i="29" s="1"/>
  <c r="H55" i="29"/>
  <c r="I55" i="29" s="1"/>
  <c r="J55" i="29" s="1"/>
  <c r="K55" i="29" s="1"/>
  <c r="L55" i="29" s="1"/>
  <c r="M55" i="29" s="1"/>
  <c r="N55" i="29" s="1"/>
  <c r="O55" i="29" s="1"/>
  <c r="P55" i="29" s="1"/>
  <c r="Q55" i="29" s="1"/>
  <c r="R55" i="29" s="1"/>
  <c r="S55" i="29" s="1"/>
  <c r="H39" i="29"/>
  <c r="I39" i="29" s="1"/>
  <c r="J39" i="29" s="1"/>
  <c r="K39" i="29" s="1"/>
  <c r="L39" i="29" s="1"/>
  <c r="M39" i="29" s="1"/>
  <c r="N39" i="29" s="1"/>
  <c r="O39" i="29" s="1"/>
  <c r="P39" i="29" s="1"/>
  <c r="Q39" i="29" s="1"/>
  <c r="R39" i="29" s="1"/>
  <c r="S39" i="29" s="1"/>
  <c r="H23" i="29"/>
  <c r="I23" i="29" s="1"/>
  <c r="J23" i="29" s="1"/>
  <c r="K23" i="29" s="1"/>
  <c r="L23" i="29" s="1"/>
  <c r="M23" i="29" s="1"/>
  <c r="N23" i="29" s="1"/>
  <c r="O23" i="29" s="1"/>
  <c r="P23" i="29" s="1"/>
  <c r="Q23" i="29" s="1"/>
  <c r="R23" i="29" s="1"/>
  <c r="S23" i="29" s="1"/>
  <c r="H75" i="30"/>
  <c r="I75" i="30" s="1"/>
  <c r="J75" i="30" s="1"/>
  <c r="K75" i="30" s="1"/>
  <c r="L75" i="30" s="1"/>
  <c r="M75" i="30" s="1"/>
  <c r="N75" i="30" s="1"/>
  <c r="O75" i="30" s="1"/>
  <c r="P75" i="30" s="1"/>
  <c r="Q75" i="30" s="1"/>
  <c r="R75" i="30" s="1"/>
  <c r="S75" i="30" s="1"/>
  <c r="H59" i="30"/>
  <c r="I59" i="30" s="1"/>
  <c r="J59" i="30" s="1"/>
  <c r="K59" i="30" s="1"/>
  <c r="L59" i="30" s="1"/>
  <c r="M59" i="30" s="1"/>
  <c r="N59" i="30" s="1"/>
  <c r="O59" i="30" s="1"/>
  <c r="P59" i="30" s="1"/>
  <c r="Q59" i="30" s="1"/>
  <c r="R59" i="30" s="1"/>
  <c r="S59" i="30" s="1"/>
  <c r="H43" i="30"/>
  <c r="I43" i="30" s="1"/>
  <c r="J43" i="30" s="1"/>
  <c r="K43" i="30" s="1"/>
  <c r="L43" i="30" s="1"/>
  <c r="M43" i="30" s="1"/>
  <c r="N43" i="30" s="1"/>
  <c r="O43" i="30" s="1"/>
  <c r="P43" i="30" s="1"/>
  <c r="Q43" i="30" s="1"/>
  <c r="R43" i="30" s="1"/>
  <c r="S43" i="30" s="1"/>
  <c r="H27" i="30"/>
  <c r="I27" i="30" s="1"/>
  <c r="J27" i="30" s="1"/>
  <c r="K27" i="30" s="1"/>
  <c r="L27" i="30" s="1"/>
  <c r="M27" i="30" s="1"/>
  <c r="N27" i="30" s="1"/>
  <c r="O27" i="30" s="1"/>
  <c r="P27" i="30" s="1"/>
  <c r="Q27" i="30" s="1"/>
  <c r="R27" i="30" s="1"/>
  <c r="S27" i="30" s="1"/>
  <c r="H127" i="46"/>
  <c r="I127" i="46" s="1"/>
  <c r="J127" i="46" s="1"/>
  <c r="K127" i="46" s="1"/>
  <c r="L127" i="46" s="1"/>
  <c r="M127" i="46" s="1"/>
  <c r="N127" i="46" s="1"/>
  <c r="O127" i="46" s="1"/>
  <c r="P127" i="46" s="1"/>
  <c r="Q127" i="46" s="1"/>
  <c r="R127" i="46" s="1"/>
  <c r="S127" i="46" s="1"/>
  <c r="H62" i="46"/>
  <c r="I62" i="46" s="1"/>
  <c r="J62" i="46" s="1"/>
  <c r="K62" i="46" s="1"/>
  <c r="L62" i="46" s="1"/>
  <c r="M62" i="46" s="1"/>
  <c r="N62" i="46" s="1"/>
  <c r="O62" i="46" s="1"/>
  <c r="P62" i="46" s="1"/>
  <c r="Q62" i="46" s="1"/>
  <c r="R62" i="46" s="1"/>
  <c r="S62" i="46" s="1"/>
  <c r="H222" i="48"/>
  <c r="I222" i="48" s="1"/>
  <c r="J222" i="48" s="1"/>
  <c r="K222" i="48" s="1"/>
  <c r="L222" i="48" s="1"/>
  <c r="M222" i="48" s="1"/>
  <c r="N222" i="48" s="1"/>
  <c r="O222" i="48" s="1"/>
  <c r="P222" i="48" s="1"/>
  <c r="Q222" i="48" s="1"/>
  <c r="R222" i="48" s="1"/>
  <c r="S222" i="48" s="1"/>
  <c r="H137" i="48"/>
  <c r="I137" i="48" s="1"/>
  <c r="J137" i="48" s="1"/>
  <c r="K137" i="48" s="1"/>
  <c r="L137" i="48" s="1"/>
  <c r="M137" i="48" s="1"/>
  <c r="N137" i="48" s="1"/>
  <c r="O137" i="48" s="1"/>
  <c r="P137" i="48" s="1"/>
  <c r="Q137" i="48" s="1"/>
  <c r="R137" i="48" s="1"/>
  <c r="S137" i="48" s="1"/>
  <c r="H97" i="48"/>
  <c r="I97" i="48" s="1"/>
  <c r="J97" i="48" s="1"/>
  <c r="K97" i="48" s="1"/>
  <c r="L97" i="48" s="1"/>
  <c r="M97" i="48" s="1"/>
  <c r="N97" i="48" s="1"/>
  <c r="O97" i="48" s="1"/>
  <c r="P97" i="48" s="1"/>
  <c r="Q97" i="48" s="1"/>
  <c r="R97" i="48" s="1"/>
  <c r="S97" i="48" s="1"/>
  <c r="H282" i="51"/>
  <c r="I282" i="51" s="1"/>
  <c r="J282" i="51" s="1"/>
  <c r="K282" i="51" s="1"/>
  <c r="L282" i="51" s="1"/>
  <c r="M282" i="51" s="1"/>
  <c r="N282" i="51" s="1"/>
  <c r="O282" i="51" s="1"/>
  <c r="P282" i="51" s="1"/>
  <c r="Q282" i="51" s="1"/>
  <c r="R282" i="51" s="1"/>
  <c r="S282" i="51" s="1"/>
  <c r="H232" i="51"/>
  <c r="I232" i="51" s="1"/>
  <c r="J232" i="51" s="1"/>
  <c r="K232" i="51" s="1"/>
  <c r="L232" i="51" s="1"/>
  <c r="M232" i="51" s="1"/>
  <c r="N232" i="51" s="1"/>
  <c r="O232" i="51" s="1"/>
  <c r="P232" i="51" s="1"/>
  <c r="Q232" i="51" s="1"/>
  <c r="R232" i="51" s="1"/>
  <c r="S232" i="51" s="1"/>
  <c r="H192" i="51"/>
  <c r="I192" i="51" s="1"/>
  <c r="J192" i="51" s="1"/>
  <c r="K192" i="51" s="1"/>
  <c r="L192" i="51" s="1"/>
  <c r="M192" i="51" s="1"/>
  <c r="N192" i="51" s="1"/>
  <c r="O192" i="51" s="1"/>
  <c r="P192" i="51" s="1"/>
  <c r="Q192" i="51" s="1"/>
  <c r="R192" i="51" s="1"/>
  <c r="S192" i="51" s="1"/>
  <c r="H152" i="51"/>
  <c r="I152" i="51" s="1"/>
  <c r="J152" i="51" s="1"/>
  <c r="K152" i="51" s="1"/>
  <c r="L152" i="51" s="1"/>
  <c r="M152" i="51" s="1"/>
  <c r="N152" i="51" s="1"/>
  <c r="O152" i="51" s="1"/>
  <c r="P152" i="51" s="1"/>
  <c r="Q152" i="51" s="1"/>
  <c r="R152" i="51" s="1"/>
  <c r="S152" i="51" s="1"/>
  <c r="H212" i="46"/>
  <c r="I212" i="46" s="1"/>
  <c r="J212" i="46" s="1"/>
  <c r="K212" i="46" s="1"/>
  <c r="L212" i="46" s="1"/>
  <c r="M212" i="46" s="1"/>
  <c r="N212" i="46" s="1"/>
  <c r="O212" i="46" s="1"/>
  <c r="P212" i="46" s="1"/>
  <c r="Q212" i="46" s="1"/>
  <c r="R212" i="46" s="1"/>
  <c r="S212" i="46" s="1"/>
  <c r="H92" i="46"/>
  <c r="I92" i="46" s="1"/>
  <c r="J92" i="46" s="1"/>
  <c r="K92" i="46" s="1"/>
  <c r="L92" i="46" s="1"/>
  <c r="M92" i="46" s="1"/>
  <c r="N92" i="46" s="1"/>
  <c r="O92" i="46" s="1"/>
  <c r="P92" i="46" s="1"/>
  <c r="Q92" i="46" s="1"/>
  <c r="R92" i="46" s="1"/>
  <c r="S92" i="46" s="1"/>
  <c r="H42" i="46"/>
  <c r="I42" i="46" s="1"/>
  <c r="J42" i="46" s="1"/>
  <c r="K42" i="46" s="1"/>
  <c r="L42" i="46" s="1"/>
  <c r="M42" i="46" s="1"/>
  <c r="N42" i="46" s="1"/>
  <c r="O42" i="46" s="1"/>
  <c r="P42" i="46" s="1"/>
  <c r="Q42" i="46" s="1"/>
  <c r="R42" i="46" s="1"/>
  <c r="S42" i="46" s="1"/>
  <c r="H192" i="48"/>
  <c r="I192" i="48" s="1"/>
  <c r="J192" i="48" s="1"/>
  <c r="K192" i="48" s="1"/>
  <c r="L192" i="48" s="1"/>
  <c r="M192" i="48" s="1"/>
  <c r="N192" i="48" s="1"/>
  <c r="O192" i="48" s="1"/>
  <c r="P192" i="48" s="1"/>
  <c r="Q192" i="48" s="1"/>
  <c r="R192" i="48" s="1"/>
  <c r="S192" i="48" s="1"/>
  <c r="H142" i="48"/>
  <c r="I142" i="48" s="1"/>
  <c r="J142" i="48" s="1"/>
  <c r="K142" i="48" s="1"/>
  <c r="L142" i="48" s="1"/>
  <c r="M142" i="48" s="1"/>
  <c r="N142" i="48" s="1"/>
  <c r="O142" i="48" s="1"/>
  <c r="P142" i="48" s="1"/>
  <c r="Q142" i="48" s="1"/>
  <c r="R142" i="48" s="1"/>
  <c r="S142" i="48" s="1"/>
  <c r="H107" i="48"/>
  <c r="I107" i="48" s="1"/>
  <c r="J107" i="48" s="1"/>
  <c r="K107" i="48" s="1"/>
  <c r="L107" i="48" s="1"/>
  <c r="M107" i="48" s="1"/>
  <c r="N107" i="48" s="1"/>
  <c r="O107" i="48" s="1"/>
  <c r="P107" i="48" s="1"/>
  <c r="Q107" i="48" s="1"/>
  <c r="R107" i="48" s="1"/>
  <c r="S107" i="48" s="1"/>
  <c r="H267" i="48"/>
  <c r="I267" i="48" s="1"/>
  <c r="J267" i="48" s="1"/>
  <c r="K267" i="48" s="1"/>
  <c r="L267" i="48" s="1"/>
  <c r="M267" i="48" s="1"/>
  <c r="N267" i="48" s="1"/>
  <c r="O267" i="48" s="1"/>
  <c r="P267" i="48" s="1"/>
  <c r="Q267" i="48" s="1"/>
  <c r="R267" i="48" s="1"/>
  <c r="S267" i="48" s="1"/>
  <c r="H232" i="48"/>
  <c r="I232" i="48" s="1"/>
  <c r="J232" i="48" s="1"/>
  <c r="K232" i="48" s="1"/>
  <c r="L232" i="48" s="1"/>
  <c r="M232" i="48" s="1"/>
  <c r="N232" i="48" s="1"/>
  <c r="O232" i="48" s="1"/>
  <c r="P232" i="48" s="1"/>
  <c r="Q232" i="48" s="1"/>
  <c r="R232" i="48" s="1"/>
  <c r="S232" i="48" s="1"/>
  <c r="H147" i="48"/>
  <c r="I147" i="48" s="1"/>
  <c r="J147" i="48" s="1"/>
  <c r="K147" i="48" s="1"/>
  <c r="L147" i="48" s="1"/>
  <c r="M147" i="48" s="1"/>
  <c r="N147" i="48" s="1"/>
  <c r="O147" i="48" s="1"/>
  <c r="P147" i="48" s="1"/>
  <c r="Q147" i="48" s="1"/>
  <c r="R147" i="48" s="1"/>
  <c r="S147" i="48" s="1"/>
  <c r="H217" i="49"/>
  <c r="I217" i="49" s="1"/>
  <c r="J217" i="49" s="1"/>
  <c r="K217" i="49" s="1"/>
  <c r="L217" i="49" s="1"/>
  <c r="M217" i="49" s="1"/>
  <c r="N217" i="49" s="1"/>
  <c r="O217" i="49" s="1"/>
  <c r="P217" i="49" s="1"/>
  <c r="Q217" i="49" s="1"/>
  <c r="R217" i="49" s="1"/>
  <c r="S217" i="49" s="1"/>
  <c r="H62" i="50"/>
  <c r="I62" i="50" s="1"/>
  <c r="J62" i="50" s="1"/>
  <c r="K62" i="50" s="1"/>
  <c r="L62" i="50" s="1"/>
  <c r="M62" i="50" s="1"/>
  <c r="N62" i="50" s="1"/>
  <c r="O62" i="50" s="1"/>
  <c r="P62" i="50" s="1"/>
  <c r="Q62" i="50" s="1"/>
  <c r="R62" i="50" s="1"/>
  <c r="S62" i="50" s="1"/>
  <c r="H199" i="4"/>
  <c r="I199" i="4" s="1"/>
  <c r="J199" i="4" s="1"/>
  <c r="K199" i="4" s="1"/>
  <c r="L199" i="4" s="1"/>
  <c r="M199" i="4" s="1"/>
  <c r="N199" i="4" s="1"/>
  <c r="O199" i="4" s="1"/>
  <c r="P199" i="4" s="1"/>
  <c r="Q199" i="4" s="1"/>
  <c r="R199" i="4" s="1"/>
  <c r="S199" i="4" s="1"/>
  <c r="H67" i="4"/>
  <c r="I67" i="4" s="1"/>
  <c r="J67" i="4" s="1"/>
  <c r="K67" i="4" s="1"/>
  <c r="L67" i="4" s="1"/>
  <c r="M67" i="4" s="1"/>
  <c r="N67" i="4" s="1"/>
  <c r="O67" i="4" s="1"/>
  <c r="P67" i="4" s="1"/>
  <c r="Q67" i="4" s="1"/>
  <c r="R67" i="4" s="1"/>
  <c r="S67" i="4" s="1"/>
  <c r="H227" i="20"/>
  <c r="I227" i="20" s="1"/>
  <c r="J227" i="20" s="1"/>
  <c r="K227" i="20" s="1"/>
  <c r="L227" i="20" s="1"/>
  <c r="M227" i="20" s="1"/>
  <c r="N227" i="20" s="1"/>
  <c r="O227" i="20" s="1"/>
  <c r="P227" i="20" s="1"/>
  <c r="Q227" i="20" s="1"/>
  <c r="R227" i="20" s="1"/>
  <c r="S227" i="20" s="1"/>
  <c r="H51" i="20"/>
  <c r="I51" i="20" s="1"/>
  <c r="J51" i="20" s="1"/>
  <c r="K51" i="20" s="1"/>
  <c r="L51" i="20" s="1"/>
  <c r="M51" i="20" s="1"/>
  <c r="N51" i="20" s="1"/>
  <c r="O51" i="20" s="1"/>
  <c r="P51" i="20" s="1"/>
  <c r="Q51" i="20" s="1"/>
  <c r="R51" i="20" s="1"/>
  <c r="S51" i="20" s="1"/>
  <c r="H203" i="21"/>
  <c r="I203" i="21" s="1"/>
  <c r="J203" i="21" s="1"/>
  <c r="K203" i="21" s="1"/>
  <c r="L203" i="21" s="1"/>
  <c r="M203" i="21" s="1"/>
  <c r="N203" i="21" s="1"/>
  <c r="O203" i="21" s="1"/>
  <c r="P203" i="21" s="1"/>
  <c r="Q203" i="21" s="1"/>
  <c r="R203" i="21" s="1"/>
  <c r="S203" i="21" s="1"/>
  <c r="H135" i="21"/>
  <c r="I135" i="21" s="1"/>
  <c r="J135" i="21" s="1"/>
  <c r="K135" i="21" s="1"/>
  <c r="L135" i="21" s="1"/>
  <c r="M135" i="21" s="1"/>
  <c r="N135" i="21" s="1"/>
  <c r="O135" i="21" s="1"/>
  <c r="P135" i="21" s="1"/>
  <c r="Q135" i="21" s="1"/>
  <c r="R135" i="21" s="1"/>
  <c r="S135" i="21" s="1"/>
  <c r="H43" i="21"/>
  <c r="I43" i="21" s="1"/>
  <c r="J43" i="21" s="1"/>
  <c r="K43" i="21" s="1"/>
  <c r="L43" i="21" s="1"/>
  <c r="M43" i="21" s="1"/>
  <c r="N43" i="21" s="1"/>
  <c r="O43" i="21" s="1"/>
  <c r="P43" i="21" s="1"/>
  <c r="Q43" i="21" s="1"/>
  <c r="R43" i="21" s="1"/>
  <c r="S43" i="21" s="1"/>
  <c r="H215" i="22"/>
  <c r="I215" i="22" s="1"/>
  <c r="J215" i="22" s="1"/>
  <c r="K215" i="22" s="1"/>
  <c r="L215" i="22" s="1"/>
  <c r="M215" i="22" s="1"/>
  <c r="N215" i="22" s="1"/>
  <c r="O215" i="22" s="1"/>
  <c r="P215" i="22" s="1"/>
  <c r="Q215" i="22" s="1"/>
  <c r="R215" i="22" s="1"/>
  <c r="S215" i="22" s="1"/>
  <c r="H151" i="22"/>
  <c r="I151" i="22" s="1"/>
  <c r="J151" i="22" s="1"/>
  <c r="K151" i="22" s="1"/>
  <c r="L151" i="22" s="1"/>
  <c r="M151" i="22" s="1"/>
  <c r="N151" i="22" s="1"/>
  <c r="O151" i="22" s="1"/>
  <c r="P151" i="22" s="1"/>
  <c r="Q151" i="22" s="1"/>
  <c r="R151" i="22" s="1"/>
  <c r="S151" i="22" s="1"/>
  <c r="H67" i="22"/>
  <c r="I67" i="22" s="1"/>
  <c r="J67" i="22" s="1"/>
  <c r="K67" i="22" s="1"/>
  <c r="L67" i="22" s="1"/>
  <c r="M67" i="22" s="1"/>
  <c r="N67" i="22" s="1"/>
  <c r="O67" i="22" s="1"/>
  <c r="P67" i="22" s="1"/>
  <c r="Q67" i="22" s="1"/>
  <c r="R67" i="22" s="1"/>
  <c r="S67" i="22" s="1"/>
  <c r="H239" i="23"/>
  <c r="I239" i="23" s="1"/>
  <c r="J239" i="23" s="1"/>
  <c r="K239" i="23" s="1"/>
  <c r="L239" i="23" s="1"/>
  <c r="M239" i="23" s="1"/>
  <c r="N239" i="23" s="1"/>
  <c r="O239" i="23" s="1"/>
  <c r="P239" i="23" s="1"/>
  <c r="Q239" i="23" s="1"/>
  <c r="R239" i="23" s="1"/>
  <c r="S239" i="23" s="1"/>
  <c r="H95" i="23"/>
  <c r="I95" i="23" s="1"/>
  <c r="J95" i="23" s="1"/>
  <c r="K95" i="23" s="1"/>
  <c r="L95" i="23" s="1"/>
  <c r="M95" i="23" s="1"/>
  <c r="N95" i="23" s="1"/>
  <c r="O95" i="23" s="1"/>
  <c r="P95" i="23" s="1"/>
  <c r="Q95" i="23" s="1"/>
  <c r="R95" i="23" s="1"/>
  <c r="S95" i="23" s="1"/>
  <c r="H227" i="4"/>
  <c r="I227" i="4" s="1"/>
  <c r="J227" i="4" s="1"/>
  <c r="K227" i="4" s="1"/>
  <c r="L227" i="4" s="1"/>
  <c r="M227" i="4" s="1"/>
  <c r="N227" i="4" s="1"/>
  <c r="O227" i="4" s="1"/>
  <c r="P227" i="4" s="1"/>
  <c r="Q227" i="4" s="1"/>
  <c r="R227" i="4" s="1"/>
  <c r="S227" i="4" s="1"/>
  <c r="H63" i="4"/>
  <c r="I63" i="4" s="1"/>
  <c r="J63" i="4" s="1"/>
  <c r="K63" i="4" s="1"/>
  <c r="L63" i="4" s="1"/>
  <c r="M63" i="4" s="1"/>
  <c r="N63" i="4" s="1"/>
  <c r="O63" i="4" s="1"/>
  <c r="P63" i="4" s="1"/>
  <c r="Q63" i="4" s="1"/>
  <c r="R63" i="4" s="1"/>
  <c r="S63" i="4" s="1"/>
  <c r="H102" i="49"/>
  <c r="I102" i="49" s="1"/>
  <c r="J102" i="49" s="1"/>
  <c r="K102" i="49" s="1"/>
  <c r="L102" i="49" s="1"/>
  <c r="M102" i="49" s="1"/>
  <c r="N102" i="49" s="1"/>
  <c r="O102" i="49" s="1"/>
  <c r="P102" i="49" s="1"/>
  <c r="Q102" i="49" s="1"/>
  <c r="R102" i="49" s="1"/>
  <c r="S102" i="49" s="1"/>
  <c r="H217" i="50"/>
  <c r="I217" i="50" s="1"/>
  <c r="J217" i="50" s="1"/>
  <c r="K217" i="50" s="1"/>
  <c r="L217" i="50" s="1"/>
  <c r="M217" i="50" s="1"/>
  <c r="N217" i="50" s="1"/>
  <c r="O217" i="50" s="1"/>
  <c r="P217" i="50" s="1"/>
  <c r="Q217" i="50" s="1"/>
  <c r="R217" i="50" s="1"/>
  <c r="S217" i="50" s="1"/>
  <c r="H72" i="51"/>
  <c r="I72" i="51" s="1"/>
  <c r="J72" i="51" s="1"/>
  <c r="K72" i="51" s="1"/>
  <c r="L72" i="51" s="1"/>
  <c r="M72" i="51" s="1"/>
  <c r="N72" i="51" s="1"/>
  <c r="O72" i="51" s="1"/>
  <c r="P72" i="51" s="1"/>
  <c r="Q72" i="51" s="1"/>
  <c r="R72" i="51" s="1"/>
  <c r="S72" i="51" s="1"/>
  <c r="H217" i="46"/>
  <c r="I217" i="46" s="1"/>
  <c r="J217" i="46" s="1"/>
  <c r="K217" i="46" s="1"/>
  <c r="L217" i="46" s="1"/>
  <c r="M217" i="46" s="1"/>
  <c r="N217" i="46" s="1"/>
  <c r="O217" i="46" s="1"/>
  <c r="P217" i="46" s="1"/>
  <c r="Q217" i="46" s="1"/>
  <c r="R217" i="46" s="1"/>
  <c r="S217" i="46" s="1"/>
  <c r="H22" i="48"/>
  <c r="I22" i="48" s="1"/>
  <c r="J22" i="48" s="1"/>
  <c r="K22" i="48" s="1"/>
  <c r="L22" i="48" s="1"/>
  <c r="M22" i="48" s="1"/>
  <c r="N22" i="48" s="1"/>
  <c r="O22" i="48" s="1"/>
  <c r="P22" i="48" s="1"/>
  <c r="Q22" i="48" s="1"/>
  <c r="R22" i="48" s="1"/>
  <c r="S22" i="48" s="1"/>
  <c r="H71" i="27"/>
  <c r="I71" i="27" s="1"/>
  <c r="J71" i="27" s="1"/>
  <c r="K71" i="27" s="1"/>
  <c r="L71" i="27" s="1"/>
  <c r="M71" i="27" s="1"/>
  <c r="N71" i="27" s="1"/>
  <c r="O71" i="27" s="1"/>
  <c r="P71" i="27" s="1"/>
  <c r="Q71" i="27" s="1"/>
  <c r="R71" i="27" s="1"/>
  <c r="S71" i="27" s="1"/>
  <c r="H35" i="27"/>
  <c r="I35" i="27" s="1"/>
  <c r="J35" i="27" s="1"/>
  <c r="K35" i="27" s="1"/>
  <c r="L35" i="27" s="1"/>
  <c r="M35" i="27" s="1"/>
  <c r="N35" i="27" s="1"/>
  <c r="O35" i="27" s="1"/>
  <c r="P35" i="27" s="1"/>
  <c r="Q35" i="27" s="1"/>
  <c r="R35" i="27" s="1"/>
  <c r="S35" i="27" s="1"/>
  <c r="H67" i="28"/>
  <c r="I67" i="28" s="1"/>
  <c r="J67" i="28" s="1"/>
  <c r="K67" i="28" s="1"/>
  <c r="L67" i="28" s="1"/>
  <c r="M67" i="28" s="1"/>
  <c r="N67" i="28" s="1"/>
  <c r="O67" i="28" s="1"/>
  <c r="P67" i="28" s="1"/>
  <c r="Q67" i="28" s="1"/>
  <c r="R67" i="28" s="1"/>
  <c r="S67" i="28" s="1"/>
  <c r="H83" i="29"/>
  <c r="I83" i="29" s="1"/>
  <c r="J83" i="29" s="1"/>
  <c r="K83" i="29" s="1"/>
  <c r="L83" i="29" s="1"/>
  <c r="M83" i="29" s="1"/>
  <c r="N83" i="29" s="1"/>
  <c r="O83" i="29" s="1"/>
  <c r="P83" i="29" s="1"/>
  <c r="Q83" i="29" s="1"/>
  <c r="R83" i="29" s="1"/>
  <c r="S83" i="29" s="1"/>
  <c r="H51" i="29"/>
  <c r="I51" i="29" s="1"/>
  <c r="J51" i="29" s="1"/>
  <c r="K51" i="29" s="1"/>
  <c r="L51" i="29" s="1"/>
  <c r="M51" i="29" s="1"/>
  <c r="N51" i="29" s="1"/>
  <c r="O51" i="29" s="1"/>
  <c r="P51" i="29" s="1"/>
  <c r="Q51" i="29" s="1"/>
  <c r="R51" i="29" s="1"/>
  <c r="S51" i="29" s="1"/>
  <c r="H19" i="29"/>
  <c r="I19" i="29" s="1"/>
  <c r="J19" i="29" s="1"/>
  <c r="K19" i="29" s="1"/>
  <c r="L19" i="29" s="1"/>
  <c r="M19" i="29" s="1"/>
  <c r="N19" i="29" s="1"/>
  <c r="O19" i="29" s="1"/>
  <c r="P19" i="29" s="1"/>
  <c r="Q19" i="29" s="1"/>
  <c r="R19" i="29" s="1"/>
  <c r="S19" i="29" s="1"/>
  <c r="H55" i="30"/>
  <c r="I55" i="30" s="1"/>
  <c r="J55" i="30" s="1"/>
  <c r="K55" i="30" s="1"/>
  <c r="L55" i="30" s="1"/>
  <c r="M55" i="30" s="1"/>
  <c r="N55" i="30" s="1"/>
  <c r="O55" i="30" s="1"/>
  <c r="P55" i="30" s="1"/>
  <c r="Q55" i="30" s="1"/>
  <c r="R55" i="30" s="1"/>
  <c r="S55" i="30" s="1"/>
  <c r="H23" i="30"/>
  <c r="I23" i="30" s="1"/>
  <c r="J23" i="30" s="1"/>
  <c r="K23" i="30" s="1"/>
  <c r="L23" i="30" s="1"/>
  <c r="M23" i="30" s="1"/>
  <c r="N23" i="30" s="1"/>
  <c r="O23" i="30" s="1"/>
  <c r="P23" i="30" s="1"/>
  <c r="Q23" i="30" s="1"/>
  <c r="R23" i="30" s="1"/>
  <c r="S23" i="30" s="1"/>
  <c r="H17" i="46"/>
  <c r="I17" i="46" s="1"/>
  <c r="J17" i="46" s="1"/>
  <c r="K17" i="46" s="1"/>
  <c r="L17" i="46" s="1"/>
  <c r="M17" i="46" s="1"/>
  <c r="N17" i="46" s="1"/>
  <c r="O17" i="46" s="1"/>
  <c r="P17" i="46" s="1"/>
  <c r="Q17" i="46" s="1"/>
  <c r="R17" i="46" s="1"/>
  <c r="S17" i="46" s="1"/>
  <c r="H207" i="48"/>
  <c r="I207" i="48" s="1"/>
  <c r="J207" i="48" s="1"/>
  <c r="K207" i="48" s="1"/>
  <c r="L207" i="48" s="1"/>
  <c r="M207" i="48" s="1"/>
  <c r="N207" i="48" s="1"/>
  <c r="O207" i="48" s="1"/>
  <c r="P207" i="48" s="1"/>
  <c r="Q207" i="48" s="1"/>
  <c r="R207" i="48" s="1"/>
  <c r="S207" i="48" s="1"/>
  <c r="H82" i="51"/>
  <c r="I82" i="51" s="1"/>
  <c r="J82" i="51" s="1"/>
  <c r="K82" i="51" s="1"/>
  <c r="L82" i="51" s="1"/>
  <c r="M82" i="51" s="1"/>
  <c r="N82" i="51" s="1"/>
  <c r="O82" i="51" s="1"/>
  <c r="P82" i="51" s="1"/>
  <c r="Q82" i="51" s="1"/>
  <c r="R82" i="51" s="1"/>
  <c r="S82" i="51" s="1"/>
  <c r="H267" i="46"/>
  <c r="I267" i="46" s="1"/>
  <c r="J267" i="46" s="1"/>
  <c r="K267" i="46" s="1"/>
  <c r="L267" i="46" s="1"/>
  <c r="M267" i="46" s="1"/>
  <c r="N267" i="46" s="1"/>
  <c r="O267" i="46" s="1"/>
  <c r="P267" i="46" s="1"/>
  <c r="Q267" i="46" s="1"/>
  <c r="R267" i="46" s="1"/>
  <c r="S267" i="46" s="1"/>
  <c r="H147" i="46"/>
  <c r="I147" i="46" s="1"/>
  <c r="J147" i="46" s="1"/>
  <c r="K147" i="46" s="1"/>
  <c r="L147" i="46" s="1"/>
  <c r="M147" i="46" s="1"/>
  <c r="N147" i="46" s="1"/>
  <c r="O147" i="46" s="1"/>
  <c r="P147" i="46" s="1"/>
  <c r="Q147" i="46" s="1"/>
  <c r="R147" i="46" s="1"/>
  <c r="S147" i="46" s="1"/>
  <c r="H72" i="48"/>
  <c r="I72" i="48" s="1"/>
  <c r="J72" i="48" s="1"/>
  <c r="K72" i="48" s="1"/>
  <c r="L72" i="48" s="1"/>
  <c r="M72" i="48" s="1"/>
  <c r="N72" i="48" s="1"/>
  <c r="O72" i="48" s="1"/>
  <c r="P72" i="48" s="1"/>
  <c r="Q72" i="48" s="1"/>
  <c r="R72" i="48" s="1"/>
  <c r="S72" i="48" s="1"/>
  <c r="H87" i="49"/>
  <c r="I87" i="49" s="1"/>
  <c r="J87" i="49" s="1"/>
  <c r="K87" i="49" s="1"/>
  <c r="L87" i="49" s="1"/>
  <c r="M87" i="49" s="1"/>
  <c r="N87" i="49" s="1"/>
  <c r="O87" i="49" s="1"/>
  <c r="P87" i="49" s="1"/>
  <c r="Q87" i="49" s="1"/>
  <c r="R87" i="49" s="1"/>
  <c r="S87" i="49" s="1"/>
  <c r="H107" i="50"/>
  <c r="I107" i="50" s="1"/>
  <c r="J107" i="50" s="1"/>
  <c r="K107" i="50" s="1"/>
  <c r="L107" i="50" s="1"/>
  <c r="M107" i="50" s="1"/>
  <c r="N107" i="50" s="1"/>
  <c r="O107" i="50" s="1"/>
  <c r="P107" i="50" s="1"/>
  <c r="Q107" i="50" s="1"/>
  <c r="R107" i="50" s="1"/>
  <c r="S107" i="50" s="1"/>
  <c r="H272" i="48"/>
  <c r="I272" i="48" s="1"/>
  <c r="J272" i="48" s="1"/>
  <c r="K272" i="48" s="1"/>
  <c r="L272" i="48" s="1"/>
  <c r="M272" i="48" s="1"/>
  <c r="N272" i="48" s="1"/>
  <c r="O272" i="48" s="1"/>
  <c r="P272" i="48" s="1"/>
  <c r="Q272" i="48" s="1"/>
  <c r="R272" i="48" s="1"/>
  <c r="S272" i="48" s="1"/>
  <c r="H242" i="48"/>
  <c r="I242" i="48" s="1"/>
  <c r="J242" i="48" s="1"/>
  <c r="K242" i="48" s="1"/>
  <c r="L242" i="48" s="1"/>
  <c r="M242" i="48" s="1"/>
  <c r="N242" i="48" s="1"/>
  <c r="O242" i="48" s="1"/>
  <c r="P242" i="48" s="1"/>
  <c r="Q242" i="48" s="1"/>
  <c r="R242" i="48" s="1"/>
  <c r="S242" i="48" s="1"/>
  <c r="H172" i="48"/>
  <c r="I172" i="48" s="1"/>
  <c r="J172" i="48" s="1"/>
  <c r="K172" i="48" s="1"/>
  <c r="L172" i="48" s="1"/>
  <c r="M172" i="48" s="1"/>
  <c r="N172" i="48" s="1"/>
  <c r="O172" i="48" s="1"/>
  <c r="P172" i="48" s="1"/>
  <c r="Q172" i="48" s="1"/>
  <c r="R172" i="48" s="1"/>
  <c r="S172" i="48" s="1"/>
  <c r="H187" i="49"/>
  <c r="I187" i="49" s="1"/>
  <c r="J187" i="49" s="1"/>
  <c r="K187" i="49" s="1"/>
  <c r="L187" i="49" s="1"/>
  <c r="M187" i="49" s="1"/>
  <c r="N187" i="49" s="1"/>
  <c r="O187" i="49" s="1"/>
  <c r="P187" i="49" s="1"/>
  <c r="Q187" i="49" s="1"/>
  <c r="R187" i="49" s="1"/>
  <c r="S187" i="49" s="1"/>
  <c r="H242" i="50"/>
  <c r="I242" i="50" s="1"/>
  <c r="J242" i="50" s="1"/>
  <c r="K242" i="50" s="1"/>
  <c r="L242" i="50" s="1"/>
  <c r="M242" i="50" s="1"/>
  <c r="N242" i="50" s="1"/>
  <c r="O242" i="50" s="1"/>
  <c r="P242" i="50" s="1"/>
  <c r="Q242" i="50" s="1"/>
  <c r="R242" i="50" s="1"/>
  <c r="S242" i="50" s="1"/>
  <c r="H147" i="51"/>
  <c r="I147" i="51" s="1"/>
  <c r="J147" i="51" s="1"/>
  <c r="K147" i="51" s="1"/>
  <c r="L147" i="51" s="1"/>
  <c r="M147" i="51" s="1"/>
  <c r="N147" i="51" s="1"/>
  <c r="O147" i="51" s="1"/>
  <c r="P147" i="51" s="1"/>
  <c r="Q147" i="51" s="1"/>
  <c r="R147" i="51" s="1"/>
  <c r="S147" i="51" s="1"/>
  <c r="H92" i="51"/>
  <c r="I92" i="51" s="1"/>
  <c r="J92" i="51" s="1"/>
  <c r="K92" i="51" s="1"/>
  <c r="L92" i="51" s="1"/>
  <c r="M92" i="51" s="1"/>
  <c r="N92" i="51" s="1"/>
  <c r="O92" i="51" s="1"/>
  <c r="P92" i="51" s="1"/>
  <c r="Q92" i="51" s="1"/>
  <c r="R92" i="51" s="1"/>
  <c r="S92" i="51" s="1"/>
  <c r="H191" i="4"/>
  <c r="I191" i="4" s="1"/>
  <c r="J191" i="4" s="1"/>
  <c r="K191" i="4" s="1"/>
  <c r="L191" i="4" s="1"/>
  <c r="M191" i="4" s="1"/>
  <c r="N191" i="4" s="1"/>
  <c r="O191" i="4" s="1"/>
  <c r="P191" i="4" s="1"/>
  <c r="Q191" i="4" s="1"/>
  <c r="R191" i="4" s="1"/>
  <c r="S191" i="4" s="1"/>
  <c r="H59" i="4"/>
  <c r="I59" i="4" s="1"/>
  <c r="J59" i="4" s="1"/>
  <c r="K59" i="4" s="1"/>
  <c r="L59" i="4" s="1"/>
  <c r="M59" i="4" s="1"/>
  <c r="N59" i="4" s="1"/>
  <c r="O59" i="4" s="1"/>
  <c r="P59" i="4" s="1"/>
  <c r="Q59" i="4" s="1"/>
  <c r="R59" i="4" s="1"/>
  <c r="S59" i="4" s="1"/>
  <c r="H219" i="20"/>
  <c r="I219" i="20" s="1"/>
  <c r="J219" i="20" s="1"/>
  <c r="K219" i="20" s="1"/>
  <c r="L219" i="20" s="1"/>
  <c r="M219" i="20" s="1"/>
  <c r="N219" i="20" s="1"/>
  <c r="O219" i="20" s="1"/>
  <c r="P219" i="20" s="1"/>
  <c r="Q219" i="20" s="1"/>
  <c r="R219" i="20" s="1"/>
  <c r="S219" i="20" s="1"/>
  <c r="H47" i="20"/>
  <c r="I47" i="20" s="1"/>
  <c r="J47" i="20" s="1"/>
  <c r="K47" i="20" s="1"/>
  <c r="L47" i="20" s="1"/>
  <c r="M47" i="20" s="1"/>
  <c r="N47" i="20" s="1"/>
  <c r="O47" i="20" s="1"/>
  <c r="P47" i="20" s="1"/>
  <c r="Q47" i="20" s="1"/>
  <c r="R47" i="20" s="1"/>
  <c r="S47" i="20" s="1"/>
  <c r="H195" i="21"/>
  <c r="I195" i="21" s="1"/>
  <c r="J195" i="21" s="1"/>
  <c r="K195" i="21" s="1"/>
  <c r="L195" i="21" s="1"/>
  <c r="M195" i="21" s="1"/>
  <c r="N195" i="21" s="1"/>
  <c r="O195" i="21" s="1"/>
  <c r="P195" i="21" s="1"/>
  <c r="Q195" i="21" s="1"/>
  <c r="R195" i="21" s="1"/>
  <c r="S195" i="21" s="1"/>
  <c r="H127" i="21"/>
  <c r="I127" i="21" s="1"/>
  <c r="J127" i="21" s="1"/>
  <c r="K127" i="21" s="1"/>
  <c r="L127" i="21" s="1"/>
  <c r="M127" i="21" s="1"/>
  <c r="N127" i="21" s="1"/>
  <c r="O127" i="21" s="1"/>
  <c r="P127" i="21" s="1"/>
  <c r="Q127" i="21" s="1"/>
  <c r="R127" i="21" s="1"/>
  <c r="S127" i="21" s="1"/>
  <c r="H39" i="21"/>
  <c r="I39" i="21" s="1"/>
  <c r="J39" i="21" s="1"/>
  <c r="K39" i="21" s="1"/>
  <c r="L39" i="21" s="1"/>
  <c r="M39" i="21" s="1"/>
  <c r="N39" i="21" s="1"/>
  <c r="O39" i="21" s="1"/>
  <c r="P39" i="21" s="1"/>
  <c r="Q39" i="21" s="1"/>
  <c r="R39" i="21" s="1"/>
  <c r="S39" i="21" s="1"/>
  <c r="H211" i="22"/>
  <c r="I211" i="22" s="1"/>
  <c r="J211" i="22" s="1"/>
  <c r="K211" i="22" s="1"/>
  <c r="L211" i="22" s="1"/>
  <c r="M211" i="22" s="1"/>
  <c r="N211" i="22" s="1"/>
  <c r="O211" i="22" s="1"/>
  <c r="P211" i="22" s="1"/>
  <c r="Q211" i="22" s="1"/>
  <c r="R211" i="22" s="1"/>
  <c r="S211" i="22" s="1"/>
  <c r="H147" i="22"/>
  <c r="I147" i="22" s="1"/>
  <c r="J147" i="22" s="1"/>
  <c r="K147" i="22" s="1"/>
  <c r="L147" i="22" s="1"/>
  <c r="M147" i="22" s="1"/>
  <c r="N147" i="22" s="1"/>
  <c r="O147" i="22" s="1"/>
  <c r="P147" i="22" s="1"/>
  <c r="Q147" i="22" s="1"/>
  <c r="R147" i="22" s="1"/>
  <c r="S147" i="22" s="1"/>
  <c r="H63" i="22"/>
  <c r="I63" i="22" s="1"/>
  <c r="J63" i="22" s="1"/>
  <c r="K63" i="22" s="1"/>
  <c r="L63" i="22" s="1"/>
  <c r="M63" i="22" s="1"/>
  <c r="N63" i="22" s="1"/>
  <c r="O63" i="22" s="1"/>
  <c r="P63" i="22" s="1"/>
  <c r="Q63" i="22" s="1"/>
  <c r="R63" i="22" s="1"/>
  <c r="S63" i="22" s="1"/>
  <c r="H235" i="23"/>
  <c r="I235" i="23" s="1"/>
  <c r="J235" i="23" s="1"/>
  <c r="K235" i="23" s="1"/>
  <c r="L235" i="23" s="1"/>
  <c r="M235" i="23" s="1"/>
  <c r="N235" i="23" s="1"/>
  <c r="O235" i="23" s="1"/>
  <c r="P235" i="23" s="1"/>
  <c r="Q235" i="23" s="1"/>
  <c r="R235" i="23" s="1"/>
  <c r="S235" i="23" s="1"/>
  <c r="H87" i="23"/>
  <c r="I87" i="23" s="1"/>
  <c r="J87" i="23" s="1"/>
  <c r="K87" i="23" s="1"/>
  <c r="L87" i="23" s="1"/>
  <c r="M87" i="23" s="1"/>
  <c r="N87" i="23" s="1"/>
  <c r="O87" i="23" s="1"/>
  <c r="P87" i="23" s="1"/>
  <c r="Q87" i="23" s="1"/>
  <c r="R87" i="23" s="1"/>
  <c r="S87" i="23" s="1"/>
  <c r="H75" i="31"/>
  <c r="I75" i="31" s="1"/>
  <c r="J75" i="31" s="1"/>
  <c r="K75" i="31" s="1"/>
  <c r="L75" i="31" s="1"/>
  <c r="M75" i="31" s="1"/>
  <c r="N75" i="31" s="1"/>
  <c r="O75" i="31" s="1"/>
  <c r="P75" i="31" s="1"/>
  <c r="Q75" i="31" s="1"/>
  <c r="R75" i="31" s="1"/>
  <c r="S75" i="31" s="1"/>
  <c r="H152" i="50"/>
  <c r="I152" i="50" s="1"/>
  <c r="J152" i="50" s="1"/>
  <c r="K152" i="50" s="1"/>
  <c r="L152" i="50" s="1"/>
  <c r="M152" i="50" s="1"/>
  <c r="N152" i="50" s="1"/>
  <c r="O152" i="50" s="1"/>
  <c r="P152" i="50" s="1"/>
  <c r="Q152" i="50" s="1"/>
  <c r="R152" i="50" s="1"/>
  <c r="S152" i="50" s="1"/>
  <c r="H203" i="4"/>
  <c r="I203" i="4" s="1"/>
  <c r="J203" i="4" s="1"/>
  <c r="K203" i="4" s="1"/>
  <c r="L203" i="4" s="1"/>
  <c r="M203" i="4" s="1"/>
  <c r="N203" i="4" s="1"/>
  <c r="O203" i="4" s="1"/>
  <c r="P203" i="4" s="1"/>
  <c r="Q203" i="4" s="1"/>
  <c r="R203" i="4" s="1"/>
  <c r="S203" i="4" s="1"/>
  <c r="H32" i="46"/>
  <c r="I32" i="46" s="1"/>
  <c r="J32" i="46" s="1"/>
  <c r="K32" i="46" s="1"/>
  <c r="L32" i="46" s="1"/>
  <c r="M32" i="46" s="1"/>
  <c r="N32" i="46" s="1"/>
  <c r="O32" i="46" s="1"/>
  <c r="P32" i="46" s="1"/>
  <c r="Q32" i="46" s="1"/>
  <c r="R32" i="46" s="1"/>
  <c r="S32" i="46" s="1"/>
  <c r="H242" i="49"/>
  <c r="I242" i="49" s="1"/>
  <c r="J242" i="49" s="1"/>
  <c r="K242" i="49" s="1"/>
  <c r="L242" i="49" s="1"/>
  <c r="M242" i="49" s="1"/>
  <c r="N242" i="49" s="1"/>
  <c r="O242" i="49" s="1"/>
  <c r="P242" i="49" s="1"/>
  <c r="Q242" i="49" s="1"/>
  <c r="R242" i="49" s="1"/>
  <c r="S242" i="49" s="1"/>
  <c r="H227" i="50"/>
  <c r="I227" i="50" s="1"/>
  <c r="J227" i="50" s="1"/>
  <c r="K227" i="50" s="1"/>
  <c r="L227" i="50" s="1"/>
  <c r="M227" i="50" s="1"/>
  <c r="N227" i="50" s="1"/>
  <c r="O227" i="50" s="1"/>
  <c r="P227" i="50" s="1"/>
  <c r="Q227" i="50" s="1"/>
  <c r="R227" i="50" s="1"/>
  <c r="S227" i="50" s="1"/>
  <c r="H107" i="46"/>
  <c r="I107" i="46" s="1"/>
  <c r="J107" i="46" s="1"/>
  <c r="K107" i="46" s="1"/>
  <c r="L107" i="46" s="1"/>
  <c r="M107" i="46" s="1"/>
  <c r="N107" i="46" s="1"/>
  <c r="O107" i="46" s="1"/>
  <c r="P107" i="46" s="1"/>
  <c r="Q107" i="46" s="1"/>
  <c r="R107" i="46" s="1"/>
  <c r="S107" i="46" s="1"/>
  <c r="H232" i="49"/>
  <c r="I232" i="49" s="1"/>
  <c r="J232" i="49" s="1"/>
  <c r="K232" i="49" s="1"/>
  <c r="L232" i="49" s="1"/>
  <c r="M232" i="49" s="1"/>
  <c r="N232" i="49" s="1"/>
  <c r="O232" i="49" s="1"/>
  <c r="P232" i="49" s="1"/>
  <c r="Q232" i="49" s="1"/>
  <c r="R232" i="49" s="1"/>
  <c r="S232" i="49" s="1"/>
  <c r="H52" i="49"/>
  <c r="I52" i="49" s="1"/>
  <c r="J52" i="49" s="1"/>
  <c r="K52" i="49" s="1"/>
  <c r="L52" i="49" s="1"/>
  <c r="M52" i="49" s="1"/>
  <c r="N52" i="49" s="1"/>
  <c r="O52" i="49" s="1"/>
  <c r="P52" i="49" s="1"/>
  <c r="Q52" i="49" s="1"/>
  <c r="R52" i="49" s="1"/>
  <c r="S52" i="49" s="1"/>
  <c r="H207" i="50"/>
  <c r="I207" i="50" s="1"/>
  <c r="J207" i="50" s="1"/>
  <c r="K207" i="50" s="1"/>
  <c r="L207" i="50" s="1"/>
  <c r="M207" i="50" s="1"/>
  <c r="N207" i="50" s="1"/>
  <c r="O207" i="50" s="1"/>
  <c r="P207" i="50" s="1"/>
  <c r="Q207" i="50" s="1"/>
  <c r="R207" i="50" s="1"/>
  <c r="S207" i="50" s="1"/>
  <c r="H52" i="50"/>
  <c r="I52" i="50" s="1"/>
  <c r="J52" i="50" s="1"/>
  <c r="K52" i="50" s="1"/>
  <c r="L52" i="50" s="1"/>
  <c r="M52" i="50" s="1"/>
  <c r="N52" i="50" s="1"/>
  <c r="O52" i="50" s="1"/>
  <c r="P52" i="50" s="1"/>
  <c r="Q52" i="50" s="1"/>
  <c r="R52" i="50" s="1"/>
  <c r="S52" i="50" s="1"/>
  <c r="H222" i="51"/>
  <c r="I222" i="51" s="1"/>
  <c r="J222" i="51" s="1"/>
  <c r="K222" i="51" s="1"/>
  <c r="L222" i="51" s="1"/>
  <c r="M222" i="51" s="1"/>
  <c r="N222" i="51" s="1"/>
  <c r="O222" i="51" s="1"/>
  <c r="P222" i="51" s="1"/>
  <c r="Q222" i="51" s="1"/>
  <c r="R222" i="51" s="1"/>
  <c r="S222" i="51" s="1"/>
  <c r="H202" i="46"/>
  <c r="I202" i="46" s="1"/>
  <c r="J202" i="46" s="1"/>
  <c r="K202" i="46" s="1"/>
  <c r="L202" i="46" s="1"/>
  <c r="M202" i="46" s="1"/>
  <c r="N202" i="46" s="1"/>
  <c r="O202" i="46" s="1"/>
  <c r="P202" i="46" s="1"/>
  <c r="Q202" i="46" s="1"/>
  <c r="R202" i="46" s="1"/>
  <c r="S202" i="46" s="1"/>
  <c r="H52" i="46"/>
  <c r="I52" i="46" s="1"/>
  <c r="J52" i="46" s="1"/>
  <c r="K52" i="46" s="1"/>
  <c r="L52" i="46" s="1"/>
  <c r="M52" i="46" s="1"/>
  <c r="N52" i="46" s="1"/>
  <c r="O52" i="46" s="1"/>
  <c r="P52" i="46" s="1"/>
  <c r="Q52" i="46" s="1"/>
  <c r="R52" i="46" s="1"/>
  <c r="S52" i="46" s="1"/>
  <c r="H15" i="27"/>
  <c r="I15" i="27" s="1"/>
  <c r="J15" i="27" s="1"/>
  <c r="K15" i="27" s="1"/>
  <c r="L15" i="27" s="1"/>
  <c r="M15" i="27" s="1"/>
  <c r="N15" i="27" s="1"/>
  <c r="O15" i="27" s="1"/>
  <c r="P15" i="27" s="1"/>
  <c r="Q15" i="27" s="1"/>
  <c r="R15" i="27" s="1"/>
  <c r="S15" i="27" s="1"/>
  <c r="H67" i="27"/>
  <c r="I67" i="27" s="1"/>
  <c r="J67" i="27" s="1"/>
  <c r="K67" i="27" s="1"/>
  <c r="L67" i="27" s="1"/>
  <c r="M67" i="27" s="1"/>
  <c r="N67" i="27" s="1"/>
  <c r="O67" i="27" s="1"/>
  <c r="P67" i="27" s="1"/>
  <c r="Q67" i="27" s="1"/>
  <c r="R67" i="27" s="1"/>
  <c r="S67" i="27" s="1"/>
  <c r="H31" i="27"/>
  <c r="I31" i="27" s="1"/>
  <c r="J31" i="27" s="1"/>
  <c r="K31" i="27" s="1"/>
  <c r="L31" i="27" s="1"/>
  <c r="M31" i="27" s="1"/>
  <c r="N31" i="27" s="1"/>
  <c r="O31" i="27" s="1"/>
  <c r="P31" i="27" s="1"/>
  <c r="Q31" i="27" s="1"/>
  <c r="R31" i="27" s="1"/>
  <c r="S31" i="27" s="1"/>
  <c r="H63" i="28"/>
  <c r="I63" i="28" s="1"/>
  <c r="J63" i="28" s="1"/>
  <c r="K63" i="28" s="1"/>
  <c r="L63" i="28" s="1"/>
  <c r="M63" i="28" s="1"/>
  <c r="N63" i="28" s="1"/>
  <c r="O63" i="28" s="1"/>
  <c r="P63" i="28" s="1"/>
  <c r="Q63" i="28" s="1"/>
  <c r="R63" i="28" s="1"/>
  <c r="S63" i="28" s="1"/>
  <c r="H79" i="29"/>
  <c r="I79" i="29" s="1"/>
  <c r="J79" i="29" s="1"/>
  <c r="K79" i="29" s="1"/>
  <c r="L79" i="29" s="1"/>
  <c r="M79" i="29" s="1"/>
  <c r="N79" i="29" s="1"/>
  <c r="O79" i="29" s="1"/>
  <c r="P79" i="29" s="1"/>
  <c r="Q79" i="29" s="1"/>
  <c r="R79" i="29" s="1"/>
  <c r="S79" i="29" s="1"/>
  <c r="H47" i="29"/>
  <c r="I47" i="29" s="1"/>
  <c r="J47" i="29" s="1"/>
  <c r="K47" i="29" s="1"/>
  <c r="L47" i="29" s="1"/>
  <c r="M47" i="29" s="1"/>
  <c r="N47" i="29" s="1"/>
  <c r="O47" i="29" s="1"/>
  <c r="P47" i="29" s="1"/>
  <c r="Q47" i="29" s="1"/>
  <c r="R47" i="29" s="1"/>
  <c r="S47" i="29" s="1"/>
  <c r="H83" i="30"/>
  <c r="I83" i="30" s="1"/>
  <c r="J83" i="30" s="1"/>
  <c r="K83" i="30" s="1"/>
  <c r="L83" i="30" s="1"/>
  <c r="M83" i="30" s="1"/>
  <c r="N83" i="30" s="1"/>
  <c r="O83" i="30" s="1"/>
  <c r="P83" i="30" s="1"/>
  <c r="Q83" i="30" s="1"/>
  <c r="R83" i="30" s="1"/>
  <c r="S83" i="30" s="1"/>
  <c r="H51" i="30"/>
  <c r="I51" i="30" s="1"/>
  <c r="J51" i="30" s="1"/>
  <c r="K51" i="30" s="1"/>
  <c r="L51" i="30" s="1"/>
  <c r="M51" i="30" s="1"/>
  <c r="N51" i="30" s="1"/>
  <c r="O51" i="30" s="1"/>
  <c r="P51" i="30" s="1"/>
  <c r="Q51" i="30" s="1"/>
  <c r="R51" i="30" s="1"/>
  <c r="S51" i="30" s="1"/>
  <c r="H19" i="30"/>
  <c r="I19" i="30" s="1"/>
  <c r="J19" i="30" s="1"/>
  <c r="K19" i="30" s="1"/>
  <c r="L19" i="30" s="1"/>
  <c r="M19" i="30" s="1"/>
  <c r="N19" i="30" s="1"/>
  <c r="O19" i="30" s="1"/>
  <c r="P19" i="30" s="1"/>
  <c r="Q19" i="30" s="1"/>
  <c r="R19" i="30" s="1"/>
  <c r="S19" i="30" s="1"/>
  <c r="H197" i="46"/>
  <c r="I197" i="46" s="1"/>
  <c r="J197" i="46" s="1"/>
  <c r="K197" i="46" s="1"/>
  <c r="L197" i="46" s="1"/>
  <c r="M197" i="46" s="1"/>
  <c r="N197" i="46" s="1"/>
  <c r="O197" i="46" s="1"/>
  <c r="P197" i="46" s="1"/>
  <c r="Q197" i="46" s="1"/>
  <c r="R197" i="46" s="1"/>
  <c r="S197" i="46" s="1"/>
  <c r="H112" i="46"/>
  <c r="I112" i="46" s="1"/>
  <c r="J112" i="46" s="1"/>
  <c r="K112" i="46" s="1"/>
  <c r="L112" i="46" s="1"/>
  <c r="M112" i="46" s="1"/>
  <c r="N112" i="46" s="1"/>
  <c r="O112" i="46" s="1"/>
  <c r="P112" i="46" s="1"/>
  <c r="Q112" i="46" s="1"/>
  <c r="R112" i="46" s="1"/>
  <c r="S112" i="46" s="1"/>
  <c r="H117" i="48"/>
  <c r="I117" i="48" s="1"/>
  <c r="J117" i="48" s="1"/>
  <c r="K117" i="48" s="1"/>
  <c r="L117" i="48" s="1"/>
  <c r="M117" i="48" s="1"/>
  <c r="N117" i="48" s="1"/>
  <c r="O117" i="48" s="1"/>
  <c r="P117" i="48" s="1"/>
  <c r="Q117" i="48" s="1"/>
  <c r="R117" i="48" s="1"/>
  <c r="S117" i="48" s="1"/>
  <c r="H252" i="51"/>
  <c r="I252" i="51" s="1"/>
  <c r="J252" i="51" s="1"/>
  <c r="K252" i="51" s="1"/>
  <c r="L252" i="51" s="1"/>
  <c r="M252" i="51" s="1"/>
  <c r="N252" i="51" s="1"/>
  <c r="O252" i="51" s="1"/>
  <c r="P252" i="51" s="1"/>
  <c r="Q252" i="51" s="1"/>
  <c r="R252" i="51" s="1"/>
  <c r="S252" i="51" s="1"/>
  <c r="H172" i="51"/>
  <c r="I172" i="51" s="1"/>
  <c r="J172" i="51" s="1"/>
  <c r="K172" i="51" s="1"/>
  <c r="L172" i="51" s="1"/>
  <c r="M172" i="51" s="1"/>
  <c r="N172" i="51" s="1"/>
  <c r="O172" i="51" s="1"/>
  <c r="P172" i="51" s="1"/>
  <c r="Q172" i="51" s="1"/>
  <c r="R172" i="51" s="1"/>
  <c r="S172" i="51" s="1"/>
  <c r="H132" i="46"/>
  <c r="I132" i="46" s="1"/>
  <c r="J132" i="46" s="1"/>
  <c r="K132" i="46" s="1"/>
  <c r="L132" i="46" s="1"/>
  <c r="M132" i="46" s="1"/>
  <c r="N132" i="46" s="1"/>
  <c r="O132" i="46" s="1"/>
  <c r="P132" i="46" s="1"/>
  <c r="Q132" i="46" s="1"/>
  <c r="R132" i="46" s="1"/>
  <c r="S132" i="46" s="1"/>
  <c r="H147" i="50"/>
  <c r="I147" i="50" s="1"/>
  <c r="J147" i="50" s="1"/>
  <c r="K147" i="50" s="1"/>
  <c r="L147" i="50" s="1"/>
  <c r="M147" i="50" s="1"/>
  <c r="N147" i="50" s="1"/>
  <c r="O147" i="50" s="1"/>
  <c r="P147" i="50" s="1"/>
  <c r="Q147" i="50" s="1"/>
  <c r="R147" i="50" s="1"/>
  <c r="S147" i="50" s="1"/>
  <c r="H217" i="48"/>
  <c r="I217" i="48" s="1"/>
  <c r="J217" i="48" s="1"/>
  <c r="K217" i="48" s="1"/>
  <c r="L217" i="48" s="1"/>
  <c r="M217" i="48" s="1"/>
  <c r="N217" i="48" s="1"/>
  <c r="O217" i="48" s="1"/>
  <c r="P217" i="48" s="1"/>
  <c r="Q217" i="48" s="1"/>
  <c r="R217" i="48" s="1"/>
  <c r="S217" i="48" s="1"/>
  <c r="H112" i="48"/>
  <c r="I112" i="48" s="1"/>
  <c r="J112" i="48" s="1"/>
  <c r="K112" i="48" s="1"/>
  <c r="L112" i="48" s="1"/>
  <c r="M112" i="48" s="1"/>
  <c r="N112" i="48" s="1"/>
  <c r="O112" i="48" s="1"/>
  <c r="P112" i="48" s="1"/>
  <c r="Q112" i="48" s="1"/>
  <c r="R112" i="48" s="1"/>
  <c r="S112" i="48" s="1"/>
  <c r="H17" i="48"/>
  <c r="I17" i="48" s="1"/>
  <c r="J17" i="48" s="1"/>
  <c r="K17" i="48" s="1"/>
  <c r="L17" i="48" s="1"/>
  <c r="M17" i="48" s="1"/>
  <c r="N17" i="48" s="1"/>
  <c r="O17" i="48" s="1"/>
  <c r="P17" i="48" s="1"/>
  <c r="Q17" i="48" s="1"/>
  <c r="R17" i="48" s="1"/>
  <c r="S17" i="48" s="1"/>
  <c r="H177" i="49"/>
  <c r="I177" i="49" s="1"/>
  <c r="J177" i="49" s="1"/>
  <c r="K177" i="49" s="1"/>
  <c r="L177" i="49" s="1"/>
  <c r="M177" i="49" s="1"/>
  <c r="N177" i="49" s="1"/>
  <c r="O177" i="49" s="1"/>
  <c r="P177" i="49" s="1"/>
  <c r="Q177" i="49" s="1"/>
  <c r="R177" i="49" s="1"/>
  <c r="S177" i="49" s="1"/>
  <c r="H252" i="50"/>
  <c r="I252" i="50" s="1"/>
  <c r="J252" i="50" s="1"/>
  <c r="K252" i="50" s="1"/>
  <c r="L252" i="50" s="1"/>
  <c r="M252" i="50" s="1"/>
  <c r="N252" i="50" s="1"/>
  <c r="O252" i="50" s="1"/>
  <c r="P252" i="50" s="1"/>
  <c r="Q252" i="50" s="1"/>
  <c r="R252" i="50" s="1"/>
  <c r="S252" i="50" s="1"/>
  <c r="H172" i="50"/>
  <c r="I172" i="50" s="1"/>
  <c r="J172" i="50" s="1"/>
  <c r="K172" i="50" s="1"/>
  <c r="L172" i="50" s="1"/>
  <c r="M172" i="50" s="1"/>
  <c r="N172" i="50" s="1"/>
  <c r="O172" i="50" s="1"/>
  <c r="P172" i="50" s="1"/>
  <c r="Q172" i="50" s="1"/>
  <c r="R172" i="50" s="1"/>
  <c r="S172" i="50" s="1"/>
  <c r="H27" i="50"/>
  <c r="I27" i="50" s="1"/>
  <c r="J27" i="50" s="1"/>
  <c r="K27" i="50" s="1"/>
  <c r="L27" i="50" s="1"/>
  <c r="M27" i="50" s="1"/>
  <c r="N27" i="50" s="1"/>
  <c r="O27" i="50" s="1"/>
  <c r="P27" i="50" s="1"/>
  <c r="Q27" i="50" s="1"/>
  <c r="R27" i="50" s="1"/>
  <c r="S27" i="50" s="1"/>
  <c r="H257" i="51"/>
  <c r="I257" i="51" s="1"/>
  <c r="J257" i="51" s="1"/>
  <c r="K257" i="51" s="1"/>
  <c r="L257" i="51" s="1"/>
  <c r="M257" i="51" s="1"/>
  <c r="N257" i="51" s="1"/>
  <c r="O257" i="51" s="1"/>
  <c r="P257" i="51" s="1"/>
  <c r="Q257" i="51" s="1"/>
  <c r="R257" i="51" s="1"/>
  <c r="S257" i="51" s="1"/>
  <c r="H217" i="51"/>
  <c r="I217" i="51" s="1"/>
  <c r="J217" i="51" s="1"/>
  <c r="K217" i="51" s="1"/>
  <c r="L217" i="51" s="1"/>
  <c r="M217" i="51" s="1"/>
  <c r="N217" i="51" s="1"/>
  <c r="O217" i="51" s="1"/>
  <c r="P217" i="51" s="1"/>
  <c r="Q217" i="51" s="1"/>
  <c r="R217" i="51" s="1"/>
  <c r="S217" i="51" s="1"/>
  <c r="H177" i="51"/>
  <c r="I177" i="51" s="1"/>
  <c r="J177" i="51" s="1"/>
  <c r="K177" i="51" s="1"/>
  <c r="L177" i="51" s="1"/>
  <c r="M177" i="51" s="1"/>
  <c r="N177" i="51" s="1"/>
  <c r="O177" i="51" s="1"/>
  <c r="P177" i="51" s="1"/>
  <c r="Q177" i="51" s="1"/>
  <c r="R177" i="51" s="1"/>
  <c r="S177" i="51" s="1"/>
  <c r="H67" i="51"/>
  <c r="I67" i="51" s="1"/>
  <c r="J67" i="51" s="1"/>
  <c r="K67" i="51" s="1"/>
  <c r="L67" i="51" s="1"/>
  <c r="M67" i="51" s="1"/>
  <c r="N67" i="51" s="1"/>
  <c r="O67" i="51" s="1"/>
  <c r="P67" i="51" s="1"/>
  <c r="Q67" i="51" s="1"/>
  <c r="R67" i="51" s="1"/>
  <c r="S67" i="51" s="1"/>
  <c r="H102" i="48"/>
  <c r="I102" i="48" s="1"/>
  <c r="J102" i="48" s="1"/>
  <c r="K102" i="48" s="1"/>
  <c r="L102" i="48" s="1"/>
  <c r="M102" i="48" s="1"/>
  <c r="N102" i="48" s="1"/>
  <c r="O102" i="48" s="1"/>
  <c r="P102" i="48" s="1"/>
  <c r="Q102" i="48" s="1"/>
  <c r="R102" i="48" s="1"/>
  <c r="S102" i="48" s="1"/>
  <c r="H42" i="48"/>
  <c r="I42" i="48" s="1"/>
  <c r="J42" i="48" s="1"/>
  <c r="K42" i="48" s="1"/>
  <c r="L42" i="48" s="1"/>
  <c r="M42" i="48" s="1"/>
  <c r="N42" i="48" s="1"/>
  <c r="O42" i="48" s="1"/>
  <c r="P42" i="48" s="1"/>
  <c r="Q42" i="48" s="1"/>
  <c r="R42" i="48" s="1"/>
  <c r="S42" i="48" s="1"/>
  <c r="H137" i="49"/>
  <c r="I137" i="49" s="1"/>
  <c r="J137" i="49" s="1"/>
  <c r="K137" i="49" s="1"/>
  <c r="L137" i="49" s="1"/>
  <c r="M137" i="49" s="1"/>
  <c r="N137" i="49" s="1"/>
  <c r="O137" i="49" s="1"/>
  <c r="P137" i="49" s="1"/>
  <c r="Q137" i="49" s="1"/>
  <c r="R137" i="49" s="1"/>
  <c r="S137" i="49" s="1"/>
  <c r="H97" i="49"/>
  <c r="I97" i="49" s="1"/>
  <c r="J97" i="49" s="1"/>
  <c r="K97" i="49" s="1"/>
  <c r="L97" i="49" s="1"/>
  <c r="M97" i="49" s="1"/>
  <c r="N97" i="49" s="1"/>
  <c r="O97" i="49" s="1"/>
  <c r="P97" i="49" s="1"/>
  <c r="Q97" i="49" s="1"/>
  <c r="R97" i="49" s="1"/>
  <c r="S97" i="49" s="1"/>
  <c r="H57" i="49"/>
  <c r="I57" i="49" s="1"/>
  <c r="J57" i="49" s="1"/>
  <c r="K57" i="49" s="1"/>
  <c r="L57" i="49" s="1"/>
  <c r="M57" i="49" s="1"/>
  <c r="N57" i="49" s="1"/>
  <c r="O57" i="49" s="1"/>
  <c r="P57" i="49" s="1"/>
  <c r="Q57" i="49" s="1"/>
  <c r="R57" i="49" s="1"/>
  <c r="S57" i="49" s="1"/>
  <c r="H162" i="50"/>
  <c r="I162" i="50" s="1"/>
  <c r="J162" i="50" s="1"/>
  <c r="K162" i="50" s="1"/>
  <c r="L162" i="50" s="1"/>
  <c r="M162" i="50" s="1"/>
  <c r="N162" i="50" s="1"/>
  <c r="O162" i="50" s="1"/>
  <c r="P162" i="50" s="1"/>
  <c r="Q162" i="50" s="1"/>
  <c r="R162" i="50" s="1"/>
  <c r="S162" i="50" s="1"/>
  <c r="H97" i="50"/>
  <c r="I97" i="50" s="1"/>
  <c r="J97" i="50" s="1"/>
  <c r="K97" i="50" s="1"/>
  <c r="L97" i="50" s="1"/>
  <c r="M97" i="50" s="1"/>
  <c r="N97" i="50" s="1"/>
  <c r="O97" i="50" s="1"/>
  <c r="P97" i="50" s="1"/>
  <c r="Q97" i="50" s="1"/>
  <c r="R97" i="50" s="1"/>
  <c r="S97" i="50" s="1"/>
  <c r="H37" i="50"/>
  <c r="I37" i="50" s="1"/>
  <c r="J37" i="50" s="1"/>
  <c r="K37" i="50" s="1"/>
  <c r="L37" i="50" s="1"/>
  <c r="M37" i="50" s="1"/>
  <c r="N37" i="50" s="1"/>
  <c r="O37" i="50" s="1"/>
  <c r="P37" i="50" s="1"/>
  <c r="Q37" i="50" s="1"/>
  <c r="R37" i="50" s="1"/>
  <c r="S37" i="50" s="1"/>
  <c r="H37" i="51"/>
  <c r="I37" i="51" s="1"/>
  <c r="J37" i="51" s="1"/>
  <c r="K37" i="51" s="1"/>
  <c r="L37" i="51" s="1"/>
  <c r="M37" i="51" s="1"/>
  <c r="N37" i="51" s="1"/>
  <c r="O37" i="51" s="1"/>
  <c r="P37" i="51" s="1"/>
  <c r="Q37" i="51" s="1"/>
  <c r="R37" i="51" s="1"/>
  <c r="S37" i="51" s="1"/>
  <c r="H31" i="4"/>
  <c r="I31" i="4" s="1"/>
  <c r="J31" i="4" s="1"/>
  <c r="K31" i="4" s="1"/>
  <c r="L31" i="4" s="1"/>
  <c r="M31" i="4" s="1"/>
  <c r="N31" i="4" s="1"/>
  <c r="O31" i="4" s="1"/>
  <c r="P31" i="4" s="1"/>
  <c r="Q31" i="4" s="1"/>
  <c r="R31" i="4" s="1"/>
  <c r="S31" i="4" s="1"/>
  <c r="H247" i="21"/>
  <c r="I247" i="21" s="1"/>
  <c r="J247" i="21" s="1"/>
  <c r="K247" i="21" s="1"/>
  <c r="L247" i="21" s="1"/>
  <c r="M247" i="21" s="1"/>
  <c r="N247" i="21" s="1"/>
  <c r="O247" i="21" s="1"/>
  <c r="P247" i="21" s="1"/>
  <c r="Q247" i="21" s="1"/>
  <c r="R247" i="21" s="1"/>
  <c r="S247" i="21" s="1"/>
  <c r="H75" i="21"/>
  <c r="I75" i="21" s="1"/>
  <c r="J75" i="21" s="1"/>
  <c r="K75" i="21" s="1"/>
  <c r="L75" i="21" s="1"/>
  <c r="M75" i="21" s="1"/>
  <c r="N75" i="21" s="1"/>
  <c r="O75" i="21" s="1"/>
  <c r="P75" i="21" s="1"/>
  <c r="Q75" i="21" s="1"/>
  <c r="R75" i="21" s="1"/>
  <c r="S75" i="21" s="1"/>
  <c r="H183" i="22"/>
  <c r="I183" i="22" s="1"/>
  <c r="J183" i="22" s="1"/>
  <c r="K183" i="22" s="1"/>
  <c r="L183" i="22" s="1"/>
  <c r="M183" i="22" s="1"/>
  <c r="N183" i="22" s="1"/>
  <c r="O183" i="22" s="1"/>
  <c r="P183" i="22" s="1"/>
  <c r="Q183" i="22" s="1"/>
  <c r="R183" i="22" s="1"/>
  <c r="S183" i="22" s="1"/>
  <c r="H31" i="22"/>
  <c r="I31" i="22" s="1"/>
  <c r="J31" i="22" s="1"/>
  <c r="K31" i="22" s="1"/>
  <c r="L31" i="22" s="1"/>
  <c r="M31" i="22" s="1"/>
  <c r="N31" i="22" s="1"/>
  <c r="O31" i="22" s="1"/>
  <c r="P31" i="22" s="1"/>
  <c r="Q31" i="22" s="1"/>
  <c r="R31" i="22" s="1"/>
  <c r="S31" i="22" s="1"/>
  <c r="H51" i="23"/>
  <c r="I51" i="23" s="1"/>
  <c r="J51" i="23" s="1"/>
  <c r="K51" i="23" s="1"/>
  <c r="L51" i="23" s="1"/>
  <c r="M51" i="23" s="1"/>
  <c r="N51" i="23" s="1"/>
  <c r="O51" i="23" s="1"/>
  <c r="P51" i="23" s="1"/>
  <c r="Q51" i="23" s="1"/>
  <c r="R51" i="23" s="1"/>
  <c r="S51" i="23" s="1"/>
  <c r="H242" i="46"/>
  <c r="I242" i="46" s="1"/>
  <c r="J242" i="46" s="1"/>
  <c r="K242" i="46" s="1"/>
  <c r="L242" i="46" s="1"/>
  <c r="M242" i="46" s="1"/>
  <c r="N242" i="46" s="1"/>
  <c r="O242" i="46" s="1"/>
  <c r="P242" i="46" s="1"/>
  <c r="Q242" i="46" s="1"/>
  <c r="R242" i="46" s="1"/>
  <c r="S242" i="46" s="1"/>
  <c r="H117" i="46"/>
  <c r="I117" i="46" s="1"/>
  <c r="J117" i="46" s="1"/>
  <c r="K117" i="46" s="1"/>
  <c r="L117" i="46" s="1"/>
  <c r="M117" i="46" s="1"/>
  <c r="N117" i="46" s="1"/>
  <c r="O117" i="46" s="1"/>
  <c r="P117" i="46" s="1"/>
  <c r="Q117" i="46" s="1"/>
  <c r="R117" i="46" s="1"/>
  <c r="S117" i="46" s="1"/>
  <c r="H115" i="20"/>
  <c r="I115" i="20" s="1"/>
  <c r="J115" i="20" s="1"/>
  <c r="K115" i="20" s="1"/>
  <c r="L115" i="20" s="1"/>
  <c r="M115" i="20" s="1"/>
  <c r="N115" i="20" s="1"/>
  <c r="O115" i="20" s="1"/>
  <c r="P115" i="20" s="1"/>
  <c r="Q115" i="20" s="1"/>
  <c r="R115" i="20" s="1"/>
  <c r="S115" i="20" s="1"/>
  <c r="H19" i="27"/>
  <c r="I19" i="27" s="1"/>
  <c r="J19" i="27" s="1"/>
  <c r="K19" i="27" s="1"/>
  <c r="L19" i="27" s="1"/>
  <c r="M19" i="27" s="1"/>
  <c r="N19" i="27" s="1"/>
  <c r="O19" i="27" s="1"/>
  <c r="P19" i="27" s="1"/>
  <c r="Q19" i="27" s="1"/>
  <c r="R19" i="27" s="1"/>
  <c r="S19" i="27" s="1"/>
  <c r="H67" i="29"/>
  <c r="I67" i="29" s="1"/>
  <c r="J67" i="29" s="1"/>
  <c r="K67" i="29" s="1"/>
  <c r="L67" i="29" s="1"/>
  <c r="M67" i="29" s="1"/>
  <c r="N67" i="29" s="1"/>
  <c r="O67" i="29" s="1"/>
  <c r="P67" i="29" s="1"/>
  <c r="Q67" i="29" s="1"/>
  <c r="R67" i="29" s="1"/>
  <c r="S67" i="29" s="1"/>
  <c r="H71" i="30"/>
  <c r="I71" i="30" s="1"/>
  <c r="J71" i="30" s="1"/>
  <c r="K71" i="30" s="1"/>
  <c r="L71" i="30" s="1"/>
  <c r="M71" i="30" s="1"/>
  <c r="N71" i="30" s="1"/>
  <c r="O71" i="30" s="1"/>
  <c r="P71" i="30" s="1"/>
  <c r="Q71" i="30" s="1"/>
  <c r="R71" i="30" s="1"/>
  <c r="S71" i="30" s="1"/>
  <c r="H237" i="46"/>
  <c r="I237" i="46" s="1"/>
  <c r="J237" i="46" s="1"/>
  <c r="K237" i="46" s="1"/>
  <c r="L237" i="46" s="1"/>
  <c r="M237" i="46" s="1"/>
  <c r="N237" i="46" s="1"/>
  <c r="O237" i="46" s="1"/>
  <c r="P237" i="46" s="1"/>
  <c r="Q237" i="46" s="1"/>
  <c r="R237" i="46" s="1"/>
  <c r="S237" i="46" s="1"/>
  <c r="H42" i="51"/>
  <c r="I42" i="51" s="1"/>
  <c r="J42" i="51" s="1"/>
  <c r="K42" i="51" s="1"/>
  <c r="L42" i="51" s="1"/>
  <c r="M42" i="51" s="1"/>
  <c r="N42" i="51" s="1"/>
  <c r="O42" i="51" s="1"/>
  <c r="P42" i="51" s="1"/>
  <c r="Q42" i="51" s="1"/>
  <c r="R42" i="51" s="1"/>
  <c r="S42" i="51" s="1"/>
  <c r="H177" i="48"/>
  <c r="I177" i="48" s="1"/>
  <c r="J177" i="48" s="1"/>
  <c r="K177" i="48" s="1"/>
  <c r="L177" i="48" s="1"/>
  <c r="M177" i="48" s="1"/>
  <c r="N177" i="48" s="1"/>
  <c r="O177" i="48" s="1"/>
  <c r="P177" i="48" s="1"/>
  <c r="Q177" i="48" s="1"/>
  <c r="R177" i="48" s="1"/>
  <c r="S177" i="48" s="1"/>
  <c r="H267" i="49"/>
  <c r="I267" i="49" s="1"/>
  <c r="J267" i="49" s="1"/>
  <c r="K267" i="49" s="1"/>
  <c r="L267" i="49" s="1"/>
  <c r="M267" i="49" s="1"/>
  <c r="N267" i="49" s="1"/>
  <c r="O267" i="49" s="1"/>
  <c r="P267" i="49" s="1"/>
  <c r="Q267" i="49" s="1"/>
  <c r="R267" i="49" s="1"/>
  <c r="S267" i="49" s="1"/>
  <c r="H47" i="49"/>
  <c r="I47" i="49" s="1"/>
  <c r="J47" i="49" s="1"/>
  <c r="K47" i="49" s="1"/>
  <c r="L47" i="49" s="1"/>
  <c r="M47" i="49" s="1"/>
  <c r="N47" i="49" s="1"/>
  <c r="O47" i="49" s="1"/>
  <c r="P47" i="49" s="1"/>
  <c r="Q47" i="49" s="1"/>
  <c r="R47" i="49" s="1"/>
  <c r="S47" i="49" s="1"/>
  <c r="H202" i="50"/>
  <c r="I202" i="50" s="1"/>
  <c r="J202" i="50" s="1"/>
  <c r="K202" i="50" s="1"/>
  <c r="L202" i="50" s="1"/>
  <c r="M202" i="50" s="1"/>
  <c r="N202" i="50" s="1"/>
  <c r="O202" i="50" s="1"/>
  <c r="P202" i="50" s="1"/>
  <c r="Q202" i="50" s="1"/>
  <c r="R202" i="50" s="1"/>
  <c r="S202" i="50" s="1"/>
  <c r="H207" i="49"/>
  <c r="I207" i="49" s="1"/>
  <c r="J207" i="49" s="1"/>
  <c r="K207" i="49" s="1"/>
  <c r="L207" i="49" s="1"/>
  <c r="M207" i="49" s="1"/>
  <c r="N207" i="49" s="1"/>
  <c r="O207" i="49" s="1"/>
  <c r="P207" i="49" s="1"/>
  <c r="Q207" i="49" s="1"/>
  <c r="R207" i="49" s="1"/>
  <c r="S207" i="49" s="1"/>
  <c r="H222" i="50"/>
  <c r="I222" i="50" s="1"/>
  <c r="J222" i="50" s="1"/>
  <c r="K222" i="50" s="1"/>
  <c r="L222" i="50" s="1"/>
  <c r="M222" i="50" s="1"/>
  <c r="N222" i="50" s="1"/>
  <c r="O222" i="50" s="1"/>
  <c r="P222" i="50" s="1"/>
  <c r="Q222" i="50" s="1"/>
  <c r="R222" i="50" s="1"/>
  <c r="S222" i="50" s="1"/>
  <c r="H77" i="50"/>
  <c r="I77" i="50" s="1"/>
  <c r="J77" i="50" s="1"/>
  <c r="K77" i="50" s="1"/>
  <c r="L77" i="50" s="1"/>
  <c r="M77" i="50" s="1"/>
  <c r="N77" i="50" s="1"/>
  <c r="O77" i="50" s="1"/>
  <c r="P77" i="50" s="1"/>
  <c r="Q77" i="50" s="1"/>
  <c r="R77" i="50" s="1"/>
  <c r="S77" i="50" s="1"/>
  <c r="H267" i="51"/>
  <c r="I267" i="51" s="1"/>
  <c r="J267" i="51" s="1"/>
  <c r="K267" i="51" s="1"/>
  <c r="L267" i="51" s="1"/>
  <c r="M267" i="51" s="1"/>
  <c r="N267" i="51" s="1"/>
  <c r="O267" i="51" s="1"/>
  <c r="P267" i="51" s="1"/>
  <c r="Q267" i="51" s="1"/>
  <c r="R267" i="51" s="1"/>
  <c r="S267" i="51" s="1"/>
  <c r="H27" i="4"/>
  <c r="I27" i="4" s="1"/>
  <c r="J27" i="4" s="1"/>
  <c r="K27" i="4" s="1"/>
  <c r="L27" i="4" s="1"/>
  <c r="M27" i="4" s="1"/>
  <c r="N27" i="4" s="1"/>
  <c r="O27" i="4" s="1"/>
  <c r="P27" i="4" s="1"/>
  <c r="Q27" i="4" s="1"/>
  <c r="R27" i="4" s="1"/>
  <c r="S27" i="4" s="1"/>
  <c r="H243" i="21"/>
  <c r="I243" i="21" s="1"/>
  <c r="J243" i="21" s="1"/>
  <c r="K243" i="21" s="1"/>
  <c r="L243" i="21" s="1"/>
  <c r="M243" i="21" s="1"/>
  <c r="N243" i="21" s="1"/>
  <c r="O243" i="21" s="1"/>
  <c r="P243" i="21" s="1"/>
  <c r="Q243" i="21" s="1"/>
  <c r="R243" i="21" s="1"/>
  <c r="S243" i="21" s="1"/>
  <c r="H71" i="21"/>
  <c r="I71" i="21" s="1"/>
  <c r="J71" i="21" s="1"/>
  <c r="K71" i="21" s="1"/>
  <c r="L71" i="21" s="1"/>
  <c r="M71" i="21" s="1"/>
  <c r="N71" i="21" s="1"/>
  <c r="O71" i="21" s="1"/>
  <c r="P71" i="21" s="1"/>
  <c r="Q71" i="21" s="1"/>
  <c r="R71" i="21" s="1"/>
  <c r="S71" i="21" s="1"/>
  <c r="H179" i="22"/>
  <c r="I179" i="22" s="1"/>
  <c r="J179" i="22" s="1"/>
  <c r="K179" i="22" s="1"/>
  <c r="L179" i="22" s="1"/>
  <c r="M179" i="22" s="1"/>
  <c r="N179" i="22" s="1"/>
  <c r="O179" i="22" s="1"/>
  <c r="P179" i="22" s="1"/>
  <c r="Q179" i="22" s="1"/>
  <c r="R179" i="22" s="1"/>
  <c r="S179" i="22" s="1"/>
  <c r="H27" i="22"/>
  <c r="I27" i="22" s="1"/>
  <c r="J27" i="22" s="1"/>
  <c r="K27" i="22" s="1"/>
  <c r="L27" i="22" s="1"/>
  <c r="M27" i="22" s="1"/>
  <c r="N27" i="22" s="1"/>
  <c r="O27" i="22" s="1"/>
  <c r="P27" i="22" s="1"/>
  <c r="Q27" i="22" s="1"/>
  <c r="R27" i="22" s="1"/>
  <c r="S27" i="22" s="1"/>
  <c r="H47" i="23"/>
  <c r="I47" i="23" s="1"/>
  <c r="J47" i="23" s="1"/>
  <c r="K47" i="23" s="1"/>
  <c r="L47" i="23" s="1"/>
  <c r="M47" i="23" s="1"/>
  <c r="N47" i="23" s="1"/>
  <c r="O47" i="23" s="1"/>
  <c r="P47" i="23" s="1"/>
  <c r="Q47" i="23" s="1"/>
  <c r="R47" i="23" s="1"/>
  <c r="S47" i="23" s="1"/>
  <c r="H199" i="21"/>
  <c r="I199" i="21" s="1"/>
  <c r="J199" i="21" s="1"/>
  <c r="K199" i="21" s="1"/>
  <c r="L199" i="21" s="1"/>
  <c r="M199" i="21" s="1"/>
  <c r="N199" i="21" s="1"/>
  <c r="O199" i="21" s="1"/>
  <c r="P199" i="21" s="1"/>
  <c r="Q199" i="21" s="1"/>
  <c r="R199" i="21" s="1"/>
  <c r="S199" i="21" s="1"/>
  <c r="H212" i="49"/>
  <c r="I212" i="49" s="1"/>
  <c r="J212" i="49" s="1"/>
  <c r="K212" i="49" s="1"/>
  <c r="L212" i="49" s="1"/>
  <c r="M212" i="49" s="1"/>
  <c r="N212" i="49" s="1"/>
  <c r="O212" i="49" s="1"/>
  <c r="P212" i="49" s="1"/>
  <c r="Q212" i="49" s="1"/>
  <c r="R212" i="49" s="1"/>
  <c r="S212" i="49" s="1"/>
  <c r="H267" i="50"/>
  <c r="I267" i="50" s="1"/>
  <c r="J267" i="50" s="1"/>
  <c r="K267" i="50" s="1"/>
  <c r="L267" i="50" s="1"/>
  <c r="M267" i="50" s="1"/>
  <c r="N267" i="50" s="1"/>
  <c r="O267" i="50" s="1"/>
  <c r="P267" i="50" s="1"/>
  <c r="Q267" i="50" s="1"/>
  <c r="R267" i="50" s="1"/>
  <c r="S267" i="50" s="1"/>
  <c r="H112" i="49"/>
  <c r="I112" i="49" s="1"/>
  <c r="J112" i="49" s="1"/>
  <c r="K112" i="49" s="1"/>
  <c r="L112" i="49" s="1"/>
  <c r="M112" i="49" s="1"/>
  <c r="N112" i="49" s="1"/>
  <c r="O112" i="49" s="1"/>
  <c r="P112" i="49" s="1"/>
  <c r="Q112" i="49" s="1"/>
  <c r="R112" i="49" s="1"/>
  <c r="S112" i="49" s="1"/>
  <c r="H112" i="50"/>
  <c r="I112" i="50" s="1"/>
  <c r="J112" i="50" s="1"/>
  <c r="K112" i="50" s="1"/>
  <c r="L112" i="50" s="1"/>
  <c r="M112" i="50" s="1"/>
  <c r="N112" i="50" s="1"/>
  <c r="O112" i="50" s="1"/>
  <c r="P112" i="50" s="1"/>
  <c r="Q112" i="50" s="1"/>
  <c r="R112" i="50" s="1"/>
  <c r="S112" i="50" s="1"/>
  <c r="H142" i="51"/>
  <c r="I142" i="51" s="1"/>
  <c r="J142" i="51" s="1"/>
  <c r="K142" i="51" s="1"/>
  <c r="L142" i="51" s="1"/>
  <c r="M142" i="51" s="1"/>
  <c r="N142" i="51" s="1"/>
  <c r="O142" i="51" s="1"/>
  <c r="P142" i="51" s="1"/>
  <c r="Q142" i="51" s="1"/>
  <c r="R142" i="51" s="1"/>
  <c r="S142" i="51" s="1"/>
  <c r="H231" i="21"/>
  <c r="I231" i="21" s="1"/>
  <c r="J231" i="21" s="1"/>
  <c r="K231" i="21" s="1"/>
  <c r="L231" i="21" s="1"/>
  <c r="M231" i="21" s="1"/>
  <c r="N231" i="21" s="1"/>
  <c r="O231" i="21" s="1"/>
  <c r="P231" i="21" s="1"/>
  <c r="Q231" i="21" s="1"/>
  <c r="R231" i="21" s="1"/>
  <c r="S231" i="21" s="1"/>
  <c r="H83" i="28"/>
  <c r="I83" i="28" s="1"/>
  <c r="J83" i="28" s="1"/>
  <c r="K83" i="28" s="1"/>
  <c r="L83" i="28" s="1"/>
  <c r="M83" i="28" s="1"/>
  <c r="N83" i="28" s="1"/>
  <c r="O83" i="28" s="1"/>
  <c r="P83" i="28" s="1"/>
  <c r="Q83" i="28" s="1"/>
  <c r="R83" i="28" s="1"/>
  <c r="S83" i="28" s="1"/>
  <c r="H63" i="29"/>
  <c r="I63" i="29" s="1"/>
  <c r="J63" i="29" s="1"/>
  <c r="K63" i="29" s="1"/>
  <c r="L63" i="29" s="1"/>
  <c r="M63" i="29" s="1"/>
  <c r="N63" i="29" s="1"/>
  <c r="O63" i="29" s="1"/>
  <c r="P63" i="29" s="1"/>
  <c r="Q63" i="29" s="1"/>
  <c r="R63" i="29" s="1"/>
  <c r="S63" i="29" s="1"/>
  <c r="H67" i="30"/>
  <c r="I67" i="30" s="1"/>
  <c r="J67" i="30" s="1"/>
  <c r="K67" i="30" s="1"/>
  <c r="L67" i="30" s="1"/>
  <c r="M67" i="30" s="1"/>
  <c r="N67" i="30" s="1"/>
  <c r="O67" i="30" s="1"/>
  <c r="P67" i="30" s="1"/>
  <c r="Q67" i="30" s="1"/>
  <c r="R67" i="30" s="1"/>
  <c r="S67" i="30" s="1"/>
  <c r="H47" i="46"/>
  <c r="I47" i="46" s="1"/>
  <c r="J47" i="46" s="1"/>
  <c r="K47" i="46" s="1"/>
  <c r="L47" i="46" s="1"/>
  <c r="M47" i="46" s="1"/>
  <c r="N47" i="46" s="1"/>
  <c r="O47" i="46" s="1"/>
  <c r="P47" i="46" s="1"/>
  <c r="Q47" i="46" s="1"/>
  <c r="R47" i="46" s="1"/>
  <c r="S47" i="46" s="1"/>
  <c r="H167" i="48"/>
  <c r="I167" i="48" s="1"/>
  <c r="J167" i="48" s="1"/>
  <c r="K167" i="48" s="1"/>
  <c r="L167" i="48" s="1"/>
  <c r="M167" i="48" s="1"/>
  <c r="N167" i="48" s="1"/>
  <c r="O167" i="48" s="1"/>
  <c r="P167" i="48" s="1"/>
  <c r="Q167" i="48" s="1"/>
  <c r="R167" i="48" s="1"/>
  <c r="S167" i="48" s="1"/>
  <c r="H212" i="51"/>
  <c r="I212" i="51" s="1"/>
  <c r="J212" i="51" s="1"/>
  <c r="K212" i="51" s="1"/>
  <c r="L212" i="51" s="1"/>
  <c r="M212" i="51" s="1"/>
  <c r="N212" i="51" s="1"/>
  <c r="O212" i="51" s="1"/>
  <c r="P212" i="51" s="1"/>
  <c r="Q212" i="51" s="1"/>
  <c r="R212" i="51" s="1"/>
  <c r="S212" i="51" s="1"/>
  <c r="H67" i="46"/>
  <c r="I67" i="46" s="1"/>
  <c r="J67" i="46" s="1"/>
  <c r="K67" i="46" s="1"/>
  <c r="L67" i="46" s="1"/>
  <c r="M67" i="46" s="1"/>
  <c r="N67" i="46" s="1"/>
  <c r="O67" i="46" s="1"/>
  <c r="P67" i="46" s="1"/>
  <c r="Q67" i="46" s="1"/>
  <c r="R67" i="46" s="1"/>
  <c r="S67" i="46" s="1"/>
  <c r="H127" i="48"/>
  <c r="I127" i="48" s="1"/>
  <c r="J127" i="48" s="1"/>
  <c r="K127" i="48" s="1"/>
  <c r="L127" i="48" s="1"/>
  <c r="M127" i="48" s="1"/>
  <c r="N127" i="48" s="1"/>
  <c r="O127" i="48" s="1"/>
  <c r="P127" i="48" s="1"/>
  <c r="Q127" i="48" s="1"/>
  <c r="R127" i="48" s="1"/>
  <c r="S127" i="48" s="1"/>
  <c r="H27" i="49"/>
  <c r="I27" i="49" s="1"/>
  <c r="J27" i="49" s="1"/>
  <c r="K27" i="49" s="1"/>
  <c r="L27" i="49" s="1"/>
  <c r="M27" i="49" s="1"/>
  <c r="N27" i="49" s="1"/>
  <c r="O27" i="49" s="1"/>
  <c r="P27" i="49" s="1"/>
  <c r="Q27" i="49" s="1"/>
  <c r="R27" i="49" s="1"/>
  <c r="S27" i="49" s="1"/>
  <c r="H187" i="50"/>
  <c r="I187" i="50" s="1"/>
  <c r="J187" i="50" s="1"/>
  <c r="K187" i="50" s="1"/>
  <c r="L187" i="50" s="1"/>
  <c r="M187" i="50" s="1"/>
  <c r="N187" i="50" s="1"/>
  <c r="O187" i="50" s="1"/>
  <c r="P187" i="50" s="1"/>
  <c r="Q187" i="50" s="1"/>
  <c r="R187" i="50" s="1"/>
  <c r="S187" i="50" s="1"/>
  <c r="H47" i="50"/>
  <c r="I47" i="50" s="1"/>
  <c r="J47" i="50" s="1"/>
  <c r="K47" i="50" s="1"/>
  <c r="L47" i="50" s="1"/>
  <c r="M47" i="50" s="1"/>
  <c r="N47" i="50" s="1"/>
  <c r="O47" i="50" s="1"/>
  <c r="P47" i="50" s="1"/>
  <c r="Q47" i="50" s="1"/>
  <c r="R47" i="50" s="1"/>
  <c r="S47" i="50" s="1"/>
  <c r="H237" i="51"/>
  <c r="I237" i="51" s="1"/>
  <c r="J237" i="51" s="1"/>
  <c r="K237" i="51" s="1"/>
  <c r="L237" i="51" s="1"/>
  <c r="M237" i="51" s="1"/>
  <c r="N237" i="51" s="1"/>
  <c r="O237" i="51" s="1"/>
  <c r="P237" i="51" s="1"/>
  <c r="Q237" i="51" s="1"/>
  <c r="R237" i="51" s="1"/>
  <c r="S237" i="51" s="1"/>
  <c r="H157" i="51"/>
  <c r="I157" i="51" s="1"/>
  <c r="J157" i="51" s="1"/>
  <c r="K157" i="51" s="1"/>
  <c r="L157" i="51" s="1"/>
  <c r="M157" i="51" s="1"/>
  <c r="N157" i="51" s="1"/>
  <c r="O157" i="51" s="1"/>
  <c r="P157" i="51" s="1"/>
  <c r="Q157" i="51" s="1"/>
  <c r="R157" i="51" s="1"/>
  <c r="S157" i="51" s="1"/>
  <c r="H27" i="51"/>
  <c r="I27" i="51" s="1"/>
  <c r="J27" i="51" s="1"/>
  <c r="K27" i="51" s="1"/>
  <c r="L27" i="51" s="1"/>
  <c r="M27" i="51" s="1"/>
  <c r="N27" i="51" s="1"/>
  <c r="O27" i="51" s="1"/>
  <c r="P27" i="51" s="1"/>
  <c r="Q27" i="51" s="1"/>
  <c r="R27" i="51" s="1"/>
  <c r="S27" i="51" s="1"/>
  <c r="H187" i="48"/>
  <c r="I187" i="48" s="1"/>
  <c r="J187" i="48" s="1"/>
  <c r="K187" i="48" s="1"/>
  <c r="L187" i="48" s="1"/>
  <c r="M187" i="48" s="1"/>
  <c r="N187" i="48" s="1"/>
  <c r="O187" i="48" s="1"/>
  <c r="P187" i="48" s="1"/>
  <c r="Q187" i="48" s="1"/>
  <c r="R187" i="48" s="1"/>
  <c r="S187" i="48" s="1"/>
  <c r="H87" i="48"/>
  <c r="I87" i="48" s="1"/>
  <c r="J87" i="48" s="1"/>
  <c r="K87" i="48" s="1"/>
  <c r="L87" i="48" s="1"/>
  <c r="M87" i="48" s="1"/>
  <c r="N87" i="48" s="1"/>
  <c r="O87" i="48" s="1"/>
  <c r="P87" i="48" s="1"/>
  <c r="Q87" i="48" s="1"/>
  <c r="R87" i="48" s="1"/>
  <c r="S87" i="48" s="1"/>
  <c r="H117" i="49"/>
  <c r="I117" i="49" s="1"/>
  <c r="J117" i="49" s="1"/>
  <c r="K117" i="49" s="1"/>
  <c r="L117" i="49" s="1"/>
  <c r="M117" i="49" s="1"/>
  <c r="N117" i="49" s="1"/>
  <c r="O117" i="49" s="1"/>
  <c r="P117" i="49" s="1"/>
  <c r="Q117" i="49" s="1"/>
  <c r="R117" i="49" s="1"/>
  <c r="S117" i="49" s="1"/>
  <c r="H37" i="49"/>
  <c r="I37" i="49" s="1"/>
  <c r="J37" i="49" s="1"/>
  <c r="K37" i="49" s="1"/>
  <c r="L37" i="49" s="1"/>
  <c r="M37" i="49" s="1"/>
  <c r="N37" i="49" s="1"/>
  <c r="O37" i="49" s="1"/>
  <c r="P37" i="49" s="1"/>
  <c r="Q37" i="49" s="1"/>
  <c r="R37" i="49" s="1"/>
  <c r="S37" i="49" s="1"/>
  <c r="H192" i="50"/>
  <c r="I192" i="50" s="1"/>
  <c r="J192" i="50" s="1"/>
  <c r="K192" i="50" s="1"/>
  <c r="L192" i="50" s="1"/>
  <c r="M192" i="50" s="1"/>
  <c r="N192" i="50" s="1"/>
  <c r="O192" i="50" s="1"/>
  <c r="P192" i="50" s="1"/>
  <c r="Q192" i="50" s="1"/>
  <c r="R192" i="50" s="1"/>
  <c r="S192" i="50" s="1"/>
  <c r="H187" i="51"/>
  <c r="I187" i="51" s="1"/>
  <c r="J187" i="51" s="1"/>
  <c r="K187" i="51" s="1"/>
  <c r="L187" i="51" s="1"/>
  <c r="M187" i="51" s="1"/>
  <c r="N187" i="51" s="1"/>
  <c r="O187" i="51" s="1"/>
  <c r="P187" i="51" s="1"/>
  <c r="Q187" i="51" s="1"/>
  <c r="R187" i="51" s="1"/>
  <c r="S187" i="51" s="1"/>
  <c r="H57" i="51"/>
  <c r="I57" i="51" s="1"/>
  <c r="J57" i="51" s="1"/>
  <c r="K57" i="51" s="1"/>
  <c r="L57" i="51" s="1"/>
  <c r="M57" i="51" s="1"/>
  <c r="N57" i="51" s="1"/>
  <c r="O57" i="51" s="1"/>
  <c r="P57" i="51" s="1"/>
  <c r="Q57" i="51" s="1"/>
  <c r="R57" i="51" s="1"/>
  <c r="S57" i="51" s="1"/>
  <c r="H135" i="4"/>
  <c r="I135" i="4" s="1"/>
  <c r="J135" i="4" s="1"/>
  <c r="K135" i="4" s="1"/>
  <c r="L135" i="4" s="1"/>
  <c r="M135" i="4" s="1"/>
  <c r="N135" i="4" s="1"/>
  <c r="O135" i="4" s="1"/>
  <c r="P135" i="4" s="1"/>
  <c r="Q135" i="4" s="1"/>
  <c r="R135" i="4" s="1"/>
  <c r="S135" i="4" s="1"/>
  <c r="H147" i="20"/>
  <c r="I147" i="20" s="1"/>
  <c r="J147" i="20" s="1"/>
  <c r="K147" i="20" s="1"/>
  <c r="L147" i="20" s="1"/>
  <c r="M147" i="20" s="1"/>
  <c r="N147" i="20" s="1"/>
  <c r="O147" i="20" s="1"/>
  <c r="P147" i="20" s="1"/>
  <c r="Q147" i="20" s="1"/>
  <c r="R147" i="20" s="1"/>
  <c r="S147" i="20" s="1"/>
  <c r="H167" i="21"/>
  <c r="I167" i="21" s="1"/>
  <c r="J167" i="21" s="1"/>
  <c r="K167" i="21" s="1"/>
  <c r="L167" i="21" s="1"/>
  <c r="M167" i="21" s="1"/>
  <c r="N167" i="21" s="1"/>
  <c r="O167" i="21" s="1"/>
  <c r="P167" i="21" s="1"/>
  <c r="Q167" i="21" s="1"/>
  <c r="R167" i="21" s="1"/>
  <c r="S167" i="21" s="1"/>
  <c r="H247" i="22"/>
  <c r="I247" i="22" s="1"/>
  <c r="J247" i="22" s="1"/>
  <c r="K247" i="22" s="1"/>
  <c r="L247" i="22" s="1"/>
  <c r="M247" i="22" s="1"/>
  <c r="N247" i="22" s="1"/>
  <c r="O247" i="22" s="1"/>
  <c r="P247" i="22" s="1"/>
  <c r="Q247" i="22" s="1"/>
  <c r="R247" i="22" s="1"/>
  <c r="S247" i="22" s="1"/>
  <c r="H119" i="22"/>
  <c r="I119" i="22" s="1"/>
  <c r="J119" i="22" s="1"/>
  <c r="K119" i="22" s="1"/>
  <c r="L119" i="22" s="1"/>
  <c r="M119" i="22" s="1"/>
  <c r="N119" i="22" s="1"/>
  <c r="O119" i="22" s="1"/>
  <c r="P119" i="22" s="1"/>
  <c r="Q119" i="22" s="1"/>
  <c r="R119" i="22" s="1"/>
  <c r="S119" i="22" s="1"/>
  <c r="H187" i="23"/>
  <c r="I187" i="23" s="1"/>
  <c r="J187" i="23" s="1"/>
  <c r="K187" i="23" s="1"/>
  <c r="L187" i="23" s="1"/>
  <c r="M187" i="23" s="1"/>
  <c r="N187" i="23" s="1"/>
  <c r="O187" i="23" s="1"/>
  <c r="P187" i="23" s="1"/>
  <c r="Q187" i="23" s="1"/>
  <c r="R187" i="23" s="1"/>
  <c r="S187" i="23" s="1"/>
  <c r="H39" i="31"/>
  <c r="I39" i="31" s="1"/>
  <c r="J39" i="31" s="1"/>
  <c r="K39" i="31" s="1"/>
  <c r="L39" i="31" s="1"/>
  <c r="M39" i="31" s="1"/>
  <c r="N39" i="31" s="1"/>
  <c r="O39" i="31" s="1"/>
  <c r="P39" i="31" s="1"/>
  <c r="Q39" i="31" s="1"/>
  <c r="R39" i="31" s="1"/>
  <c r="S39" i="31" s="1"/>
  <c r="H147" i="4"/>
  <c r="I147" i="4" s="1"/>
  <c r="J147" i="4" s="1"/>
  <c r="K147" i="4" s="1"/>
  <c r="L147" i="4" s="1"/>
  <c r="M147" i="4" s="1"/>
  <c r="N147" i="4" s="1"/>
  <c r="O147" i="4" s="1"/>
  <c r="P147" i="4" s="1"/>
  <c r="Q147" i="4" s="1"/>
  <c r="R147" i="4" s="1"/>
  <c r="S147" i="4" s="1"/>
  <c r="H142" i="49"/>
  <c r="I142" i="49" s="1"/>
  <c r="J142" i="49" s="1"/>
  <c r="K142" i="49" s="1"/>
  <c r="L142" i="49" s="1"/>
  <c r="M142" i="49" s="1"/>
  <c r="N142" i="49" s="1"/>
  <c r="O142" i="49" s="1"/>
  <c r="P142" i="49" s="1"/>
  <c r="Q142" i="49" s="1"/>
  <c r="R142" i="49" s="1"/>
  <c r="S142" i="49" s="1"/>
  <c r="H197" i="50"/>
  <c r="I197" i="50" s="1"/>
  <c r="J197" i="50" s="1"/>
  <c r="K197" i="50" s="1"/>
  <c r="L197" i="50" s="1"/>
  <c r="M197" i="50" s="1"/>
  <c r="N197" i="50" s="1"/>
  <c r="O197" i="50" s="1"/>
  <c r="P197" i="50" s="1"/>
  <c r="Q197" i="50" s="1"/>
  <c r="R197" i="50" s="1"/>
  <c r="S197" i="50" s="1"/>
  <c r="H32" i="51"/>
  <c r="I32" i="51" s="1"/>
  <c r="J32" i="51" s="1"/>
  <c r="K32" i="51" s="1"/>
  <c r="L32" i="51" s="1"/>
  <c r="M32" i="51" s="1"/>
  <c r="N32" i="51" s="1"/>
  <c r="O32" i="51" s="1"/>
  <c r="P32" i="51" s="1"/>
  <c r="Q32" i="51" s="1"/>
  <c r="R32" i="51" s="1"/>
  <c r="S32" i="51" s="1"/>
  <c r="H282" i="48"/>
  <c r="I282" i="48" s="1"/>
  <c r="J282" i="48" s="1"/>
  <c r="K282" i="48" s="1"/>
  <c r="L282" i="48" s="1"/>
  <c r="M282" i="48" s="1"/>
  <c r="N282" i="48" s="1"/>
  <c r="O282" i="48" s="1"/>
  <c r="P282" i="48" s="1"/>
  <c r="Q282" i="48" s="1"/>
  <c r="R282" i="48" s="1"/>
  <c r="S282" i="48" s="1"/>
  <c r="H55" i="27"/>
  <c r="I55" i="27" s="1"/>
  <c r="J55" i="27" s="1"/>
  <c r="K55" i="27" s="1"/>
  <c r="L55" i="27" s="1"/>
  <c r="M55" i="27" s="1"/>
  <c r="N55" i="27" s="1"/>
  <c r="O55" i="27" s="1"/>
  <c r="P55" i="27" s="1"/>
  <c r="Q55" i="27" s="1"/>
  <c r="R55" i="27" s="1"/>
  <c r="S55" i="27" s="1"/>
  <c r="H43" i="28"/>
  <c r="I43" i="28" s="1"/>
  <c r="J43" i="28" s="1"/>
  <c r="K43" i="28" s="1"/>
  <c r="L43" i="28" s="1"/>
  <c r="M43" i="28" s="1"/>
  <c r="N43" i="28" s="1"/>
  <c r="O43" i="28" s="1"/>
  <c r="P43" i="28" s="1"/>
  <c r="Q43" i="28" s="1"/>
  <c r="R43" i="28" s="1"/>
  <c r="S43" i="28" s="1"/>
  <c r="H35" i="29"/>
  <c r="I35" i="29" s="1"/>
  <c r="J35" i="29" s="1"/>
  <c r="K35" i="29" s="1"/>
  <c r="L35" i="29" s="1"/>
  <c r="M35" i="29" s="1"/>
  <c r="N35" i="29" s="1"/>
  <c r="O35" i="29" s="1"/>
  <c r="P35" i="29" s="1"/>
  <c r="Q35" i="29" s="1"/>
  <c r="R35" i="29" s="1"/>
  <c r="S35" i="29" s="1"/>
  <c r="H39" i="30"/>
  <c r="I39" i="30" s="1"/>
  <c r="J39" i="30" s="1"/>
  <c r="K39" i="30" s="1"/>
  <c r="L39" i="30" s="1"/>
  <c r="M39" i="30" s="1"/>
  <c r="N39" i="30" s="1"/>
  <c r="O39" i="30" s="1"/>
  <c r="P39" i="30" s="1"/>
  <c r="Q39" i="30" s="1"/>
  <c r="R39" i="30" s="1"/>
  <c r="S39" i="30" s="1"/>
  <c r="H162" i="46"/>
  <c r="I162" i="46" s="1"/>
  <c r="J162" i="46" s="1"/>
  <c r="K162" i="46" s="1"/>
  <c r="L162" i="46" s="1"/>
  <c r="M162" i="46" s="1"/>
  <c r="N162" i="46" s="1"/>
  <c r="O162" i="46" s="1"/>
  <c r="P162" i="46" s="1"/>
  <c r="Q162" i="46" s="1"/>
  <c r="R162" i="46" s="1"/>
  <c r="S162" i="46" s="1"/>
  <c r="H252" i="48"/>
  <c r="I252" i="48" s="1"/>
  <c r="J252" i="48" s="1"/>
  <c r="K252" i="48" s="1"/>
  <c r="L252" i="48" s="1"/>
  <c r="M252" i="48" s="1"/>
  <c r="N252" i="48" s="1"/>
  <c r="O252" i="48" s="1"/>
  <c r="P252" i="48" s="1"/>
  <c r="Q252" i="48" s="1"/>
  <c r="R252" i="48" s="1"/>
  <c r="S252" i="48" s="1"/>
  <c r="H182" i="46"/>
  <c r="I182" i="46" s="1"/>
  <c r="J182" i="46" s="1"/>
  <c r="K182" i="46" s="1"/>
  <c r="L182" i="46" s="1"/>
  <c r="M182" i="46" s="1"/>
  <c r="N182" i="46" s="1"/>
  <c r="O182" i="46" s="1"/>
  <c r="P182" i="46" s="1"/>
  <c r="Q182" i="46" s="1"/>
  <c r="R182" i="46" s="1"/>
  <c r="S182" i="46" s="1"/>
  <c r="H227" i="48"/>
  <c r="I227" i="48" s="1"/>
  <c r="J227" i="48" s="1"/>
  <c r="K227" i="48" s="1"/>
  <c r="L227" i="48" s="1"/>
  <c r="M227" i="48" s="1"/>
  <c r="N227" i="48" s="1"/>
  <c r="O227" i="48" s="1"/>
  <c r="P227" i="48" s="1"/>
  <c r="Q227" i="48" s="1"/>
  <c r="R227" i="48" s="1"/>
  <c r="S227" i="48" s="1"/>
  <c r="H77" i="48"/>
  <c r="I77" i="48" s="1"/>
  <c r="J77" i="48" s="1"/>
  <c r="K77" i="48" s="1"/>
  <c r="L77" i="48" s="1"/>
  <c r="M77" i="48" s="1"/>
  <c r="N77" i="48" s="1"/>
  <c r="O77" i="48" s="1"/>
  <c r="P77" i="48" s="1"/>
  <c r="Q77" i="48" s="1"/>
  <c r="R77" i="48" s="1"/>
  <c r="S77" i="48" s="1"/>
  <c r="H127" i="49"/>
  <c r="I127" i="49" s="1"/>
  <c r="J127" i="49" s="1"/>
  <c r="K127" i="49" s="1"/>
  <c r="L127" i="49" s="1"/>
  <c r="M127" i="49" s="1"/>
  <c r="N127" i="49" s="1"/>
  <c r="O127" i="49" s="1"/>
  <c r="P127" i="49" s="1"/>
  <c r="Q127" i="49" s="1"/>
  <c r="R127" i="49" s="1"/>
  <c r="S127" i="49" s="1"/>
  <c r="H117" i="51"/>
  <c r="I117" i="51" s="1"/>
  <c r="J117" i="51" s="1"/>
  <c r="K117" i="51" s="1"/>
  <c r="L117" i="51" s="1"/>
  <c r="M117" i="51" s="1"/>
  <c r="N117" i="51" s="1"/>
  <c r="O117" i="51" s="1"/>
  <c r="P117" i="51" s="1"/>
  <c r="Q117" i="51" s="1"/>
  <c r="R117" i="51" s="1"/>
  <c r="S117" i="51" s="1"/>
  <c r="H257" i="48"/>
  <c r="I257" i="48" s="1"/>
  <c r="J257" i="48" s="1"/>
  <c r="K257" i="48" s="1"/>
  <c r="L257" i="48" s="1"/>
  <c r="M257" i="48" s="1"/>
  <c r="N257" i="48" s="1"/>
  <c r="O257" i="48" s="1"/>
  <c r="P257" i="48" s="1"/>
  <c r="Q257" i="48" s="1"/>
  <c r="R257" i="48" s="1"/>
  <c r="S257" i="48" s="1"/>
  <c r="H27" i="48"/>
  <c r="I27" i="48" s="1"/>
  <c r="J27" i="48" s="1"/>
  <c r="K27" i="48" s="1"/>
  <c r="L27" i="48" s="1"/>
  <c r="M27" i="48" s="1"/>
  <c r="N27" i="48" s="1"/>
  <c r="O27" i="48" s="1"/>
  <c r="P27" i="48" s="1"/>
  <c r="Q27" i="48" s="1"/>
  <c r="R27" i="48" s="1"/>
  <c r="S27" i="48" s="1"/>
  <c r="H167" i="49"/>
  <c r="I167" i="49" s="1"/>
  <c r="J167" i="49" s="1"/>
  <c r="K167" i="49" s="1"/>
  <c r="L167" i="49" s="1"/>
  <c r="M167" i="49" s="1"/>
  <c r="N167" i="49" s="1"/>
  <c r="O167" i="49" s="1"/>
  <c r="P167" i="49" s="1"/>
  <c r="Q167" i="49" s="1"/>
  <c r="R167" i="49" s="1"/>
  <c r="S167" i="49" s="1"/>
  <c r="H262" i="50"/>
  <c r="I262" i="50" s="1"/>
  <c r="J262" i="50" s="1"/>
  <c r="K262" i="50" s="1"/>
  <c r="L262" i="50" s="1"/>
  <c r="M262" i="50" s="1"/>
  <c r="N262" i="50" s="1"/>
  <c r="O262" i="50" s="1"/>
  <c r="P262" i="50" s="1"/>
  <c r="Q262" i="50" s="1"/>
  <c r="R262" i="50" s="1"/>
  <c r="S262" i="50" s="1"/>
  <c r="H112" i="51"/>
  <c r="I112" i="51" s="1"/>
  <c r="J112" i="51" s="1"/>
  <c r="K112" i="51" s="1"/>
  <c r="L112" i="51" s="1"/>
  <c r="M112" i="51" s="1"/>
  <c r="N112" i="51" s="1"/>
  <c r="O112" i="51" s="1"/>
  <c r="P112" i="51" s="1"/>
  <c r="Q112" i="51" s="1"/>
  <c r="R112" i="51" s="1"/>
  <c r="S112" i="51" s="1"/>
  <c r="H115" i="4"/>
  <c r="I115" i="4" s="1"/>
  <c r="J115" i="4" s="1"/>
  <c r="K115" i="4" s="1"/>
  <c r="L115" i="4" s="1"/>
  <c r="M115" i="4" s="1"/>
  <c r="N115" i="4" s="1"/>
  <c r="O115" i="4" s="1"/>
  <c r="P115" i="4" s="1"/>
  <c r="Q115" i="4" s="1"/>
  <c r="R115" i="4" s="1"/>
  <c r="S115" i="4" s="1"/>
  <c r="H143" i="20"/>
  <c r="I143" i="20" s="1"/>
  <c r="J143" i="20" s="1"/>
  <c r="K143" i="20" s="1"/>
  <c r="L143" i="20" s="1"/>
  <c r="M143" i="20" s="1"/>
  <c r="N143" i="20" s="1"/>
  <c r="O143" i="20" s="1"/>
  <c r="P143" i="20" s="1"/>
  <c r="Q143" i="20" s="1"/>
  <c r="R143" i="20" s="1"/>
  <c r="S143" i="20" s="1"/>
  <c r="H163" i="21"/>
  <c r="I163" i="21" s="1"/>
  <c r="J163" i="21" s="1"/>
  <c r="K163" i="21" s="1"/>
  <c r="L163" i="21" s="1"/>
  <c r="M163" i="21" s="1"/>
  <c r="N163" i="21" s="1"/>
  <c r="O163" i="21" s="1"/>
  <c r="P163" i="21" s="1"/>
  <c r="Q163" i="21" s="1"/>
  <c r="R163" i="21" s="1"/>
  <c r="S163" i="21" s="1"/>
  <c r="H243" i="22"/>
  <c r="I243" i="22" s="1"/>
  <c r="J243" i="22" s="1"/>
  <c r="K243" i="22" s="1"/>
  <c r="L243" i="22" s="1"/>
  <c r="M243" i="22" s="1"/>
  <c r="N243" i="22" s="1"/>
  <c r="O243" i="22" s="1"/>
  <c r="P243" i="22" s="1"/>
  <c r="Q243" i="22" s="1"/>
  <c r="R243" i="22" s="1"/>
  <c r="S243" i="22" s="1"/>
  <c r="H115" i="22"/>
  <c r="I115" i="22" s="1"/>
  <c r="J115" i="22" s="1"/>
  <c r="K115" i="22" s="1"/>
  <c r="L115" i="22" s="1"/>
  <c r="M115" i="22" s="1"/>
  <c r="N115" i="22" s="1"/>
  <c r="O115" i="22" s="1"/>
  <c r="P115" i="22" s="1"/>
  <c r="Q115" i="22" s="1"/>
  <c r="R115" i="22" s="1"/>
  <c r="S115" i="22" s="1"/>
  <c r="H155" i="23"/>
  <c r="I155" i="23" s="1"/>
  <c r="J155" i="23" s="1"/>
  <c r="K155" i="23" s="1"/>
  <c r="L155" i="23" s="1"/>
  <c r="M155" i="23" s="1"/>
  <c r="N155" i="23" s="1"/>
  <c r="O155" i="23" s="1"/>
  <c r="P155" i="23" s="1"/>
  <c r="Q155" i="23" s="1"/>
  <c r="R155" i="23" s="1"/>
  <c r="S155" i="23" s="1"/>
  <c r="H27" i="31"/>
  <c r="I27" i="31" s="1"/>
  <c r="J27" i="31" s="1"/>
  <c r="K27" i="31" s="1"/>
  <c r="L27" i="31" s="1"/>
  <c r="M27" i="31" s="1"/>
  <c r="N27" i="31" s="1"/>
  <c r="O27" i="31" s="1"/>
  <c r="P27" i="31" s="1"/>
  <c r="Q27" i="31" s="1"/>
  <c r="R27" i="31" s="1"/>
  <c r="S27" i="31" s="1"/>
  <c r="H139" i="4"/>
  <c r="I139" i="4" s="1"/>
  <c r="J139" i="4" s="1"/>
  <c r="K139" i="4" s="1"/>
  <c r="L139" i="4" s="1"/>
  <c r="M139" i="4" s="1"/>
  <c r="N139" i="4" s="1"/>
  <c r="O139" i="4" s="1"/>
  <c r="P139" i="4" s="1"/>
  <c r="Q139" i="4" s="1"/>
  <c r="R139" i="4" s="1"/>
  <c r="S139" i="4" s="1"/>
  <c r="H272" i="49"/>
  <c r="I272" i="49" s="1"/>
  <c r="J272" i="49" s="1"/>
  <c r="K272" i="49" s="1"/>
  <c r="L272" i="49" s="1"/>
  <c r="M272" i="49" s="1"/>
  <c r="N272" i="49" s="1"/>
  <c r="O272" i="49" s="1"/>
  <c r="P272" i="49" s="1"/>
  <c r="Q272" i="49" s="1"/>
  <c r="R272" i="49" s="1"/>
  <c r="S272" i="49" s="1"/>
  <c r="H272" i="50"/>
  <c r="I272" i="50" s="1"/>
  <c r="J272" i="50" s="1"/>
  <c r="K272" i="50" s="1"/>
  <c r="L272" i="50" s="1"/>
  <c r="M272" i="50" s="1"/>
  <c r="N272" i="50" s="1"/>
  <c r="O272" i="50" s="1"/>
  <c r="P272" i="50" s="1"/>
  <c r="Q272" i="50" s="1"/>
  <c r="R272" i="50" s="1"/>
  <c r="S272" i="50" s="1"/>
  <c r="H262" i="51"/>
  <c r="I262" i="51" s="1"/>
  <c r="J262" i="51" s="1"/>
  <c r="K262" i="51" s="1"/>
  <c r="L262" i="51" s="1"/>
  <c r="M262" i="51" s="1"/>
  <c r="N262" i="51" s="1"/>
  <c r="O262" i="51" s="1"/>
  <c r="P262" i="51" s="1"/>
  <c r="Q262" i="51" s="1"/>
  <c r="R262" i="51" s="1"/>
  <c r="S262" i="51" s="1"/>
  <c r="H67" i="48"/>
  <c r="I67" i="48" s="1"/>
  <c r="J67" i="48" s="1"/>
  <c r="K67" i="48" s="1"/>
  <c r="L67" i="48" s="1"/>
  <c r="M67" i="48" s="1"/>
  <c r="N67" i="48" s="1"/>
  <c r="O67" i="48" s="1"/>
  <c r="P67" i="48" s="1"/>
  <c r="Q67" i="48" s="1"/>
  <c r="R67" i="48" s="1"/>
  <c r="S67" i="48" s="1"/>
  <c r="H51" i="27"/>
  <c r="I51" i="27" s="1"/>
  <c r="J51" i="27" s="1"/>
  <c r="K51" i="27" s="1"/>
  <c r="L51" i="27" s="1"/>
  <c r="M51" i="27" s="1"/>
  <c r="N51" i="27" s="1"/>
  <c r="O51" i="27" s="1"/>
  <c r="P51" i="27" s="1"/>
  <c r="Q51" i="27" s="1"/>
  <c r="R51" i="27" s="1"/>
  <c r="S51" i="27" s="1"/>
  <c r="H35" i="28"/>
  <c r="I35" i="28" s="1"/>
  <c r="J35" i="28" s="1"/>
  <c r="K35" i="28" s="1"/>
  <c r="L35" i="28" s="1"/>
  <c r="M35" i="28" s="1"/>
  <c r="N35" i="28" s="1"/>
  <c r="O35" i="28" s="1"/>
  <c r="P35" i="28" s="1"/>
  <c r="Q35" i="28" s="1"/>
  <c r="R35" i="28" s="1"/>
  <c r="S35" i="28" s="1"/>
  <c r="H31" i="29"/>
  <c r="I31" i="29" s="1"/>
  <c r="J31" i="29" s="1"/>
  <c r="K31" i="29" s="1"/>
  <c r="L31" i="29" s="1"/>
  <c r="M31" i="29" s="1"/>
  <c r="N31" i="29" s="1"/>
  <c r="O31" i="29" s="1"/>
  <c r="P31" i="29" s="1"/>
  <c r="Q31" i="29" s="1"/>
  <c r="R31" i="29" s="1"/>
  <c r="S31" i="29" s="1"/>
  <c r="H35" i="30"/>
  <c r="I35" i="30" s="1"/>
  <c r="J35" i="30" s="1"/>
  <c r="K35" i="30" s="1"/>
  <c r="L35" i="30" s="1"/>
  <c r="M35" i="30" s="1"/>
  <c r="N35" i="30" s="1"/>
  <c r="O35" i="30" s="1"/>
  <c r="P35" i="30" s="1"/>
  <c r="Q35" i="30" s="1"/>
  <c r="R35" i="30" s="1"/>
  <c r="S35" i="30" s="1"/>
  <c r="H152" i="46"/>
  <c r="I152" i="46" s="1"/>
  <c r="J152" i="46" s="1"/>
  <c r="K152" i="46" s="1"/>
  <c r="L152" i="46" s="1"/>
  <c r="M152" i="46" s="1"/>
  <c r="N152" i="46" s="1"/>
  <c r="O152" i="46" s="1"/>
  <c r="P152" i="46" s="1"/>
  <c r="Q152" i="46" s="1"/>
  <c r="R152" i="46" s="1"/>
  <c r="S152" i="46" s="1"/>
  <c r="H82" i="48"/>
  <c r="I82" i="48" s="1"/>
  <c r="J82" i="48" s="1"/>
  <c r="K82" i="48" s="1"/>
  <c r="L82" i="48" s="1"/>
  <c r="M82" i="48" s="1"/>
  <c r="N82" i="48" s="1"/>
  <c r="O82" i="48" s="1"/>
  <c r="P82" i="48" s="1"/>
  <c r="Q82" i="48" s="1"/>
  <c r="R82" i="48" s="1"/>
  <c r="S82" i="48" s="1"/>
  <c r="H132" i="51"/>
  <c r="I132" i="51" s="1"/>
  <c r="J132" i="51" s="1"/>
  <c r="K132" i="51" s="1"/>
  <c r="L132" i="51" s="1"/>
  <c r="M132" i="51" s="1"/>
  <c r="N132" i="51" s="1"/>
  <c r="O132" i="51" s="1"/>
  <c r="P132" i="51" s="1"/>
  <c r="Q132" i="51" s="1"/>
  <c r="R132" i="51" s="1"/>
  <c r="S132" i="51" s="1"/>
  <c r="H247" i="48"/>
  <c r="I247" i="48" s="1"/>
  <c r="J247" i="48" s="1"/>
  <c r="K247" i="48" s="1"/>
  <c r="L247" i="48" s="1"/>
  <c r="M247" i="48" s="1"/>
  <c r="N247" i="48" s="1"/>
  <c r="O247" i="48" s="1"/>
  <c r="P247" i="48" s="1"/>
  <c r="Q247" i="48" s="1"/>
  <c r="R247" i="48" s="1"/>
  <c r="S247" i="48" s="1"/>
  <c r="H232" i="50"/>
  <c r="I232" i="50" s="1"/>
  <c r="J232" i="50" s="1"/>
  <c r="K232" i="50" s="1"/>
  <c r="L232" i="50" s="1"/>
  <c r="M232" i="50" s="1"/>
  <c r="N232" i="50" s="1"/>
  <c r="O232" i="50" s="1"/>
  <c r="P232" i="50" s="1"/>
  <c r="Q232" i="50" s="1"/>
  <c r="R232" i="50" s="1"/>
  <c r="S232" i="50" s="1"/>
  <c r="H272" i="51"/>
  <c r="I272" i="51" s="1"/>
  <c r="J272" i="51" s="1"/>
  <c r="K272" i="51" s="1"/>
  <c r="L272" i="51" s="1"/>
  <c r="M272" i="51" s="1"/>
  <c r="N272" i="51" s="1"/>
  <c r="O272" i="51" s="1"/>
  <c r="P272" i="51" s="1"/>
  <c r="Q272" i="51" s="1"/>
  <c r="R272" i="51" s="1"/>
  <c r="S272" i="51" s="1"/>
  <c r="H197" i="51"/>
  <c r="I197" i="51" s="1"/>
  <c r="J197" i="51" s="1"/>
  <c r="K197" i="51" s="1"/>
  <c r="L197" i="51" s="1"/>
  <c r="M197" i="51" s="1"/>
  <c r="N197" i="51" s="1"/>
  <c r="O197" i="51" s="1"/>
  <c r="P197" i="51" s="1"/>
  <c r="Q197" i="51" s="1"/>
  <c r="R197" i="51" s="1"/>
  <c r="S197" i="51" s="1"/>
  <c r="H87" i="51"/>
  <c r="I87" i="51" s="1"/>
  <c r="J87" i="51" s="1"/>
  <c r="K87" i="51" s="1"/>
  <c r="L87" i="51" s="1"/>
  <c r="M87" i="51" s="1"/>
  <c r="N87" i="51" s="1"/>
  <c r="O87" i="51" s="1"/>
  <c r="P87" i="51" s="1"/>
  <c r="Q87" i="51" s="1"/>
  <c r="R87" i="51" s="1"/>
  <c r="S87" i="51" s="1"/>
  <c r="H257" i="49"/>
  <c r="I257" i="49" s="1"/>
  <c r="J257" i="49" s="1"/>
  <c r="K257" i="49" s="1"/>
  <c r="L257" i="49" s="1"/>
  <c r="M257" i="49" s="1"/>
  <c r="N257" i="49" s="1"/>
  <c r="O257" i="49" s="1"/>
  <c r="P257" i="49" s="1"/>
  <c r="Q257" i="49" s="1"/>
  <c r="R257" i="49" s="1"/>
  <c r="S257" i="49" s="1"/>
  <c r="H77" i="49"/>
  <c r="I77" i="49" s="1"/>
  <c r="J77" i="49" s="1"/>
  <c r="K77" i="49" s="1"/>
  <c r="L77" i="49" s="1"/>
  <c r="M77" i="49" s="1"/>
  <c r="N77" i="49" s="1"/>
  <c r="O77" i="49" s="1"/>
  <c r="P77" i="49" s="1"/>
  <c r="Q77" i="49" s="1"/>
  <c r="R77" i="49" s="1"/>
  <c r="S77" i="49" s="1"/>
  <c r="H17" i="50"/>
  <c r="I17" i="50" s="1"/>
  <c r="J17" i="50" s="1"/>
  <c r="K17" i="50" s="1"/>
  <c r="L17" i="50" s="1"/>
  <c r="M17" i="50" s="1"/>
  <c r="N17" i="50" s="1"/>
  <c r="O17" i="50" s="1"/>
  <c r="P17" i="50" s="1"/>
  <c r="Q17" i="50" s="1"/>
  <c r="R17" i="50" s="1"/>
  <c r="S17" i="50" s="1"/>
  <c r="H102" i="51"/>
  <c r="I102" i="51" s="1"/>
  <c r="J102" i="51" s="1"/>
  <c r="K102" i="51" s="1"/>
  <c r="L102" i="51" s="1"/>
  <c r="M102" i="51" s="1"/>
  <c r="N102" i="51" s="1"/>
  <c r="O102" i="51" s="1"/>
  <c r="P102" i="51" s="1"/>
  <c r="Q102" i="51" s="1"/>
  <c r="R102" i="51" s="1"/>
  <c r="S102" i="51" s="1"/>
  <c r="H277" i="50"/>
  <c r="I277" i="50" s="1"/>
  <c r="J277" i="50" s="1"/>
  <c r="K277" i="50" s="1"/>
  <c r="L277" i="50" s="1"/>
  <c r="M277" i="50" s="1"/>
  <c r="N277" i="50" s="1"/>
  <c r="O277" i="50" s="1"/>
  <c r="P277" i="50" s="1"/>
  <c r="Q277" i="50" s="1"/>
  <c r="R277" i="50" s="1"/>
  <c r="S277" i="50" s="1"/>
  <c r="H67" i="50"/>
  <c r="I67" i="50" s="1"/>
  <c r="J67" i="50" s="1"/>
  <c r="K67" i="50" s="1"/>
  <c r="L67" i="50" s="1"/>
  <c r="M67" i="50" s="1"/>
  <c r="N67" i="50" s="1"/>
  <c r="O67" i="50" s="1"/>
  <c r="P67" i="50" s="1"/>
  <c r="Q67" i="50" s="1"/>
  <c r="R67" i="50" s="1"/>
  <c r="S67" i="50" s="1"/>
  <c r="H202" i="49"/>
  <c r="I202" i="49" s="1"/>
  <c r="J202" i="49" s="1"/>
  <c r="K202" i="49" s="1"/>
  <c r="L202" i="49" s="1"/>
  <c r="M202" i="49" s="1"/>
  <c r="N202" i="49" s="1"/>
  <c r="O202" i="49" s="1"/>
  <c r="P202" i="49" s="1"/>
  <c r="Q202" i="49" s="1"/>
  <c r="R202" i="49" s="1"/>
  <c r="S202" i="49" s="1"/>
  <c r="H162" i="48"/>
  <c r="I162" i="48" s="1"/>
  <c r="J162" i="48" s="1"/>
  <c r="K162" i="48" s="1"/>
  <c r="L162" i="48" s="1"/>
  <c r="M162" i="48" s="1"/>
  <c r="N162" i="48" s="1"/>
  <c r="O162" i="48" s="1"/>
  <c r="P162" i="48" s="1"/>
  <c r="Q162" i="48" s="1"/>
  <c r="R162" i="48" s="1"/>
  <c r="S162" i="48" s="1"/>
  <c r="H277" i="46"/>
  <c r="I277" i="46" s="1"/>
  <c r="J277" i="46" s="1"/>
  <c r="K277" i="46" s="1"/>
  <c r="L277" i="46" s="1"/>
  <c r="M277" i="46" s="1"/>
  <c r="N277" i="46" s="1"/>
  <c r="O277" i="46" s="1"/>
  <c r="P277" i="46" s="1"/>
  <c r="Q277" i="46" s="1"/>
  <c r="R277" i="46" s="1"/>
  <c r="S277" i="46" s="1"/>
  <c r="H39" i="28"/>
  <c r="I39" i="28" s="1"/>
  <c r="J39" i="28" s="1"/>
  <c r="K39" i="28" s="1"/>
  <c r="L39" i="28" s="1"/>
  <c r="M39" i="28" s="1"/>
  <c r="N39" i="28" s="1"/>
  <c r="O39" i="28" s="1"/>
  <c r="P39" i="28" s="1"/>
  <c r="Q39" i="28" s="1"/>
  <c r="R39" i="28" s="1"/>
  <c r="S39" i="28" s="1"/>
  <c r="H123" i="23"/>
  <c r="I123" i="23" s="1"/>
  <c r="J123" i="23" s="1"/>
  <c r="K123" i="23" s="1"/>
  <c r="L123" i="23" s="1"/>
  <c r="M123" i="23" s="1"/>
  <c r="N123" i="23" s="1"/>
  <c r="O123" i="23" s="1"/>
  <c r="P123" i="23" s="1"/>
  <c r="Q123" i="23" s="1"/>
  <c r="R123" i="23" s="1"/>
  <c r="S123" i="23" s="1"/>
  <c r="H35" i="23"/>
  <c r="I35" i="23" s="1"/>
  <c r="J35" i="23" s="1"/>
  <c r="K35" i="23" s="1"/>
  <c r="L35" i="23" s="1"/>
  <c r="M35" i="23" s="1"/>
  <c r="N35" i="23" s="1"/>
  <c r="O35" i="23" s="1"/>
  <c r="P35" i="23" s="1"/>
  <c r="Q35" i="23" s="1"/>
  <c r="R35" i="23" s="1"/>
  <c r="S35" i="23" s="1"/>
  <c r="H127" i="51"/>
  <c r="I127" i="51" s="1"/>
  <c r="J127" i="51" s="1"/>
  <c r="K127" i="51" s="1"/>
  <c r="L127" i="51" s="1"/>
  <c r="M127" i="51" s="1"/>
  <c r="N127" i="51" s="1"/>
  <c r="O127" i="51" s="1"/>
  <c r="P127" i="51" s="1"/>
  <c r="Q127" i="51" s="1"/>
  <c r="R127" i="51" s="1"/>
  <c r="S127" i="51" s="1"/>
  <c r="H152" i="49"/>
  <c r="I152" i="49" s="1"/>
  <c r="J152" i="49" s="1"/>
  <c r="K152" i="49" s="1"/>
  <c r="L152" i="49" s="1"/>
  <c r="M152" i="49" s="1"/>
  <c r="N152" i="49" s="1"/>
  <c r="O152" i="49" s="1"/>
  <c r="P152" i="49" s="1"/>
  <c r="Q152" i="49" s="1"/>
  <c r="R152" i="49" s="1"/>
  <c r="S152" i="49" s="1"/>
  <c r="H35" i="31"/>
  <c r="I35" i="31" s="1"/>
  <c r="J35" i="31" s="1"/>
  <c r="K35" i="31" s="1"/>
  <c r="L35" i="31" s="1"/>
  <c r="M35" i="31" s="1"/>
  <c r="N35" i="31" s="1"/>
  <c r="O35" i="31" s="1"/>
  <c r="P35" i="31" s="1"/>
  <c r="Q35" i="31" s="1"/>
  <c r="R35" i="31" s="1"/>
  <c r="S35" i="31" s="1"/>
  <c r="H79" i="21"/>
  <c r="I79" i="21" s="1"/>
  <c r="J79" i="21" s="1"/>
  <c r="K79" i="21" s="1"/>
  <c r="L79" i="21" s="1"/>
  <c r="M79" i="21" s="1"/>
  <c r="N79" i="21" s="1"/>
  <c r="O79" i="21" s="1"/>
  <c r="P79" i="21" s="1"/>
  <c r="Q79" i="21" s="1"/>
  <c r="R79" i="21" s="1"/>
  <c r="S79" i="21" s="1"/>
  <c r="H247" i="20"/>
  <c r="I247" i="20" s="1"/>
  <c r="J247" i="20" s="1"/>
  <c r="K247" i="20" s="1"/>
  <c r="L247" i="20" s="1"/>
  <c r="M247" i="20" s="1"/>
  <c r="N247" i="20" s="1"/>
  <c r="O247" i="20" s="1"/>
  <c r="P247" i="20" s="1"/>
  <c r="Q247" i="20" s="1"/>
  <c r="R247" i="20" s="1"/>
  <c r="S247" i="20" s="1"/>
  <c r="H155" i="20"/>
  <c r="I155" i="20" s="1"/>
  <c r="J155" i="20" s="1"/>
  <c r="K155" i="20" s="1"/>
  <c r="L155" i="20" s="1"/>
  <c r="M155" i="20" s="1"/>
  <c r="N155" i="20" s="1"/>
  <c r="O155" i="20" s="1"/>
  <c r="P155" i="20" s="1"/>
  <c r="Q155" i="20" s="1"/>
  <c r="R155" i="20" s="1"/>
  <c r="S155" i="20" s="1"/>
  <c r="H31" i="20"/>
  <c r="I31" i="20" s="1"/>
  <c r="J31" i="20" s="1"/>
  <c r="K31" i="20" s="1"/>
  <c r="L31" i="20" s="1"/>
  <c r="M31" i="20" s="1"/>
  <c r="N31" i="20" s="1"/>
  <c r="O31" i="20" s="1"/>
  <c r="P31" i="20" s="1"/>
  <c r="Q31" i="20" s="1"/>
  <c r="R31" i="20" s="1"/>
  <c r="S31" i="20" s="1"/>
  <c r="H171" i="23"/>
  <c r="I171" i="23" s="1"/>
  <c r="J171" i="23" s="1"/>
  <c r="K171" i="23" s="1"/>
  <c r="L171" i="23" s="1"/>
  <c r="M171" i="23" s="1"/>
  <c r="N171" i="23" s="1"/>
  <c r="O171" i="23" s="1"/>
  <c r="P171" i="23" s="1"/>
  <c r="Q171" i="23" s="1"/>
  <c r="R171" i="23" s="1"/>
  <c r="S171" i="23" s="1"/>
  <c r="H251" i="22"/>
  <c r="I251" i="22" s="1"/>
  <c r="J251" i="22" s="1"/>
  <c r="K251" i="22" s="1"/>
  <c r="L251" i="22" s="1"/>
  <c r="M251" i="22" s="1"/>
  <c r="N251" i="22" s="1"/>
  <c r="O251" i="22" s="1"/>
  <c r="P251" i="22" s="1"/>
  <c r="Q251" i="22" s="1"/>
  <c r="R251" i="22" s="1"/>
  <c r="S251" i="22" s="1"/>
  <c r="H35" i="22"/>
  <c r="I35" i="22" s="1"/>
  <c r="J35" i="22" s="1"/>
  <c r="K35" i="22" s="1"/>
  <c r="L35" i="22" s="1"/>
  <c r="M35" i="22" s="1"/>
  <c r="N35" i="22" s="1"/>
  <c r="O35" i="22" s="1"/>
  <c r="P35" i="22" s="1"/>
  <c r="Q35" i="22" s="1"/>
  <c r="R35" i="22" s="1"/>
  <c r="S35" i="22" s="1"/>
  <c r="H119" i="20"/>
  <c r="I119" i="20" s="1"/>
  <c r="J119" i="20" s="1"/>
  <c r="K119" i="20" s="1"/>
  <c r="L119" i="20" s="1"/>
  <c r="M119" i="20" s="1"/>
  <c r="N119" i="20" s="1"/>
  <c r="O119" i="20" s="1"/>
  <c r="P119" i="20" s="1"/>
  <c r="Q119" i="20" s="1"/>
  <c r="R119" i="20" s="1"/>
  <c r="S119" i="20" s="1"/>
  <c r="H15" i="20"/>
  <c r="I15" i="20" s="1"/>
  <c r="J15" i="20" s="1"/>
  <c r="K15" i="20" s="1"/>
  <c r="L15" i="20" s="1"/>
  <c r="M15" i="20" s="1"/>
  <c r="N15" i="20" s="1"/>
  <c r="O15" i="20" s="1"/>
  <c r="P15" i="20" s="1"/>
  <c r="Q15" i="20" s="1"/>
  <c r="R15" i="20" s="1"/>
  <c r="S15" i="20" s="1"/>
  <c r="H212" i="50"/>
  <c r="I212" i="50" s="1"/>
  <c r="J212" i="50" s="1"/>
  <c r="K212" i="50" s="1"/>
  <c r="L212" i="50" s="1"/>
  <c r="M212" i="50" s="1"/>
  <c r="N212" i="50" s="1"/>
  <c r="O212" i="50" s="1"/>
  <c r="P212" i="50" s="1"/>
  <c r="Q212" i="50" s="1"/>
  <c r="R212" i="50" s="1"/>
  <c r="S212" i="50" s="1"/>
  <c r="H132" i="48"/>
  <c r="I132" i="48" s="1"/>
  <c r="J132" i="48" s="1"/>
  <c r="K132" i="48" s="1"/>
  <c r="L132" i="48" s="1"/>
  <c r="M132" i="48" s="1"/>
  <c r="N132" i="48" s="1"/>
  <c r="O132" i="48" s="1"/>
  <c r="P132" i="48" s="1"/>
  <c r="Q132" i="48" s="1"/>
  <c r="R132" i="48" s="1"/>
  <c r="S132" i="48" s="1"/>
  <c r="H167" i="46"/>
  <c r="I167" i="46" s="1"/>
  <c r="J167" i="46" s="1"/>
  <c r="K167" i="46" s="1"/>
  <c r="L167" i="46" s="1"/>
  <c r="M167" i="46" s="1"/>
  <c r="N167" i="46" s="1"/>
  <c r="O167" i="46" s="1"/>
  <c r="P167" i="46" s="1"/>
  <c r="Q167" i="46" s="1"/>
  <c r="R167" i="46" s="1"/>
  <c r="S167" i="46" s="1"/>
  <c r="H199" i="23"/>
  <c r="I199" i="23" s="1"/>
  <c r="J199" i="23" s="1"/>
  <c r="K199" i="23" s="1"/>
  <c r="L199" i="23" s="1"/>
  <c r="M199" i="23" s="1"/>
  <c r="N199" i="23" s="1"/>
  <c r="O199" i="23" s="1"/>
  <c r="P199" i="23" s="1"/>
  <c r="Q199" i="23" s="1"/>
  <c r="R199" i="23" s="1"/>
  <c r="S199" i="23" s="1"/>
  <c r="H23" i="23"/>
  <c r="I23" i="23" s="1"/>
  <c r="J23" i="23" s="1"/>
  <c r="K23" i="23" s="1"/>
  <c r="L23" i="23" s="1"/>
  <c r="M23" i="23" s="1"/>
  <c r="N23" i="23" s="1"/>
  <c r="O23" i="23" s="1"/>
  <c r="P23" i="23" s="1"/>
  <c r="Q23" i="23" s="1"/>
  <c r="R23" i="23" s="1"/>
  <c r="S23" i="23" s="1"/>
  <c r="H135" i="20"/>
  <c r="I135" i="20" s="1"/>
  <c r="J135" i="20" s="1"/>
  <c r="K135" i="20" s="1"/>
  <c r="L135" i="20" s="1"/>
  <c r="M135" i="20" s="1"/>
  <c r="N135" i="20" s="1"/>
  <c r="O135" i="20" s="1"/>
  <c r="P135" i="20" s="1"/>
  <c r="Q135" i="20" s="1"/>
  <c r="R135" i="20" s="1"/>
  <c r="S135" i="20" s="1"/>
  <c r="H87" i="20"/>
  <c r="I87" i="20" s="1"/>
  <c r="J87" i="20" s="1"/>
  <c r="K87" i="20" s="1"/>
  <c r="L87" i="20" s="1"/>
  <c r="M87" i="20" s="1"/>
  <c r="N87" i="20" s="1"/>
  <c r="O87" i="20" s="1"/>
  <c r="P87" i="20" s="1"/>
  <c r="Q87" i="20" s="1"/>
  <c r="R87" i="20" s="1"/>
  <c r="S87" i="20" s="1"/>
  <c r="H122" i="51"/>
  <c r="I122" i="51" s="1"/>
  <c r="J122" i="51" s="1"/>
  <c r="K122" i="51" s="1"/>
  <c r="L122" i="51" s="1"/>
  <c r="M122" i="51" s="1"/>
  <c r="N122" i="51" s="1"/>
  <c r="O122" i="51" s="1"/>
  <c r="P122" i="51" s="1"/>
  <c r="Q122" i="51" s="1"/>
  <c r="R122" i="51" s="1"/>
  <c r="S122" i="51" s="1"/>
  <c r="H282" i="46"/>
  <c r="I282" i="46" s="1"/>
  <c r="J282" i="46" s="1"/>
  <c r="K282" i="46" s="1"/>
  <c r="L282" i="46" s="1"/>
  <c r="M282" i="46" s="1"/>
  <c r="N282" i="46" s="1"/>
  <c r="O282" i="46" s="1"/>
  <c r="P282" i="46" s="1"/>
  <c r="Q282" i="46" s="1"/>
  <c r="R282" i="46" s="1"/>
  <c r="S282" i="46" s="1"/>
  <c r="H79" i="31"/>
  <c r="I79" i="31" s="1"/>
  <c r="J79" i="31" s="1"/>
  <c r="K79" i="31" s="1"/>
  <c r="L79" i="31" s="1"/>
  <c r="M79" i="31" s="1"/>
  <c r="N79" i="31" s="1"/>
  <c r="O79" i="31" s="1"/>
  <c r="P79" i="31" s="1"/>
  <c r="Q79" i="31" s="1"/>
  <c r="R79" i="31" s="1"/>
  <c r="S79" i="31" s="1"/>
  <c r="H79" i="27"/>
  <c r="I79" i="27" s="1"/>
  <c r="J79" i="27" s="1"/>
  <c r="K79" i="27" s="1"/>
  <c r="L79" i="27" s="1"/>
  <c r="M79" i="27" s="1"/>
  <c r="N79" i="27" s="1"/>
  <c r="O79" i="27" s="1"/>
  <c r="P79" i="27" s="1"/>
  <c r="Q79" i="27" s="1"/>
  <c r="R79" i="27" s="1"/>
  <c r="S79" i="27" s="1"/>
  <c r="H167" i="23"/>
  <c r="I167" i="23" s="1"/>
  <c r="J167" i="23" s="1"/>
  <c r="K167" i="23" s="1"/>
  <c r="L167" i="23" s="1"/>
  <c r="M167" i="23" s="1"/>
  <c r="N167" i="23" s="1"/>
  <c r="O167" i="23" s="1"/>
  <c r="P167" i="23" s="1"/>
  <c r="Q167" i="23" s="1"/>
  <c r="R167" i="23" s="1"/>
  <c r="S167" i="23" s="1"/>
  <c r="H79" i="22"/>
  <c r="I79" i="22" s="1"/>
  <c r="J79" i="22" s="1"/>
  <c r="K79" i="22" s="1"/>
  <c r="L79" i="22" s="1"/>
  <c r="M79" i="22" s="1"/>
  <c r="N79" i="22" s="1"/>
  <c r="O79" i="22" s="1"/>
  <c r="P79" i="22" s="1"/>
  <c r="Q79" i="22" s="1"/>
  <c r="R79" i="22" s="1"/>
  <c r="S79" i="22" s="1"/>
  <c r="H159" i="20"/>
  <c r="I159" i="20" s="1"/>
  <c r="J159" i="20" s="1"/>
  <c r="K159" i="20" s="1"/>
  <c r="L159" i="20" s="1"/>
  <c r="M159" i="20" s="1"/>
  <c r="N159" i="20" s="1"/>
  <c r="O159" i="20" s="1"/>
  <c r="P159" i="20" s="1"/>
  <c r="Q159" i="20" s="1"/>
  <c r="R159" i="20" s="1"/>
  <c r="S159" i="20" s="1"/>
  <c r="H55" i="20"/>
  <c r="I55" i="20" s="1"/>
  <c r="J55" i="20" s="1"/>
  <c r="K55" i="20" s="1"/>
  <c r="L55" i="20" s="1"/>
  <c r="M55" i="20" s="1"/>
  <c r="N55" i="20" s="1"/>
  <c r="O55" i="20" s="1"/>
  <c r="P55" i="20" s="1"/>
  <c r="Q55" i="20" s="1"/>
  <c r="R55" i="20" s="1"/>
  <c r="S55" i="20" s="1"/>
  <c r="H119" i="4"/>
  <c r="I119" i="4" s="1"/>
  <c r="J119" i="4" s="1"/>
  <c r="K119" i="4" s="1"/>
  <c r="L119" i="4" s="1"/>
  <c r="M119" i="4" s="1"/>
  <c r="N119" i="4" s="1"/>
  <c r="O119" i="4" s="1"/>
  <c r="P119" i="4" s="1"/>
  <c r="Q119" i="4" s="1"/>
  <c r="R119" i="4" s="1"/>
  <c r="S119" i="4" s="1"/>
  <c r="H207" i="51"/>
  <c r="I207" i="51" s="1"/>
  <c r="J207" i="51" s="1"/>
  <c r="K207" i="51" s="1"/>
  <c r="L207" i="51" s="1"/>
  <c r="M207" i="51" s="1"/>
  <c r="N207" i="51" s="1"/>
  <c r="O207" i="51" s="1"/>
  <c r="P207" i="51" s="1"/>
  <c r="Q207" i="51" s="1"/>
  <c r="R207" i="51" s="1"/>
  <c r="S207" i="51" s="1"/>
  <c r="H107" i="51"/>
  <c r="I107" i="51" s="1"/>
  <c r="J107" i="51" s="1"/>
  <c r="K107" i="51" s="1"/>
  <c r="L107" i="51" s="1"/>
  <c r="M107" i="51" s="1"/>
  <c r="N107" i="51" s="1"/>
  <c r="O107" i="51" s="1"/>
  <c r="P107" i="51" s="1"/>
  <c r="Q107" i="51" s="1"/>
  <c r="R107" i="51" s="1"/>
  <c r="S107" i="51" s="1"/>
  <c r="H87" i="50"/>
  <c r="I87" i="50" s="1"/>
  <c r="J87" i="50" s="1"/>
  <c r="K87" i="50" s="1"/>
  <c r="L87" i="50" s="1"/>
  <c r="M87" i="50" s="1"/>
  <c r="N87" i="50" s="1"/>
  <c r="O87" i="50" s="1"/>
  <c r="P87" i="50" s="1"/>
  <c r="Q87" i="50" s="1"/>
  <c r="R87" i="50" s="1"/>
  <c r="S87" i="50" s="1"/>
  <c r="H22" i="49"/>
  <c r="I22" i="49" s="1"/>
  <c r="J22" i="49" s="1"/>
  <c r="K22" i="49" s="1"/>
  <c r="L22" i="49" s="1"/>
  <c r="M22" i="49" s="1"/>
  <c r="N22" i="49" s="1"/>
  <c r="O22" i="49" s="1"/>
  <c r="P22" i="49" s="1"/>
  <c r="Q22" i="49" s="1"/>
  <c r="R22" i="49" s="1"/>
  <c r="S22" i="49" s="1"/>
  <c r="H23" i="31"/>
  <c r="I23" i="31" s="1"/>
  <c r="J23" i="31" s="1"/>
  <c r="K23" i="31" s="1"/>
  <c r="L23" i="31" s="1"/>
  <c r="M23" i="31" s="1"/>
  <c r="N23" i="31" s="1"/>
  <c r="O23" i="31" s="1"/>
  <c r="P23" i="31" s="1"/>
  <c r="Q23" i="31" s="1"/>
  <c r="R23" i="31" s="1"/>
  <c r="S23" i="31" s="1"/>
  <c r="H15" i="29"/>
  <c r="I15" i="29" s="1"/>
  <c r="J15" i="29" s="1"/>
  <c r="K15" i="29" s="1"/>
  <c r="L15" i="29" s="1"/>
  <c r="M15" i="29" s="1"/>
  <c r="N15" i="29" s="1"/>
  <c r="O15" i="29" s="1"/>
  <c r="P15" i="29" s="1"/>
  <c r="Q15" i="29" s="1"/>
  <c r="R15" i="29" s="1"/>
  <c r="S15" i="29" s="1"/>
  <c r="H83" i="23"/>
  <c r="I83" i="23" s="1"/>
  <c r="J83" i="23" s="1"/>
  <c r="K83" i="23" s="1"/>
  <c r="L83" i="23" s="1"/>
  <c r="M83" i="23" s="1"/>
  <c r="N83" i="23" s="1"/>
  <c r="O83" i="23" s="1"/>
  <c r="P83" i="23" s="1"/>
  <c r="Q83" i="23" s="1"/>
  <c r="R83" i="23" s="1"/>
  <c r="S83" i="23" s="1"/>
  <c r="J79" i="20"/>
  <c r="K79" i="20" s="1"/>
  <c r="L79" i="20" s="1"/>
  <c r="M79" i="20" s="1"/>
  <c r="N79" i="20" s="1"/>
  <c r="O79" i="20" s="1"/>
  <c r="P79" i="20" s="1"/>
  <c r="Q79" i="20" s="1"/>
  <c r="R79" i="20" s="1"/>
  <c r="S79" i="20" s="1"/>
  <c r="J91" i="20"/>
  <c r="K91" i="20" s="1"/>
  <c r="L91" i="20" s="1"/>
  <c r="M91" i="20" s="1"/>
  <c r="N91" i="20" s="1"/>
  <c r="O91" i="20" s="1"/>
  <c r="P91" i="20" s="1"/>
  <c r="Q91" i="20" s="1"/>
  <c r="R91" i="20" s="1"/>
  <c r="S91" i="20" s="1"/>
  <c r="J231" i="20"/>
  <c r="K231" i="20" s="1"/>
  <c r="L231" i="20" s="1"/>
  <c r="M231" i="20" s="1"/>
  <c r="N231" i="20" s="1"/>
  <c r="O231" i="20" s="1"/>
  <c r="P231" i="20" s="1"/>
  <c r="Q231" i="20" s="1"/>
  <c r="R231" i="20" s="1"/>
  <c r="S231" i="20" s="1"/>
  <c r="J211" i="4"/>
  <c r="K211" i="4" s="1"/>
  <c r="L211" i="4" s="1"/>
  <c r="M211" i="4" s="1"/>
  <c r="N211" i="4" s="1"/>
  <c r="O211" i="4" s="1"/>
  <c r="P211" i="4" s="1"/>
  <c r="Q211" i="4" s="1"/>
  <c r="R211" i="4" s="1"/>
  <c r="S211" i="4" s="1"/>
  <c r="J247" i="51"/>
  <c r="K247" i="51" s="1"/>
  <c r="L247" i="51" s="1"/>
  <c r="M247" i="51" s="1"/>
  <c r="N247" i="51" s="1"/>
  <c r="O247" i="51" s="1"/>
  <c r="P247" i="51" s="1"/>
  <c r="Q247" i="51" s="1"/>
  <c r="R247" i="51" s="1"/>
  <c r="S247" i="51" s="1"/>
  <c r="J137" i="51"/>
  <c r="K137" i="51" s="1"/>
  <c r="L137" i="51" s="1"/>
  <c r="M137" i="51" s="1"/>
  <c r="N137" i="51" s="1"/>
  <c r="O137" i="51" s="1"/>
  <c r="P137" i="51" s="1"/>
  <c r="Q137" i="51" s="1"/>
  <c r="R137" i="51" s="1"/>
  <c r="S137" i="51" s="1"/>
  <c r="H77" i="51"/>
  <c r="I77" i="51" s="1"/>
  <c r="J77" i="51" s="1"/>
  <c r="K77" i="51" s="1"/>
  <c r="L77" i="51" s="1"/>
  <c r="M77" i="51" s="1"/>
  <c r="N77" i="51" s="1"/>
  <c r="O77" i="51" s="1"/>
  <c r="P77" i="51" s="1"/>
  <c r="Q77" i="51" s="1"/>
  <c r="R77" i="51" s="1"/>
  <c r="S77" i="51" s="1"/>
  <c r="H117" i="50"/>
  <c r="I117" i="50" s="1"/>
  <c r="J117" i="50" s="1"/>
  <c r="K117" i="50" s="1"/>
  <c r="L117" i="50" s="1"/>
  <c r="M117" i="50" s="1"/>
  <c r="N117" i="50" s="1"/>
  <c r="O117" i="50" s="1"/>
  <c r="P117" i="50" s="1"/>
  <c r="Q117" i="50" s="1"/>
  <c r="R117" i="50" s="1"/>
  <c r="S117" i="50" s="1"/>
  <c r="H42" i="50"/>
  <c r="I42" i="50" s="1"/>
  <c r="J42" i="50" s="1"/>
  <c r="K42" i="50" s="1"/>
  <c r="L42" i="50" s="1"/>
  <c r="M42" i="50" s="1"/>
  <c r="N42" i="50" s="1"/>
  <c r="O42" i="50" s="1"/>
  <c r="P42" i="50" s="1"/>
  <c r="Q42" i="50" s="1"/>
  <c r="R42" i="50" s="1"/>
  <c r="S42" i="50" s="1"/>
  <c r="H247" i="49"/>
  <c r="I247" i="49" s="1"/>
  <c r="J247" i="49" s="1"/>
  <c r="K247" i="49" s="1"/>
  <c r="L247" i="49" s="1"/>
  <c r="M247" i="49" s="1"/>
  <c r="N247" i="49" s="1"/>
  <c r="O247" i="49" s="1"/>
  <c r="P247" i="49" s="1"/>
  <c r="Q247" i="49" s="1"/>
  <c r="R247" i="49" s="1"/>
  <c r="S247" i="49" s="1"/>
  <c r="H92" i="48"/>
  <c r="I92" i="48" s="1"/>
  <c r="J92" i="48" s="1"/>
  <c r="K92" i="48" s="1"/>
  <c r="L92" i="48" s="1"/>
  <c r="M92" i="48" s="1"/>
  <c r="N92" i="48" s="1"/>
  <c r="O92" i="48" s="1"/>
  <c r="P92" i="48" s="1"/>
  <c r="Q92" i="48" s="1"/>
  <c r="R92" i="48" s="1"/>
  <c r="S92" i="48" s="1"/>
  <c r="H207" i="46"/>
  <c r="I207" i="46" s="1"/>
  <c r="J207" i="46" s="1"/>
  <c r="K207" i="46" s="1"/>
  <c r="L207" i="46" s="1"/>
  <c r="M207" i="46" s="1"/>
  <c r="N207" i="46" s="1"/>
  <c r="O207" i="46" s="1"/>
  <c r="P207" i="46" s="1"/>
  <c r="Q207" i="46" s="1"/>
  <c r="R207" i="46" s="1"/>
  <c r="S207" i="46" s="1"/>
  <c r="H67" i="31"/>
  <c r="I67" i="31" s="1"/>
  <c r="J67" i="31" s="1"/>
  <c r="K67" i="31" s="1"/>
  <c r="L67" i="31" s="1"/>
  <c r="M67" i="31" s="1"/>
  <c r="N67" i="31" s="1"/>
  <c r="O67" i="31" s="1"/>
  <c r="P67" i="31" s="1"/>
  <c r="Q67" i="31" s="1"/>
  <c r="R67" i="31" s="1"/>
  <c r="S67" i="31" s="1"/>
  <c r="H175" i="23"/>
  <c r="I175" i="23" s="1"/>
  <c r="J175" i="23" s="1"/>
  <c r="K175" i="23" s="1"/>
  <c r="L175" i="23" s="1"/>
  <c r="M175" i="23" s="1"/>
  <c r="N175" i="23" s="1"/>
  <c r="O175" i="23" s="1"/>
  <c r="P175" i="23" s="1"/>
  <c r="Q175" i="23" s="1"/>
  <c r="R175" i="23" s="1"/>
  <c r="S175" i="23" s="1"/>
  <c r="H157" i="50"/>
  <c r="I157" i="50" s="1"/>
  <c r="J157" i="50" s="1"/>
  <c r="K157" i="50" s="1"/>
  <c r="L157" i="50" s="1"/>
  <c r="M157" i="50" s="1"/>
  <c r="N157" i="50" s="1"/>
  <c r="O157" i="50" s="1"/>
  <c r="P157" i="50" s="1"/>
  <c r="Q157" i="50" s="1"/>
  <c r="R157" i="50" s="1"/>
  <c r="S157" i="50" s="1"/>
  <c r="H132" i="49"/>
  <c r="I132" i="49" s="1"/>
  <c r="J132" i="49" s="1"/>
  <c r="K132" i="49" s="1"/>
  <c r="L132" i="49" s="1"/>
  <c r="M132" i="49" s="1"/>
  <c r="N132" i="49" s="1"/>
  <c r="O132" i="49" s="1"/>
  <c r="P132" i="49" s="1"/>
  <c r="Q132" i="49" s="1"/>
  <c r="R132" i="49" s="1"/>
  <c r="S132" i="49" s="1"/>
  <c r="H17" i="49"/>
  <c r="I17" i="49" s="1"/>
  <c r="J17" i="49" s="1"/>
  <c r="K17" i="49" s="1"/>
  <c r="L17" i="49" s="1"/>
  <c r="M17" i="49" s="1"/>
  <c r="N17" i="49" s="1"/>
  <c r="O17" i="49" s="1"/>
  <c r="P17" i="49" s="1"/>
  <c r="Q17" i="49" s="1"/>
  <c r="R17" i="49" s="1"/>
  <c r="S17" i="49" s="1"/>
  <c r="H87" i="22"/>
  <c r="I87" i="22" s="1"/>
  <c r="J87" i="22" s="1"/>
  <c r="K87" i="22" s="1"/>
  <c r="L87" i="22" s="1"/>
  <c r="M87" i="22" s="1"/>
  <c r="N87" i="22" s="1"/>
  <c r="O87" i="22" s="1"/>
  <c r="P87" i="22" s="1"/>
  <c r="Q87" i="22" s="1"/>
  <c r="R87" i="22" s="1"/>
  <c r="S87" i="22" s="1"/>
  <c r="H239" i="20"/>
  <c r="I239" i="20" s="1"/>
  <c r="J239" i="20" s="1"/>
  <c r="K239" i="20" s="1"/>
  <c r="L239" i="20" s="1"/>
  <c r="M239" i="20" s="1"/>
  <c r="N239" i="20" s="1"/>
  <c r="O239" i="20" s="1"/>
  <c r="P239" i="20" s="1"/>
  <c r="Q239" i="20" s="1"/>
  <c r="R239" i="20" s="1"/>
  <c r="S239" i="20" s="1"/>
  <c r="H127" i="20"/>
  <c r="I127" i="20" s="1"/>
  <c r="J127" i="20" s="1"/>
  <c r="K127" i="20" s="1"/>
  <c r="L127" i="20" s="1"/>
  <c r="M127" i="20" s="1"/>
  <c r="N127" i="20" s="1"/>
  <c r="O127" i="20" s="1"/>
  <c r="P127" i="20" s="1"/>
  <c r="Q127" i="20" s="1"/>
  <c r="R127" i="20" s="1"/>
  <c r="S127" i="20" s="1"/>
  <c r="H15" i="30"/>
  <c r="I15" i="30" s="1"/>
  <c r="J15" i="30" s="1"/>
  <c r="K15" i="30" s="1"/>
  <c r="L15" i="30" s="1"/>
  <c r="M15" i="30" s="1"/>
  <c r="N15" i="30" s="1"/>
  <c r="O15" i="30" s="1"/>
  <c r="P15" i="30" s="1"/>
  <c r="Q15" i="30" s="1"/>
  <c r="R15" i="30" s="1"/>
  <c r="S15" i="30" s="1"/>
  <c r="H71" i="28"/>
  <c r="I71" i="28" s="1"/>
  <c r="J71" i="28" s="1"/>
  <c r="K71" i="28" s="1"/>
  <c r="L71" i="28" s="1"/>
  <c r="M71" i="28" s="1"/>
  <c r="N71" i="28" s="1"/>
  <c r="O71" i="28" s="1"/>
  <c r="P71" i="28" s="1"/>
  <c r="Q71" i="28" s="1"/>
  <c r="R71" i="28" s="1"/>
  <c r="S71" i="28" s="1"/>
  <c r="H151" i="23"/>
  <c r="I151" i="23" s="1"/>
  <c r="J151" i="23" s="1"/>
  <c r="K151" i="23" s="1"/>
  <c r="L151" i="23" s="1"/>
  <c r="M151" i="23" s="1"/>
  <c r="N151" i="23" s="1"/>
  <c r="O151" i="23" s="1"/>
  <c r="P151" i="23" s="1"/>
  <c r="Q151" i="23" s="1"/>
  <c r="R151" i="23" s="1"/>
  <c r="S151" i="23" s="1"/>
  <c r="H107" i="23"/>
  <c r="I107" i="23" s="1"/>
  <c r="J107" i="23" s="1"/>
  <c r="K107" i="23" s="1"/>
  <c r="L107" i="23" s="1"/>
  <c r="M107" i="23" s="1"/>
  <c r="N107" i="23" s="1"/>
  <c r="O107" i="23" s="1"/>
  <c r="P107" i="23" s="1"/>
  <c r="Q107" i="23" s="1"/>
  <c r="R107" i="23" s="1"/>
  <c r="S107" i="23" s="1"/>
  <c r="H12" i="51"/>
  <c r="I12" i="51" s="1"/>
  <c r="J12" i="51" s="1"/>
  <c r="K12" i="51" s="1"/>
  <c r="L12" i="51" s="1"/>
  <c r="M12" i="51" s="1"/>
  <c r="N12" i="51" s="1"/>
  <c r="O12" i="51" s="1"/>
  <c r="P12" i="51" s="1"/>
  <c r="Q12" i="51" s="1"/>
  <c r="R12" i="51" s="1"/>
  <c r="S12" i="51" s="1"/>
  <c r="H57" i="50"/>
  <c r="I57" i="50" s="1"/>
  <c r="J57" i="50" s="1"/>
  <c r="K57" i="50" s="1"/>
  <c r="L57" i="50" s="1"/>
  <c r="M57" i="50" s="1"/>
  <c r="N57" i="50" s="1"/>
  <c r="O57" i="50" s="1"/>
  <c r="P57" i="50" s="1"/>
  <c r="Q57" i="50" s="1"/>
  <c r="R57" i="50" s="1"/>
  <c r="S57" i="50" s="1"/>
  <c r="H162" i="49"/>
  <c r="I162" i="49" s="1"/>
  <c r="J162" i="49" s="1"/>
  <c r="K162" i="49" s="1"/>
  <c r="L162" i="49" s="1"/>
  <c r="M162" i="49" s="1"/>
  <c r="N162" i="49" s="1"/>
  <c r="O162" i="49" s="1"/>
  <c r="P162" i="49" s="1"/>
  <c r="Q162" i="49" s="1"/>
  <c r="R162" i="49" s="1"/>
  <c r="S162" i="49" s="1"/>
  <c r="H62" i="48"/>
  <c r="I62" i="48" s="1"/>
  <c r="J62" i="48" s="1"/>
  <c r="K62" i="48" s="1"/>
  <c r="L62" i="48" s="1"/>
  <c r="M62" i="48" s="1"/>
  <c r="N62" i="48" s="1"/>
  <c r="O62" i="48" s="1"/>
  <c r="P62" i="48" s="1"/>
  <c r="Q62" i="48" s="1"/>
  <c r="R62" i="48" s="1"/>
  <c r="S62" i="48" s="1"/>
  <c r="H82" i="46"/>
  <c r="I82" i="46" s="1"/>
  <c r="J82" i="46" s="1"/>
  <c r="K82" i="46" s="1"/>
  <c r="L82" i="46" s="1"/>
  <c r="M82" i="46" s="1"/>
  <c r="N82" i="46" s="1"/>
  <c r="O82" i="46" s="1"/>
  <c r="P82" i="46" s="1"/>
  <c r="Q82" i="46" s="1"/>
  <c r="R82" i="46" s="1"/>
  <c r="S82" i="46" s="1"/>
  <c r="H163" i="23"/>
  <c r="I163" i="23" s="1"/>
  <c r="J163" i="23" s="1"/>
  <c r="K163" i="23" s="1"/>
  <c r="L163" i="23" s="1"/>
  <c r="M163" i="23" s="1"/>
  <c r="N163" i="23" s="1"/>
  <c r="O163" i="23" s="1"/>
  <c r="P163" i="23" s="1"/>
  <c r="Q163" i="23" s="1"/>
  <c r="R163" i="23" s="1"/>
  <c r="S163" i="23" s="1"/>
  <c r="H75" i="22"/>
  <c r="I75" i="22" s="1"/>
  <c r="J75" i="22" s="1"/>
  <c r="K75" i="22" s="1"/>
  <c r="L75" i="22" s="1"/>
  <c r="M75" i="22" s="1"/>
  <c r="N75" i="22" s="1"/>
  <c r="O75" i="22" s="1"/>
  <c r="P75" i="22" s="1"/>
  <c r="Q75" i="22" s="1"/>
  <c r="R75" i="22" s="1"/>
  <c r="S75" i="22" s="1"/>
  <c r="H83" i="21"/>
  <c r="I83" i="21" s="1"/>
  <c r="J83" i="21" s="1"/>
  <c r="K83" i="21" s="1"/>
  <c r="L83" i="21" s="1"/>
  <c r="M83" i="21" s="1"/>
  <c r="N83" i="21" s="1"/>
  <c r="O83" i="21" s="1"/>
  <c r="P83" i="21" s="1"/>
  <c r="Q83" i="21" s="1"/>
  <c r="R83" i="21" s="1"/>
  <c r="S83" i="21" s="1"/>
  <c r="H103" i="20"/>
  <c r="I103" i="20" s="1"/>
  <c r="J103" i="20" s="1"/>
  <c r="K103" i="20" s="1"/>
  <c r="L103" i="20" s="1"/>
  <c r="M103" i="20" s="1"/>
  <c r="N103" i="20" s="1"/>
  <c r="O103" i="20" s="1"/>
  <c r="P103" i="20" s="1"/>
  <c r="Q103" i="20" s="1"/>
  <c r="R103" i="20" s="1"/>
  <c r="S103" i="20" s="1"/>
  <c r="H219" i="4"/>
  <c r="I219" i="4" s="1"/>
  <c r="J219" i="4" s="1"/>
  <c r="K219" i="4" s="1"/>
  <c r="L219" i="4" s="1"/>
  <c r="M219" i="4" s="1"/>
  <c r="N219" i="4" s="1"/>
  <c r="O219" i="4" s="1"/>
  <c r="P219" i="4" s="1"/>
  <c r="Q219" i="4" s="1"/>
  <c r="R219" i="4" s="1"/>
  <c r="S219" i="4" s="1"/>
  <c r="H12" i="50"/>
  <c r="I12" i="50" s="1"/>
  <c r="J12" i="50" s="1"/>
  <c r="K12" i="50" s="1"/>
  <c r="L12" i="50" s="1"/>
  <c r="M12" i="50" s="1"/>
  <c r="N12" i="50" s="1"/>
  <c r="O12" i="50" s="1"/>
  <c r="P12" i="50" s="1"/>
  <c r="Q12" i="50" s="1"/>
  <c r="R12" i="50" s="1"/>
  <c r="S12" i="50" s="1"/>
  <c r="H257" i="50"/>
  <c r="I257" i="50" s="1"/>
  <c r="J257" i="50" s="1"/>
  <c r="K257" i="50" s="1"/>
  <c r="L257" i="50" s="1"/>
  <c r="M257" i="50" s="1"/>
  <c r="N257" i="50" s="1"/>
  <c r="O257" i="50" s="1"/>
  <c r="P257" i="50" s="1"/>
  <c r="Q257" i="50" s="1"/>
  <c r="R257" i="50" s="1"/>
  <c r="S257" i="50" s="1"/>
  <c r="H92" i="50"/>
  <c r="I92" i="50" s="1"/>
  <c r="J92" i="50" s="1"/>
  <c r="K92" i="50" s="1"/>
  <c r="L92" i="50" s="1"/>
  <c r="M92" i="50" s="1"/>
  <c r="N92" i="50" s="1"/>
  <c r="O92" i="50" s="1"/>
  <c r="P92" i="50" s="1"/>
  <c r="Q92" i="50" s="1"/>
  <c r="R92" i="50" s="1"/>
  <c r="S92" i="50" s="1"/>
  <c r="H237" i="49"/>
  <c r="I237" i="49" s="1"/>
  <c r="J237" i="49" s="1"/>
  <c r="K237" i="49" s="1"/>
  <c r="L237" i="49" s="1"/>
  <c r="M237" i="49" s="1"/>
  <c r="N237" i="49" s="1"/>
  <c r="O237" i="49" s="1"/>
  <c r="P237" i="49" s="1"/>
  <c r="Q237" i="49" s="1"/>
  <c r="R237" i="49" s="1"/>
  <c r="S237" i="49" s="1"/>
  <c r="H119" i="23"/>
  <c r="I119" i="23" s="1"/>
  <c r="J119" i="23" s="1"/>
  <c r="K119" i="23" s="1"/>
  <c r="L119" i="23" s="1"/>
  <c r="M119" i="23" s="1"/>
  <c r="N119" i="23" s="1"/>
  <c r="O119" i="23" s="1"/>
  <c r="P119" i="23" s="1"/>
  <c r="Q119" i="23" s="1"/>
  <c r="R119" i="23" s="1"/>
  <c r="S119" i="23" s="1"/>
  <c r="H187" i="20"/>
  <c r="I187" i="20" s="1"/>
  <c r="J187" i="20" s="1"/>
  <c r="K187" i="20" s="1"/>
  <c r="L187" i="20" s="1"/>
  <c r="M187" i="20" s="1"/>
  <c r="N187" i="20" s="1"/>
  <c r="O187" i="20" s="1"/>
  <c r="P187" i="20" s="1"/>
  <c r="Q187" i="20" s="1"/>
  <c r="R187" i="20" s="1"/>
  <c r="S187" i="20" s="1"/>
  <c r="H151" i="20"/>
  <c r="I151" i="20" s="1"/>
  <c r="J151" i="20" s="1"/>
  <c r="K151" i="20" s="1"/>
  <c r="L151" i="20" s="1"/>
  <c r="M151" i="20" s="1"/>
  <c r="N151" i="20" s="1"/>
  <c r="O151" i="20" s="1"/>
  <c r="P151" i="20" s="1"/>
  <c r="Q151" i="20" s="1"/>
  <c r="R151" i="20" s="1"/>
  <c r="S151" i="20" s="1"/>
  <c r="H27" i="20"/>
  <c r="I27" i="20" s="1"/>
  <c r="J27" i="20" s="1"/>
  <c r="K27" i="20" s="1"/>
  <c r="L27" i="20" s="1"/>
  <c r="M27" i="20" s="1"/>
  <c r="N27" i="20" s="1"/>
  <c r="O27" i="20" s="1"/>
  <c r="P27" i="20" s="1"/>
  <c r="Q27" i="20" s="1"/>
  <c r="R27" i="20" s="1"/>
  <c r="S27" i="20" s="1"/>
  <c r="H59" i="28"/>
  <c r="I59" i="28" s="1"/>
  <c r="J59" i="28" s="1"/>
  <c r="K59" i="28" s="1"/>
  <c r="L59" i="28" s="1"/>
  <c r="M59" i="28" s="1"/>
  <c r="N59" i="28" s="1"/>
  <c r="O59" i="28" s="1"/>
  <c r="P59" i="28" s="1"/>
  <c r="Q59" i="28" s="1"/>
  <c r="R59" i="28" s="1"/>
  <c r="S59" i="28" s="1"/>
  <c r="H99" i="23"/>
  <c r="I99" i="23" s="1"/>
  <c r="J99" i="23" s="1"/>
  <c r="K99" i="23" s="1"/>
  <c r="L99" i="23" s="1"/>
  <c r="M99" i="23" s="1"/>
  <c r="N99" i="23" s="1"/>
  <c r="O99" i="23" s="1"/>
  <c r="P99" i="23" s="1"/>
  <c r="Q99" i="23" s="1"/>
  <c r="R99" i="23" s="1"/>
  <c r="S99" i="23" s="1"/>
  <c r="D40" i="18"/>
  <c r="O40" i="18" s="1"/>
  <c r="C49" i="18" s="1"/>
  <c r="E43" i="18"/>
  <c r="I43" i="18"/>
  <c r="M43" i="18"/>
  <c r="D41" i="18"/>
  <c r="O41" i="18" s="1"/>
  <c r="I50" i="18" s="1"/>
  <c r="F43" i="18"/>
  <c r="N43" i="18"/>
  <c r="H10" i="51"/>
  <c r="I10" i="51" s="1"/>
  <c r="J10" i="51" s="1"/>
  <c r="K10" i="51" s="1"/>
  <c r="L10" i="51" s="1"/>
  <c r="M10" i="51" s="1"/>
  <c r="N10" i="51" s="1"/>
  <c r="O10" i="51" s="1"/>
  <c r="P10" i="51" s="1"/>
  <c r="Q10" i="51" s="1"/>
  <c r="R10" i="51" s="1"/>
  <c r="S10" i="51" s="1"/>
  <c r="G9" i="51"/>
  <c r="H9" i="51" s="1"/>
  <c r="I9" i="51" s="1"/>
  <c r="J9" i="51" s="1"/>
  <c r="K9" i="51" s="1"/>
  <c r="L9" i="51" s="1"/>
  <c r="M9" i="51" s="1"/>
  <c r="N9" i="51" s="1"/>
  <c r="O9" i="51" s="1"/>
  <c r="P9" i="51" s="1"/>
  <c r="Q9" i="51" s="1"/>
  <c r="R9" i="51" s="1"/>
  <c r="S9" i="51" s="1"/>
  <c r="D5" i="51"/>
  <c r="E5" i="51" s="1"/>
  <c r="H10" i="50"/>
  <c r="I10" i="50" s="1"/>
  <c r="J10" i="50" s="1"/>
  <c r="K10" i="50" s="1"/>
  <c r="L10" i="50" s="1"/>
  <c r="M10" i="50" s="1"/>
  <c r="N10" i="50" s="1"/>
  <c r="O10" i="50" s="1"/>
  <c r="P10" i="50" s="1"/>
  <c r="Q10" i="50" s="1"/>
  <c r="R10" i="50" s="1"/>
  <c r="S10" i="50" s="1"/>
  <c r="G9" i="50"/>
  <c r="H9" i="50" s="1"/>
  <c r="I9" i="50" s="1"/>
  <c r="J9" i="50" s="1"/>
  <c r="K9" i="50" s="1"/>
  <c r="L9" i="50" s="1"/>
  <c r="M9" i="50" s="1"/>
  <c r="N9" i="50" s="1"/>
  <c r="O9" i="50" s="1"/>
  <c r="P9" i="50" s="1"/>
  <c r="Q9" i="50" s="1"/>
  <c r="R9" i="50" s="1"/>
  <c r="S9" i="50" s="1"/>
  <c r="G8" i="50"/>
  <c r="H8" i="50" s="1"/>
  <c r="I8" i="50" s="1"/>
  <c r="J8" i="50" s="1"/>
  <c r="K8" i="50" s="1"/>
  <c r="L8" i="50" s="1"/>
  <c r="M8" i="50" s="1"/>
  <c r="N8" i="50" s="1"/>
  <c r="O8" i="50" s="1"/>
  <c r="P8" i="50" s="1"/>
  <c r="Q8" i="50" s="1"/>
  <c r="R8" i="50" s="1"/>
  <c r="S8" i="50" s="1"/>
  <c r="D5" i="50"/>
  <c r="E5" i="50" s="1"/>
  <c r="H10" i="49"/>
  <c r="I10" i="49" s="1"/>
  <c r="J10" i="49" s="1"/>
  <c r="K10" i="49" s="1"/>
  <c r="L10" i="49" s="1"/>
  <c r="M10" i="49" s="1"/>
  <c r="N10" i="49" s="1"/>
  <c r="O10" i="49" s="1"/>
  <c r="P10" i="49" s="1"/>
  <c r="Q10" i="49" s="1"/>
  <c r="R10" i="49" s="1"/>
  <c r="S10" i="49" s="1"/>
  <c r="G9" i="49"/>
  <c r="H9" i="49" s="1"/>
  <c r="I9" i="49" s="1"/>
  <c r="J9" i="49" s="1"/>
  <c r="K9" i="49" s="1"/>
  <c r="L9" i="49" s="1"/>
  <c r="M9" i="49" s="1"/>
  <c r="N9" i="49" s="1"/>
  <c r="O9" i="49" s="1"/>
  <c r="P9" i="49" s="1"/>
  <c r="Q9" i="49" s="1"/>
  <c r="R9" i="49" s="1"/>
  <c r="S9" i="49" s="1"/>
  <c r="G8" i="49"/>
  <c r="H8" i="49" s="1"/>
  <c r="I8" i="49" s="1"/>
  <c r="J8" i="49" s="1"/>
  <c r="K8" i="49" s="1"/>
  <c r="L8" i="49" s="1"/>
  <c r="M8" i="49" s="1"/>
  <c r="N8" i="49" s="1"/>
  <c r="O8" i="49" s="1"/>
  <c r="P8" i="49" s="1"/>
  <c r="Q8" i="49" s="1"/>
  <c r="R8" i="49" s="1"/>
  <c r="S8" i="49" s="1"/>
  <c r="D5" i="49"/>
  <c r="E5" i="49" s="1"/>
  <c r="H10" i="48"/>
  <c r="I10" i="48" s="1"/>
  <c r="J10" i="48" s="1"/>
  <c r="K10" i="48" s="1"/>
  <c r="L10" i="48" s="1"/>
  <c r="M10" i="48" s="1"/>
  <c r="N10" i="48" s="1"/>
  <c r="O10" i="48" s="1"/>
  <c r="P10" i="48" s="1"/>
  <c r="Q10" i="48" s="1"/>
  <c r="R10" i="48" s="1"/>
  <c r="S10" i="48" s="1"/>
  <c r="H12" i="48"/>
  <c r="I12" i="48" s="1"/>
  <c r="J12" i="48" s="1"/>
  <c r="K12" i="48" s="1"/>
  <c r="L12" i="48" s="1"/>
  <c r="M12" i="48" s="1"/>
  <c r="N12" i="48" s="1"/>
  <c r="O12" i="48" s="1"/>
  <c r="P12" i="48" s="1"/>
  <c r="Q12" i="48" s="1"/>
  <c r="R12" i="48" s="1"/>
  <c r="S12" i="48" s="1"/>
  <c r="G9" i="48"/>
  <c r="H9" i="48" s="1"/>
  <c r="I9" i="48" s="1"/>
  <c r="J9" i="48" s="1"/>
  <c r="K9" i="48" s="1"/>
  <c r="L9" i="48" s="1"/>
  <c r="M9" i="48" s="1"/>
  <c r="N9" i="48" s="1"/>
  <c r="O9" i="48" s="1"/>
  <c r="P9" i="48" s="1"/>
  <c r="Q9" i="48" s="1"/>
  <c r="R9" i="48" s="1"/>
  <c r="S9" i="48" s="1"/>
  <c r="G8" i="48"/>
  <c r="H8" i="48" s="1"/>
  <c r="I8" i="48" s="1"/>
  <c r="J8" i="48" s="1"/>
  <c r="K8" i="48" s="1"/>
  <c r="L8" i="48" s="1"/>
  <c r="M8" i="48" s="1"/>
  <c r="N8" i="48" s="1"/>
  <c r="O8" i="48" s="1"/>
  <c r="P8" i="48" s="1"/>
  <c r="Q8" i="48" s="1"/>
  <c r="R8" i="48" s="1"/>
  <c r="S8" i="48" s="1"/>
  <c r="D5" i="48"/>
  <c r="E5" i="48" s="1"/>
  <c r="H10" i="46"/>
  <c r="I10" i="46" s="1"/>
  <c r="J10" i="46" s="1"/>
  <c r="K10" i="46" s="1"/>
  <c r="L10" i="46" s="1"/>
  <c r="M10" i="46" s="1"/>
  <c r="N10" i="46" s="1"/>
  <c r="O10" i="46" s="1"/>
  <c r="P10" i="46" s="1"/>
  <c r="Q10" i="46" s="1"/>
  <c r="R10" i="46" s="1"/>
  <c r="S10" i="46" s="1"/>
  <c r="G9" i="46"/>
  <c r="H9" i="46" s="1"/>
  <c r="I9" i="46" s="1"/>
  <c r="J9" i="46" s="1"/>
  <c r="K9" i="46" s="1"/>
  <c r="L9" i="46" s="1"/>
  <c r="M9" i="46" s="1"/>
  <c r="N9" i="46" s="1"/>
  <c r="O9" i="46" s="1"/>
  <c r="P9" i="46" s="1"/>
  <c r="Q9" i="46" s="1"/>
  <c r="R9" i="46" s="1"/>
  <c r="S9" i="46" s="1"/>
  <c r="D5" i="46"/>
  <c r="E4" i="46"/>
  <c r="G9" i="42"/>
  <c r="H9" i="42" s="1"/>
  <c r="I9" i="42" s="1"/>
  <c r="J9" i="42" s="1"/>
  <c r="K9" i="42" s="1"/>
  <c r="L9" i="42" s="1"/>
  <c r="M9" i="42" s="1"/>
  <c r="N9" i="42" s="1"/>
  <c r="O9" i="42" s="1"/>
  <c r="P9" i="42" s="1"/>
  <c r="Q9" i="42" s="1"/>
  <c r="R9" i="42" s="1"/>
  <c r="S9" i="42" s="1"/>
  <c r="G8" i="42"/>
  <c r="H8" i="42" s="1"/>
  <c r="I8" i="42" s="1"/>
  <c r="J8" i="42" s="1"/>
  <c r="K8" i="42" s="1"/>
  <c r="L8" i="42" s="1"/>
  <c r="M8" i="42" s="1"/>
  <c r="N8" i="42" s="1"/>
  <c r="O8" i="42" s="1"/>
  <c r="P8" i="42" s="1"/>
  <c r="Q8" i="42" s="1"/>
  <c r="R8" i="42" s="1"/>
  <c r="S8" i="42" s="1"/>
  <c r="D5" i="42"/>
  <c r="E5" i="42" s="1"/>
  <c r="G9" i="41"/>
  <c r="H9" i="41" s="1"/>
  <c r="I9" i="41" s="1"/>
  <c r="J9" i="41" s="1"/>
  <c r="K9" i="41" s="1"/>
  <c r="L9" i="41" s="1"/>
  <c r="M9" i="41" s="1"/>
  <c r="N9" i="41" s="1"/>
  <c r="O9" i="41" s="1"/>
  <c r="P9" i="41" s="1"/>
  <c r="Q9" i="41" s="1"/>
  <c r="R9" i="41" s="1"/>
  <c r="S9" i="41" s="1"/>
  <c r="G8" i="41"/>
  <c r="H8" i="41" s="1"/>
  <c r="I8" i="41" s="1"/>
  <c r="J8" i="41" s="1"/>
  <c r="K8" i="41" s="1"/>
  <c r="L8" i="41" s="1"/>
  <c r="M8" i="41" s="1"/>
  <c r="N8" i="41" s="1"/>
  <c r="O8" i="41" s="1"/>
  <c r="P8" i="41" s="1"/>
  <c r="Q8" i="41" s="1"/>
  <c r="R8" i="41" s="1"/>
  <c r="S8" i="41" s="1"/>
  <c r="D5" i="41"/>
  <c r="E5" i="41" s="1"/>
  <c r="G9" i="40"/>
  <c r="H9" i="40" s="1"/>
  <c r="I9" i="40" s="1"/>
  <c r="J9" i="40" s="1"/>
  <c r="K9" i="40" s="1"/>
  <c r="L9" i="40" s="1"/>
  <c r="M9" i="40" s="1"/>
  <c r="N9" i="40" s="1"/>
  <c r="O9" i="40" s="1"/>
  <c r="P9" i="40" s="1"/>
  <c r="Q9" i="40" s="1"/>
  <c r="R9" i="40" s="1"/>
  <c r="S9" i="40" s="1"/>
  <c r="G8" i="40"/>
  <c r="H8" i="40" s="1"/>
  <c r="I8" i="40" s="1"/>
  <c r="J8" i="40" s="1"/>
  <c r="K8" i="40" s="1"/>
  <c r="L8" i="40" s="1"/>
  <c r="M8" i="40" s="1"/>
  <c r="N8" i="40" s="1"/>
  <c r="O8" i="40" s="1"/>
  <c r="P8" i="40" s="1"/>
  <c r="Q8" i="40" s="1"/>
  <c r="R8" i="40" s="1"/>
  <c r="S8" i="40" s="1"/>
  <c r="D5" i="40"/>
  <c r="E5" i="40" s="1"/>
  <c r="G9" i="39"/>
  <c r="H9" i="39" s="1"/>
  <c r="I9" i="39" s="1"/>
  <c r="J9" i="39" s="1"/>
  <c r="K9" i="39" s="1"/>
  <c r="L9" i="39" s="1"/>
  <c r="M9" i="39" s="1"/>
  <c r="N9" i="39" s="1"/>
  <c r="O9" i="39" s="1"/>
  <c r="P9" i="39" s="1"/>
  <c r="Q9" i="39" s="1"/>
  <c r="R9" i="39" s="1"/>
  <c r="S9" i="39" s="1"/>
  <c r="D5" i="39"/>
  <c r="E5" i="39" s="1"/>
  <c r="G9" i="38"/>
  <c r="H9" i="38" s="1"/>
  <c r="I9" i="38" s="1"/>
  <c r="J9" i="38" s="1"/>
  <c r="K9" i="38" s="1"/>
  <c r="L9" i="38" s="1"/>
  <c r="M9" i="38" s="1"/>
  <c r="N9" i="38" s="1"/>
  <c r="O9" i="38" s="1"/>
  <c r="P9" i="38" s="1"/>
  <c r="Q9" i="38" s="1"/>
  <c r="R9" i="38" s="1"/>
  <c r="S9" i="38" s="1"/>
  <c r="G8" i="38"/>
  <c r="H8" i="38" s="1"/>
  <c r="I8" i="38" s="1"/>
  <c r="J8" i="38" s="1"/>
  <c r="K8" i="38" s="1"/>
  <c r="L8" i="38" s="1"/>
  <c r="M8" i="38" s="1"/>
  <c r="N8" i="38" s="1"/>
  <c r="O8" i="38" s="1"/>
  <c r="P8" i="38" s="1"/>
  <c r="Q8" i="38" s="1"/>
  <c r="R8" i="38" s="1"/>
  <c r="S8" i="38" s="1"/>
  <c r="D5" i="38"/>
  <c r="E5" i="38" s="1"/>
  <c r="G9" i="37"/>
  <c r="H9" i="37" s="1"/>
  <c r="I9" i="37" s="1"/>
  <c r="J9" i="37" s="1"/>
  <c r="K9" i="37" s="1"/>
  <c r="L9" i="37" s="1"/>
  <c r="M9" i="37" s="1"/>
  <c r="N9" i="37" s="1"/>
  <c r="O9" i="37" s="1"/>
  <c r="P9" i="37" s="1"/>
  <c r="Q9" i="37" s="1"/>
  <c r="R9" i="37" s="1"/>
  <c r="S9" i="37" s="1"/>
  <c r="G8" i="37"/>
  <c r="H8" i="37" s="1"/>
  <c r="I8" i="37" s="1"/>
  <c r="J8" i="37" s="1"/>
  <c r="K8" i="37" s="1"/>
  <c r="L8" i="37" s="1"/>
  <c r="M8" i="37" s="1"/>
  <c r="N8" i="37" s="1"/>
  <c r="O8" i="37" s="1"/>
  <c r="P8" i="37" s="1"/>
  <c r="Q8" i="37" s="1"/>
  <c r="R8" i="37" s="1"/>
  <c r="S8" i="37" s="1"/>
  <c r="D5" i="37"/>
  <c r="E5" i="37" s="1"/>
  <c r="G9" i="36"/>
  <c r="H9" i="36" s="1"/>
  <c r="I9" i="36" s="1"/>
  <c r="J9" i="36" s="1"/>
  <c r="K9" i="36" s="1"/>
  <c r="L9" i="36" s="1"/>
  <c r="M9" i="36" s="1"/>
  <c r="N9" i="36" s="1"/>
  <c r="O9" i="36" s="1"/>
  <c r="P9" i="36" s="1"/>
  <c r="Q9" i="36" s="1"/>
  <c r="R9" i="36" s="1"/>
  <c r="S9" i="36" s="1"/>
  <c r="G8" i="36"/>
  <c r="H8" i="36" s="1"/>
  <c r="I8" i="36" s="1"/>
  <c r="J8" i="36" s="1"/>
  <c r="K8" i="36" s="1"/>
  <c r="L8" i="36" s="1"/>
  <c r="M8" i="36" s="1"/>
  <c r="N8" i="36" s="1"/>
  <c r="O8" i="36" s="1"/>
  <c r="P8" i="36" s="1"/>
  <c r="Q8" i="36" s="1"/>
  <c r="R8" i="36" s="1"/>
  <c r="S8" i="36" s="1"/>
  <c r="G9" i="35"/>
  <c r="H9" i="35" s="1"/>
  <c r="I9" i="35" s="1"/>
  <c r="J9" i="35" s="1"/>
  <c r="K9" i="35" s="1"/>
  <c r="L9" i="35" s="1"/>
  <c r="M9" i="35" s="1"/>
  <c r="N9" i="35" s="1"/>
  <c r="O9" i="35" s="1"/>
  <c r="P9" i="35" s="1"/>
  <c r="Q9" i="35" s="1"/>
  <c r="R9" i="35" s="1"/>
  <c r="S9" i="35" s="1"/>
  <c r="G8" i="35"/>
  <c r="H8" i="35" s="1"/>
  <c r="I8" i="35" s="1"/>
  <c r="J8" i="35" s="1"/>
  <c r="K8" i="35" s="1"/>
  <c r="L8" i="35" s="1"/>
  <c r="M8" i="35" s="1"/>
  <c r="N8" i="35" s="1"/>
  <c r="O8" i="35" s="1"/>
  <c r="P8" i="35" s="1"/>
  <c r="Q8" i="35" s="1"/>
  <c r="R8" i="35" s="1"/>
  <c r="S8" i="35" s="1"/>
  <c r="G8" i="34"/>
  <c r="H8" i="34" s="1"/>
  <c r="I8" i="34" s="1"/>
  <c r="J8" i="34" s="1"/>
  <c r="K8" i="34" s="1"/>
  <c r="L8" i="34" s="1"/>
  <c r="M8" i="34" s="1"/>
  <c r="N8" i="34" s="1"/>
  <c r="O8" i="34" s="1"/>
  <c r="P8" i="34" s="1"/>
  <c r="Q8" i="34" s="1"/>
  <c r="R8" i="34" s="1"/>
  <c r="S8" i="34" s="1"/>
  <c r="G9" i="32"/>
  <c r="H9" i="32" s="1"/>
  <c r="I9" i="32" s="1"/>
  <c r="J9" i="32" s="1"/>
  <c r="K9" i="32" s="1"/>
  <c r="L9" i="32" s="1"/>
  <c r="M9" i="32" s="1"/>
  <c r="N9" i="32" s="1"/>
  <c r="O9" i="32" s="1"/>
  <c r="P9" i="32" s="1"/>
  <c r="Q9" i="32" s="1"/>
  <c r="R9" i="32" s="1"/>
  <c r="S9" i="32" s="1"/>
  <c r="D5" i="36"/>
  <c r="E5" i="36" s="1"/>
  <c r="D5" i="35"/>
  <c r="E5" i="35" s="1"/>
  <c r="D5" i="34"/>
  <c r="E5" i="34" s="1"/>
  <c r="D5" i="32"/>
  <c r="E4" i="32"/>
  <c r="G11" i="31"/>
  <c r="G10" i="31"/>
  <c r="G9" i="31"/>
  <c r="H9" i="31" s="1"/>
  <c r="I9" i="31" s="1"/>
  <c r="J9" i="31" s="1"/>
  <c r="K9" i="31" s="1"/>
  <c r="L9" i="31" s="1"/>
  <c r="M9" i="31" s="1"/>
  <c r="N9" i="31" s="1"/>
  <c r="O9" i="31" s="1"/>
  <c r="P9" i="31" s="1"/>
  <c r="Q9" i="31" s="1"/>
  <c r="R9" i="31" s="1"/>
  <c r="S9" i="31" s="1"/>
  <c r="G8" i="31"/>
  <c r="H8" i="31" s="1"/>
  <c r="I8" i="31" s="1"/>
  <c r="J8" i="31" s="1"/>
  <c r="K8" i="31" s="1"/>
  <c r="L8" i="31" s="1"/>
  <c r="M8" i="31" s="1"/>
  <c r="N8" i="31" s="1"/>
  <c r="O8" i="31" s="1"/>
  <c r="P8" i="31" s="1"/>
  <c r="Q8" i="31" s="1"/>
  <c r="R8" i="31" s="1"/>
  <c r="S8" i="31" s="1"/>
  <c r="D5" i="31"/>
  <c r="E5" i="31" s="1"/>
  <c r="G11" i="30"/>
  <c r="G10" i="30"/>
  <c r="G9" i="30"/>
  <c r="H9" i="30" s="1"/>
  <c r="I9" i="30" s="1"/>
  <c r="J9" i="30" s="1"/>
  <c r="K9" i="30" s="1"/>
  <c r="L9" i="30" s="1"/>
  <c r="M9" i="30" s="1"/>
  <c r="N9" i="30" s="1"/>
  <c r="O9" i="30" s="1"/>
  <c r="P9" i="30" s="1"/>
  <c r="Q9" i="30" s="1"/>
  <c r="R9" i="30" s="1"/>
  <c r="S9" i="30" s="1"/>
  <c r="D5" i="30"/>
  <c r="E5" i="30" s="1"/>
  <c r="G11" i="29"/>
  <c r="G10" i="29"/>
  <c r="G9" i="29"/>
  <c r="H9" i="29" s="1"/>
  <c r="I9" i="29" s="1"/>
  <c r="J9" i="29" s="1"/>
  <c r="K9" i="29" s="1"/>
  <c r="L9" i="29" s="1"/>
  <c r="M9" i="29" s="1"/>
  <c r="N9" i="29" s="1"/>
  <c r="O9" i="29" s="1"/>
  <c r="P9" i="29" s="1"/>
  <c r="Q9" i="29" s="1"/>
  <c r="R9" i="29" s="1"/>
  <c r="S9" i="29" s="1"/>
  <c r="G8" i="29"/>
  <c r="H8" i="29" s="1"/>
  <c r="I8" i="29" s="1"/>
  <c r="J8" i="29" s="1"/>
  <c r="K8" i="29" s="1"/>
  <c r="L8" i="29" s="1"/>
  <c r="M8" i="29" s="1"/>
  <c r="N8" i="29" s="1"/>
  <c r="O8" i="29" s="1"/>
  <c r="P8" i="29" s="1"/>
  <c r="Q8" i="29" s="1"/>
  <c r="R8" i="29" s="1"/>
  <c r="S8" i="29" s="1"/>
  <c r="D5" i="29"/>
  <c r="E5" i="29" s="1"/>
  <c r="G11" i="28"/>
  <c r="G10" i="28"/>
  <c r="G9" i="28"/>
  <c r="H9" i="28" s="1"/>
  <c r="I9" i="28" s="1"/>
  <c r="J9" i="28" s="1"/>
  <c r="K9" i="28" s="1"/>
  <c r="L9" i="28" s="1"/>
  <c r="M9" i="28" s="1"/>
  <c r="N9" i="28" s="1"/>
  <c r="O9" i="28" s="1"/>
  <c r="P9" i="28" s="1"/>
  <c r="Q9" i="28" s="1"/>
  <c r="R9" i="28" s="1"/>
  <c r="S9" i="28" s="1"/>
  <c r="G8" i="28"/>
  <c r="H8" i="28" s="1"/>
  <c r="I8" i="28" s="1"/>
  <c r="J8" i="28" s="1"/>
  <c r="K8" i="28" s="1"/>
  <c r="L8" i="28" s="1"/>
  <c r="M8" i="28" s="1"/>
  <c r="N8" i="28" s="1"/>
  <c r="O8" i="28" s="1"/>
  <c r="P8" i="28" s="1"/>
  <c r="Q8" i="28" s="1"/>
  <c r="R8" i="28" s="1"/>
  <c r="S8" i="28" s="1"/>
  <c r="D5" i="28"/>
  <c r="E5" i="28" s="1"/>
  <c r="G11" i="27"/>
  <c r="G9" i="27"/>
  <c r="H9" i="27" s="1"/>
  <c r="I9" i="27" s="1"/>
  <c r="J9" i="27" s="1"/>
  <c r="K9" i="27" s="1"/>
  <c r="L9" i="27" s="1"/>
  <c r="M9" i="27" s="1"/>
  <c r="N9" i="27" s="1"/>
  <c r="O9" i="27" s="1"/>
  <c r="P9" i="27" s="1"/>
  <c r="Q9" i="27" s="1"/>
  <c r="R9" i="27" s="1"/>
  <c r="S9" i="27" s="1"/>
  <c r="G8" i="27"/>
  <c r="H8" i="27" s="1"/>
  <c r="I8" i="27" s="1"/>
  <c r="J8" i="27" s="1"/>
  <c r="K8" i="27" s="1"/>
  <c r="L8" i="27" s="1"/>
  <c r="M8" i="27" s="1"/>
  <c r="N8" i="27" s="1"/>
  <c r="O8" i="27" s="1"/>
  <c r="P8" i="27" s="1"/>
  <c r="Q8" i="27" s="1"/>
  <c r="R8" i="27" s="1"/>
  <c r="S8" i="27" s="1"/>
  <c r="D5" i="27"/>
  <c r="E4" i="27"/>
  <c r="G11" i="22"/>
  <c r="G10" i="22"/>
  <c r="G9" i="22"/>
  <c r="H9" i="22" s="1"/>
  <c r="I9" i="22" s="1"/>
  <c r="J9" i="22" s="1"/>
  <c r="K9" i="22" s="1"/>
  <c r="L9" i="22" s="1"/>
  <c r="M9" i="22" s="1"/>
  <c r="N9" i="22" s="1"/>
  <c r="O9" i="22" s="1"/>
  <c r="P9" i="22" s="1"/>
  <c r="Q9" i="22" s="1"/>
  <c r="R9" i="22" s="1"/>
  <c r="S9" i="22" s="1"/>
  <c r="G8" i="22"/>
  <c r="H8" i="22" s="1"/>
  <c r="I8" i="22" s="1"/>
  <c r="J8" i="22" s="1"/>
  <c r="K8" i="22" s="1"/>
  <c r="L8" i="22" s="1"/>
  <c r="M8" i="22" s="1"/>
  <c r="N8" i="22" s="1"/>
  <c r="O8" i="22" s="1"/>
  <c r="P8" i="22" s="1"/>
  <c r="Q8" i="22" s="1"/>
  <c r="R8" i="22" s="1"/>
  <c r="S8" i="22" s="1"/>
  <c r="G11" i="21"/>
  <c r="G9" i="21"/>
  <c r="H9" i="21" s="1"/>
  <c r="I9" i="21" s="1"/>
  <c r="J9" i="21" s="1"/>
  <c r="K9" i="21" s="1"/>
  <c r="L9" i="21" s="1"/>
  <c r="M9" i="21" s="1"/>
  <c r="N9" i="21" s="1"/>
  <c r="O9" i="21" s="1"/>
  <c r="P9" i="21" s="1"/>
  <c r="Q9" i="21" s="1"/>
  <c r="R9" i="21" s="1"/>
  <c r="S9" i="21" s="1"/>
  <c r="G11" i="20"/>
  <c r="G10" i="20"/>
  <c r="G8" i="20"/>
  <c r="H8" i="20" s="1"/>
  <c r="I8" i="20" s="1"/>
  <c r="J8" i="20" s="1"/>
  <c r="K8" i="20" s="1"/>
  <c r="L8" i="20" s="1"/>
  <c r="M8" i="20" s="1"/>
  <c r="N8" i="20" s="1"/>
  <c r="O8" i="20" s="1"/>
  <c r="P8" i="20" s="1"/>
  <c r="Q8" i="20" s="1"/>
  <c r="R8" i="20" s="1"/>
  <c r="S8" i="20" s="1"/>
  <c r="G11" i="4"/>
  <c r="G10" i="4"/>
  <c r="G9" i="4"/>
  <c r="H9" i="4" s="1"/>
  <c r="I9" i="4" s="1"/>
  <c r="J9" i="4" s="1"/>
  <c r="K9" i="4" s="1"/>
  <c r="L9" i="4" s="1"/>
  <c r="M9" i="4" s="1"/>
  <c r="N9" i="4" s="1"/>
  <c r="O9" i="4" s="1"/>
  <c r="P9" i="4" s="1"/>
  <c r="Q9" i="4" s="1"/>
  <c r="R9" i="4" s="1"/>
  <c r="S9" i="4" s="1"/>
  <c r="G8" i="4"/>
  <c r="H8" i="4" s="1"/>
  <c r="I8" i="4" s="1"/>
  <c r="J8" i="4" s="1"/>
  <c r="K8" i="4" s="1"/>
  <c r="L8" i="4" s="1"/>
  <c r="M8" i="4" s="1"/>
  <c r="N8" i="4" s="1"/>
  <c r="O8" i="4" s="1"/>
  <c r="P8" i="4" s="1"/>
  <c r="Q8" i="4" s="1"/>
  <c r="R8" i="4" s="1"/>
  <c r="S8" i="4" s="1"/>
  <c r="G11" i="23"/>
  <c r="G10" i="23"/>
  <c r="G9" i="23"/>
  <c r="H9" i="23" s="1"/>
  <c r="I9" i="23" s="1"/>
  <c r="J9" i="23" s="1"/>
  <c r="K9" i="23" s="1"/>
  <c r="L9" i="23" s="1"/>
  <c r="M9" i="23" s="1"/>
  <c r="N9" i="23" s="1"/>
  <c r="O9" i="23" s="1"/>
  <c r="P9" i="23" s="1"/>
  <c r="Q9" i="23" s="1"/>
  <c r="R9" i="23" s="1"/>
  <c r="S9" i="23" s="1"/>
  <c r="G8" i="23"/>
  <c r="H8" i="23" s="1"/>
  <c r="I8" i="23" s="1"/>
  <c r="J8" i="23" s="1"/>
  <c r="K8" i="23" s="1"/>
  <c r="L8" i="23" s="1"/>
  <c r="M8" i="23" s="1"/>
  <c r="N8" i="23" s="1"/>
  <c r="O8" i="23" s="1"/>
  <c r="P8" i="23" s="1"/>
  <c r="Q8" i="23" s="1"/>
  <c r="R8" i="23" s="1"/>
  <c r="S8" i="23" s="1"/>
  <c r="D5" i="4"/>
  <c r="D5" i="20"/>
  <c r="E5" i="20" s="1"/>
  <c r="D5" i="21"/>
  <c r="E5" i="21" s="1"/>
  <c r="D5" i="22"/>
  <c r="E5" i="22" s="1"/>
  <c r="D5" i="23"/>
  <c r="E5" i="23" s="1"/>
  <c r="E51" i="18" l="1"/>
  <c r="L51" i="18"/>
  <c r="J51" i="18"/>
  <c r="G51" i="18"/>
  <c r="H51" i="18"/>
  <c r="N51" i="18"/>
  <c r="I51" i="18"/>
  <c r="F51" i="18"/>
  <c r="K51" i="18"/>
  <c r="D51" i="18"/>
  <c r="C51" i="18"/>
  <c r="M51" i="18"/>
  <c r="M50" i="18"/>
  <c r="G50" i="18"/>
  <c r="F25" i="51"/>
  <c r="F29" i="51"/>
  <c r="F33" i="51"/>
  <c r="F19" i="51"/>
  <c r="F15" i="51"/>
  <c r="F27" i="51"/>
  <c r="F38" i="51"/>
  <c r="F42" i="51"/>
  <c r="F46" i="51"/>
  <c r="F50" i="51"/>
  <c r="F41" i="51"/>
  <c r="F31" i="51"/>
  <c r="F44" i="51"/>
  <c r="F35" i="51"/>
  <c r="F40" i="51"/>
  <c r="F54" i="51"/>
  <c r="F37" i="51"/>
  <c r="F48" i="51"/>
  <c r="F59" i="51"/>
  <c r="F23" i="51"/>
  <c r="F57" i="51"/>
  <c r="F52" i="51"/>
  <c r="F62" i="51"/>
  <c r="F63" i="51"/>
  <c r="F70" i="51"/>
  <c r="F71" i="51"/>
  <c r="F78" i="51"/>
  <c r="F80" i="51"/>
  <c r="F96" i="51"/>
  <c r="F104" i="51"/>
  <c r="F66" i="51"/>
  <c r="F82" i="51"/>
  <c r="F84" i="51"/>
  <c r="F94" i="51"/>
  <c r="F67" i="51"/>
  <c r="F74" i="51"/>
  <c r="F76" i="51"/>
  <c r="F90" i="51"/>
  <c r="F92" i="51"/>
  <c r="F72" i="51"/>
  <c r="F99" i="51"/>
  <c r="F100" i="51"/>
  <c r="F86" i="51"/>
  <c r="F88" i="51"/>
  <c r="F102" i="51"/>
  <c r="F108" i="51"/>
  <c r="F112" i="51"/>
  <c r="F116" i="51"/>
  <c r="F120" i="51"/>
  <c r="F124" i="51"/>
  <c r="F128" i="51"/>
  <c r="F132" i="51"/>
  <c r="F138" i="51"/>
  <c r="F140" i="51"/>
  <c r="F144" i="51"/>
  <c r="F152" i="51"/>
  <c r="F169" i="51"/>
  <c r="F173" i="51"/>
  <c r="F177" i="51"/>
  <c r="F181" i="51"/>
  <c r="F185" i="51"/>
  <c r="F147" i="51"/>
  <c r="F148" i="51"/>
  <c r="F155" i="51"/>
  <c r="F156" i="51"/>
  <c r="F160" i="51"/>
  <c r="F136" i="51"/>
  <c r="F163" i="51"/>
  <c r="F190" i="51"/>
  <c r="F194" i="51"/>
  <c r="F198" i="51"/>
  <c r="F202" i="51"/>
  <c r="F206" i="51"/>
  <c r="F210" i="51"/>
  <c r="F214" i="51"/>
  <c r="F218" i="51"/>
  <c r="F222" i="51"/>
  <c r="F226" i="51"/>
  <c r="F230" i="51"/>
  <c r="F234" i="51"/>
  <c r="F238" i="51"/>
  <c r="F242" i="51"/>
  <c r="F246" i="51"/>
  <c r="F250" i="51"/>
  <c r="F254" i="51"/>
  <c r="F258" i="51"/>
  <c r="F262" i="51"/>
  <c r="F159" i="51"/>
  <c r="F188" i="51"/>
  <c r="F189" i="51"/>
  <c r="F193" i="51"/>
  <c r="F197" i="51"/>
  <c r="F201" i="51"/>
  <c r="F205" i="51"/>
  <c r="F209" i="51"/>
  <c r="F213" i="51"/>
  <c r="F217" i="51"/>
  <c r="F221" i="51"/>
  <c r="F225" i="51"/>
  <c r="F229" i="51"/>
  <c r="F233" i="51"/>
  <c r="F146" i="51"/>
  <c r="F154" i="51"/>
  <c r="F164" i="51"/>
  <c r="F168" i="51"/>
  <c r="F172" i="51"/>
  <c r="F176" i="51"/>
  <c r="F180" i="51"/>
  <c r="F184" i="51"/>
  <c r="F204" i="51"/>
  <c r="F220" i="51"/>
  <c r="F236" i="51"/>
  <c r="F237" i="51"/>
  <c r="F240" i="51"/>
  <c r="F241" i="51"/>
  <c r="F244" i="51"/>
  <c r="F245" i="51"/>
  <c r="F248" i="51"/>
  <c r="F249" i="51"/>
  <c r="F252" i="51"/>
  <c r="F253" i="51"/>
  <c r="F256" i="51"/>
  <c r="F257" i="51"/>
  <c r="F260" i="51"/>
  <c r="F261" i="51"/>
  <c r="F264" i="51"/>
  <c r="F265" i="51"/>
  <c r="F266" i="51"/>
  <c r="F272" i="51"/>
  <c r="F276" i="51"/>
  <c r="F280" i="51"/>
  <c r="F274" i="51"/>
  <c r="F282" i="51"/>
  <c r="F187" i="51"/>
  <c r="F200" i="51"/>
  <c r="F216" i="51"/>
  <c r="F232" i="51"/>
  <c r="F279" i="51"/>
  <c r="F196" i="51"/>
  <c r="F228" i="51"/>
  <c r="F270" i="51"/>
  <c r="F192" i="51"/>
  <c r="F208" i="51"/>
  <c r="F224" i="51"/>
  <c r="F134" i="51"/>
  <c r="F212" i="51"/>
  <c r="F278" i="51"/>
  <c r="F271" i="51"/>
  <c r="F277" i="51"/>
  <c r="F267" i="51"/>
  <c r="F219" i="51"/>
  <c r="F179" i="51"/>
  <c r="F182" i="51"/>
  <c r="F174" i="51"/>
  <c r="F166" i="51"/>
  <c r="F151" i="51"/>
  <c r="F143" i="51"/>
  <c r="F137" i="51"/>
  <c r="F135" i="51"/>
  <c r="F115" i="51"/>
  <c r="F149" i="51"/>
  <c r="F126" i="51"/>
  <c r="F121" i="51"/>
  <c r="F110" i="51"/>
  <c r="F106" i="51"/>
  <c r="F73" i="51"/>
  <c r="F98" i="51"/>
  <c r="F77" i="51"/>
  <c r="F83" i="51"/>
  <c r="F51" i="51"/>
  <c r="F47" i="51"/>
  <c r="F61" i="51"/>
  <c r="F49" i="51"/>
  <c r="F32" i="51"/>
  <c r="F22" i="51"/>
  <c r="F28" i="51"/>
  <c r="F26" i="51"/>
  <c r="F13" i="51"/>
  <c r="F281" i="51"/>
  <c r="F268" i="51"/>
  <c r="F211" i="51"/>
  <c r="F175" i="51"/>
  <c r="F191" i="51"/>
  <c r="F259" i="51"/>
  <c r="F243" i="51"/>
  <c r="F231" i="51"/>
  <c r="F122" i="51"/>
  <c r="F117" i="51"/>
  <c r="F89" i="51"/>
  <c r="F79" i="51"/>
  <c r="F85" i="51"/>
  <c r="F55" i="51"/>
  <c r="F56" i="51"/>
  <c r="F275" i="51"/>
  <c r="F207" i="51"/>
  <c r="F273" i="51"/>
  <c r="F227" i="51"/>
  <c r="F195" i="51"/>
  <c r="F183" i="51"/>
  <c r="F167" i="51"/>
  <c r="F263" i="51"/>
  <c r="F255" i="51"/>
  <c r="F247" i="51"/>
  <c r="F239" i="51"/>
  <c r="F215" i="51"/>
  <c r="F157" i="51"/>
  <c r="F142" i="51"/>
  <c r="F131" i="51"/>
  <c r="F119" i="51"/>
  <c r="F130" i="51"/>
  <c r="F125" i="51"/>
  <c r="F114" i="51"/>
  <c r="F109" i="51"/>
  <c r="F103" i="51"/>
  <c r="F91" i="51"/>
  <c r="F105" i="51"/>
  <c r="F93" i="51"/>
  <c r="F65" i="51"/>
  <c r="F81" i="51"/>
  <c r="F53" i="51"/>
  <c r="F60" i="51"/>
  <c r="F43" i="51"/>
  <c r="F17" i="51"/>
  <c r="F36" i="51"/>
  <c r="F20" i="51"/>
  <c r="F251" i="51"/>
  <c r="F199" i="51"/>
  <c r="F150" i="51"/>
  <c r="F133" i="51"/>
  <c r="F127" i="51"/>
  <c r="F111" i="51"/>
  <c r="F269" i="51"/>
  <c r="F235" i="51"/>
  <c r="F203" i="51"/>
  <c r="F171" i="51"/>
  <c r="F186" i="51"/>
  <c r="F178" i="51"/>
  <c r="F170" i="51"/>
  <c r="F165" i="51"/>
  <c r="F153" i="51"/>
  <c r="F145" i="51"/>
  <c r="F139" i="51"/>
  <c r="F158" i="51"/>
  <c r="F123" i="51"/>
  <c r="F107" i="51"/>
  <c r="F141" i="51"/>
  <c r="F129" i="51"/>
  <c r="F118" i="51"/>
  <c r="F113" i="51"/>
  <c r="F95" i="51"/>
  <c r="F75" i="51"/>
  <c r="F101" i="51"/>
  <c r="F97" i="51"/>
  <c r="F87" i="51"/>
  <c r="F64" i="51"/>
  <c r="F58" i="51"/>
  <c r="F69" i="51"/>
  <c r="F18" i="51"/>
  <c r="F45" i="51"/>
  <c r="F30" i="51"/>
  <c r="F21" i="51"/>
  <c r="F34" i="51"/>
  <c r="F14" i="51"/>
  <c r="F223" i="51"/>
  <c r="F161" i="51"/>
  <c r="F162" i="51"/>
  <c r="F68" i="51"/>
  <c r="F24" i="51"/>
  <c r="F39" i="51"/>
  <c r="F16" i="51"/>
  <c r="F35" i="50"/>
  <c r="F37" i="50"/>
  <c r="F17" i="50"/>
  <c r="F19" i="50"/>
  <c r="F21" i="50"/>
  <c r="F29" i="50"/>
  <c r="F41" i="50"/>
  <c r="F43" i="50"/>
  <c r="F25" i="50"/>
  <c r="F33" i="50"/>
  <c r="F15" i="50"/>
  <c r="F45" i="50"/>
  <c r="F50" i="50"/>
  <c r="F52" i="50"/>
  <c r="F66" i="50"/>
  <c r="F68" i="50"/>
  <c r="F82" i="50"/>
  <c r="F23" i="50"/>
  <c r="F27" i="50"/>
  <c r="F31" i="50"/>
  <c r="F58" i="50"/>
  <c r="F60" i="50"/>
  <c r="F74" i="50"/>
  <c r="F76" i="50"/>
  <c r="F72" i="50"/>
  <c r="F80" i="50"/>
  <c r="F83" i="50"/>
  <c r="F84" i="50"/>
  <c r="F62" i="50"/>
  <c r="F70" i="50"/>
  <c r="F54" i="50"/>
  <c r="F78" i="50"/>
  <c r="F90" i="50"/>
  <c r="F93" i="50"/>
  <c r="F94" i="50"/>
  <c r="F97" i="50"/>
  <c r="F118" i="50"/>
  <c r="F120" i="50"/>
  <c r="F134" i="50"/>
  <c r="F136" i="50"/>
  <c r="F150" i="50"/>
  <c r="F152" i="50"/>
  <c r="F164" i="50"/>
  <c r="F172" i="50"/>
  <c r="F180" i="50"/>
  <c r="F39" i="50"/>
  <c r="F106" i="50"/>
  <c r="F109" i="50"/>
  <c r="F110" i="50"/>
  <c r="F112" i="50"/>
  <c r="F126" i="50"/>
  <c r="F128" i="50"/>
  <c r="F142" i="50"/>
  <c r="F144" i="50"/>
  <c r="F158" i="50"/>
  <c r="F160" i="50"/>
  <c r="F168" i="50"/>
  <c r="F176" i="50"/>
  <c r="F101" i="50"/>
  <c r="F105" i="50"/>
  <c r="F124" i="50"/>
  <c r="F132" i="50"/>
  <c r="F146" i="50"/>
  <c r="F154" i="50"/>
  <c r="F178" i="50"/>
  <c r="F183" i="50"/>
  <c r="F197" i="50"/>
  <c r="F199" i="50"/>
  <c r="F213" i="50"/>
  <c r="F215" i="50"/>
  <c r="F229" i="50"/>
  <c r="F13" i="50"/>
  <c r="F56" i="50"/>
  <c r="F89" i="50"/>
  <c r="F116" i="50"/>
  <c r="F130" i="50"/>
  <c r="F138" i="50"/>
  <c r="F185" i="50"/>
  <c r="F187" i="50"/>
  <c r="F201" i="50"/>
  <c r="F203" i="50"/>
  <c r="F217" i="50"/>
  <c r="F219" i="50"/>
  <c r="F231" i="50"/>
  <c r="F238" i="50"/>
  <c r="F239" i="50"/>
  <c r="F242" i="50"/>
  <c r="F246" i="50"/>
  <c r="F250" i="50"/>
  <c r="F254" i="50"/>
  <c r="F258" i="50"/>
  <c r="F64" i="50"/>
  <c r="F98" i="50"/>
  <c r="F102" i="50"/>
  <c r="F114" i="50"/>
  <c r="F122" i="50"/>
  <c r="F156" i="50"/>
  <c r="F166" i="50"/>
  <c r="F189" i="50"/>
  <c r="F191" i="50"/>
  <c r="F205" i="50"/>
  <c r="F207" i="50"/>
  <c r="F221" i="50"/>
  <c r="F223" i="50"/>
  <c r="F47" i="50"/>
  <c r="F140" i="50"/>
  <c r="F148" i="50"/>
  <c r="F162" i="50"/>
  <c r="F170" i="50"/>
  <c r="F174" i="50"/>
  <c r="F193" i="50"/>
  <c r="F195" i="50"/>
  <c r="F209" i="50"/>
  <c r="F211" i="50"/>
  <c r="F225" i="50"/>
  <c r="F227" i="50"/>
  <c r="F234" i="50"/>
  <c r="F235" i="50"/>
  <c r="F244" i="50"/>
  <c r="F248" i="50"/>
  <c r="F252" i="50"/>
  <c r="F256" i="50"/>
  <c r="F260" i="50"/>
  <c r="F264" i="50"/>
  <c r="F268" i="50"/>
  <c r="F266" i="50"/>
  <c r="F278" i="50"/>
  <c r="F280" i="50"/>
  <c r="F262" i="50"/>
  <c r="F282" i="50"/>
  <c r="F272" i="50"/>
  <c r="F270" i="50"/>
  <c r="F274" i="50"/>
  <c r="F276" i="50"/>
  <c r="F279" i="50"/>
  <c r="F269" i="50"/>
  <c r="F243" i="50"/>
  <c r="F257" i="50"/>
  <c r="F230" i="50"/>
  <c r="F198" i="50"/>
  <c r="F236" i="50"/>
  <c r="F208" i="50"/>
  <c r="F220" i="50"/>
  <c r="F188" i="50"/>
  <c r="F177" i="50"/>
  <c r="F277" i="50"/>
  <c r="F255" i="50"/>
  <c r="F263" i="50"/>
  <c r="F267" i="50"/>
  <c r="F251" i="50"/>
  <c r="F228" i="50"/>
  <c r="F196" i="50"/>
  <c r="F159" i="50"/>
  <c r="F81" i="50"/>
  <c r="F226" i="50"/>
  <c r="F194" i="50"/>
  <c r="F117" i="50"/>
  <c r="F206" i="50"/>
  <c r="F181" i="50"/>
  <c r="F133" i="50"/>
  <c r="F125" i="50"/>
  <c r="F240" i="50"/>
  <c r="F173" i="50"/>
  <c r="F149" i="50"/>
  <c r="F141" i="50"/>
  <c r="F147" i="50"/>
  <c r="F115" i="50"/>
  <c r="F139" i="50"/>
  <c r="F75" i="50"/>
  <c r="F51" i="50"/>
  <c r="F67" i="50"/>
  <c r="F59" i="50"/>
  <c r="F34" i="50"/>
  <c r="F91" i="50"/>
  <c r="F63" i="50"/>
  <c r="F55" i="50"/>
  <c r="F42" i="50"/>
  <c r="F38" i="50"/>
  <c r="F30" i="50"/>
  <c r="F22" i="50"/>
  <c r="F212" i="50"/>
  <c r="F165" i="50"/>
  <c r="F237" i="50"/>
  <c r="F119" i="50"/>
  <c r="F222" i="50"/>
  <c r="F179" i="50"/>
  <c r="F127" i="50"/>
  <c r="F87" i="50"/>
  <c r="F232" i="50"/>
  <c r="F216" i="50"/>
  <c r="F200" i="50"/>
  <c r="F184" i="50"/>
  <c r="F171" i="50"/>
  <c r="F151" i="50"/>
  <c r="F143" i="50"/>
  <c r="F163" i="50"/>
  <c r="F131" i="50"/>
  <c r="F73" i="50"/>
  <c r="F103" i="50"/>
  <c r="F65" i="50"/>
  <c r="F57" i="50"/>
  <c r="F49" i="50"/>
  <c r="F71" i="50"/>
  <c r="F40" i="50"/>
  <c r="F99" i="50"/>
  <c r="F36" i="50"/>
  <c r="F77" i="50"/>
  <c r="F69" i="50"/>
  <c r="F18" i="50"/>
  <c r="F32" i="50"/>
  <c r="F271" i="50"/>
  <c r="F245" i="50"/>
  <c r="F275" i="50"/>
  <c r="F259" i="50"/>
  <c r="F253" i="50"/>
  <c r="F281" i="50"/>
  <c r="F261" i="50"/>
  <c r="F241" i="50"/>
  <c r="F214" i="50"/>
  <c r="F182" i="50"/>
  <c r="F224" i="50"/>
  <c r="F192" i="50"/>
  <c r="F96" i="50"/>
  <c r="F204" i="50"/>
  <c r="F175" i="50"/>
  <c r="F92" i="50"/>
  <c r="F233" i="50"/>
  <c r="F218" i="50"/>
  <c r="F202" i="50"/>
  <c r="F186" i="50"/>
  <c r="F167" i="50"/>
  <c r="F145" i="50"/>
  <c r="F113" i="50"/>
  <c r="F86" i="50"/>
  <c r="F137" i="50"/>
  <c r="F104" i="50"/>
  <c r="F85" i="50"/>
  <c r="F61" i="50"/>
  <c r="F53" i="50"/>
  <c r="F46" i="50"/>
  <c r="F16" i="50"/>
  <c r="F28" i="50"/>
  <c r="F20" i="50"/>
  <c r="F265" i="50"/>
  <c r="F273" i="50"/>
  <c r="F249" i="50"/>
  <c r="F247" i="50"/>
  <c r="F157" i="50"/>
  <c r="F210" i="50"/>
  <c r="F111" i="50"/>
  <c r="F190" i="50"/>
  <c r="F135" i="50"/>
  <c r="F155" i="50"/>
  <c r="F123" i="50"/>
  <c r="F107" i="50"/>
  <c r="F79" i="50"/>
  <c r="F48" i="50"/>
  <c r="F44" i="50"/>
  <c r="F26" i="50"/>
  <c r="F14" i="50"/>
  <c r="F108" i="50"/>
  <c r="F169" i="50"/>
  <c r="F161" i="50"/>
  <c r="F129" i="50"/>
  <c r="F88" i="50"/>
  <c r="F153" i="50"/>
  <c r="F121" i="50"/>
  <c r="F100" i="50"/>
  <c r="F95" i="50"/>
  <c r="F24" i="50"/>
  <c r="F19" i="49"/>
  <c r="F35" i="49"/>
  <c r="F15" i="49"/>
  <c r="F31" i="49"/>
  <c r="F27" i="49"/>
  <c r="F41" i="49"/>
  <c r="F45" i="49"/>
  <c r="F37" i="49"/>
  <c r="F40" i="49"/>
  <c r="F44" i="49"/>
  <c r="F49" i="49"/>
  <c r="F23" i="49"/>
  <c r="F53" i="49"/>
  <c r="F57" i="49"/>
  <c r="F61" i="49"/>
  <c r="F65" i="49"/>
  <c r="F77" i="49"/>
  <c r="F52" i="49"/>
  <c r="F64" i="49"/>
  <c r="F68" i="49"/>
  <c r="F71" i="49"/>
  <c r="F72" i="49"/>
  <c r="F75" i="49"/>
  <c r="F76" i="49"/>
  <c r="F79" i="49"/>
  <c r="F80" i="49"/>
  <c r="F83" i="49"/>
  <c r="F87" i="49"/>
  <c r="F91" i="49"/>
  <c r="F95" i="49"/>
  <c r="F99" i="49"/>
  <c r="F103" i="49"/>
  <c r="F60" i="49"/>
  <c r="F81" i="49"/>
  <c r="F85" i="49"/>
  <c r="F89" i="49"/>
  <c r="F93" i="49"/>
  <c r="F97" i="49"/>
  <c r="F105" i="49"/>
  <c r="F107" i="49"/>
  <c r="F117" i="49"/>
  <c r="F119" i="49"/>
  <c r="F123" i="49"/>
  <c r="F127" i="49"/>
  <c r="F131" i="49"/>
  <c r="F135" i="49"/>
  <c r="F109" i="49"/>
  <c r="F111" i="49"/>
  <c r="F115" i="49"/>
  <c r="F101" i="49"/>
  <c r="F137" i="49"/>
  <c r="F139" i="49"/>
  <c r="F113" i="49"/>
  <c r="F141" i="49"/>
  <c r="F143" i="49"/>
  <c r="F154" i="49"/>
  <c r="F155" i="49"/>
  <c r="F157" i="49"/>
  <c r="F161" i="49"/>
  <c r="F165" i="49"/>
  <c r="F149" i="49"/>
  <c r="F151" i="49"/>
  <c r="F133" i="49"/>
  <c r="F160" i="49"/>
  <c r="F164" i="49"/>
  <c r="F56" i="49"/>
  <c r="F147" i="49"/>
  <c r="F153" i="49"/>
  <c r="F168" i="49"/>
  <c r="F169" i="49"/>
  <c r="F176" i="49"/>
  <c r="F177" i="49"/>
  <c r="F184" i="49"/>
  <c r="F185" i="49"/>
  <c r="F129" i="49"/>
  <c r="F173" i="49"/>
  <c r="F181" i="49"/>
  <c r="F189" i="49"/>
  <c r="F125" i="49"/>
  <c r="F195" i="49"/>
  <c r="F199" i="49"/>
  <c r="F203" i="49"/>
  <c r="F207" i="49"/>
  <c r="F211" i="49"/>
  <c r="F121" i="49"/>
  <c r="F145" i="49"/>
  <c r="F192" i="49"/>
  <c r="F218" i="49"/>
  <c r="F219" i="49"/>
  <c r="F226" i="49"/>
  <c r="F227" i="49"/>
  <c r="F234" i="49"/>
  <c r="F235" i="49"/>
  <c r="F242" i="49"/>
  <c r="F246" i="49"/>
  <c r="F250" i="49"/>
  <c r="F254" i="49"/>
  <c r="F183" i="49"/>
  <c r="F262" i="49"/>
  <c r="F264" i="49"/>
  <c r="F278" i="49"/>
  <c r="F175" i="49"/>
  <c r="F231" i="49"/>
  <c r="F239" i="49"/>
  <c r="F260" i="49"/>
  <c r="F274" i="49"/>
  <c r="F276" i="49"/>
  <c r="F279" i="49"/>
  <c r="F191" i="49"/>
  <c r="F222" i="49"/>
  <c r="F230" i="49"/>
  <c r="F238" i="49"/>
  <c r="F240" i="49"/>
  <c r="F244" i="49"/>
  <c r="F248" i="49"/>
  <c r="F252" i="49"/>
  <c r="F256" i="49"/>
  <c r="F266" i="49"/>
  <c r="F268" i="49"/>
  <c r="F223" i="49"/>
  <c r="F280" i="49"/>
  <c r="F167" i="49"/>
  <c r="F270" i="49"/>
  <c r="F272" i="49"/>
  <c r="F215" i="49"/>
  <c r="F258" i="49"/>
  <c r="F277" i="49"/>
  <c r="F245" i="49"/>
  <c r="F198" i="49"/>
  <c r="F273" i="49"/>
  <c r="F182" i="49"/>
  <c r="F206" i="49"/>
  <c r="F237" i="49"/>
  <c r="F221" i="49"/>
  <c r="F214" i="49"/>
  <c r="F267" i="49"/>
  <c r="F255" i="49"/>
  <c r="F247" i="49"/>
  <c r="F233" i="49"/>
  <c r="F217" i="49"/>
  <c r="F162" i="49"/>
  <c r="F236" i="49"/>
  <c r="F213" i="49"/>
  <c r="F208" i="49"/>
  <c r="F197" i="49"/>
  <c r="F179" i="49"/>
  <c r="F163" i="49"/>
  <c r="F102" i="49"/>
  <c r="F144" i="49"/>
  <c r="F142" i="49"/>
  <c r="F126" i="49"/>
  <c r="F92" i="49"/>
  <c r="F84" i="49"/>
  <c r="F112" i="49"/>
  <c r="F90" i="49"/>
  <c r="F66" i="49"/>
  <c r="F48" i="49"/>
  <c r="F78" i="49"/>
  <c r="F73" i="49"/>
  <c r="F59" i="49"/>
  <c r="F18" i="49"/>
  <c r="F39" i="49"/>
  <c r="F22" i="49"/>
  <c r="F33" i="49"/>
  <c r="F25" i="49"/>
  <c r="F174" i="49"/>
  <c r="F190" i="49"/>
  <c r="F134" i="49"/>
  <c r="F209" i="49"/>
  <c r="F204" i="49"/>
  <c r="F193" i="49"/>
  <c r="F152" i="49"/>
  <c r="F186" i="49"/>
  <c r="F170" i="49"/>
  <c r="F69" i="49"/>
  <c r="F16" i="49"/>
  <c r="F29" i="49"/>
  <c r="F263" i="49"/>
  <c r="F282" i="49"/>
  <c r="F259" i="49"/>
  <c r="F271" i="49"/>
  <c r="F249" i="49"/>
  <c r="F265" i="49"/>
  <c r="F172" i="49"/>
  <c r="F232" i="49"/>
  <c r="F216" i="49"/>
  <c r="F150" i="49"/>
  <c r="F228" i="49"/>
  <c r="F212" i="49"/>
  <c r="F201" i="49"/>
  <c r="F196" i="49"/>
  <c r="F159" i="49"/>
  <c r="F114" i="49"/>
  <c r="F178" i="49"/>
  <c r="F138" i="49"/>
  <c r="F132" i="49"/>
  <c r="F124" i="49"/>
  <c r="F118" i="49"/>
  <c r="F140" i="49"/>
  <c r="F122" i="49"/>
  <c r="F100" i="49"/>
  <c r="F86" i="49"/>
  <c r="F116" i="49"/>
  <c r="F106" i="49"/>
  <c r="F55" i="49"/>
  <c r="F70" i="49"/>
  <c r="F62" i="49"/>
  <c r="F43" i="49"/>
  <c r="F36" i="49"/>
  <c r="F17" i="49"/>
  <c r="F32" i="49"/>
  <c r="F28" i="49"/>
  <c r="F20" i="49"/>
  <c r="F13" i="49"/>
  <c r="F63" i="49"/>
  <c r="F38" i="49"/>
  <c r="F46" i="49"/>
  <c r="F261" i="49"/>
  <c r="F210" i="49"/>
  <c r="F194" i="49"/>
  <c r="F281" i="49"/>
  <c r="F257" i="49"/>
  <c r="F269" i="49"/>
  <c r="F229" i="49"/>
  <c r="F180" i="49"/>
  <c r="F241" i="49"/>
  <c r="F202" i="49"/>
  <c r="F251" i="49"/>
  <c r="F243" i="49"/>
  <c r="F166" i="49"/>
  <c r="F225" i="49"/>
  <c r="F148" i="49"/>
  <c r="F220" i="49"/>
  <c r="F205" i="49"/>
  <c r="F200" i="49"/>
  <c r="F158" i="49"/>
  <c r="F187" i="49"/>
  <c r="F171" i="49"/>
  <c r="F136" i="49"/>
  <c r="F96" i="49"/>
  <c r="F88" i="49"/>
  <c r="F51" i="49"/>
  <c r="F82" i="49"/>
  <c r="F110" i="49"/>
  <c r="F104" i="49"/>
  <c r="F74" i="49"/>
  <c r="F58" i="49"/>
  <c r="F47" i="49"/>
  <c r="F42" i="49"/>
  <c r="F50" i="49"/>
  <c r="F21" i="49"/>
  <c r="F30" i="49"/>
  <c r="F26" i="49"/>
  <c r="F24" i="49"/>
  <c r="F253" i="49"/>
  <c r="F275" i="49"/>
  <c r="F188" i="49"/>
  <c r="F224" i="49"/>
  <c r="F146" i="49"/>
  <c r="F128" i="49"/>
  <c r="F120" i="49"/>
  <c r="F156" i="49"/>
  <c r="F130" i="49"/>
  <c r="F94" i="49"/>
  <c r="F67" i="49"/>
  <c r="F108" i="49"/>
  <c r="F98" i="49"/>
  <c r="F54" i="49"/>
  <c r="F34" i="49"/>
  <c r="F14" i="49"/>
  <c r="F25" i="48"/>
  <c r="F27" i="48"/>
  <c r="F17" i="48"/>
  <c r="F19" i="48"/>
  <c r="F33" i="48"/>
  <c r="F21" i="48"/>
  <c r="F29" i="48"/>
  <c r="F47" i="48"/>
  <c r="F49" i="48"/>
  <c r="F31" i="48"/>
  <c r="F34" i="48"/>
  <c r="F39" i="48"/>
  <c r="F41" i="48"/>
  <c r="F15" i="48"/>
  <c r="F43" i="48"/>
  <c r="F61" i="48"/>
  <c r="F63" i="48"/>
  <c r="F77" i="48"/>
  <c r="F79" i="48"/>
  <c r="F83" i="48"/>
  <c r="F23" i="48"/>
  <c r="F45" i="48"/>
  <c r="F55" i="48"/>
  <c r="F69" i="48"/>
  <c r="F71" i="48"/>
  <c r="F87" i="48"/>
  <c r="F57" i="48"/>
  <c r="F65" i="48"/>
  <c r="F101" i="48"/>
  <c r="F67" i="48"/>
  <c r="F75" i="48"/>
  <c r="F85" i="48"/>
  <c r="F93" i="48"/>
  <c r="F95" i="48"/>
  <c r="F35" i="48"/>
  <c r="F81" i="48"/>
  <c r="F89" i="48"/>
  <c r="F97" i="48"/>
  <c r="F115" i="48"/>
  <c r="F117" i="48"/>
  <c r="F131" i="48"/>
  <c r="F133" i="48"/>
  <c r="F147" i="48"/>
  <c r="F149" i="48"/>
  <c r="F163" i="48"/>
  <c r="F165" i="48"/>
  <c r="F173" i="48"/>
  <c r="F181" i="48"/>
  <c r="F59" i="48"/>
  <c r="F91" i="48"/>
  <c r="F127" i="48"/>
  <c r="F129" i="48"/>
  <c r="F135" i="48"/>
  <c r="F155" i="48"/>
  <c r="F157" i="48"/>
  <c r="F169" i="48"/>
  <c r="F171" i="48"/>
  <c r="F177" i="48"/>
  <c r="F13" i="48"/>
  <c r="F103" i="48"/>
  <c r="F121" i="48"/>
  <c r="F143" i="48"/>
  <c r="F145" i="48"/>
  <c r="F151" i="48"/>
  <c r="F183" i="48"/>
  <c r="F185" i="48"/>
  <c r="F186" i="48"/>
  <c r="F193" i="48"/>
  <c r="F194" i="48"/>
  <c r="F201" i="48"/>
  <c r="F202" i="48"/>
  <c r="F209" i="48"/>
  <c r="F210" i="48"/>
  <c r="F217" i="48"/>
  <c r="F102" i="48"/>
  <c r="F106" i="48"/>
  <c r="F123" i="48"/>
  <c r="F125" i="48"/>
  <c r="F137" i="48"/>
  <c r="F159" i="48"/>
  <c r="F161" i="48"/>
  <c r="F167" i="48"/>
  <c r="F110" i="48"/>
  <c r="F190" i="48"/>
  <c r="F208" i="48"/>
  <c r="F218" i="48"/>
  <c r="F222" i="48"/>
  <c r="F52" i="48"/>
  <c r="F53" i="48"/>
  <c r="F107" i="48"/>
  <c r="F113" i="48"/>
  <c r="F175" i="48"/>
  <c r="F176" i="48"/>
  <c r="F184" i="48"/>
  <c r="F198" i="48"/>
  <c r="F213" i="48"/>
  <c r="F216" i="48"/>
  <c r="F226" i="48"/>
  <c r="F234" i="48"/>
  <c r="F235" i="48"/>
  <c r="F242" i="48"/>
  <c r="F243" i="48"/>
  <c r="F250" i="48"/>
  <c r="F251" i="48"/>
  <c r="F258" i="48"/>
  <c r="F259" i="48"/>
  <c r="F266" i="48"/>
  <c r="F267" i="48"/>
  <c r="F274" i="48"/>
  <c r="F275" i="48"/>
  <c r="F282" i="48"/>
  <c r="F73" i="48"/>
  <c r="F111" i="48"/>
  <c r="F119" i="48"/>
  <c r="F141" i="48"/>
  <c r="F153" i="48"/>
  <c r="F179" i="48"/>
  <c r="F192" i="48"/>
  <c r="F206" i="48"/>
  <c r="F99" i="48"/>
  <c r="F139" i="48"/>
  <c r="F197" i="48"/>
  <c r="F200" i="48"/>
  <c r="F214" i="48"/>
  <c r="F221" i="48"/>
  <c r="F225" i="48"/>
  <c r="F230" i="48"/>
  <c r="F231" i="48"/>
  <c r="F238" i="48"/>
  <c r="F239" i="48"/>
  <c r="F246" i="48"/>
  <c r="F247" i="48"/>
  <c r="F254" i="48"/>
  <c r="F255" i="48"/>
  <c r="F262" i="48"/>
  <c r="F263" i="48"/>
  <c r="F270" i="48"/>
  <c r="F271" i="48"/>
  <c r="F278" i="48"/>
  <c r="F279" i="48"/>
  <c r="F191" i="48"/>
  <c r="F280" i="48"/>
  <c r="F264" i="48"/>
  <c r="F248" i="48"/>
  <c r="F232" i="48"/>
  <c r="F215" i="48"/>
  <c r="F180" i="48"/>
  <c r="F207" i="48"/>
  <c r="F269" i="48"/>
  <c r="F253" i="48"/>
  <c r="F237" i="48"/>
  <c r="F199" i="48"/>
  <c r="F174" i="48"/>
  <c r="F142" i="48"/>
  <c r="F126" i="48"/>
  <c r="F203" i="48"/>
  <c r="F138" i="48"/>
  <c r="F168" i="48"/>
  <c r="F136" i="48"/>
  <c r="F94" i="48"/>
  <c r="F78" i="48"/>
  <c r="F104" i="48"/>
  <c r="F90" i="48"/>
  <c r="F56" i="48"/>
  <c r="F64" i="48"/>
  <c r="F44" i="48"/>
  <c r="F54" i="48"/>
  <c r="F30" i="48"/>
  <c r="F158" i="48"/>
  <c r="F281" i="48"/>
  <c r="F249" i="48"/>
  <c r="F220" i="48"/>
  <c r="F124" i="48"/>
  <c r="F188" i="48"/>
  <c r="F114" i="48"/>
  <c r="F162" i="48"/>
  <c r="F211" i="48"/>
  <c r="F140" i="48"/>
  <c r="F228" i="48"/>
  <c r="F160" i="48"/>
  <c r="F132" i="48"/>
  <c r="F273" i="48"/>
  <c r="F257" i="48"/>
  <c r="F241" i="48"/>
  <c r="F224" i="48"/>
  <c r="F130" i="48"/>
  <c r="F122" i="48"/>
  <c r="F268" i="48"/>
  <c r="F252" i="48"/>
  <c r="F236" i="48"/>
  <c r="F116" i="48"/>
  <c r="F164" i="48"/>
  <c r="F156" i="48"/>
  <c r="F227" i="48"/>
  <c r="F195" i="48"/>
  <c r="F178" i="48"/>
  <c r="F146" i="48"/>
  <c r="F112" i="48"/>
  <c r="F166" i="48"/>
  <c r="F134" i="48"/>
  <c r="F105" i="48"/>
  <c r="F98" i="48"/>
  <c r="F88" i="48"/>
  <c r="F60" i="48"/>
  <c r="F46" i="48"/>
  <c r="F74" i="48"/>
  <c r="F82" i="48"/>
  <c r="F38" i="48"/>
  <c r="F42" i="48"/>
  <c r="F26" i="48"/>
  <c r="F18" i="48"/>
  <c r="F22" i="48"/>
  <c r="F28" i="48"/>
  <c r="F70" i="48"/>
  <c r="F182" i="48"/>
  <c r="F48" i="48"/>
  <c r="F66" i="48"/>
  <c r="F50" i="48"/>
  <c r="F24" i="48"/>
  <c r="F36" i="48"/>
  <c r="F272" i="48"/>
  <c r="F256" i="48"/>
  <c r="F240" i="48"/>
  <c r="F204" i="48"/>
  <c r="F196" i="48"/>
  <c r="F277" i="48"/>
  <c r="F261" i="48"/>
  <c r="F245" i="48"/>
  <c r="F229" i="48"/>
  <c r="F170" i="48"/>
  <c r="F109" i="48"/>
  <c r="F154" i="48"/>
  <c r="F219" i="48"/>
  <c r="F187" i="48"/>
  <c r="F172" i="48"/>
  <c r="F68" i="48"/>
  <c r="F152" i="48"/>
  <c r="F120" i="48"/>
  <c r="F100" i="48"/>
  <c r="F92" i="48"/>
  <c r="F76" i="48"/>
  <c r="F96" i="48"/>
  <c r="F86" i="48"/>
  <c r="F72" i="48"/>
  <c r="F80" i="48"/>
  <c r="F51" i="48"/>
  <c r="F20" i="48"/>
  <c r="F14" i="48"/>
  <c r="F212" i="48"/>
  <c r="F265" i="48"/>
  <c r="F233" i="48"/>
  <c r="F189" i="48"/>
  <c r="F223" i="48"/>
  <c r="F276" i="48"/>
  <c r="F260" i="48"/>
  <c r="F244" i="48"/>
  <c r="F205" i="48"/>
  <c r="F144" i="48"/>
  <c r="F84" i="48"/>
  <c r="F128" i="48"/>
  <c r="F148" i="48"/>
  <c r="F150" i="48"/>
  <c r="F118" i="48"/>
  <c r="F108" i="48"/>
  <c r="F62" i="48"/>
  <c r="F32" i="48"/>
  <c r="F58" i="48"/>
  <c r="F40" i="48"/>
  <c r="F37" i="48"/>
  <c r="F16" i="48"/>
  <c r="F11" i="42"/>
  <c r="F15" i="42"/>
  <c r="F19" i="42"/>
  <c r="F13" i="42"/>
  <c r="F17" i="42"/>
  <c r="F12" i="42"/>
  <c r="F16" i="42"/>
  <c r="F14" i="42"/>
  <c r="F18" i="42"/>
  <c r="F10" i="42"/>
  <c r="F12" i="41"/>
  <c r="F18" i="41"/>
  <c r="F16" i="41"/>
  <c r="F10" i="41"/>
  <c r="F14" i="41"/>
  <c r="F17" i="41"/>
  <c r="F11" i="41"/>
  <c r="F13" i="41"/>
  <c r="F15" i="41"/>
  <c r="F19" i="41"/>
  <c r="F14" i="40"/>
  <c r="F16" i="40"/>
  <c r="F18" i="40"/>
  <c r="F12" i="40"/>
  <c r="F10" i="40"/>
  <c r="F15" i="40"/>
  <c r="F19" i="40"/>
  <c r="F17" i="40"/>
  <c r="F13" i="40"/>
  <c r="F11" i="40"/>
  <c r="F16" i="39"/>
  <c r="F12" i="39"/>
  <c r="F14" i="39"/>
  <c r="F13" i="39"/>
  <c r="F10" i="39"/>
  <c r="F19" i="39"/>
  <c r="F17" i="39"/>
  <c r="F15" i="39"/>
  <c r="F11" i="39"/>
  <c r="F18" i="39"/>
  <c r="F13" i="38"/>
  <c r="F17" i="38"/>
  <c r="F14" i="38"/>
  <c r="F16" i="38"/>
  <c r="F12" i="38"/>
  <c r="F19" i="38"/>
  <c r="F18" i="38"/>
  <c r="F11" i="38"/>
  <c r="F15" i="38"/>
  <c r="F10" i="38"/>
  <c r="F24" i="31"/>
  <c r="F26" i="31"/>
  <c r="F16" i="31"/>
  <c r="F18" i="31"/>
  <c r="F32" i="31"/>
  <c r="F34" i="31"/>
  <c r="F20" i="31"/>
  <c r="F28" i="31"/>
  <c r="F47" i="31"/>
  <c r="F49" i="31"/>
  <c r="F30" i="31"/>
  <c r="F39" i="31"/>
  <c r="F41" i="31"/>
  <c r="F53" i="31"/>
  <c r="F14" i="31"/>
  <c r="F37" i="31"/>
  <c r="F66" i="31"/>
  <c r="F68" i="31"/>
  <c r="F12" i="31"/>
  <c r="F43" i="31"/>
  <c r="F51" i="31"/>
  <c r="F56" i="31"/>
  <c r="F70" i="31"/>
  <c r="F72" i="31"/>
  <c r="F82" i="31"/>
  <c r="F36" i="31"/>
  <c r="F60" i="31"/>
  <c r="F76" i="31"/>
  <c r="F74" i="31"/>
  <c r="F22" i="31"/>
  <c r="F45" i="31"/>
  <c r="F58" i="31"/>
  <c r="F78" i="31"/>
  <c r="F80" i="31"/>
  <c r="F62" i="31"/>
  <c r="F64" i="31"/>
  <c r="F52" i="31"/>
  <c r="F54" i="31"/>
  <c r="F77" i="31"/>
  <c r="F57" i="31"/>
  <c r="F48" i="31"/>
  <c r="F44" i="31"/>
  <c r="F25" i="31"/>
  <c r="F17" i="31"/>
  <c r="F21" i="31"/>
  <c r="F13" i="31"/>
  <c r="F65" i="31"/>
  <c r="F75" i="31"/>
  <c r="F40" i="31"/>
  <c r="F33" i="31"/>
  <c r="F71" i="31"/>
  <c r="F42" i="31"/>
  <c r="F19" i="31"/>
  <c r="F79" i="31"/>
  <c r="F83" i="31"/>
  <c r="F63" i="31"/>
  <c r="F81" i="31"/>
  <c r="F73" i="31"/>
  <c r="F69" i="31"/>
  <c r="F46" i="31"/>
  <c r="F35" i="31"/>
  <c r="F23" i="31"/>
  <c r="F15" i="31"/>
  <c r="F29" i="31"/>
  <c r="F61" i="31"/>
  <c r="F67" i="31"/>
  <c r="F50" i="31"/>
  <c r="F59" i="31"/>
  <c r="F38" i="31"/>
  <c r="F31" i="31"/>
  <c r="F55" i="31"/>
  <c r="F27" i="31"/>
  <c r="F19" i="30"/>
  <c r="F36" i="30"/>
  <c r="F43" i="30"/>
  <c r="F51" i="30"/>
  <c r="F59" i="30"/>
  <c r="F67" i="30"/>
  <c r="F23" i="30"/>
  <c r="F41" i="30"/>
  <c r="F47" i="30"/>
  <c r="F57" i="30"/>
  <c r="F63" i="30"/>
  <c r="F72" i="30"/>
  <c r="F80" i="30"/>
  <c r="F12" i="30"/>
  <c r="F16" i="30"/>
  <c r="F20" i="30"/>
  <c r="F27" i="30"/>
  <c r="F28" i="30"/>
  <c r="F35" i="30"/>
  <c r="F37" i="30"/>
  <c r="F38" i="30"/>
  <c r="F53" i="30"/>
  <c r="F54" i="30"/>
  <c r="F24" i="30"/>
  <c r="F34" i="30"/>
  <c r="F68" i="30"/>
  <c r="F78" i="30"/>
  <c r="F31" i="30"/>
  <c r="F32" i="30"/>
  <c r="F45" i="30"/>
  <c r="F46" i="30"/>
  <c r="F61" i="30"/>
  <c r="F62" i="30"/>
  <c r="F74" i="30"/>
  <c r="F49" i="30"/>
  <c r="F39" i="30"/>
  <c r="F65" i="30"/>
  <c r="F70" i="30"/>
  <c r="F76" i="30"/>
  <c r="F55" i="30"/>
  <c r="F82" i="30"/>
  <c r="F83" i="30"/>
  <c r="F81" i="30"/>
  <c r="F77" i="30"/>
  <c r="F44" i="30"/>
  <c r="F52" i="30"/>
  <c r="F13" i="30"/>
  <c r="F40" i="30"/>
  <c r="F18" i="30"/>
  <c r="F15" i="30"/>
  <c r="F75" i="30"/>
  <c r="F50" i="30"/>
  <c r="F56" i="30"/>
  <c r="F14" i="30"/>
  <c r="F25" i="30"/>
  <c r="F64" i="30"/>
  <c r="F48" i="30"/>
  <c r="F17" i="30"/>
  <c r="F29" i="30"/>
  <c r="F66" i="30"/>
  <c r="F73" i="30"/>
  <c r="F26" i="30"/>
  <c r="F58" i="30"/>
  <c r="F42" i="30"/>
  <c r="F33" i="30"/>
  <c r="F21" i="30"/>
  <c r="F71" i="30"/>
  <c r="F69" i="30"/>
  <c r="F30" i="30"/>
  <c r="F22" i="30"/>
  <c r="F79" i="30"/>
  <c r="F60" i="30"/>
  <c r="F19" i="29"/>
  <c r="F36" i="29"/>
  <c r="F43" i="29"/>
  <c r="F51" i="29"/>
  <c r="F59" i="29"/>
  <c r="F67" i="29"/>
  <c r="F23" i="29"/>
  <c r="F41" i="29"/>
  <c r="F47" i="29"/>
  <c r="F57" i="29"/>
  <c r="F63" i="29"/>
  <c r="F72" i="29"/>
  <c r="F80" i="29"/>
  <c r="F12" i="29"/>
  <c r="F16" i="29"/>
  <c r="F20" i="29"/>
  <c r="F27" i="29"/>
  <c r="F28" i="29"/>
  <c r="F35" i="29"/>
  <c r="F37" i="29"/>
  <c r="F38" i="29"/>
  <c r="F53" i="29"/>
  <c r="F54" i="29"/>
  <c r="F24" i="29"/>
  <c r="F34" i="29"/>
  <c r="F68" i="29"/>
  <c r="F78" i="29"/>
  <c r="F31" i="29"/>
  <c r="F32" i="29"/>
  <c r="F45" i="29"/>
  <c r="F46" i="29"/>
  <c r="F61" i="29"/>
  <c r="F62" i="29"/>
  <c r="F74" i="29"/>
  <c r="F75" i="29"/>
  <c r="F49" i="29"/>
  <c r="F82" i="29"/>
  <c r="F83" i="29"/>
  <c r="F65" i="29"/>
  <c r="F70" i="29"/>
  <c r="F76" i="29"/>
  <c r="F39" i="29"/>
  <c r="F55" i="29"/>
  <c r="F77" i="29"/>
  <c r="F50" i="29"/>
  <c r="F40" i="29"/>
  <c r="F18" i="29"/>
  <c r="F79" i="29"/>
  <c r="F60" i="29"/>
  <c r="F64" i="29"/>
  <c r="F48" i="29"/>
  <c r="F17" i="29"/>
  <c r="F29" i="29"/>
  <c r="F14" i="29"/>
  <c r="F71" i="29"/>
  <c r="F66" i="29"/>
  <c r="F25" i="29"/>
  <c r="F73" i="29"/>
  <c r="F26" i="29"/>
  <c r="F58" i="29"/>
  <c r="F42" i="29"/>
  <c r="F33" i="29"/>
  <c r="F21" i="29"/>
  <c r="F56" i="29"/>
  <c r="F81" i="29"/>
  <c r="F44" i="29"/>
  <c r="F52" i="29"/>
  <c r="F13" i="29"/>
  <c r="F69" i="29"/>
  <c r="F15" i="29"/>
  <c r="F30" i="29"/>
  <c r="F22" i="29"/>
  <c r="F24" i="28"/>
  <c r="F26" i="28"/>
  <c r="F16" i="28"/>
  <c r="F18" i="28"/>
  <c r="F32" i="28"/>
  <c r="F34" i="28"/>
  <c r="F20" i="28"/>
  <c r="F28" i="28"/>
  <c r="F40" i="28"/>
  <c r="F42" i="28"/>
  <c r="F12" i="28"/>
  <c r="F44" i="28"/>
  <c r="F46" i="28"/>
  <c r="F22" i="28"/>
  <c r="F38" i="28"/>
  <c r="F52" i="28"/>
  <c r="F56" i="28"/>
  <c r="F48" i="28"/>
  <c r="F50" i="28"/>
  <c r="F72" i="28"/>
  <c r="F74" i="28"/>
  <c r="F30" i="28"/>
  <c r="F60" i="28"/>
  <c r="F64" i="28"/>
  <c r="F78" i="28"/>
  <c r="F14" i="28"/>
  <c r="F66" i="28"/>
  <c r="F76" i="28"/>
  <c r="F49" i="28"/>
  <c r="F68" i="28"/>
  <c r="F82" i="28"/>
  <c r="F80" i="28"/>
  <c r="F70" i="28"/>
  <c r="F81" i="28"/>
  <c r="F67" i="28"/>
  <c r="F55" i="28"/>
  <c r="F75" i="28"/>
  <c r="F58" i="28"/>
  <c r="F51" i="28"/>
  <c r="F25" i="28"/>
  <c r="F17" i="28"/>
  <c r="F35" i="28"/>
  <c r="F27" i="28"/>
  <c r="F71" i="28"/>
  <c r="F57" i="28"/>
  <c r="F33" i="28"/>
  <c r="F77" i="28"/>
  <c r="F41" i="28"/>
  <c r="F61" i="28"/>
  <c r="F54" i="28"/>
  <c r="F36" i="28"/>
  <c r="F43" i="28"/>
  <c r="F29" i="28"/>
  <c r="F79" i="28"/>
  <c r="F59" i="28"/>
  <c r="F65" i="28"/>
  <c r="F37" i="28"/>
  <c r="F31" i="28"/>
  <c r="F39" i="28"/>
  <c r="F53" i="28"/>
  <c r="F47" i="28"/>
  <c r="F21" i="28"/>
  <c r="F13" i="28"/>
  <c r="F73" i="28"/>
  <c r="F83" i="28"/>
  <c r="F63" i="28"/>
  <c r="F45" i="28"/>
  <c r="F23" i="28"/>
  <c r="F15" i="28"/>
  <c r="F19" i="28"/>
  <c r="F62" i="28"/>
  <c r="F69" i="28"/>
  <c r="F24" i="23"/>
  <c r="F26" i="23"/>
  <c r="F34" i="23"/>
  <c r="F16" i="23"/>
  <c r="F18" i="23"/>
  <c r="F30" i="23"/>
  <c r="F20" i="23"/>
  <c r="F28" i="23"/>
  <c r="F37" i="23"/>
  <c r="F39" i="23"/>
  <c r="F12" i="23"/>
  <c r="F41" i="23"/>
  <c r="F43" i="23"/>
  <c r="F54" i="23"/>
  <c r="F55" i="23"/>
  <c r="F62" i="23"/>
  <c r="F63" i="23"/>
  <c r="F53" i="23"/>
  <c r="F22" i="23"/>
  <c r="F36" i="23"/>
  <c r="F45" i="23"/>
  <c r="F58" i="23"/>
  <c r="F61" i="23"/>
  <c r="F70" i="23"/>
  <c r="F77" i="23"/>
  <c r="F82" i="23"/>
  <c r="F90" i="23"/>
  <c r="F98" i="23"/>
  <c r="F106" i="23"/>
  <c r="F32" i="23"/>
  <c r="F47" i="23"/>
  <c r="F66" i="23"/>
  <c r="F74" i="23"/>
  <c r="F80" i="23"/>
  <c r="F88" i="23"/>
  <c r="F96" i="23"/>
  <c r="F104" i="23"/>
  <c r="F109" i="23"/>
  <c r="F113" i="23"/>
  <c r="F117" i="23"/>
  <c r="F121" i="23"/>
  <c r="F125" i="23"/>
  <c r="F86" i="23"/>
  <c r="F93" i="23"/>
  <c r="F129" i="23"/>
  <c r="F137" i="23"/>
  <c r="F67" i="23"/>
  <c r="F102" i="23"/>
  <c r="F108" i="23"/>
  <c r="F112" i="23"/>
  <c r="F116" i="23"/>
  <c r="F120" i="23"/>
  <c r="F124" i="23"/>
  <c r="F133" i="23"/>
  <c r="F141" i="23"/>
  <c r="F85" i="23"/>
  <c r="F135" i="23"/>
  <c r="F139" i="23"/>
  <c r="F150" i="23"/>
  <c r="F78" i="23"/>
  <c r="F100" i="23"/>
  <c r="F101" i="23"/>
  <c r="F143" i="23"/>
  <c r="F144" i="23"/>
  <c r="F148" i="23"/>
  <c r="F156" i="23"/>
  <c r="F158" i="23"/>
  <c r="F162" i="23"/>
  <c r="F166" i="23"/>
  <c r="F170" i="23"/>
  <c r="F174" i="23"/>
  <c r="F178" i="23"/>
  <c r="F182" i="23"/>
  <c r="F186" i="23"/>
  <c r="F51" i="23"/>
  <c r="F59" i="23"/>
  <c r="F94" i="23"/>
  <c r="F154" i="23"/>
  <c r="F190" i="23"/>
  <c r="F198" i="23"/>
  <c r="F206" i="23"/>
  <c r="F214" i="23"/>
  <c r="F222" i="23"/>
  <c r="F131" i="23"/>
  <c r="F146" i="23"/>
  <c r="F153" i="23"/>
  <c r="F157" i="23"/>
  <c r="F160" i="23"/>
  <c r="F161" i="23"/>
  <c r="F165" i="23"/>
  <c r="F169" i="23"/>
  <c r="F173" i="23"/>
  <c r="F177" i="23"/>
  <c r="F181" i="23"/>
  <c r="F185" i="23"/>
  <c r="F194" i="23"/>
  <c r="F201" i="23"/>
  <c r="F226" i="23"/>
  <c r="F200" i="23"/>
  <c r="F210" i="23"/>
  <c r="F217" i="23"/>
  <c r="F192" i="23"/>
  <c r="F224" i="23"/>
  <c r="F145" i="23"/>
  <c r="F193" i="23"/>
  <c r="F208" i="23"/>
  <c r="F218" i="23"/>
  <c r="F225" i="23"/>
  <c r="F229" i="23"/>
  <c r="F230" i="23"/>
  <c r="F233" i="23"/>
  <c r="F234" i="23"/>
  <c r="F237" i="23"/>
  <c r="F238" i="23"/>
  <c r="F241" i="23"/>
  <c r="F242" i="23"/>
  <c r="F245" i="23"/>
  <c r="F246" i="23"/>
  <c r="F249" i="23"/>
  <c r="F250" i="23"/>
  <c r="F14" i="23"/>
  <c r="F84" i="23"/>
  <c r="F202" i="23"/>
  <c r="F209" i="23"/>
  <c r="F205" i="23"/>
  <c r="F248" i="23"/>
  <c r="F239" i="23"/>
  <c r="F232" i="23"/>
  <c r="F197" i="23"/>
  <c r="F142" i="23"/>
  <c r="F221" i="23"/>
  <c r="F219" i="23"/>
  <c r="F203" i="23"/>
  <c r="F187" i="23"/>
  <c r="F180" i="23"/>
  <c r="F175" i="23"/>
  <c r="F164" i="23"/>
  <c r="F119" i="23"/>
  <c r="F111" i="23"/>
  <c r="F73" i="23"/>
  <c r="F147" i="23"/>
  <c r="F134" i="23"/>
  <c r="F123" i="23"/>
  <c r="F50" i="23"/>
  <c r="F89" i="23"/>
  <c r="F126" i="23"/>
  <c r="F118" i="23"/>
  <c r="F110" i="23"/>
  <c r="F97" i="23"/>
  <c r="F81" i="23"/>
  <c r="F103" i="23"/>
  <c r="F38" i="23"/>
  <c r="F64" i="23"/>
  <c r="F40" i="23"/>
  <c r="F31" i="23"/>
  <c r="F19" i="23"/>
  <c r="F231" i="23"/>
  <c r="F216" i="23"/>
  <c r="F132" i="23"/>
  <c r="F115" i="23"/>
  <c r="F122" i="23"/>
  <c r="F114" i="23"/>
  <c r="F107" i="23"/>
  <c r="F91" i="23"/>
  <c r="F60" i="23"/>
  <c r="F87" i="23"/>
  <c r="F68" i="23"/>
  <c r="F29" i="23"/>
  <c r="F13" i="23"/>
  <c r="F251" i="23"/>
  <c r="F176" i="23"/>
  <c r="F171" i="23"/>
  <c r="F75" i="23"/>
  <c r="F155" i="23"/>
  <c r="F136" i="23"/>
  <c r="F128" i="23"/>
  <c r="F76" i="23"/>
  <c r="F49" i="23"/>
  <c r="F71" i="23"/>
  <c r="F44" i="23"/>
  <c r="F42" i="23"/>
  <c r="F33" i="23"/>
  <c r="F25" i="23"/>
  <c r="F17" i="23"/>
  <c r="F21" i="23"/>
  <c r="F243" i="23"/>
  <c r="F236" i="23"/>
  <c r="F213" i="23"/>
  <c r="F152" i="23"/>
  <c r="F189" i="23"/>
  <c r="F228" i="23"/>
  <c r="F212" i="23"/>
  <c r="F196" i="23"/>
  <c r="F184" i="23"/>
  <c r="F179" i="23"/>
  <c r="F168" i="23"/>
  <c r="F163" i="23"/>
  <c r="F151" i="23"/>
  <c r="F83" i="23"/>
  <c r="F149" i="23"/>
  <c r="F138" i="23"/>
  <c r="F99" i="23"/>
  <c r="F130" i="23"/>
  <c r="F95" i="23"/>
  <c r="F69" i="23"/>
  <c r="F72" i="23"/>
  <c r="F65" i="23"/>
  <c r="F56" i="23"/>
  <c r="F35" i="23"/>
  <c r="F23" i="23"/>
  <c r="F15" i="23"/>
  <c r="F27" i="23"/>
  <c r="F247" i="23"/>
  <c r="F240" i="23"/>
  <c r="F207" i="23"/>
  <c r="F215" i="23"/>
  <c r="F227" i="23"/>
  <c r="F211" i="23"/>
  <c r="F195" i="23"/>
  <c r="F183" i="23"/>
  <c r="F172" i="23"/>
  <c r="F167" i="23"/>
  <c r="F92" i="23"/>
  <c r="F57" i="23"/>
  <c r="F52" i="23"/>
  <c r="F46" i="23"/>
  <c r="F48" i="23"/>
  <c r="F244" i="23"/>
  <c r="F235" i="23"/>
  <c r="F223" i="23"/>
  <c r="F191" i="23"/>
  <c r="F127" i="23"/>
  <c r="F199" i="23"/>
  <c r="F140" i="23"/>
  <c r="F220" i="23"/>
  <c r="F204" i="23"/>
  <c r="F188" i="23"/>
  <c r="F159" i="23"/>
  <c r="F105" i="23"/>
  <c r="F79" i="23"/>
  <c r="F18" i="22"/>
  <c r="F34" i="22"/>
  <c r="F14" i="22"/>
  <c r="F32" i="22"/>
  <c r="F37" i="22"/>
  <c r="F41" i="22"/>
  <c r="F45" i="22"/>
  <c r="F49" i="22"/>
  <c r="F22" i="22"/>
  <c r="F26" i="22"/>
  <c r="F30" i="22"/>
  <c r="F51" i="22"/>
  <c r="F55" i="22"/>
  <c r="F59" i="22"/>
  <c r="F63" i="22"/>
  <c r="F39" i="22"/>
  <c r="F47" i="22"/>
  <c r="F40" i="22"/>
  <c r="F48" i="22"/>
  <c r="F67" i="22"/>
  <c r="F44" i="22"/>
  <c r="F76" i="22"/>
  <c r="F80" i="22"/>
  <c r="F84" i="22"/>
  <c r="F88" i="22"/>
  <c r="F96" i="22"/>
  <c r="F43" i="22"/>
  <c r="F57" i="22"/>
  <c r="F58" i="22"/>
  <c r="F71" i="22"/>
  <c r="F94" i="22"/>
  <c r="F102" i="22"/>
  <c r="F103" i="22"/>
  <c r="F54" i="22"/>
  <c r="F107" i="22"/>
  <c r="F115" i="22"/>
  <c r="F123" i="22"/>
  <c r="F62" i="22"/>
  <c r="F100" i="22"/>
  <c r="F65" i="22"/>
  <c r="F99" i="22"/>
  <c r="F111" i="22"/>
  <c r="F118" i="22"/>
  <c r="F53" i="22"/>
  <c r="F61" i="22"/>
  <c r="F73" i="22"/>
  <c r="F110" i="22"/>
  <c r="F125" i="22"/>
  <c r="F117" i="22"/>
  <c r="F119" i="22"/>
  <c r="F164" i="22"/>
  <c r="F172" i="22"/>
  <c r="F180" i="22"/>
  <c r="F188" i="22"/>
  <c r="F196" i="22"/>
  <c r="F200" i="22"/>
  <c r="F204" i="22"/>
  <c r="F208" i="22"/>
  <c r="F212" i="22"/>
  <c r="F216" i="22"/>
  <c r="F220" i="22"/>
  <c r="F224" i="22"/>
  <c r="F228" i="22"/>
  <c r="F232" i="22"/>
  <c r="F236" i="22"/>
  <c r="F240" i="22"/>
  <c r="F244" i="22"/>
  <c r="F248" i="22"/>
  <c r="F91" i="22"/>
  <c r="F127" i="22"/>
  <c r="F128" i="22"/>
  <c r="F131" i="22"/>
  <c r="F132" i="22"/>
  <c r="F135" i="22"/>
  <c r="F136" i="22"/>
  <c r="F139" i="22"/>
  <c r="F140" i="22"/>
  <c r="F143" i="22"/>
  <c r="F144" i="22"/>
  <c r="F147" i="22"/>
  <c r="F148" i="22"/>
  <c r="F151" i="22"/>
  <c r="F152" i="22"/>
  <c r="F155" i="22"/>
  <c r="F167" i="22"/>
  <c r="F176" i="22"/>
  <c r="F183" i="22"/>
  <c r="F191" i="22"/>
  <c r="F92" i="22"/>
  <c r="F109" i="22"/>
  <c r="F250" i="22"/>
  <c r="F156" i="22"/>
  <c r="F159" i="22"/>
  <c r="F160" i="22"/>
  <c r="F168" i="22"/>
  <c r="F175" i="22"/>
  <c r="F184" i="22"/>
  <c r="F192" i="22"/>
  <c r="F194" i="22"/>
  <c r="F251" i="22"/>
  <c r="F165" i="22"/>
  <c r="F124" i="22"/>
  <c r="F190" i="22"/>
  <c r="F166" i="22"/>
  <c r="F146" i="22"/>
  <c r="F138" i="22"/>
  <c r="F130" i="22"/>
  <c r="F122" i="22"/>
  <c r="F246" i="22"/>
  <c r="F242" i="22"/>
  <c r="F238" i="22"/>
  <c r="F234" i="22"/>
  <c r="F230" i="22"/>
  <c r="F226" i="22"/>
  <c r="F222" i="22"/>
  <c r="F218" i="22"/>
  <c r="F214" i="22"/>
  <c r="F210" i="22"/>
  <c r="F206" i="22"/>
  <c r="F202" i="22"/>
  <c r="F198" i="22"/>
  <c r="F187" i="22"/>
  <c r="F178" i="22"/>
  <c r="F157" i="22"/>
  <c r="F141" i="22"/>
  <c r="F114" i="22"/>
  <c r="F97" i="22"/>
  <c r="F116" i="22"/>
  <c r="F113" i="22"/>
  <c r="F60" i="22"/>
  <c r="F81" i="22"/>
  <c r="F74" i="22"/>
  <c r="F33" i="22"/>
  <c r="F25" i="22"/>
  <c r="F28" i="22"/>
  <c r="F12" i="22"/>
  <c r="F161" i="22"/>
  <c r="F72" i="22"/>
  <c r="F142" i="22"/>
  <c r="F126" i="22"/>
  <c r="F249" i="22"/>
  <c r="F245" i="22"/>
  <c r="F241" i="22"/>
  <c r="F237" i="22"/>
  <c r="F233" i="22"/>
  <c r="F229" i="22"/>
  <c r="F225" i="22"/>
  <c r="F221" i="22"/>
  <c r="F217" i="22"/>
  <c r="F213" i="22"/>
  <c r="F209" i="22"/>
  <c r="F205" i="22"/>
  <c r="F201" i="22"/>
  <c r="F52" i="22"/>
  <c r="F101" i="22"/>
  <c r="F66" i="22"/>
  <c r="F36" i="22"/>
  <c r="F16" i="22"/>
  <c r="F24" i="22"/>
  <c r="F13" i="22"/>
  <c r="F154" i="22"/>
  <c r="F173" i="22"/>
  <c r="F169" i="22"/>
  <c r="F70" i="22"/>
  <c r="F247" i="22"/>
  <c r="F243" i="22"/>
  <c r="F239" i="22"/>
  <c r="F235" i="22"/>
  <c r="F227" i="22"/>
  <c r="F219" i="22"/>
  <c r="F211" i="22"/>
  <c r="F203" i="22"/>
  <c r="F199" i="22"/>
  <c r="F179" i="22"/>
  <c r="F120" i="22"/>
  <c r="F104" i="22"/>
  <c r="F90" i="22"/>
  <c r="F87" i="22"/>
  <c r="F79" i="22"/>
  <c r="F93" i="22"/>
  <c r="F64" i="22"/>
  <c r="F38" i="22"/>
  <c r="F86" i="22"/>
  <c r="F50" i="22"/>
  <c r="F35" i="22"/>
  <c r="F31" i="22"/>
  <c r="F177" i="22"/>
  <c r="F158" i="22"/>
  <c r="F189" i="22"/>
  <c r="F193" i="22"/>
  <c r="F186" i="22"/>
  <c r="F163" i="22"/>
  <c r="F153" i="22"/>
  <c r="F137" i="22"/>
  <c r="F98" i="22"/>
  <c r="F112" i="22"/>
  <c r="F95" i="22"/>
  <c r="F83" i="22"/>
  <c r="F75" i="22"/>
  <c r="F29" i="22"/>
  <c r="F69" i="22"/>
  <c r="F56" i="22"/>
  <c r="F20" i="22"/>
  <c r="F85" i="22"/>
  <c r="F78" i="22"/>
  <c r="F42" i="22"/>
  <c r="F68" i="22"/>
  <c r="F21" i="22"/>
  <c r="F23" i="22"/>
  <c r="F181" i="22"/>
  <c r="F185" i="22"/>
  <c r="F182" i="22"/>
  <c r="F150" i="22"/>
  <c r="F134" i="22"/>
  <c r="F197" i="22"/>
  <c r="F171" i="22"/>
  <c r="F162" i="22"/>
  <c r="F149" i="22"/>
  <c r="F133" i="22"/>
  <c r="F108" i="22"/>
  <c r="F46" i="22"/>
  <c r="F106" i="22"/>
  <c r="F121" i="22"/>
  <c r="F105" i="22"/>
  <c r="F89" i="22"/>
  <c r="F82" i="22"/>
  <c r="F27" i="22"/>
  <c r="F174" i="22"/>
  <c r="F231" i="22"/>
  <c r="F223" i="22"/>
  <c r="F215" i="22"/>
  <c r="F207" i="22"/>
  <c r="F195" i="22"/>
  <c r="F170" i="22"/>
  <c r="F145" i="22"/>
  <c r="F129" i="22"/>
  <c r="F77" i="22"/>
  <c r="F17" i="22"/>
  <c r="F15" i="22"/>
  <c r="F19" i="22"/>
  <c r="F24" i="21"/>
  <c r="F18" i="21"/>
  <c r="F14" i="21"/>
  <c r="F28" i="21"/>
  <c r="F30" i="21"/>
  <c r="F22" i="21"/>
  <c r="F26" i="21"/>
  <c r="F32" i="21"/>
  <c r="F40" i="21"/>
  <c r="F44" i="21"/>
  <c r="F48" i="21"/>
  <c r="F36" i="21"/>
  <c r="F55" i="21"/>
  <c r="F59" i="21"/>
  <c r="F75" i="21"/>
  <c r="F58" i="21"/>
  <c r="F34" i="21"/>
  <c r="F54" i="21"/>
  <c r="F62" i="21"/>
  <c r="F63" i="21"/>
  <c r="F66" i="21"/>
  <c r="F70" i="21"/>
  <c r="F76" i="21"/>
  <c r="F77" i="21"/>
  <c r="F80" i="21"/>
  <c r="F81" i="21"/>
  <c r="F84" i="21"/>
  <c r="F85" i="21"/>
  <c r="F89" i="21"/>
  <c r="F93" i="21"/>
  <c r="F97" i="21"/>
  <c r="F101" i="21"/>
  <c r="F105" i="21"/>
  <c r="F109" i="21"/>
  <c r="F113" i="21"/>
  <c r="F117" i="21"/>
  <c r="F67" i="21"/>
  <c r="F91" i="21"/>
  <c r="F107" i="21"/>
  <c r="F119" i="21"/>
  <c r="F121" i="21"/>
  <c r="F125" i="21"/>
  <c r="F103" i="21"/>
  <c r="F123" i="21"/>
  <c r="F131" i="21"/>
  <c r="F135" i="21"/>
  <c r="F139" i="21"/>
  <c r="F143" i="21"/>
  <c r="F99" i="21"/>
  <c r="F115" i="21"/>
  <c r="F71" i="21"/>
  <c r="F137" i="21"/>
  <c r="F149" i="21"/>
  <c r="F151" i="21"/>
  <c r="F111" i="21"/>
  <c r="F133" i="21"/>
  <c r="F153" i="21"/>
  <c r="F155" i="21"/>
  <c r="F166" i="21"/>
  <c r="F167" i="21"/>
  <c r="F174" i="21"/>
  <c r="F175" i="21"/>
  <c r="F182" i="21"/>
  <c r="F183" i="21"/>
  <c r="F187" i="21"/>
  <c r="F191" i="21"/>
  <c r="F195" i="21"/>
  <c r="F199" i="21"/>
  <c r="F95" i="21"/>
  <c r="F127" i="21"/>
  <c r="F129" i="21"/>
  <c r="F157" i="21"/>
  <c r="F159" i="21"/>
  <c r="F141" i="21"/>
  <c r="F145" i="21"/>
  <c r="F189" i="21"/>
  <c r="F209" i="21"/>
  <c r="F211" i="21"/>
  <c r="F225" i="21"/>
  <c r="F227" i="21"/>
  <c r="F231" i="21"/>
  <c r="F239" i="21"/>
  <c r="F247" i="21"/>
  <c r="F163" i="21"/>
  <c r="F178" i="21"/>
  <c r="F179" i="21"/>
  <c r="F185" i="21"/>
  <c r="F201" i="21"/>
  <c r="F213" i="21"/>
  <c r="F215" i="21"/>
  <c r="F229" i="21"/>
  <c r="F237" i="21"/>
  <c r="F245" i="21"/>
  <c r="F251" i="21"/>
  <c r="F147" i="21"/>
  <c r="F170" i="21"/>
  <c r="F171" i="21"/>
  <c r="F197" i="21"/>
  <c r="F203" i="21"/>
  <c r="F217" i="21"/>
  <c r="F219" i="21"/>
  <c r="F235" i="21"/>
  <c r="F243" i="21"/>
  <c r="F161" i="21"/>
  <c r="F233" i="21"/>
  <c r="F205" i="21"/>
  <c r="F193" i="21"/>
  <c r="F207" i="21"/>
  <c r="F241" i="21"/>
  <c r="F249" i="21"/>
  <c r="F221" i="21"/>
  <c r="F223" i="21"/>
  <c r="F240" i="21"/>
  <c r="F188" i="21"/>
  <c r="F232" i="21"/>
  <c r="F204" i="21"/>
  <c r="F148" i="21"/>
  <c r="F218" i="21"/>
  <c r="F164" i="21"/>
  <c r="F228" i="21"/>
  <c r="F136" i="21"/>
  <c r="F173" i="21"/>
  <c r="F160" i="21"/>
  <c r="F130" i="21"/>
  <c r="F90" i="21"/>
  <c r="F144" i="21"/>
  <c r="F168" i="21"/>
  <c r="F132" i="21"/>
  <c r="F118" i="21"/>
  <c r="F114" i="21"/>
  <c r="F102" i="21"/>
  <c r="F86" i="21"/>
  <c r="F79" i="21"/>
  <c r="F64" i="21"/>
  <c r="F20" i="21"/>
  <c r="F53" i="21"/>
  <c r="F15" i="21"/>
  <c r="F17" i="21"/>
  <c r="F31" i="21"/>
  <c r="F29" i="21"/>
  <c r="F238" i="21"/>
  <c r="F220" i="21"/>
  <c r="F150" i="21"/>
  <c r="F202" i="21"/>
  <c r="F142" i="21"/>
  <c r="F212" i="21"/>
  <c r="F184" i="21"/>
  <c r="F181" i="21"/>
  <c r="F165" i="21"/>
  <c r="F92" i="21"/>
  <c r="F49" i="21"/>
  <c r="F45" i="21"/>
  <c r="F41" i="21"/>
  <c r="F16" i="21"/>
  <c r="F224" i="21"/>
  <c r="F234" i="21"/>
  <c r="F210" i="21"/>
  <c r="F242" i="21"/>
  <c r="F222" i="21"/>
  <c r="F198" i="21"/>
  <c r="F169" i="21"/>
  <c r="F216" i="21"/>
  <c r="F186" i="21"/>
  <c r="F214" i="21"/>
  <c r="F190" i="21"/>
  <c r="F172" i="21"/>
  <c r="F146" i="21"/>
  <c r="F126" i="21"/>
  <c r="F106" i="21"/>
  <c r="F154" i="21"/>
  <c r="F100" i="21"/>
  <c r="F88" i="21"/>
  <c r="F69" i="21"/>
  <c r="F83" i="21"/>
  <c r="F56" i="21"/>
  <c r="F73" i="21"/>
  <c r="F21" i="21"/>
  <c r="F50" i="21"/>
  <c r="F46" i="21"/>
  <c r="F42" i="21"/>
  <c r="F38" i="21"/>
  <c r="F25" i="21"/>
  <c r="F27" i="21"/>
  <c r="F12" i="21"/>
  <c r="F140" i="21"/>
  <c r="F158" i="21"/>
  <c r="F134" i="21"/>
  <c r="F152" i="21"/>
  <c r="F120" i="21"/>
  <c r="F116" i="21"/>
  <c r="F94" i="21"/>
  <c r="F104" i="21"/>
  <c r="F122" i="21"/>
  <c r="F87" i="21"/>
  <c r="F78" i="21"/>
  <c r="F37" i="21"/>
  <c r="F23" i="21"/>
  <c r="F248" i="21"/>
  <c r="F246" i="21"/>
  <c r="F226" i="21"/>
  <c r="F124" i="21"/>
  <c r="F206" i="21"/>
  <c r="F236" i="21"/>
  <c r="F196" i="21"/>
  <c r="F177" i="21"/>
  <c r="F96" i="21"/>
  <c r="F200" i="21"/>
  <c r="F180" i="21"/>
  <c r="F162" i="21"/>
  <c r="F112" i="21"/>
  <c r="F156" i="21"/>
  <c r="F128" i="21"/>
  <c r="F176" i="21"/>
  <c r="F138" i="21"/>
  <c r="F110" i="21"/>
  <c r="F98" i="21"/>
  <c r="F108" i="21"/>
  <c r="F74" i="21"/>
  <c r="F82" i="21"/>
  <c r="F68" i="21"/>
  <c r="F65" i="21"/>
  <c r="F60" i="21"/>
  <c r="F52" i="21"/>
  <c r="F51" i="21"/>
  <c r="F47" i="21"/>
  <c r="F43" i="21"/>
  <c r="F39" i="21"/>
  <c r="F35" i="21"/>
  <c r="F33" i="21"/>
  <c r="F19" i="21"/>
  <c r="F13" i="21"/>
  <c r="F208" i="21"/>
  <c r="F230" i="21"/>
  <c r="F250" i="21"/>
  <c r="F194" i="21"/>
  <c r="F192" i="21"/>
  <c r="F244" i="21"/>
  <c r="F61" i="21"/>
  <c r="F72" i="21"/>
  <c r="F57" i="21"/>
  <c r="F28" i="20"/>
  <c r="F30" i="20"/>
  <c r="F32" i="20"/>
  <c r="F16" i="20"/>
  <c r="F18" i="20"/>
  <c r="F34" i="20"/>
  <c r="F36" i="20"/>
  <c r="F40" i="20"/>
  <c r="F20" i="20"/>
  <c r="F24" i="20"/>
  <c r="F26" i="20"/>
  <c r="F42" i="20"/>
  <c r="F43" i="20"/>
  <c r="F46" i="20"/>
  <c r="F47" i="20"/>
  <c r="F50" i="20"/>
  <c r="F51" i="20"/>
  <c r="F54" i="20"/>
  <c r="F90" i="20"/>
  <c r="F22" i="20"/>
  <c r="F38" i="20"/>
  <c r="F52" i="20"/>
  <c r="F53" i="20"/>
  <c r="F57" i="20"/>
  <c r="F61" i="20"/>
  <c r="F65" i="20"/>
  <c r="F69" i="20"/>
  <c r="F73" i="20"/>
  <c r="F77" i="20"/>
  <c r="F84" i="20"/>
  <c r="F92" i="20"/>
  <c r="F85" i="20"/>
  <c r="F60" i="20"/>
  <c r="F76" i="20"/>
  <c r="F81" i="20"/>
  <c r="F94" i="20"/>
  <c r="F102" i="20"/>
  <c r="F104" i="20"/>
  <c r="F118" i="20"/>
  <c r="F120" i="20"/>
  <c r="F68" i="20"/>
  <c r="F88" i="20"/>
  <c r="F110" i="20"/>
  <c r="F112" i="20"/>
  <c r="F126" i="20"/>
  <c r="F128" i="20"/>
  <c r="F136" i="20"/>
  <c r="F64" i="20"/>
  <c r="F80" i="20"/>
  <c r="F89" i="20"/>
  <c r="F106" i="20"/>
  <c r="F152" i="20"/>
  <c r="F154" i="20"/>
  <c r="F156" i="20"/>
  <c r="F158" i="20"/>
  <c r="F160" i="20"/>
  <c r="F162" i="20"/>
  <c r="F164" i="20"/>
  <c r="F166" i="20"/>
  <c r="F180" i="20"/>
  <c r="F182" i="20"/>
  <c r="F56" i="20"/>
  <c r="F100" i="20"/>
  <c r="F140" i="20"/>
  <c r="F172" i="20"/>
  <c r="F174" i="20"/>
  <c r="F186" i="20"/>
  <c r="F216" i="20"/>
  <c r="F224" i="20"/>
  <c r="F232" i="20"/>
  <c r="F240" i="20"/>
  <c r="F248" i="20"/>
  <c r="F72" i="20"/>
  <c r="F96" i="20"/>
  <c r="F116" i="20"/>
  <c r="F122" i="20"/>
  <c r="F132" i="20"/>
  <c r="F148" i="20"/>
  <c r="F150" i="20"/>
  <c r="F168" i="20"/>
  <c r="F188" i="20"/>
  <c r="F190" i="20"/>
  <c r="F192" i="20"/>
  <c r="F194" i="20"/>
  <c r="F196" i="20"/>
  <c r="F198" i="20"/>
  <c r="F200" i="20"/>
  <c r="F202" i="20"/>
  <c r="F204" i="20"/>
  <c r="F206" i="20"/>
  <c r="F208" i="20"/>
  <c r="F214" i="20"/>
  <c r="F222" i="20"/>
  <c r="F230" i="20"/>
  <c r="F238" i="20"/>
  <c r="F246" i="20"/>
  <c r="F114" i="20"/>
  <c r="F138" i="20"/>
  <c r="F176" i="20"/>
  <c r="F228" i="20"/>
  <c r="F235" i="20"/>
  <c r="F124" i="20"/>
  <c r="F142" i="20"/>
  <c r="F184" i="20"/>
  <c r="F212" i="20"/>
  <c r="F219" i="20"/>
  <c r="F234" i="20"/>
  <c r="F244" i="20"/>
  <c r="F251" i="20"/>
  <c r="F99" i="20"/>
  <c r="F144" i="20"/>
  <c r="F146" i="20"/>
  <c r="F210" i="20"/>
  <c r="F220" i="20"/>
  <c r="F227" i="20"/>
  <c r="F242" i="20"/>
  <c r="F108" i="20"/>
  <c r="F130" i="20"/>
  <c r="F134" i="20"/>
  <c r="F178" i="20"/>
  <c r="F211" i="20"/>
  <c r="F170" i="20"/>
  <c r="F226" i="20"/>
  <c r="F243" i="20"/>
  <c r="F236" i="20"/>
  <c r="F241" i="20"/>
  <c r="F218" i="20"/>
  <c r="F203" i="20"/>
  <c r="F247" i="20"/>
  <c r="F215" i="20"/>
  <c r="F191" i="20"/>
  <c r="F249" i="20"/>
  <c r="F217" i="20"/>
  <c r="F125" i="20"/>
  <c r="F111" i="20"/>
  <c r="F233" i="20"/>
  <c r="F201" i="20"/>
  <c r="F245" i="20"/>
  <c r="F213" i="20"/>
  <c r="F163" i="20"/>
  <c r="F159" i="20"/>
  <c r="F155" i="20"/>
  <c r="F151" i="20"/>
  <c r="F135" i="20"/>
  <c r="F119" i="20"/>
  <c r="F62" i="20"/>
  <c r="F167" i="20"/>
  <c r="F103" i="20"/>
  <c r="F70" i="20"/>
  <c r="F113" i="20"/>
  <c r="F121" i="20"/>
  <c r="F98" i="20"/>
  <c r="F82" i="20"/>
  <c r="F93" i="20"/>
  <c r="F45" i="20"/>
  <c r="F23" i="20"/>
  <c r="F19" i="20"/>
  <c r="F17" i="20"/>
  <c r="F209" i="20"/>
  <c r="F177" i="20"/>
  <c r="F149" i="20"/>
  <c r="F193" i="20"/>
  <c r="F237" i="20"/>
  <c r="F181" i="20"/>
  <c r="F173" i="20"/>
  <c r="F78" i="20"/>
  <c r="F185" i="20"/>
  <c r="F141" i="20"/>
  <c r="F131" i="20"/>
  <c r="F86" i="20"/>
  <c r="F107" i="20"/>
  <c r="F91" i="20"/>
  <c r="F74" i="20"/>
  <c r="F79" i="20"/>
  <c r="F71" i="20"/>
  <c r="F63" i="20"/>
  <c r="F55" i="20"/>
  <c r="F87" i="20"/>
  <c r="F29" i="20"/>
  <c r="F49" i="20"/>
  <c r="F39" i="20"/>
  <c r="F41" i="20"/>
  <c r="F195" i="20"/>
  <c r="F231" i="20"/>
  <c r="F205" i="20"/>
  <c r="F225" i="20"/>
  <c r="F207" i="20"/>
  <c r="F239" i="20"/>
  <c r="F197" i="20"/>
  <c r="F117" i="20"/>
  <c r="F223" i="20"/>
  <c r="F175" i="20"/>
  <c r="F229" i="20"/>
  <c r="F171" i="20"/>
  <c r="F165" i="20"/>
  <c r="F161" i="20"/>
  <c r="F157" i="20"/>
  <c r="F153" i="20"/>
  <c r="F145" i="20"/>
  <c r="F127" i="20"/>
  <c r="F109" i="20"/>
  <c r="F183" i="20"/>
  <c r="F139" i="20"/>
  <c r="F101" i="20"/>
  <c r="F129" i="20"/>
  <c r="F66" i="20"/>
  <c r="F105" i="20"/>
  <c r="F58" i="20"/>
  <c r="F44" i="20"/>
  <c r="F37" i="20"/>
  <c r="F35" i="20"/>
  <c r="F250" i="20"/>
  <c r="F187" i="20"/>
  <c r="F189" i="20"/>
  <c r="F199" i="20"/>
  <c r="F147" i="20"/>
  <c r="F221" i="20"/>
  <c r="F179" i="20"/>
  <c r="F133" i="20"/>
  <c r="F143" i="20"/>
  <c r="F169" i="20"/>
  <c r="F137" i="20"/>
  <c r="F115" i="20"/>
  <c r="F123" i="20"/>
  <c r="F83" i="20"/>
  <c r="F97" i="20"/>
  <c r="F75" i="20"/>
  <c r="F67" i="20"/>
  <c r="F59" i="20"/>
  <c r="F95" i="20"/>
  <c r="F31" i="20"/>
  <c r="F27" i="20"/>
  <c r="F48" i="20"/>
  <c r="F25" i="20"/>
  <c r="F21" i="20"/>
  <c r="F33" i="20"/>
  <c r="F12" i="20"/>
  <c r="F14" i="20"/>
  <c r="F13" i="20"/>
  <c r="F15" i="20"/>
  <c r="F11" i="48"/>
  <c r="D43" i="18"/>
  <c r="D49" i="18"/>
  <c r="I49" i="18"/>
  <c r="H49" i="18"/>
  <c r="D50" i="18"/>
  <c r="J49" i="18"/>
  <c r="E49" i="18"/>
  <c r="C50" i="18"/>
  <c r="N49" i="18"/>
  <c r="K49" i="18"/>
  <c r="L49" i="18"/>
  <c r="J50" i="18"/>
  <c r="L50" i="18"/>
  <c r="H50" i="18"/>
  <c r="N50" i="18"/>
  <c r="F50" i="18"/>
  <c r="M49" i="18"/>
  <c r="E50" i="18"/>
  <c r="G49" i="18"/>
  <c r="K50" i="18"/>
  <c r="F49" i="18"/>
  <c r="H11" i="22"/>
  <c r="I11" i="22" s="1"/>
  <c r="J11" i="22" s="1"/>
  <c r="K11" i="22" s="1"/>
  <c r="L11" i="22" s="1"/>
  <c r="M11" i="22" s="1"/>
  <c r="N11" i="22" s="1"/>
  <c r="O11" i="22" s="1"/>
  <c r="P11" i="22" s="1"/>
  <c r="Q11" i="22" s="1"/>
  <c r="R11" i="22" s="1"/>
  <c r="S11" i="22" s="1"/>
  <c r="H11" i="23"/>
  <c r="I11" i="23" s="1"/>
  <c r="J11" i="23" s="1"/>
  <c r="K11" i="23" s="1"/>
  <c r="L11" i="23" s="1"/>
  <c r="M11" i="23" s="1"/>
  <c r="N11" i="23" s="1"/>
  <c r="O11" i="23" s="1"/>
  <c r="P11" i="23" s="1"/>
  <c r="Q11" i="23" s="1"/>
  <c r="R11" i="23" s="1"/>
  <c r="S11" i="23" s="1"/>
  <c r="H11" i="4"/>
  <c r="I11" i="4" s="1"/>
  <c r="J11" i="4" s="1"/>
  <c r="K11" i="4" s="1"/>
  <c r="L11" i="4" s="1"/>
  <c r="M11" i="4" s="1"/>
  <c r="N11" i="4" s="1"/>
  <c r="O11" i="4" s="1"/>
  <c r="P11" i="4" s="1"/>
  <c r="Q11" i="4" s="1"/>
  <c r="R11" i="4" s="1"/>
  <c r="S11" i="4" s="1"/>
  <c r="H11" i="27"/>
  <c r="I11" i="27" s="1"/>
  <c r="J11" i="27" s="1"/>
  <c r="K11" i="27" s="1"/>
  <c r="L11" i="27" s="1"/>
  <c r="M11" i="27" s="1"/>
  <c r="N11" i="27" s="1"/>
  <c r="O11" i="27" s="1"/>
  <c r="P11" i="27" s="1"/>
  <c r="Q11" i="27" s="1"/>
  <c r="R11" i="27" s="1"/>
  <c r="S11" i="27" s="1"/>
  <c r="H11" i="29"/>
  <c r="I11" i="29" s="1"/>
  <c r="J11" i="29" s="1"/>
  <c r="K11" i="29" s="1"/>
  <c r="L11" i="29" s="1"/>
  <c r="M11" i="29" s="1"/>
  <c r="N11" i="29" s="1"/>
  <c r="O11" i="29" s="1"/>
  <c r="P11" i="29" s="1"/>
  <c r="Q11" i="29" s="1"/>
  <c r="R11" i="29" s="1"/>
  <c r="S11" i="29" s="1"/>
  <c r="H11" i="31"/>
  <c r="I11" i="31" s="1"/>
  <c r="J11" i="31" s="1"/>
  <c r="K11" i="31" s="1"/>
  <c r="L11" i="31" s="1"/>
  <c r="M11" i="31" s="1"/>
  <c r="N11" i="31" s="1"/>
  <c r="O11" i="31" s="1"/>
  <c r="P11" i="31" s="1"/>
  <c r="Q11" i="31" s="1"/>
  <c r="R11" i="31" s="1"/>
  <c r="S11" i="31" s="1"/>
  <c r="H11" i="20"/>
  <c r="I11" i="20" s="1"/>
  <c r="J11" i="20" s="1"/>
  <c r="K11" i="20" s="1"/>
  <c r="L11" i="20" s="1"/>
  <c r="M11" i="20" s="1"/>
  <c r="N11" i="20" s="1"/>
  <c r="O11" i="20" s="1"/>
  <c r="P11" i="20" s="1"/>
  <c r="Q11" i="20" s="1"/>
  <c r="R11" i="20" s="1"/>
  <c r="S11" i="20" s="1"/>
  <c r="H11" i="21"/>
  <c r="I11" i="21" s="1"/>
  <c r="J11" i="21" s="1"/>
  <c r="K11" i="21" s="1"/>
  <c r="L11" i="21" s="1"/>
  <c r="M11" i="21" s="1"/>
  <c r="N11" i="21" s="1"/>
  <c r="O11" i="21" s="1"/>
  <c r="P11" i="21" s="1"/>
  <c r="Q11" i="21" s="1"/>
  <c r="R11" i="21" s="1"/>
  <c r="S11" i="21" s="1"/>
  <c r="H11" i="28"/>
  <c r="I11" i="28" s="1"/>
  <c r="J11" i="28" s="1"/>
  <c r="K11" i="28" s="1"/>
  <c r="L11" i="28" s="1"/>
  <c r="M11" i="28" s="1"/>
  <c r="N11" i="28" s="1"/>
  <c r="O11" i="28" s="1"/>
  <c r="P11" i="28" s="1"/>
  <c r="Q11" i="28" s="1"/>
  <c r="R11" i="28" s="1"/>
  <c r="S11" i="28" s="1"/>
  <c r="H11" i="30"/>
  <c r="I11" i="30" s="1"/>
  <c r="J11" i="30" s="1"/>
  <c r="K11" i="30" s="1"/>
  <c r="L11" i="30" s="1"/>
  <c r="M11" i="30" s="1"/>
  <c r="N11" i="30" s="1"/>
  <c r="O11" i="30" s="1"/>
  <c r="P11" i="30" s="1"/>
  <c r="Q11" i="30" s="1"/>
  <c r="R11" i="30" s="1"/>
  <c r="S11" i="30" s="1"/>
  <c r="F12" i="51"/>
  <c r="F11" i="51"/>
  <c r="F8" i="51"/>
  <c r="F9" i="51"/>
  <c r="G8" i="51"/>
  <c r="H8" i="51" s="1"/>
  <c r="I8" i="51" s="1"/>
  <c r="J8" i="51" s="1"/>
  <c r="K8" i="51" s="1"/>
  <c r="L8" i="51" s="1"/>
  <c r="M8" i="51" s="1"/>
  <c r="N8" i="51" s="1"/>
  <c r="O8" i="51" s="1"/>
  <c r="P8" i="51" s="1"/>
  <c r="Q8" i="51" s="1"/>
  <c r="R8" i="51" s="1"/>
  <c r="S8" i="51" s="1"/>
  <c r="F10" i="51"/>
  <c r="F9" i="50"/>
  <c r="F11" i="50"/>
  <c r="F8" i="50"/>
  <c r="F10" i="50"/>
  <c r="F12" i="50"/>
  <c r="F11" i="49"/>
  <c r="F10" i="49"/>
  <c r="F8" i="49"/>
  <c r="F9" i="49"/>
  <c r="F12" i="49"/>
  <c r="F9" i="48"/>
  <c r="F8" i="48"/>
  <c r="F10" i="48"/>
  <c r="F12" i="48"/>
  <c r="E5" i="46"/>
  <c r="G8" i="46"/>
  <c r="H8" i="46" s="1"/>
  <c r="I8" i="46" s="1"/>
  <c r="J8" i="46" s="1"/>
  <c r="K8" i="46" s="1"/>
  <c r="L8" i="46" s="1"/>
  <c r="M8" i="46" s="1"/>
  <c r="N8" i="46" s="1"/>
  <c r="O8" i="46" s="1"/>
  <c r="P8" i="46" s="1"/>
  <c r="Q8" i="46" s="1"/>
  <c r="R8" i="46" s="1"/>
  <c r="S8" i="46" s="1"/>
  <c r="E5" i="27"/>
  <c r="F8" i="38"/>
  <c r="F9" i="37"/>
  <c r="F8" i="40"/>
  <c r="F8" i="42"/>
  <c r="F9" i="42"/>
  <c r="F8" i="41"/>
  <c r="F9" i="41"/>
  <c r="F9" i="40"/>
  <c r="F9" i="39"/>
  <c r="F8" i="39"/>
  <c r="G8" i="39"/>
  <c r="H8" i="39" s="1"/>
  <c r="I8" i="39" s="1"/>
  <c r="J8" i="39" s="1"/>
  <c r="K8" i="39" s="1"/>
  <c r="L8" i="39" s="1"/>
  <c r="M8" i="39" s="1"/>
  <c r="N8" i="39" s="1"/>
  <c r="O8" i="39" s="1"/>
  <c r="P8" i="39" s="1"/>
  <c r="Q8" i="39" s="1"/>
  <c r="R8" i="39" s="1"/>
  <c r="S8" i="39" s="1"/>
  <c r="F9" i="38"/>
  <c r="F8" i="37"/>
  <c r="F9" i="36"/>
  <c r="F8" i="36"/>
  <c r="F9" i="35"/>
  <c r="F8" i="35"/>
  <c r="F8" i="34"/>
  <c r="F9" i="34"/>
  <c r="G9" i="34"/>
  <c r="H9" i="34" s="1"/>
  <c r="I9" i="34" s="1"/>
  <c r="J9" i="34" s="1"/>
  <c r="K9" i="34" s="1"/>
  <c r="L9" i="34" s="1"/>
  <c r="M9" i="34" s="1"/>
  <c r="N9" i="34" s="1"/>
  <c r="O9" i="34" s="1"/>
  <c r="P9" i="34" s="1"/>
  <c r="Q9" i="34" s="1"/>
  <c r="R9" i="34" s="1"/>
  <c r="S9" i="34" s="1"/>
  <c r="E5" i="32"/>
  <c r="G8" i="32"/>
  <c r="H8" i="32" s="1"/>
  <c r="I8" i="32" s="1"/>
  <c r="J8" i="32" s="1"/>
  <c r="K8" i="32" s="1"/>
  <c r="L8" i="32" s="1"/>
  <c r="M8" i="32" s="1"/>
  <c r="N8" i="32" s="1"/>
  <c r="O8" i="32" s="1"/>
  <c r="P8" i="32" s="1"/>
  <c r="Q8" i="32" s="1"/>
  <c r="R8" i="32" s="1"/>
  <c r="S8" i="32" s="1"/>
  <c r="F9" i="31"/>
  <c r="F10" i="31"/>
  <c r="F8" i="31"/>
  <c r="F11" i="31"/>
  <c r="F11" i="30"/>
  <c r="F9" i="30"/>
  <c r="F10" i="30"/>
  <c r="F8" i="30"/>
  <c r="G8" i="30"/>
  <c r="H8" i="30" s="1"/>
  <c r="I8" i="30" s="1"/>
  <c r="J8" i="30" s="1"/>
  <c r="K8" i="30" s="1"/>
  <c r="L8" i="30" s="1"/>
  <c r="M8" i="30" s="1"/>
  <c r="N8" i="30" s="1"/>
  <c r="O8" i="30" s="1"/>
  <c r="P8" i="30" s="1"/>
  <c r="Q8" i="30" s="1"/>
  <c r="R8" i="30" s="1"/>
  <c r="S8" i="30" s="1"/>
  <c r="F10" i="29"/>
  <c r="F11" i="29"/>
  <c r="F8" i="29"/>
  <c r="F9" i="29"/>
  <c r="F10" i="28"/>
  <c r="F11" i="28"/>
  <c r="F8" i="28"/>
  <c r="F9" i="28"/>
  <c r="G10" i="27"/>
  <c r="F11" i="22"/>
  <c r="F8" i="22"/>
  <c r="F10" i="22"/>
  <c r="F9" i="22"/>
  <c r="F8" i="21"/>
  <c r="F10" i="21"/>
  <c r="G8" i="21"/>
  <c r="H8" i="21" s="1"/>
  <c r="I8" i="21" s="1"/>
  <c r="J8" i="21" s="1"/>
  <c r="K8" i="21" s="1"/>
  <c r="L8" i="21" s="1"/>
  <c r="M8" i="21" s="1"/>
  <c r="N8" i="21" s="1"/>
  <c r="O8" i="21" s="1"/>
  <c r="P8" i="21" s="1"/>
  <c r="Q8" i="21" s="1"/>
  <c r="R8" i="21" s="1"/>
  <c r="S8" i="21" s="1"/>
  <c r="F9" i="21"/>
  <c r="G10" i="21"/>
  <c r="F11" i="21"/>
  <c r="F11" i="20"/>
  <c r="G9" i="20"/>
  <c r="H9" i="20" s="1"/>
  <c r="I9" i="20" s="1"/>
  <c r="J9" i="20" s="1"/>
  <c r="K9" i="20" s="1"/>
  <c r="L9" i="20" s="1"/>
  <c r="M9" i="20" s="1"/>
  <c r="N9" i="20" s="1"/>
  <c r="O9" i="20" s="1"/>
  <c r="P9" i="20" s="1"/>
  <c r="Q9" i="20" s="1"/>
  <c r="R9" i="20" s="1"/>
  <c r="S9" i="20" s="1"/>
  <c r="F9" i="20"/>
  <c r="F10" i="20"/>
  <c r="F8" i="20"/>
  <c r="F9" i="23"/>
  <c r="F10" i="23"/>
  <c r="F11" i="23"/>
  <c r="F8" i="23"/>
  <c r="H71" i="48" l="1"/>
  <c r="I71" i="48" s="1"/>
  <c r="J71" i="48" s="1"/>
  <c r="K71" i="48" s="1"/>
  <c r="L71" i="48" s="1"/>
  <c r="M71" i="48" s="1"/>
  <c r="N71" i="48" s="1"/>
  <c r="O71" i="48" s="1"/>
  <c r="P71" i="48" s="1"/>
  <c r="Q71" i="48" s="1"/>
  <c r="R71" i="48" s="1"/>
  <c r="S71" i="48" s="1"/>
  <c r="H146" i="50"/>
  <c r="I146" i="50" s="1"/>
  <c r="J146" i="50" s="1"/>
  <c r="K146" i="50" s="1"/>
  <c r="L146" i="50" s="1"/>
  <c r="M146" i="50" s="1"/>
  <c r="N146" i="50" s="1"/>
  <c r="O146" i="50" s="1"/>
  <c r="P146" i="50" s="1"/>
  <c r="Q146" i="50" s="1"/>
  <c r="R146" i="50" s="1"/>
  <c r="S146" i="50" s="1"/>
  <c r="H96" i="51"/>
  <c r="I96" i="51" s="1"/>
  <c r="J96" i="51" s="1"/>
  <c r="K96" i="51" s="1"/>
  <c r="L96" i="51" s="1"/>
  <c r="M96" i="51" s="1"/>
  <c r="N96" i="51" s="1"/>
  <c r="O96" i="51" s="1"/>
  <c r="P96" i="51" s="1"/>
  <c r="Q96" i="51" s="1"/>
  <c r="R96" i="51" s="1"/>
  <c r="S96" i="51" s="1"/>
  <c r="H211" i="46"/>
  <c r="I211" i="46" s="1"/>
  <c r="J211" i="46" s="1"/>
  <c r="K211" i="46" s="1"/>
  <c r="L211" i="46" s="1"/>
  <c r="M211" i="46" s="1"/>
  <c r="N211" i="46" s="1"/>
  <c r="O211" i="46" s="1"/>
  <c r="P211" i="46" s="1"/>
  <c r="Q211" i="46" s="1"/>
  <c r="R211" i="46" s="1"/>
  <c r="S211" i="46" s="1"/>
  <c r="H191" i="50"/>
  <c r="I191" i="50" s="1"/>
  <c r="J191" i="50" s="1"/>
  <c r="K191" i="50" s="1"/>
  <c r="L191" i="50" s="1"/>
  <c r="M191" i="50" s="1"/>
  <c r="N191" i="50" s="1"/>
  <c r="O191" i="50" s="1"/>
  <c r="P191" i="50" s="1"/>
  <c r="Q191" i="50" s="1"/>
  <c r="R191" i="50" s="1"/>
  <c r="S191" i="50" s="1"/>
  <c r="H70" i="28"/>
  <c r="I70" i="28" s="1"/>
  <c r="J70" i="28" s="1"/>
  <c r="K70" i="28" s="1"/>
  <c r="L70" i="28" s="1"/>
  <c r="M70" i="28" s="1"/>
  <c r="N70" i="28" s="1"/>
  <c r="O70" i="28" s="1"/>
  <c r="P70" i="28" s="1"/>
  <c r="Q70" i="28" s="1"/>
  <c r="R70" i="28" s="1"/>
  <c r="S70" i="28" s="1"/>
  <c r="H26" i="20"/>
  <c r="I26" i="20" s="1"/>
  <c r="J26" i="20" s="1"/>
  <c r="K26" i="20" s="1"/>
  <c r="L26" i="20" s="1"/>
  <c r="M26" i="20" s="1"/>
  <c r="N26" i="20" s="1"/>
  <c r="O26" i="20" s="1"/>
  <c r="P26" i="20" s="1"/>
  <c r="Q26" i="20" s="1"/>
  <c r="R26" i="20" s="1"/>
  <c r="S26" i="20" s="1"/>
  <c r="H186" i="50"/>
  <c r="I186" i="50" s="1"/>
  <c r="J186" i="50" s="1"/>
  <c r="K186" i="50" s="1"/>
  <c r="L186" i="50" s="1"/>
  <c r="M186" i="50" s="1"/>
  <c r="N186" i="50" s="1"/>
  <c r="O186" i="50" s="1"/>
  <c r="P186" i="50" s="1"/>
  <c r="Q186" i="50" s="1"/>
  <c r="R186" i="50" s="1"/>
  <c r="S186" i="50" s="1"/>
  <c r="H26" i="50"/>
  <c r="I26" i="50" s="1"/>
  <c r="J26" i="50" s="1"/>
  <c r="K26" i="50" s="1"/>
  <c r="L26" i="50" s="1"/>
  <c r="M26" i="50" s="1"/>
  <c r="N26" i="50" s="1"/>
  <c r="O26" i="50" s="1"/>
  <c r="P26" i="50" s="1"/>
  <c r="Q26" i="50" s="1"/>
  <c r="R26" i="50" s="1"/>
  <c r="S26" i="50" s="1"/>
  <c r="H174" i="23"/>
  <c r="I174" i="23" s="1"/>
  <c r="J174" i="23" s="1"/>
  <c r="K174" i="23" s="1"/>
  <c r="L174" i="23" s="1"/>
  <c r="M174" i="23" s="1"/>
  <c r="N174" i="23" s="1"/>
  <c r="O174" i="23" s="1"/>
  <c r="P174" i="23" s="1"/>
  <c r="Q174" i="23" s="1"/>
  <c r="R174" i="23" s="1"/>
  <c r="S174" i="23" s="1"/>
  <c r="H66" i="28"/>
  <c r="I66" i="28" s="1"/>
  <c r="J66" i="28" s="1"/>
  <c r="K66" i="28" s="1"/>
  <c r="L66" i="28" s="1"/>
  <c r="M66" i="28" s="1"/>
  <c r="N66" i="28" s="1"/>
  <c r="O66" i="28" s="1"/>
  <c r="P66" i="28" s="1"/>
  <c r="Q66" i="28" s="1"/>
  <c r="R66" i="28" s="1"/>
  <c r="S66" i="28" s="1"/>
  <c r="H82" i="27"/>
  <c r="I82" i="27" s="1"/>
  <c r="J82" i="27" s="1"/>
  <c r="K82" i="27" s="1"/>
  <c r="L82" i="27" s="1"/>
  <c r="M82" i="27" s="1"/>
  <c r="N82" i="27" s="1"/>
  <c r="O82" i="27" s="1"/>
  <c r="P82" i="27" s="1"/>
  <c r="Q82" i="27" s="1"/>
  <c r="R82" i="27" s="1"/>
  <c r="S82" i="27" s="1"/>
  <c r="H30" i="27"/>
  <c r="I30" i="27" s="1"/>
  <c r="J30" i="27" s="1"/>
  <c r="K30" i="27" s="1"/>
  <c r="L30" i="27" s="1"/>
  <c r="M30" i="27" s="1"/>
  <c r="N30" i="27" s="1"/>
  <c r="O30" i="27" s="1"/>
  <c r="P30" i="27" s="1"/>
  <c r="Q30" i="27" s="1"/>
  <c r="R30" i="27" s="1"/>
  <c r="S30" i="27" s="1"/>
  <c r="H78" i="28"/>
  <c r="I78" i="28" s="1"/>
  <c r="J78" i="28" s="1"/>
  <c r="K78" i="28" s="1"/>
  <c r="L78" i="28" s="1"/>
  <c r="M78" i="28" s="1"/>
  <c r="N78" i="28" s="1"/>
  <c r="O78" i="28" s="1"/>
  <c r="P78" i="28" s="1"/>
  <c r="Q78" i="28" s="1"/>
  <c r="R78" i="28" s="1"/>
  <c r="S78" i="28" s="1"/>
  <c r="H34" i="28"/>
  <c r="I34" i="28" s="1"/>
  <c r="J34" i="28" s="1"/>
  <c r="K34" i="28" s="1"/>
  <c r="L34" i="28" s="1"/>
  <c r="M34" i="28" s="1"/>
  <c r="N34" i="28" s="1"/>
  <c r="O34" i="28" s="1"/>
  <c r="P34" i="28" s="1"/>
  <c r="Q34" i="28" s="1"/>
  <c r="R34" i="28" s="1"/>
  <c r="S34" i="28" s="1"/>
  <c r="H18" i="28"/>
  <c r="I18" i="28" s="1"/>
  <c r="J18" i="28" s="1"/>
  <c r="K18" i="28" s="1"/>
  <c r="L18" i="28" s="1"/>
  <c r="M18" i="28" s="1"/>
  <c r="N18" i="28" s="1"/>
  <c r="O18" i="28" s="1"/>
  <c r="P18" i="28" s="1"/>
  <c r="Q18" i="28" s="1"/>
  <c r="R18" i="28" s="1"/>
  <c r="S18" i="28" s="1"/>
  <c r="H74" i="29"/>
  <c r="I74" i="29" s="1"/>
  <c r="J74" i="29" s="1"/>
  <c r="K74" i="29" s="1"/>
  <c r="L74" i="29" s="1"/>
  <c r="M74" i="29" s="1"/>
  <c r="N74" i="29" s="1"/>
  <c r="O74" i="29" s="1"/>
  <c r="P74" i="29" s="1"/>
  <c r="Q74" i="29" s="1"/>
  <c r="R74" i="29" s="1"/>
  <c r="S74" i="29" s="1"/>
  <c r="H82" i="30"/>
  <c r="I82" i="30" s="1"/>
  <c r="J82" i="30" s="1"/>
  <c r="K82" i="30" s="1"/>
  <c r="L82" i="30" s="1"/>
  <c r="M82" i="30" s="1"/>
  <c r="N82" i="30" s="1"/>
  <c r="O82" i="30" s="1"/>
  <c r="P82" i="30" s="1"/>
  <c r="Q82" i="30" s="1"/>
  <c r="R82" i="30" s="1"/>
  <c r="S82" i="30" s="1"/>
  <c r="H62" i="30"/>
  <c r="I62" i="30" s="1"/>
  <c r="J62" i="30" s="1"/>
  <c r="K62" i="30" s="1"/>
  <c r="L62" i="30" s="1"/>
  <c r="M62" i="30" s="1"/>
  <c r="N62" i="30" s="1"/>
  <c r="O62" i="30" s="1"/>
  <c r="P62" i="30" s="1"/>
  <c r="Q62" i="30" s="1"/>
  <c r="R62" i="30" s="1"/>
  <c r="S62" i="30" s="1"/>
  <c r="H46" i="30"/>
  <c r="I46" i="30" s="1"/>
  <c r="J46" i="30" s="1"/>
  <c r="K46" i="30" s="1"/>
  <c r="L46" i="30" s="1"/>
  <c r="M46" i="30" s="1"/>
  <c r="N46" i="30" s="1"/>
  <c r="O46" i="30" s="1"/>
  <c r="P46" i="30" s="1"/>
  <c r="Q46" i="30" s="1"/>
  <c r="R46" i="30" s="1"/>
  <c r="S46" i="30" s="1"/>
  <c r="H22" i="4"/>
  <c r="I22" i="4" s="1"/>
  <c r="J22" i="4" s="1"/>
  <c r="K22" i="4" s="1"/>
  <c r="L22" i="4" s="1"/>
  <c r="M22" i="4" s="1"/>
  <c r="N22" i="4" s="1"/>
  <c r="O22" i="4" s="1"/>
  <c r="P22" i="4" s="1"/>
  <c r="Q22" i="4" s="1"/>
  <c r="R22" i="4" s="1"/>
  <c r="S22" i="4" s="1"/>
  <c r="H146" i="21"/>
  <c r="I146" i="21" s="1"/>
  <c r="J146" i="21" s="1"/>
  <c r="K146" i="21" s="1"/>
  <c r="L146" i="21" s="1"/>
  <c r="M146" i="21" s="1"/>
  <c r="N146" i="21" s="1"/>
  <c r="O146" i="21" s="1"/>
  <c r="P146" i="21" s="1"/>
  <c r="Q146" i="21" s="1"/>
  <c r="R146" i="21" s="1"/>
  <c r="S146" i="21" s="1"/>
  <c r="H126" i="4"/>
  <c r="I126" i="4" s="1"/>
  <c r="J126" i="4" s="1"/>
  <c r="K126" i="4" s="1"/>
  <c r="L126" i="4" s="1"/>
  <c r="M126" i="4" s="1"/>
  <c r="N126" i="4" s="1"/>
  <c r="O126" i="4" s="1"/>
  <c r="P126" i="4" s="1"/>
  <c r="Q126" i="4" s="1"/>
  <c r="R126" i="4" s="1"/>
  <c r="S126" i="4" s="1"/>
  <c r="H246" i="23"/>
  <c r="I246" i="23" s="1"/>
  <c r="J246" i="23" s="1"/>
  <c r="K246" i="23" s="1"/>
  <c r="L246" i="23" s="1"/>
  <c r="M246" i="23" s="1"/>
  <c r="N246" i="23" s="1"/>
  <c r="O246" i="23" s="1"/>
  <c r="P246" i="23" s="1"/>
  <c r="Q246" i="23" s="1"/>
  <c r="R246" i="23" s="1"/>
  <c r="S246" i="23" s="1"/>
  <c r="H230" i="20"/>
  <c r="I230" i="20" s="1"/>
  <c r="J230" i="20" s="1"/>
  <c r="K230" i="20" s="1"/>
  <c r="L230" i="20" s="1"/>
  <c r="M230" i="20" s="1"/>
  <c r="N230" i="20" s="1"/>
  <c r="O230" i="20" s="1"/>
  <c r="P230" i="20" s="1"/>
  <c r="Q230" i="20" s="1"/>
  <c r="R230" i="20" s="1"/>
  <c r="S230" i="20" s="1"/>
  <c r="H178" i="23"/>
  <c r="I178" i="23" s="1"/>
  <c r="J178" i="23" s="1"/>
  <c r="K178" i="23" s="1"/>
  <c r="L178" i="23" s="1"/>
  <c r="M178" i="23" s="1"/>
  <c r="N178" i="23" s="1"/>
  <c r="O178" i="23" s="1"/>
  <c r="P178" i="23" s="1"/>
  <c r="Q178" i="23" s="1"/>
  <c r="R178" i="23" s="1"/>
  <c r="S178" i="23" s="1"/>
  <c r="H26" i="23"/>
  <c r="I26" i="23" s="1"/>
  <c r="J26" i="23" s="1"/>
  <c r="K26" i="23" s="1"/>
  <c r="L26" i="23" s="1"/>
  <c r="M26" i="23" s="1"/>
  <c r="N26" i="23" s="1"/>
  <c r="O26" i="23" s="1"/>
  <c r="P26" i="23" s="1"/>
  <c r="Q26" i="23" s="1"/>
  <c r="R26" i="23" s="1"/>
  <c r="S26" i="23" s="1"/>
  <c r="H46" i="28"/>
  <c r="I46" i="28" s="1"/>
  <c r="J46" i="28" s="1"/>
  <c r="K46" i="28" s="1"/>
  <c r="L46" i="28" s="1"/>
  <c r="M46" i="28" s="1"/>
  <c r="N46" i="28" s="1"/>
  <c r="O46" i="28" s="1"/>
  <c r="P46" i="28" s="1"/>
  <c r="Q46" i="28" s="1"/>
  <c r="R46" i="28" s="1"/>
  <c r="S46" i="28" s="1"/>
  <c r="H194" i="23"/>
  <c r="I194" i="23" s="1"/>
  <c r="J194" i="23" s="1"/>
  <c r="K194" i="23" s="1"/>
  <c r="L194" i="23" s="1"/>
  <c r="M194" i="23" s="1"/>
  <c r="N194" i="23" s="1"/>
  <c r="O194" i="23" s="1"/>
  <c r="P194" i="23" s="1"/>
  <c r="Q194" i="23" s="1"/>
  <c r="R194" i="23" s="1"/>
  <c r="S194" i="23" s="1"/>
  <c r="H62" i="29"/>
  <c r="I62" i="29" s="1"/>
  <c r="J62" i="29" s="1"/>
  <c r="K62" i="29" s="1"/>
  <c r="L62" i="29" s="1"/>
  <c r="M62" i="29" s="1"/>
  <c r="N62" i="29" s="1"/>
  <c r="O62" i="29" s="1"/>
  <c r="P62" i="29" s="1"/>
  <c r="Q62" i="29" s="1"/>
  <c r="R62" i="29" s="1"/>
  <c r="S62" i="29" s="1"/>
  <c r="H230" i="4"/>
  <c r="I230" i="4" s="1"/>
  <c r="J230" i="4" s="1"/>
  <c r="K230" i="4" s="1"/>
  <c r="L230" i="4" s="1"/>
  <c r="M230" i="4" s="1"/>
  <c r="N230" i="4" s="1"/>
  <c r="O230" i="4" s="1"/>
  <c r="P230" i="4" s="1"/>
  <c r="Q230" i="4" s="1"/>
  <c r="R230" i="4" s="1"/>
  <c r="S230" i="4" s="1"/>
  <c r="H202" i="4"/>
  <c r="I202" i="4" s="1"/>
  <c r="J202" i="4" s="1"/>
  <c r="K202" i="4" s="1"/>
  <c r="L202" i="4" s="1"/>
  <c r="M202" i="4" s="1"/>
  <c r="N202" i="4" s="1"/>
  <c r="O202" i="4" s="1"/>
  <c r="P202" i="4" s="1"/>
  <c r="Q202" i="4" s="1"/>
  <c r="R202" i="4" s="1"/>
  <c r="S202" i="4" s="1"/>
  <c r="H178" i="4"/>
  <c r="I178" i="4" s="1"/>
  <c r="J178" i="4" s="1"/>
  <c r="K178" i="4" s="1"/>
  <c r="L178" i="4" s="1"/>
  <c r="M178" i="4" s="1"/>
  <c r="N178" i="4" s="1"/>
  <c r="O178" i="4" s="1"/>
  <c r="P178" i="4" s="1"/>
  <c r="Q178" i="4" s="1"/>
  <c r="R178" i="4" s="1"/>
  <c r="S178" i="4" s="1"/>
  <c r="H66" i="50"/>
  <c r="I66" i="50" s="1"/>
  <c r="J66" i="50" s="1"/>
  <c r="K66" i="50" s="1"/>
  <c r="L66" i="50" s="1"/>
  <c r="M66" i="50" s="1"/>
  <c r="N66" i="50" s="1"/>
  <c r="O66" i="50" s="1"/>
  <c r="P66" i="50" s="1"/>
  <c r="Q66" i="50" s="1"/>
  <c r="R66" i="50" s="1"/>
  <c r="S66" i="50" s="1"/>
  <c r="H166" i="23"/>
  <c r="I166" i="23" s="1"/>
  <c r="J166" i="23" s="1"/>
  <c r="K166" i="23" s="1"/>
  <c r="L166" i="23" s="1"/>
  <c r="M166" i="23" s="1"/>
  <c r="N166" i="23" s="1"/>
  <c r="O166" i="23" s="1"/>
  <c r="P166" i="23" s="1"/>
  <c r="Q166" i="23" s="1"/>
  <c r="R166" i="23" s="1"/>
  <c r="S166" i="23" s="1"/>
  <c r="H42" i="28"/>
  <c r="I42" i="28" s="1"/>
  <c r="J42" i="28" s="1"/>
  <c r="K42" i="28" s="1"/>
  <c r="L42" i="28" s="1"/>
  <c r="M42" i="28" s="1"/>
  <c r="N42" i="28" s="1"/>
  <c r="O42" i="28" s="1"/>
  <c r="P42" i="28" s="1"/>
  <c r="Q42" i="28" s="1"/>
  <c r="R42" i="28" s="1"/>
  <c r="S42" i="28" s="1"/>
  <c r="H78" i="27"/>
  <c r="I78" i="27" s="1"/>
  <c r="J78" i="27" s="1"/>
  <c r="K78" i="27" s="1"/>
  <c r="L78" i="27" s="1"/>
  <c r="M78" i="27" s="1"/>
  <c r="N78" i="27" s="1"/>
  <c r="O78" i="27" s="1"/>
  <c r="P78" i="27" s="1"/>
  <c r="Q78" i="27" s="1"/>
  <c r="R78" i="27" s="1"/>
  <c r="S78" i="27" s="1"/>
  <c r="H22" i="27"/>
  <c r="I22" i="27" s="1"/>
  <c r="J22" i="27" s="1"/>
  <c r="K22" i="27" s="1"/>
  <c r="L22" i="27" s="1"/>
  <c r="M22" i="27" s="1"/>
  <c r="N22" i="27" s="1"/>
  <c r="O22" i="27" s="1"/>
  <c r="P22" i="27" s="1"/>
  <c r="Q22" i="27" s="1"/>
  <c r="R22" i="27" s="1"/>
  <c r="S22" i="27" s="1"/>
  <c r="H74" i="28"/>
  <c r="I74" i="28" s="1"/>
  <c r="J74" i="28" s="1"/>
  <c r="K74" i="28" s="1"/>
  <c r="L74" i="28" s="1"/>
  <c r="M74" i="28" s="1"/>
  <c r="N74" i="28" s="1"/>
  <c r="O74" i="28" s="1"/>
  <c r="P74" i="28" s="1"/>
  <c r="Q74" i="28" s="1"/>
  <c r="R74" i="28" s="1"/>
  <c r="S74" i="28" s="1"/>
  <c r="H30" i="28"/>
  <c r="I30" i="28" s="1"/>
  <c r="J30" i="28" s="1"/>
  <c r="K30" i="28" s="1"/>
  <c r="L30" i="28" s="1"/>
  <c r="M30" i="28" s="1"/>
  <c r="N30" i="28" s="1"/>
  <c r="O30" i="28" s="1"/>
  <c r="P30" i="28" s="1"/>
  <c r="Q30" i="28" s="1"/>
  <c r="R30" i="28" s="1"/>
  <c r="S30" i="28" s="1"/>
  <c r="H14" i="28"/>
  <c r="I14" i="28" s="1"/>
  <c r="J14" i="28" s="1"/>
  <c r="K14" i="28" s="1"/>
  <c r="L14" i="28" s="1"/>
  <c r="M14" i="28" s="1"/>
  <c r="N14" i="28" s="1"/>
  <c r="O14" i="28" s="1"/>
  <c r="P14" i="28" s="1"/>
  <c r="Q14" i="28" s="1"/>
  <c r="R14" i="28" s="1"/>
  <c r="S14" i="28" s="1"/>
  <c r="H54" i="29"/>
  <c r="I54" i="29" s="1"/>
  <c r="J54" i="29" s="1"/>
  <c r="K54" i="29" s="1"/>
  <c r="L54" i="29" s="1"/>
  <c r="M54" i="29" s="1"/>
  <c r="N54" i="29" s="1"/>
  <c r="O54" i="29" s="1"/>
  <c r="P54" i="29" s="1"/>
  <c r="Q54" i="29" s="1"/>
  <c r="R54" i="29" s="1"/>
  <c r="S54" i="29" s="1"/>
  <c r="H78" i="30"/>
  <c r="I78" i="30" s="1"/>
  <c r="J78" i="30" s="1"/>
  <c r="K78" i="30" s="1"/>
  <c r="L78" i="30" s="1"/>
  <c r="M78" i="30" s="1"/>
  <c r="N78" i="30" s="1"/>
  <c r="O78" i="30" s="1"/>
  <c r="P78" i="30" s="1"/>
  <c r="Q78" i="30" s="1"/>
  <c r="R78" i="30" s="1"/>
  <c r="S78" i="30" s="1"/>
  <c r="H58" i="30"/>
  <c r="I58" i="30" s="1"/>
  <c r="J58" i="30" s="1"/>
  <c r="K58" i="30" s="1"/>
  <c r="L58" i="30" s="1"/>
  <c r="M58" i="30" s="1"/>
  <c r="N58" i="30" s="1"/>
  <c r="O58" i="30" s="1"/>
  <c r="P58" i="30" s="1"/>
  <c r="Q58" i="30" s="1"/>
  <c r="R58" i="30" s="1"/>
  <c r="S58" i="30" s="1"/>
  <c r="H42" i="30"/>
  <c r="I42" i="30" s="1"/>
  <c r="J42" i="30" s="1"/>
  <c r="K42" i="30" s="1"/>
  <c r="L42" i="30" s="1"/>
  <c r="M42" i="30" s="1"/>
  <c r="N42" i="30" s="1"/>
  <c r="O42" i="30" s="1"/>
  <c r="P42" i="30" s="1"/>
  <c r="Q42" i="30" s="1"/>
  <c r="R42" i="30" s="1"/>
  <c r="S42" i="30" s="1"/>
  <c r="H276" i="46"/>
  <c r="I276" i="46" s="1"/>
  <c r="J276" i="46" s="1"/>
  <c r="K276" i="46" s="1"/>
  <c r="L276" i="46" s="1"/>
  <c r="M276" i="46" s="1"/>
  <c r="N276" i="46" s="1"/>
  <c r="O276" i="46" s="1"/>
  <c r="P276" i="46" s="1"/>
  <c r="Q276" i="46" s="1"/>
  <c r="R276" i="46" s="1"/>
  <c r="S276" i="46" s="1"/>
  <c r="H236" i="46"/>
  <c r="I236" i="46" s="1"/>
  <c r="J236" i="46" s="1"/>
  <c r="K236" i="46" s="1"/>
  <c r="L236" i="46" s="1"/>
  <c r="M236" i="46" s="1"/>
  <c r="N236" i="46" s="1"/>
  <c r="O236" i="46" s="1"/>
  <c r="P236" i="46" s="1"/>
  <c r="Q236" i="46" s="1"/>
  <c r="R236" i="46" s="1"/>
  <c r="S236" i="46" s="1"/>
  <c r="H14" i="4"/>
  <c r="I14" i="4" s="1"/>
  <c r="J14" i="4" s="1"/>
  <c r="K14" i="4" s="1"/>
  <c r="L14" i="4" s="1"/>
  <c r="M14" i="4" s="1"/>
  <c r="N14" i="4" s="1"/>
  <c r="O14" i="4" s="1"/>
  <c r="P14" i="4" s="1"/>
  <c r="Q14" i="4" s="1"/>
  <c r="R14" i="4" s="1"/>
  <c r="S14" i="4" s="1"/>
  <c r="H214" i="23"/>
  <c r="I214" i="23" s="1"/>
  <c r="J214" i="23" s="1"/>
  <c r="K214" i="23" s="1"/>
  <c r="L214" i="23" s="1"/>
  <c r="M214" i="23" s="1"/>
  <c r="N214" i="23" s="1"/>
  <c r="O214" i="23" s="1"/>
  <c r="P214" i="23" s="1"/>
  <c r="Q214" i="23" s="1"/>
  <c r="R214" i="23" s="1"/>
  <c r="S214" i="23" s="1"/>
  <c r="H170" i="23"/>
  <c r="I170" i="23" s="1"/>
  <c r="J170" i="23" s="1"/>
  <c r="K170" i="23" s="1"/>
  <c r="L170" i="23" s="1"/>
  <c r="M170" i="23" s="1"/>
  <c r="N170" i="23" s="1"/>
  <c r="O170" i="23" s="1"/>
  <c r="P170" i="23" s="1"/>
  <c r="Q170" i="23" s="1"/>
  <c r="R170" i="23" s="1"/>
  <c r="S170" i="23" s="1"/>
  <c r="H14" i="23"/>
  <c r="I14" i="23" s="1"/>
  <c r="J14" i="23" s="1"/>
  <c r="K14" i="23" s="1"/>
  <c r="L14" i="23" s="1"/>
  <c r="M14" i="23" s="1"/>
  <c r="N14" i="23" s="1"/>
  <c r="O14" i="23" s="1"/>
  <c r="P14" i="23" s="1"/>
  <c r="Q14" i="23" s="1"/>
  <c r="R14" i="23" s="1"/>
  <c r="S14" i="23" s="1"/>
  <c r="H70" i="29"/>
  <c r="I70" i="29" s="1"/>
  <c r="J70" i="29" s="1"/>
  <c r="K70" i="29" s="1"/>
  <c r="L70" i="29" s="1"/>
  <c r="M70" i="29" s="1"/>
  <c r="N70" i="29" s="1"/>
  <c r="O70" i="29" s="1"/>
  <c r="P70" i="29" s="1"/>
  <c r="Q70" i="29" s="1"/>
  <c r="R70" i="29" s="1"/>
  <c r="S70" i="29" s="1"/>
  <c r="H82" i="23"/>
  <c r="I82" i="23" s="1"/>
  <c r="J82" i="23" s="1"/>
  <c r="K82" i="23" s="1"/>
  <c r="L82" i="23" s="1"/>
  <c r="M82" i="23" s="1"/>
  <c r="N82" i="23" s="1"/>
  <c r="O82" i="23" s="1"/>
  <c r="P82" i="23" s="1"/>
  <c r="Q82" i="23" s="1"/>
  <c r="R82" i="23" s="1"/>
  <c r="S82" i="23" s="1"/>
  <c r="H42" i="29"/>
  <c r="I42" i="29" s="1"/>
  <c r="J42" i="29" s="1"/>
  <c r="K42" i="29" s="1"/>
  <c r="L42" i="29" s="1"/>
  <c r="M42" i="29" s="1"/>
  <c r="N42" i="29" s="1"/>
  <c r="O42" i="29" s="1"/>
  <c r="P42" i="29" s="1"/>
  <c r="Q42" i="29" s="1"/>
  <c r="R42" i="29" s="1"/>
  <c r="S42" i="29" s="1"/>
  <c r="H218" i="4"/>
  <c r="I218" i="4" s="1"/>
  <c r="J218" i="4" s="1"/>
  <c r="K218" i="4" s="1"/>
  <c r="L218" i="4" s="1"/>
  <c r="M218" i="4" s="1"/>
  <c r="N218" i="4" s="1"/>
  <c r="O218" i="4" s="1"/>
  <c r="P218" i="4" s="1"/>
  <c r="Q218" i="4" s="1"/>
  <c r="R218" i="4" s="1"/>
  <c r="S218" i="4" s="1"/>
  <c r="H198" i="4"/>
  <c r="I198" i="4" s="1"/>
  <c r="J198" i="4" s="1"/>
  <c r="K198" i="4" s="1"/>
  <c r="L198" i="4" s="1"/>
  <c r="M198" i="4" s="1"/>
  <c r="N198" i="4" s="1"/>
  <c r="O198" i="4" s="1"/>
  <c r="P198" i="4" s="1"/>
  <c r="Q198" i="4" s="1"/>
  <c r="R198" i="4" s="1"/>
  <c r="S198" i="4" s="1"/>
  <c r="H174" i="4"/>
  <c r="I174" i="4" s="1"/>
  <c r="J174" i="4" s="1"/>
  <c r="K174" i="4" s="1"/>
  <c r="L174" i="4" s="1"/>
  <c r="M174" i="4" s="1"/>
  <c r="N174" i="4" s="1"/>
  <c r="O174" i="4" s="1"/>
  <c r="P174" i="4" s="1"/>
  <c r="Q174" i="4" s="1"/>
  <c r="R174" i="4" s="1"/>
  <c r="S174" i="4" s="1"/>
  <c r="H126" i="50"/>
  <c r="I126" i="50" s="1"/>
  <c r="J126" i="50" s="1"/>
  <c r="K126" i="50" s="1"/>
  <c r="L126" i="50" s="1"/>
  <c r="M126" i="50" s="1"/>
  <c r="N126" i="50" s="1"/>
  <c r="O126" i="50" s="1"/>
  <c r="P126" i="50" s="1"/>
  <c r="Q126" i="50" s="1"/>
  <c r="R126" i="50" s="1"/>
  <c r="S126" i="50" s="1"/>
  <c r="H238" i="23"/>
  <c r="I238" i="23" s="1"/>
  <c r="J238" i="23" s="1"/>
  <c r="K238" i="23" s="1"/>
  <c r="L238" i="23" s="1"/>
  <c r="M238" i="23" s="1"/>
  <c r="N238" i="23" s="1"/>
  <c r="O238" i="23" s="1"/>
  <c r="P238" i="23" s="1"/>
  <c r="Q238" i="23" s="1"/>
  <c r="R238" i="23" s="1"/>
  <c r="S238" i="23" s="1"/>
  <c r="H18" i="27"/>
  <c r="I18" i="27" s="1"/>
  <c r="J18" i="27" s="1"/>
  <c r="K18" i="27" s="1"/>
  <c r="L18" i="27" s="1"/>
  <c r="M18" i="27" s="1"/>
  <c r="N18" i="27" s="1"/>
  <c r="O18" i="27" s="1"/>
  <c r="P18" i="27" s="1"/>
  <c r="Q18" i="27" s="1"/>
  <c r="R18" i="27" s="1"/>
  <c r="S18" i="27" s="1"/>
  <c r="H26" i="28"/>
  <c r="I26" i="28" s="1"/>
  <c r="J26" i="28" s="1"/>
  <c r="K26" i="28" s="1"/>
  <c r="L26" i="28" s="1"/>
  <c r="M26" i="28" s="1"/>
  <c r="N26" i="28" s="1"/>
  <c r="O26" i="28" s="1"/>
  <c r="P26" i="28" s="1"/>
  <c r="Q26" i="28" s="1"/>
  <c r="R26" i="28" s="1"/>
  <c r="S26" i="28" s="1"/>
  <c r="H46" i="29"/>
  <c r="I46" i="29" s="1"/>
  <c r="J46" i="29" s="1"/>
  <c r="K46" i="29" s="1"/>
  <c r="L46" i="29" s="1"/>
  <c r="M46" i="29" s="1"/>
  <c r="N46" i="29" s="1"/>
  <c r="O46" i="29" s="1"/>
  <c r="P46" i="29" s="1"/>
  <c r="Q46" i="29" s="1"/>
  <c r="R46" i="29" s="1"/>
  <c r="S46" i="29" s="1"/>
  <c r="H54" i="30"/>
  <c r="I54" i="30" s="1"/>
  <c r="J54" i="30" s="1"/>
  <c r="K54" i="30" s="1"/>
  <c r="L54" i="30" s="1"/>
  <c r="M54" i="30" s="1"/>
  <c r="N54" i="30" s="1"/>
  <c r="O54" i="30" s="1"/>
  <c r="P54" i="30" s="1"/>
  <c r="Q54" i="30" s="1"/>
  <c r="R54" i="30" s="1"/>
  <c r="S54" i="30" s="1"/>
  <c r="H226" i="4"/>
  <c r="I226" i="4" s="1"/>
  <c r="J226" i="4" s="1"/>
  <c r="K226" i="4" s="1"/>
  <c r="L226" i="4" s="1"/>
  <c r="M226" i="4" s="1"/>
  <c r="N226" i="4" s="1"/>
  <c r="O226" i="4" s="1"/>
  <c r="P226" i="4" s="1"/>
  <c r="Q226" i="4" s="1"/>
  <c r="R226" i="4" s="1"/>
  <c r="S226" i="4" s="1"/>
  <c r="H50" i="29"/>
  <c r="I50" i="29" s="1"/>
  <c r="J50" i="29" s="1"/>
  <c r="K50" i="29" s="1"/>
  <c r="L50" i="29" s="1"/>
  <c r="M50" i="29" s="1"/>
  <c r="N50" i="29" s="1"/>
  <c r="O50" i="29" s="1"/>
  <c r="P50" i="29" s="1"/>
  <c r="Q50" i="29" s="1"/>
  <c r="R50" i="29" s="1"/>
  <c r="S50" i="29" s="1"/>
  <c r="H222" i="21"/>
  <c r="I222" i="21" s="1"/>
  <c r="J222" i="21" s="1"/>
  <c r="K222" i="21" s="1"/>
  <c r="L222" i="21" s="1"/>
  <c r="M222" i="21" s="1"/>
  <c r="N222" i="21" s="1"/>
  <c r="O222" i="21" s="1"/>
  <c r="P222" i="21" s="1"/>
  <c r="Q222" i="21" s="1"/>
  <c r="R222" i="21" s="1"/>
  <c r="S222" i="21" s="1"/>
  <c r="H174" i="21"/>
  <c r="I174" i="21" s="1"/>
  <c r="J174" i="21" s="1"/>
  <c r="K174" i="21" s="1"/>
  <c r="L174" i="21" s="1"/>
  <c r="M174" i="21" s="1"/>
  <c r="N174" i="21" s="1"/>
  <c r="O174" i="21" s="1"/>
  <c r="P174" i="21" s="1"/>
  <c r="Q174" i="21" s="1"/>
  <c r="R174" i="21" s="1"/>
  <c r="S174" i="21" s="1"/>
  <c r="H42" i="23"/>
  <c r="I42" i="23" s="1"/>
  <c r="J42" i="23" s="1"/>
  <c r="K42" i="23" s="1"/>
  <c r="L42" i="23" s="1"/>
  <c r="M42" i="23" s="1"/>
  <c r="N42" i="23" s="1"/>
  <c r="O42" i="23" s="1"/>
  <c r="P42" i="23" s="1"/>
  <c r="Q42" i="23" s="1"/>
  <c r="R42" i="23" s="1"/>
  <c r="S42" i="23" s="1"/>
  <c r="H214" i="4"/>
  <c r="I214" i="4" s="1"/>
  <c r="J214" i="4" s="1"/>
  <c r="K214" i="4" s="1"/>
  <c r="L214" i="4" s="1"/>
  <c r="M214" i="4" s="1"/>
  <c r="N214" i="4" s="1"/>
  <c r="O214" i="4" s="1"/>
  <c r="P214" i="4" s="1"/>
  <c r="Q214" i="4" s="1"/>
  <c r="R214" i="4" s="1"/>
  <c r="S214" i="4" s="1"/>
  <c r="H170" i="4"/>
  <c r="I170" i="4" s="1"/>
  <c r="J170" i="4" s="1"/>
  <c r="K170" i="4" s="1"/>
  <c r="L170" i="4" s="1"/>
  <c r="M170" i="4" s="1"/>
  <c r="N170" i="4" s="1"/>
  <c r="O170" i="4" s="1"/>
  <c r="P170" i="4" s="1"/>
  <c r="Q170" i="4" s="1"/>
  <c r="R170" i="4" s="1"/>
  <c r="S170" i="4" s="1"/>
  <c r="H114" i="4"/>
  <c r="I114" i="4" s="1"/>
  <c r="J114" i="4" s="1"/>
  <c r="K114" i="4" s="1"/>
  <c r="L114" i="4" s="1"/>
  <c r="M114" i="4" s="1"/>
  <c r="N114" i="4" s="1"/>
  <c r="O114" i="4" s="1"/>
  <c r="P114" i="4" s="1"/>
  <c r="Q114" i="4" s="1"/>
  <c r="R114" i="4" s="1"/>
  <c r="S114" i="4" s="1"/>
  <c r="H98" i="4"/>
  <c r="I98" i="4" s="1"/>
  <c r="J98" i="4" s="1"/>
  <c r="K98" i="4" s="1"/>
  <c r="L98" i="4" s="1"/>
  <c r="M98" i="4" s="1"/>
  <c r="N98" i="4" s="1"/>
  <c r="O98" i="4" s="1"/>
  <c r="P98" i="4" s="1"/>
  <c r="Q98" i="4" s="1"/>
  <c r="R98" i="4" s="1"/>
  <c r="S98" i="4" s="1"/>
  <c r="H46" i="4"/>
  <c r="I46" i="4" s="1"/>
  <c r="J46" i="4" s="1"/>
  <c r="K46" i="4" s="1"/>
  <c r="L46" i="4" s="1"/>
  <c r="M46" i="4" s="1"/>
  <c r="N46" i="4" s="1"/>
  <c r="O46" i="4" s="1"/>
  <c r="P46" i="4" s="1"/>
  <c r="Q46" i="4" s="1"/>
  <c r="R46" i="4" s="1"/>
  <c r="S46" i="4" s="1"/>
  <c r="H18" i="4"/>
  <c r="I18" i="4" s="1"/>
  <c r="J18" i="4" s="1"/>
  <c r="K18" i="4" s="1"/>
  <c r="L18" i="4" s="1"/>
  <c r="M18" i="4" s="1"/>
  <c r="N18" i="4" s="1"/>
  <c r="O18" i="4" s="1"/>
  <c r="P18" i="4" s="1"/>
  <c r="Q18" i="4" s="1"/>
  <c r="R18" i="4" s="1"/>
  <c r="S18" i="4" s="1"/>
  <c r="H234" i="20"/>
  <c r="I234" i="20" s="1"/>
  <c r="J234" i="20" s="1"/>
  <c r="K234" i="20" s="1"/>
  <c r="L234" i="20" s="1"/>
  <c r="M234" i="20" s="1"/>
  <c r="N234" i="20" s="1"/>
  <c r="O234" i="20" s="1"/>
  <c r="P234" i="20" s="1"/>
  <c r="Q234" i="20" s="1"/>
  <c r="R234" i="20" s="1"/>
  <c r="S234" i="20" s="1"/>
  <c r="H210" i="20"/>
  <c r="I210" i="20" s="1"/>
  <c r="J210" i="20" s="1"/>
  <c r="K210" i="20" s="1"/>
  <c r="L210" i="20" s="1"/>
  <c r="M210" i="20" s="1"/>
  <c r="N210" i="20" s="1"/>
  <c r="O210" i="20" s="1"/>
  <c r="P210" i="20" s="1"/>
  <c r="Q210" i="20" s="1"/>
  <c r="R210" i="20" s="1"/>
  <c r="S210" i="20" s="1"/>
  <c r="H194" i="20"/>
  <c r="I194" i="20" s="1"/>
  <c r="J194" i="20" s="1"/>
  <c r="K194" i="20" s="1"/>
  <c r="L194" i="20" s="1"/>
  <c r="M194" i="20" s="1"/>
  <c r="N194" i="20" s="1"/>
  <c r="O194" i="20" s="1"/>
  <c r="P194" i="20" s="1"/>
  <c r="Q194" i="20" s="1"/>
  <c r="R194" i="20" s="1"/>
  <c r="S194" i="20" s="1"/>
  <c r="H178" i="20"/>
  <c r="I178" i="20" s="1"/>
  <c r="J178" i="20" s="1"/>
  <c r="K178" i="20" s="1"/>
  <c r="L178" i="20" s="1"/>
  <c r="M178" i="20" s="1"/>
  <c r="N178" i="20" s="1"/>
  <c r="O178" i="20" s="1"/>
  <c r="P178" i="20" s="1"/>
  <c r="Q178" i="20" s="1"/>
  <c r="R178" i="20" s="1"/>
  <c r="S178" i="20" s="1"/>
  <c r="H162" i="20"/>
  <c r="I162" i="20" s="1"/>
  <c r="J162" i="20" s="1"/>
  <c r="K162" i="20" s="1"/>
  <c r="L162" i="20" s="1"/>
  <c r="M162" i="20" s="1"/>
  <c r="N162" i="20" s="1"/>
  <c r="O162" i="20" s="1"/>
  <c r="P162" i="20" s="1"/>
  <c r="Q162" i="20" s="1"/>
  <c r="R162" i="20" s="1"/>
  <c r="S162" i="20" s="1"/>
  <c r="H146" i="20"/>
  <c r="I146" i="20" s="1"/>
  <c r="J146" i="20" s="1"/>
  <c r="K146" i="20" s="1"/>
  <c r="L146" i="20" s="1"/>
  <c r="M146" i="20" s="1"/>
  <c r="N146" i="20" s="1"/>
  <c r="O146" i="20" s="1"/>
  <c r="P146" i="20" s="1"/>
  <c r="Q146" i="20" s="1"/>
  <c r="R146" i="20" s="1"/>
  <c r="S146" i="20" s="1"/>
  <c r="H130" i="20"/>
  <c r="I130" i="20" s="1"/>
  <c r="J130" i="20" s="1"/>
  <c r="K130" i="20" s="1"/>
  <c r="L130" i="20" s="1"/>
  <c r="M130" i="20" s="1"/>
  <c r="N130" i="20" s="1"/>
  <c r="O130" i="20" s="1"/>
  <c r="P130" i="20" s="1"/>
  <c r="Q130" i="20" s="1"/>
  <c r="R130" i="20" s="1"/>
  <c r="S130" i="20" s="1"/>
  <c r="H114" i="20"/>
  <c r="I114" i="20" s="1"/>
  <c r="J114" i="20" s="1"/>
  <c r="K114" i="20" s="1"/>
  <c r="L114" i="20" s="1"/>
  <c r="M114" i="20" s="1"/>
  <c r="N114" i="20" s="1"/>
  <c r="O114" i="20" s="1"/>
  <c r="P114" i="20" s="1"/>
  <c r="Q114" i="20" s="1"/>
  <c r="R114" i="20" s="1"/>
  <c r="S114" i="20" s="1"/>
  <c r="H90" i="20"/>
  <c r="I90" i="20" s="1"/>
  <c r="J90" i="20" s="1"/>
  <c r="K90" i="20" s="1"/>
  <c r="L90" i="20" s="1"/>
  <c r="M90" i="20" s="1"/>
  <c r="N90" i="20" s="1"/>
  <c r="O90" i="20" s="1"/>
  <c r="P90" i="20" s="1"/>
  <c r="Q90" i="20" s="1"/>
  <c r="R90" i="20" s="1"/>
  <c r="S90" i="20" s="1"/>
  <c r="H74" i="20"/>
  <c r="I74" i="20" s="1"/>
  <c r="J74" i="20" s="1"/>
  <c r="K74" i="20" s="1"/>
  <c r="L74" i="20" s="1"/>
  <c r="M74" i="20" s="1"/>
  <c r="N74" i="20" s="1"/>
  <c r="O74" i="20" s="1"/>
  <c r="P74" i="20" s="1"/>
  <c r="Q74" i="20" s="1"/>
  <c r="R74" i="20" s="1"/>
  <c r="S74" i="20" s="1"/>
  <c r="H58" i="20"/>
  <c r="I58" i="20" s="1"/>
  <c r="J58" i="20" s="1"/>
  <c r="K58" i="20" s="1"/>
  <c r="L58" i="20" s="1"/>
  <c r="M58" i="20" s="1"/>
  <c r="N58" i="20" s="1"/>
  <c r="O58" i="20" s="1"/>
  <c r="P58" i="20" s="1"/>
  <c r="Q58" i="20" s="1"/>
  <c r="R58" i="20" s="1"/>
  <c r="S58" i="20" s="1"/>
  <c r="H42" i="20"/>
  <c r="I42" i="20" s="1"/>
  <c r="J42" i="20" s="1"/>
  <c r="K42" i="20" s="1"/>
  <c r="L42" i="20" s="1"/>
  <c r="M42" i="20" s="1"/>
  <c r="N42" i="20" s="1"/>
  <c r="O42" i="20" s="1"/>
  <c r="P42" i="20" s="1"/>
  <c r="Q42" i="20" s="1"/>
  <c r="R42" i="20" s="1"/>
  <c r="S42" i="20" s="1"/>
  <c r="H22" i="20"/>
  <c r="I22" i="20" s="1"/>
  <c r="J22" i="20" s="1"/>
  <c r="K22" i="20" s="1"/>
  <c r="L22" i="20" s="1"/>
  <c r="M22" i="20" s="1"/>
  <c r="N22" i="20" s="1"/>
  <c r="O22" i="20" s="1"/>
  <c r="P22" i="20" s="1"/>
  <c r="Q22" i="20" s="1"/>
  <c r="R22" i="20" s="1"/>
  <c r="S22" i="20" s="1"/>
  <c r="H242" i="21"/>
  <c r="I242" i="21" s="1"/>
  <c r="J242" i="21" s="1"/>
  <c r="K242" i="21" s="1"/>
  <c r="L242" i="21" s="1"/>
  <c r="M242" i="21" s="1"/>
  <c r="N242" i="21" s="1"/>
  <c r="O242" i="21" s="1"/>
  <c r="P242" i="21" s="1"/>
  <c r="Q242" i="21" s="1"/>
  <c r="R242" i="21" s="1"/>
  <c r="S242" i="21" s="1"/>
  <c r="H206" i="21"/>
  <c r="I206" i="21" s="1"/>
  <c r="J206" i="21" s="1"/>
  <c r="K206" i="21" s="1"/>
  <c r="L206" i="21" s="1"/>
  <c r="M206" i="21" s="1"/>
  <c r="N206" i="21" s="1"/>
  <c r="O206" i="21" s="1"/>
  <c r="P206" i="21" s="1"/>
  <c r="Q206" i="21" s="1"/>
  <c r="R206" i="21" s="1"/>
  <c r="S206" i="21" s="1"/>
  <c r="H190" i="21"/>
  <c r="I190" i="21" s="1"/>
  <c r="J190" i="21" s="1"/>
  <c r="K190" i="21" s="1"/>
  <c r="L190" i="21" s="1"/>
  <c r="M190" i="21" s="1"/>
  <c r="N190" i="21" s="1"/>
  <c r="O190" i="21" s="1"/>
  <c r="P190" i="21" s="1"/>
  <c r="Q190" i="21" s="1"/>
  <c r="R190" i="21" s="1"/>
  <c r="S190" i="21" s="1"/>
  <c r="H170" i="21"/>
  <c r="I170" i="21" s="1"/>
  <c r="J170" i="21" s="1"/>
  <c r="K170" i="21" s="1"/>
  <c r="L170" i="21" s="1"/>
  <c r="M170" i="21" s="1"/>
  <c r="N170" i="21" s="1"/>
  <c r="O170" i="21" s="1"/>
  <c r="P170" i="21" s="1"/>
  <c r="Q170" i="21" s="1"/>
  <c r="R170" i="21" s="1"/>
  <c r="S170" i="21" s="1"/>
  <c r="H154" i="21"/>
  <c r="I154" i="21" s="1"/>
  <c r="J154" i="21" s="1"/>
  <c r="K154" i="21" s="1"/>
  <c r="L154" i="21" s="1"/>
  <c r="M154" i="21" s="1"/>
  <c r="N154" i="21" s="1"/>
  <c r="O154" i="21" s="1"/>
  <c r="P154" i="21" s="1"/>
  <c r="Q154" i="21" s="1"/>
  <c r="R154" i="21" s="1"/>
  <c r="S154" i="21" s="1"/>
  <c r="H130" i="21"/>
  <c r="I130" i="21" s="1"/>
  <c r="J130" i="21" s="1"/>
  <c r="K130" i="21" s="1"/>
  <c r="L130" i="21" s="1"/>
  <c r="M130" i="21" s="1"/>
  <c r="N130" i="21" s="1"/>
  <c r="O130" i="21" s="1"/>
  <c r="P130" i="21" s="1"/>
  <c r="Q130" i="21" s="1"/>
  <c r="R130" i="21" s="1"/>
  <c r="S130" i="21" s="1"/>
  <c r="H78" i="21"/>
  <c r="I78" i="21" s="1"/>
  <c r="J78" i="21" s="1"/>
  <c r="K78" i="21" s="1"/>
  <c r="L78" i="21" s="1"/>
  <c r="M78" i="21" s="1"/>
  <c r="N78" i="21" s="1"/>
  <c r="O78" i="21" s="1"/>
  <c r="P78" i="21" s="1"/>
  <c r="Q78" i="21" s="1"/>
  <c r="R78" i="21" s="1"/>
  <c r="S78" i="21" s="1"/>
  <c r="H58" i="21"/>
  <c r="I58" i="21" s="1"/>
  <c r="J58" i="21" s="1"/>
  <c r="K58" i="21" s="1"/>
  <c r="L58" i="21" s="1"/>
  <c r="M58" i="21" s="1"/>
  <c r="N58" i="21" s="1"/>
  <c r="O58" i="21" s="1"/>
  <c r="P58" i="21" s="1"/>
  <c r="Q58" i="21" s="1"/>
  <c r="R58" i="21" s="1"/>
  <c r="S58" i="21" s="1"/>
  <c r="H26" i="21"/>
  <c r="I26" i="21" s="1"/>
  <c r="J26" i="21" s="1"/>
  <c r="K26" i="21" s="1"/>
  <c r="L26" i="21" s="1"/>
  <c r="M26" i="21" s="1"/>
  <c r="N26" i="21" s="1"/>
  <c r="O26" i="21" s="1"/>
  <c r="P26" i="21" s="1"/>
  <c r="Q26" i="21" s="1"/>
  <c r="R26" i="21" s="1"/>
  <c r="S26" i="21" s="1"/>
  <c r="H250" i="22"/>
  <c r="I250" i="22" s="1"/>
  <c r="J250" i="22" s="1"/>
  <c r="K250" i="22" s="1"/>
  <c r="L250" i="22" s="1"/>
  <c r="M250" i="22" s="1"/>
  <c r="N250" i="22" s="1"/>
  <c r="O250" i="22" s="1"/>
  <c r="P250" i="22" s="1"/>
  <c r="Q250" i="22" s="1"/>
  <c r="R250" i="22" s="1"/>
  <c r="S250" i="22" s="1"/>
  <c r="H61" i="48"/>
  <c r="I61" i="48" s="1"/>
  <c r="J61" i="48" s="1"/>
  <c r="K61" i="48" s="1"/>
  <c r="L61" i="48" s="1"/>
  <c r="M61" i="48" s="1"/>
  <c r="N61" i="48" s="1"/>
  <c r="O61" i="48" s="1"/>
  <c r="P61" i="48" s="1"/>
  <c r="Q61" i="48" s="1"/>
  <c r="R61" i="48" s="1"/>
  <c r="S61" i="48" s="1"/>
  <c r="H266" i="49"/>
  <c r="I266" i="49" s="1"/>
  <c r="J266" i="49" s="1"/>
  <c r="K266" i="49" s="1"/>
  <c r="L266" i="49" s="1"/>
  <c r="M266" i="49" s="1"/>
  <c r="N266" i="49" s="1"/>
  <c r="O266" i="49" s="1"/>
  <c r="P266" i="49" s="1"/>
  <c r="Q266" i="49" s="1"/>
  <c r="R266" i="49" s="1"/>
  <c r="S266" i="49" s="1"/>
  <c r="H226" i="49"/>
  <c r="I226" i="49" s="1"/>
  <c r="J226" i="49" s="1"/>
  <c r="K226" i="49" s="1"/>
  <c r="L226" i="49" s="1"/>
  <c r="M226" i="49" s="1"/>
  <c r="N226" i="49" s="1"/>
  <c r="O226" i="49" s="1"/>
  <c r="P226" i="49" s="1"/>
  <c r="Q226" i="49" s="1"/>
  <c r="R226" i="49" s="1"/>
  <c r="S226" i="49" s="1"/>
  <c r="H196" i="49"/>
  <c r="I196" i="49" s="1"/>
  <c r="J196" i="49" s="1"/>
  <c r="K196" i="49" s="1"/>
  <c r="L196" i="49" s="1"/>
  <c r="M196" i="49" s="1"/>
  <c r="N196" i="49" s="1"/>
  <c r="O196" i="49" s="1"/>
  <c r="P196" i="49" s="1"/>
  <c r="Q196" i="49" s="1"/>
  <c r="R196" i="49" s="1"/>
  <c r="S196" i="49" s="1"/>
  <c r="H251" i="50"/>
  <c r="I251" i="50" s="1"/>
  <c r="J251" i="50" s="1"/>
  <c r="K251" i="50" s="1"/>
  <c r="L251" i="50" s="1"/>
  <c r="M251" i="50" s="1"/>
  <c r="N251" i="50" s="1"/>
  <c r="O251" i="50" s="1"/>
  <c r="P251" i="50" s="1"/>
  <c r="Q251" i="50" s="1"/>
  <c r="R251" i="50" s="1"/>
  <c r="S251" i="50" s="1"/>
  <c r="H211" i="50"/>
  <c r="I211" i="50" s="1"/>
  <c r="J211" i="50" s="1"/>
  <c r="K211" i="50" s="1"/>
  <c r="L211" i="50" s="1"/>
  <c r="M211" i="50" s="1"/>
  <c r="N211" i="50" s="1"/>
  <c r="O211" i="50" s="1"/>
  <c r="P211" i="50" s="1"/>
  <c r="Q211" i="50" s="1"/>
  <c r="R211" i="50" s="1"/>
  <c r="S211" i="50" s="1"/>
  <c r="H196" i="46"/>
  <c r="I196" i="46" s="1"/>
  <c r="J196" i="46" s="1"/>
  <c r="K196" i="46" s="1"/>
  <c r="L196" i="46" s="1"/>
  <c r="M196" i="46" s="1"/>
  <c r="N196" i="46" s="1"/>
  <c r="O196" i="46" s="1"/>
  <c r="P196" i="46" s="1"/>
  <c r="Q196" i="46" s="1"/>
  <c r="R196" i="46" s="1"/>
  <c r="S196" i="46" s="1"/>
  <c r="H181" i="46"/>
  <c r="I181" i="46" s="1"/>
  <c r="J181" i="46" s="1"/>
  <c r="K181" i="46" s="1"/>
  <c r="L181" i="46" s="1"/>
  <c r="M181" i="46" s="1"/>
  <c r="N181" i="46" s="1"/>
  <c r="O181" i="46" s="1"/>
  <c r="P181" i="46" s="1"/>
  <c r="Q181" i="46" s="1"/>
  <c r="R181" i="46" s="1"/>
  <c r="S181" i="46" s="1"/>
  <c r="H256" i="49"/>
  <c r="I256" i="49" s="1"/>
  <c r="J256" i="49" s="1"/>
  <c r="K256" i="49" s="1"/>
  <c r="L256" i="49" s="1"/>
  <c r="M256" i="49" s="1"/>
  <c r="N256" i="49" s="1"/>
  <c r="O256" i="49" s="1"/>
  <c r="P256" i="49" s="1"/>
  <c r="Q256" i="49" s="1"/>
  <c r="R256" i="49" s="1"/>
  <c r="S256" i="49" s="1"/>
  <c r="H186" i="49"/>
  <c r="I186" i="49" s="1"/>
  <c r="J186" i="49" s="1"/>
  <c r="K186" i="49" s="1"/>
  <c r="L186" i="49" s="1"/>
  <c r="M186" i="49" s="1"/>
  <c r="N186" i="49" s="1"/>
  <c r="O186" i="49" s="1"/>
  <c r="P186" i="49" s="1"/>
  <c r="Q186" i="49" s="1"/>
  <c r="R186" i="49" s="1"/>
  <c r="S186" i="49" s="1"/>
  <c r="H76" i="49"/>
  <c r="I76" i="49" s="1"/>
  <c r="J76" i="49" s="1"/>
  <c r="K76" i="49" s="1"/>
  <c r="L76" i="49" s="1"/>
  <c r="M76" i="49" s="1"/>
  <c r="N76" i="49" s="1"/>
  <c r="O76" i="49" s="1"/>
  <c r="P76" i="49" s="1"/>
  <c r="Q76" i="49" s="1"/>
  <c r="R76" i="49" s="1"/>
  <c r="S76" i="49" s="1"/>
  <c r="H161" i="50"/>
  <c r="I161" i="50" s="1"/>
  <c r="J161" i="50" s="1"/>
  <c r="K161" i="50" s="1"/>
  <c r="L161" i="50" s="1"/>
  <c r="M161" i="50" s="1"/>
  <c r="N161" i="50" s="1"/>
  <c r="O161" i="50" s="1"/>
  <c r="P161" i="50" s="1"/>
  <c r="Q161" i="50" s="1"/>
  <c r="R161" i="50" s="1"/>
  <c r="S161" i="50" s="1"/>
  <c r="H76" i="50"/>
  <c r="I76" i="50" s="1"/>
  <c r="J76" i="50" s="1"/>
  <c r="K76" i="50" s="1"/>
  <c r="L76" i="50" s="1"/>
  <c r="M76" i="50" s="1"/>
  <c r="N76" i="50" s="1"/>
  <c r="O76" i="50" s="1"/>
  <c r="P76" i="50" s="1"/>
  <c r="Q76" i="50" s="1"/>
  <c r="R76" i="50" s="1"/>
  <c r="S76" i="50" s="1"/>
  <c r="H246" i="51"/>
  <c r="I246" i="51" s="1"/>
  <c r="J246" i="51" s="1"/>
  <c r="K246" i="51" s="1"/>
  <c r="L246" i="51" s="1"/>
  <c r="M246" i="51" s="1"/>
  <c r="N246" i="51" s="1"/>
  <c r="O246" i="51" s="1"/>
  <c r="P246" i="51" s="1"/>
  <c r="Q246" i="51" s="1"/>
  <c r="R246" i="51" s="1"/>
  <c r="S246" i="51" s="1"/>
  <c r="H206" i="51"/>
  <c r="I206" i="51" s="1"/>
  <c r="J206" i="51" s="1"/>
  <c r="K206" i="51" s="1"/>
  <c r="L206" i="51" s="1"/>
  <c r="M206" i="51" s="1"/>
  <c r="N206" i="51" s="1"/>
  <c r="O206" i="51" s="1"/>
  <c r="P206" i="51" s="1"/>
  <c r="Q206" i="51" s="1"/>
  <c r="R206" i="51" s="1"/>
  <c r="S206" i="51" s="1"/>
  <c r="H101" i="51"/>
  <c r="I101" i="51" s="1"/>
  <c r="J101" i="51" s="1"/>
  <c r="K101" i="51" s="1"/>
  <c r="L101" i="51" s="1"/>
  <c r="M101" i="51" s="1"/>
  <c r="N101" i="51" s="1"/>
  <c r="O101" i="51" s="1"/>
  <c r="P101" i="51" s="1"/>
  <c r="Q101" i="51" s="1"/>
  <c r="R101" i="51" s="1"/>
  <c r="S101" i="51" s="1"/>
  <c r="H246" i="46"/>
  <c r="I246" i="46" s="1"/>
  <c r="J246" i="46" s="1"/>
  <c r="K246" i="46" s="1"/>
  <c r="L246" i="46" s="1"/>
  <c r="M246" i="46" s="1"/>
  <c r="N246" i="46" s="1"/>
  <c r="O246" i="46" s="1"/>
  <c r="P246" i="46" s="1"/>
  <c r="Q246" i="46" s="1"/>
  <c r="R246" i="46" s="1"/>
  <c r="S246" i="46" s="1"/>
  <c r="H171" i="46"/>
  <c r="I171" i="46" s="1"/>
  <c r="J171" i="46" s="1"/>
  <c r="K171" i="46" s="1"/>
  <c r="L171" i="46" s="1"/>
  <c r="M171" i="46" s="1"/>
  <c r="N171" i="46" s="1"/>
  <c r="O171" i="46" s="1"/>
  <c r="P171" i="46" s="1"/>
  <c r="Q171" i="46" s="1"/>
  <c r="R171" i="46" s="1"/>
  <c r="S171" i="46" s="1"/>
  <c r="H91" i="46"/>
  <c r="I91" i="46" s="1"/>
  <c r="J91" i="46" s="1"/>
  <c r="K91" i="46" s="1"/>
  <c r="L91" i="46" s="1"/>
  <c r="M91" i="46" s="1"/>
  <c r="N91" i="46" s="1"/>
  <c r="O91" i="46" s="1"/>
  <c r="P91" i="46" s="1"/>
  <c r="Q91" i="46" s="1"/>
  <c r="R91" i="46" s="1"/>
  <c r="S91" i="46" s="1"/>
  <c r="H41" i="46"/>
  <c r="I41" i="46" s="1"/>
  <c r="J41" i="46" s="1"/>
  <c r="K41" i="46" s="1"/>
  <c r="L41" i="46" s="1"/>
  <c r="M41" i="46" s="1"/>
  <c r="N41" i="46" s="1"/>
  <c r="O41" i="46" s="1"/>
  <c r="P41" i="46" s="1"/>
  <c r="Q41" i="46" s="1"/>
  <c r="R41" i="46" s="1"/>
  <c r="S41" i="46" s="1"/>
  <c r="H94" i="4"/>
  <c r="I94" i="4" s="1"/>
  <c r="J94" i="4" s="1"/>
  <c r="K94" i="4" s="1"/>
  <c r="L94" i="4" s="1"/>
  <c r="M94" i="4" s="1"/>
  <c r="N94" i="4" s="1"/>
  <c r="O94" i="4" s="1"/>
  <c r="P94" i="4" s="1"/>
  <c r="Q94" i="4" s="1"/>
  <c r="R94" i="4" s="1"/>
  <c r="S94" i="4" s="1"/>
  <c r="H190" i="23"/>
  <c r="I190" i="23" s="1"/>
  <c r="J190" i="23" s="1"/>
  <c r="K190" i="23" s="1"/>
  <c r="L190" i="23" s="1"/>
  <c r="M190" i="23" s="1"/>
  <c r="N190" i="23" s="1"/>
  <c r="O190" i="23" s="1"/>
  <c r="P190" i="23" s="1"/>
  <c r="Q190" i="23" s="1"/>
  <c r="R190" i="23" s="1"/>
  <c r="S190" i="23" s="1"/>
  <c r="H46" i="23"/>
  <c r="I46" i="23" s="1"/>
  <c r="J46" i="23" s="1"/>
  <c r="K46" i="23" s="1"/>
  <c r="L46" i="23" s="1"/>
  <c r="M46" i="23" s="1"/>
  <c r="N46" i="23" s="1"/>
  <c r="O46" i="23" s="1"/>
  <c r="P46" i="23" s="1"/>
  <c r="Q46" i="23" s="1"/>
  <c r="R46" i="23" s="1"/>
  <c r="S46" i="23" s="1"/>
  <c r="H82" i="28"/>
  <c r="I82" i="28" s="1"/>
  <c r="J82" i="28" s="1"/>
  <c r="K82" i="28" s="1"/>
  <c r="L82" i="28" s="1"/>
  <c r="M82" i="28" s="1"/>
  <c r="N82" i="28" s="1"/>
  <c r="O82" i="28" s="1"/>
  <c r="P82" i="28" s="1"/>
  <c r="Q82" i="28" s="1"/>
  <c r="R82" i="28" s="1"/>
  <c r="S82" i="28" s="1"/>
  <c r="H14" i="31"/>
  <c r="I14" i="31" s="1"/>
  <c r="J14" i="31" s="1"/>
  <c r="K14" i="31" s="1"/>
  <c r="L14" i="31" s="1"/>
  <c r="M14" i="31" s="1"/>
  <c r="N14" i="31" s="1"/>
  <c r="O14" i="31" s="1"/>
  <c r="P14" i="31" s="1"/>
  <c r="Q14" i="31" s="1"/>
  <c r="R14" i="31" s="1"/>
  <c r="S14" i="31" s="1"/>
  <c r="H141" i="46"/>
  <c r="I141" i="46" s="1"/>
  <c r="J141" i="46" s="1"/>
  <c r="K141" i="46" s="1"/>
  <c r="L141" i="46" s="1"/>
  <c r="M141" i="46" s="1"/>
  <c r="N141" i="46" s="1"/>
  <c r="O141" i="46" s="1"/>
  <c r="P141" i="46" s="1"/>
  <c r="Q141" i="46" s="1"/>
  <c r="R141" i="46" s="1"/>
  <c r="S141" i="46" s="1"/>
  <c r="H271" i="48"/>
  <c r="I271" i="48" s="1"/>
  <c r="J271" i="48" s="1"/>
  <c r="K271" i="48" s="1"/>
  <c r="L271" i="48" s="1"/>
  <c r="M271" i="48" s="1"/>
  <c r="N271" i="48" s="1"/>
  <c r="O271" i="48" s="1"/>
  <c r="P271" i="48" s="1"/>
  <c r="Q271" i="48" s="1"/>
  <c r="R271" i="48" s="1"/>
  <c r="S271" i="48" s="1"/>
  <c r="H101" i="48"/>
  <c r="I101" i="48" s="1"/>
  <c r="J101" i="48" s="1"/>
  <c r="K101" i="48" s="1"/>
  <c r="L101" i="48" s="1"/>
  <c r="M101" i="48" s="1"/>
  <c r="N101" i="48" s="1"/>
  <c r="O101" i="48" s="1"/>
  <c r="P101" i="48" s="1"/>
  <c r="Q101" i="48" s="1"/>
  <c r="R101" i="48" s="1"/>
  <c r="S101" i="48" s="1"/>
  <c r="H236" i="51"/>
  <c r="I236" i="51" s="1"/>
  <c r="J236" i="51" s="1"/>
  <c r="K236" i="51" s="1"/>
  <c r="L236" i="51" s="1"/>
  <c r="M236" i="51" s="1"/>
  <c r="N236" i="51" s="1"/>
  <c r="O236" i="51" s="1"/>
  <c r="P236" i="51" s="1"/>
  <c r="Q236" i="51" s="1"/>
  <c r="R236" i="51" s="1"/>
  <c r="S236" i="51" s="1"/>
  <c r="H196" i="51"/>
  <c r="I196" i="51" s="1"/>
  <c r="J196" i="51" s="1"/>
  <c r="K196" i="51" s="1"/>
  <c r="L196" i="51" s="1"/>
  <c r="M196" i="51" s="1"/>
  <c r="N196" i="51" s="1"/>
  <c r="O196" i="51" s="1"/>
  <c r="P196" i="51" s="1"/>
  <c r="Q196" i="51" s="1"/>
  <c r="R196" i="51" s="1"/>
  <c r="S196" i="51" s="1"/>
  <c r="H156" i="51"/>
  <c r="I156" i="51" s="1"/>
  <c r="J156" i="51" s="1"/>
  <c r="K156" i="51" s="1"/>
  <c r="L156" i="51" s="1"/>
  <c r="M156" i="51" s="1"/>
  <c r="N156" i="51" s="1"/>
  <c r="O156" i="51" s="1"/>
  <c r="P156" i="51" s="1"/>
  <c r="Q156" i="51" s="1"/>
  <c r="R156" i="51" s="1"/>
  <c r="S156" i="51" s="1"/>
  <c r="H116" i="51"/>
  <c r="I116" i="51" s="1"/>
  <c r="J116" i="51" s="1"/>
  <c r="K116" i="51" s="1"/>
  <c r="L116" i="51" s="1"/>
  <c r="M116" i="51" s="1"/>
  <c r="N116" i="51" s="1"/>
  <c r="O116" i="51" s="1"/>
  <c r="P116" i="51" s="1"/>
  <c r="Q116" i="51" s="1"/>
  <c r="R116" i="51" s="1"/>
  <c r="S116" i="51" s="1"/>
  <c r="H118" i="22"/>
  <c r="I118" i="22" s="1"/>
  <c r="J118" i="22" s="1"/>
  <c r="K118" i="22" s="1"/>
  <c r="L118" i="22" s="1"/>
  <c r="M118" i="22" s="1"/>
  <c r="N118" i="22" s="1"/>
  <c r="O118" i="22" s="1"/>
  <c r="P118" i="22" s="1"/>
  <c r="Q118" i="22" s="1"/>
  <c r="R118" i="22" s="1"/>
  <c r="S118" i="22" s="1"/>
  <c r="H90" i="22"/>
  <c r="I90" i="22" s="1"/>
  <c r="J90" i="22" s="1"/>
  <c r="K90" i="22" s="1"/>
  <c r="L90" i="22" s="1"/>
  <c r="M90" i="22" s="1"/>
  <c r="N90" i="22" s="1"/>
  <c r="O90" i="22" s="1"/>
  <c r="P90" i="22" s="1"/>
  <c r="Q90" i="22" s="1"/>
  <c r="R90" i="22" s="1"/>
  <c r="S90" i="22" s="1"/>
  <c r="H58" i="22"/>
  <c r="I58" i="22" s="1"/>
  <c r="J58" i="22" s="1"/>
  <c r="K58" i="22" s="1"/>
  <c r="L58" i="22" s="1"/>
  <c r="M58" i="22" s="1"/>
  <c r="N58" i="22" s="1"/>
  <c r="O58" i="22" s="1"/>
  <c r="P58" i="22" s="1"/>
  <c r="Q58" i="22" s="1"/>
  <c r="R58" i="22" s="1"/>
  <c r="S58" i="22" s="1"/>
  <c r="H26" i="22"/>
  <c r="I26" i="22" s="1"/>
  <c r="J26" i="22" s="1"/>
  <c r="K26" i="22" s="1"/>
  <c r="L26" i="22" s="1"/>
  <c r="M26" i="22" s="1"/>
  <c r="N26" i="22" s="1"/>
  <c r="O26" i="22" s="1"/>
  <c r="P26" i="22" s="1"/>
  <c r="Q26" i="22" s="1"/>
  <c r="R26" i="22" s="1"/>
  <c r="S26" i="22" s="1"/>
  <c r="H242" i="23"/>
  <c r="I242" i="23" s="1"/>
  <c r="J242" i="23" s="1"/>
  <c r="K242" i="23" s="1"/>
  <c r="L242" i="23" s="1"/>
  <c r="M242" i="23" s="1"/>
  <c r="N242" i="23" s="1"/>
  <c r="O242" i="23" s="1"/>
  <c r="P242" i="23" s="1"/>
  <c r="Q242" i="23" s="1"/>
  <c r="R242" i="23" s="1"/>
  <c r="S242" i="23" s="1"/>
  <c r="H222" i="23"/>
  <c r="I222" i="23" s="1"/>
  <c r="J222" i="23" s="1"/>
  <c r="K222" i="23" s="1"/>
  <c r="L222" i="23" s="1"/>
  <c r="M222" i="23" s="1"/>
  <c r="N222" i="23" s="1"/>
  <c r="O222" i="23" s="1"/>
  <c r="P222" i="23" s="1"/>
  <c r="Q222" i="23" s="1"/>
  <c r="R222" i="23" s="1"/>
  <c r="S222" i="23" s="1"/>
  <c r="H162" i="23"/>
  <c r="I162" i="23" s="1"/>
  <c r="J162" i="23" s="1"/>
  <c r="K162" i="23" s="1"/>
  <c r="L162" i="23" s="1"/>
  <c r="M162" i="23" s="1"/>
  <c r="N162" i="23" s="1"/>
  <c r="O162" i="23" s="1"/>
  <c r="P162" i="23" s="1"/>
  <c r="Q162" i="23" s="1"/>
  <c r="R162" i="23" s="1"/>
  <c r="S162" i="23" s="1"/>
  <c r="H98" i="23"/>
  <c r="I98" i="23" s="1"/>
  <c r="J98" i="23" s="1"/>
  <c r="K98" i="23" s="1"/>
  <c r="L98" i="23" s="1"/>
  <c r="M98" i="23" s="1"/>
  <c r="N98" i="23" s="1"/>
  <c r="O98" i="23" s="1"/>
  <c r="P98" i="23" s="1"/>
  <c r="Q98" i="23" s="1"/>
  <c r="R98" i="23" s="1"/>
  <c r="S98" i="23" s="1"/>
  <c r="H66" i="23"/>
  <c r="I66" i="23" s="1"/>
  <c r="J66" i="23" s="1"/>
  <c r="K66" i="23" s="1"/>
  <c r="L66" i="23" s="1"/>
  <c r="M66" i="23" s="1"/>
  <c r="N66" i="23" s="1"/>
  <c r="O66" i="23" s="1"/>
  <c r="P66" i="23" s="1"/>
  <c r="Q66" i="23" s="1"/>
  <c r="R66" i="23" s="1"/>
  <c r="S66" i="23" s="1"/>
  <c r="H34" i="23"/>
  <c r="I34" i="23" s="1"/>
  <c r="J34" i="23" s="1"/>
  <c r="K34" i="23" s="1"/>
  <c r="L34" i="23" s="1"/>
  <c r="M34" i="23" s="1"/>
  <c r="N34" i="23" s="1"/>
  <c r="O34" i="23" s="1"/>
  <c r="P34" i="23" s="1"/>
  <c r="Q34" i="23" s="1"/>
  <c r="R34" i="23" s="1"/>
  <c r="S34" i="23" s="1"/>
  <c r="H70" i="31"/>
  <c r="I70" i="31" s="1"/>
  <c r="J70" i="31" s="1"/>
  <c r="K70" i="31" s="1"/>
  <c r="L70" i="31" s="1"/>
  <c r="M70" i="31" s="1"/>
  <c r="N70" i="31" s="1"/>
  <c r="O70" i="31" s="1"/>
  <c r="P70" i="31" s="1"/>
  <c r="Q70" i="31" s="1"/>
  <c r="R70" i="31" s="1"/>
  <c r="S70" i="31" s="1"/>
  <c r="H34" i="31"/>
  <c r="I34" i="31" s="1"/>
  <c r="J34" i="31" s="1"/>
  <c r="K34" i="31" s="1"/>
  <c r="L34" i="31" s="1"/>
  <c r="M34" i="31" s="1"/>
  <c r="N34" i="31" s="1"/>
  <c r="O34" i="31" s="1"/>
  <c r="P34" i="31" s="1"/>
  <c r="Q34" i="31" s="1"/>
  <c r="R34" i="31" s="1"/>
  <c r="S34" i="31" s="1"/>
  <c r="H18" i="31"/>
  <c r="I18" i="31" s="1"/>
  <c r="J18" i="31" s="1"/>
  <c r="K18" i="31" s="1"/>
  <c r="L18" i="31" s="1"/>
  <c r="M18" i="31" s="1"/>
  <c r="N18" i="31" s="1"/>
  <c r="O18" i="31" s="1"/>
  <c r="P18" i="31" s="1"/>
  <c r="Q18" i="31" s="1"/>
  <c r="R18" i="31" s="1"/>
  <c r="S18" i="31" s="1"/>
  <c r="H221" i="46"/>
  <c r="I221" i="46" s="1"/>
  <c r="J221" i="46" s="1"/>
  <c r="K221" i="46" s="1"/>
  <c r="L221" i="46" s="1"/>
  <c r="M221" i="46" s="1"/>
  <c r="N221" i="46" s="1"/>
  <c r="O221" i="46" s="1"/>
  <c r="P221" i="46" s="1"/>
  <c r="Q221" i="46" s="1"/>
  <c r="R221" i="46" s="1"/>
  <c r="S221" i="46" s="1"/>
  <c r="H56" i="46"/>
  <c r="I56" i="46" s="1"/>
  <c r="J56" i="46" s="1"/>
  <c r="K56" i="46" s="1"/>
  <c r="L56" i="46" s="1"/>
  <c r="M56" i="46" s="1"/>
  <c r="N56" i="46" s="1"/>
  <c r="O56" i="46" s="1"/>
  <c r="P56" i="46" s="1"/>
  <c r="Q56" i="46" s="1"/>
  <c r="R56" i="46" s="1"/>
  <c r="S56" i="46" s="1"/>
  <c r="H111" i="48"/>
  <c r="I111" i="48" s="1"/>
  <c r="J111" i="48" s="1"/>
  <c r="K111" i="48" s="1"/>
  <c r="L111" i="48" s="1"/>
  <c r="M111" i="48" s="1"/>
  <c r="N111" i="48" s="1"/>
  <c r="O111" i="48" s="1"/>
  <c r="P111" i="48" s="1"/>
  <c r="Q111" i="48" s="1"/>
  <c r="R111" i="48" s="1"/>
  <c r="S111" i="48" s="1"/>
  <c r="H236" i="48"/>
  <c r="I236" i="48" s="1"/>
  <c r="J236" i="48" s="1"/>
  <c r="K236" i="48" s="1"/>
  <c r="L236" i="48" s="1"/>
  <c r="M236" i="48" s="1"/>
  <c r="N236" i="48" s="1"/>
  <c r="O236" i="48" s="1"/>
  <c r="P236" i="48" s="1"/>
  <c r="Q236" i="48" s="1"/>
  <c r="R236" i="48" s="1"/>
  <c r="S236" i="48" s="1"/>
  <c r="H206" i="48"/>
  <c r="I206" i="48" s="1"/>
  <c r="J206" i="48" s="1"/>
  <c r="K206" i="48" s="1"/>
  <c r="L206" i="48" s="1"/>
  <c r="M206" i="48" s="1"/>
  <c r="N206" i="48" s="1"/>
  <c r="O206" i="48" s="1"/>
  <c r="P206" i="48" s="1"/>
  <c r="Q206" i="48" s="1"/>
  <c r="R206" i="48" s="1"/>
  <c r="S206" i="48" s="1"/>
  <c r="H151" i="48"/>
  <c r="I151" i="48" s="1"/>
  <c r="J151" i="48" s="1"/>
  <c r="K151" i="48" s="1"/>
  <c r="L151" i="48" s="1"/>
  <c r="M151" i="48" s="1"/>
  <c r="N151" i="48" s="1"/>
  <c r="O151" i="48" s="1"/>
  <c r="P151" i="48" s="1"/>
  <c r="Q151" i="48" s="1"/>
  <c r="R151" i="48" s="1"/>
  <c r="S151" i="48" s="1"/>
  <c r="H96" i="48"/>
  <c r="I96" i="48" s="1"/>
  <c r="J96" i="48" s="1"/>
  <c r="K96" i="48" s="1"/>
  <c r="L96" i="48" s="1"/>
  <c r="M96" i="48" s="1"/>
  <c r="N96" i="48" s="1"/>
  <c r="O96" i="48" s="1"/>
  <c r="P96" i="48" s="1"/>
  <c r="Q96" i="48" s="1"/>
  <c r="R96" i="48" s="1"/>
  <c r="S96" i="48" s="1"/>
  <c r="H106" i="50"/>
  <c r="I106" i="50" s="1"/>
  <c r="J106" i="50" s="1"/>
  <c r="K106" i="50" s="1"/>
  <c r="L106" i="50" s="1"/>
  <c r="M106" i="50" s="1"/>
  <c r="N106" i="50" s="1"/>
  <c r="O106" i="50" s="1"/>
  <c r="P106" i="50" s="1"/>
  <c r="Q106" i="50" s="1"/>
  <c r="R106" i="50" s="1"/>
  <c r="S106" i="50" s="1"/>
  <c r="H198" i="23"/>
  <c r="I198" i="23" s="1"/>
  <c r="J198" i="23" s="1"/>
  <c r="K198" i="23" s="1"/>
  <c r="L198" i="23" s="1"/>
  <c r="M198" i="23" s="1"/>
  <c r="N198" i="23" s="1"/>
  <c r="O198" i="23" s="1"/>
  <c r="P198" i="23" s="1"/>
  <c r="Q198" i="23" s="1"/>
  <c r="R198" i="23" s="1"/>
  <c r="S198" i="23" s="1"/>
  <c r="H14" i="27"/>
  <c r="I14" i="27" s="1"/>
  <c r="J14" i="27" s="1"/>
  <c r="K14" i="27" s="1"/>
  <c r="L14" i="27" s="1"/>
  <c r="M14" i="27" s="1"/>
  <c r="N14" i="27" s="1"/>
  <c r="O14" i="27" s="1"/>
  <c r="P14" i="27" s="1"/>
  <c r="Q14" i="27" s="1"/>
  <c r="R14" i="27" s="1"/>
  <c r="S14" i="27" s="1"/>
  <c r="H22" i="28"/>
  <c r="I22" i="28" s="1"/>
  <c r="J22" i="28" s="1"/>
  <c r="K22" i="28" s="1"/>
  <c r="L22" i="28" s="1"/>
  <c r="M22" i="28" s="1"/>
  <c r="N22" i="28" s="1"/>
  <c r="O22" i="28" s="1"/>
  <c r="P22" i="28" s="1"/>
  <c r="Q22" i="28" s="1"/>
  <c r="R22" i="28" s="1"/>
  <c r="S22" i="28" s="1"/>
  <c r="H38" i="29"/>
  <c r="I38" i="29" s="1"/>
  <c r="J38" i="29" s="1"/>
  <c r="K38" i="29" s="1"/>
  <c r="L38" i="29" s="1"/>
  <c r="M38" i="29" s="1"/>
  <c r="N38" i="29" s="1"/>
  <c r="O38" i="29" s="1"/>
  <c r="P38" i="29" s="1"/>
  <c r="Q38" i="29" s="1"/>
  <c r="R38" i="29" s="1"/>
  <c r="S38" i="29" s="1"/>
  <c r="H50" i="30"/>
  <c r="I50" i="30" s="1"/>
  <c r="J50" i="30" s="1"/>
  <c r="K50" i="30" s="1"/>
  <c r="L50" i="30" s="1"/>
  <c r="M50" i="30" s="1"/>
  <c r="N50" i="30" s="1"/>
  <c r="O50" i="30" s="1"/>
  <c r="P50" i="30" s="1"/>
  <c r="Q50" i="30" s="1"/>
  <c r="R50" i="30" s="1"/>
  <c r="S50" i="30" s="1"/>
  <c r="H256" i="46"/>
  <c r="I256" i="46" s="1"/>
  <c r="J256" i="46" s="1"/>
  <c r="K256" i="46" s="1"/>
  <c r="L256" i="46" s="1"/>
  <c r="M256" i="46" s="1"/>
  <c r="N256" i="46" s="1"/>
  <c r="O256" i="46" s="1"/>
  <c r="P256" i="46" s="1"/>
  <c r="Q256" i="46" s="1"/>
  <c r="R256" i="46" s="1"/>
  <c r="S256" i="46" s="1"/>
  <c r="H186" i="4"/>
  <c r="I186" i="4" s="1"/>
  <c r="J186" i="4" s="1"/>
  <c r="K186" i="4" s="1"/>
  <c r="L186" i="4" s="1"/>
  <c r="M186" i="4" s="1"/>
  <c r="N186" i="4" s="1"/>
  <c r="O186" i="4" s="1"/>
  <c r="P186" i="4" s="1"/>
  <c r="Q186" i="4" s="1"/>
  <c r="R186" i="4" s="1"/>
  <c r="S186" i="4" s="1"/>
  <c r="H202" i="23"/>
  <c r="I202" i="23" s="1"/>
  <c r="J202" i="23" s="1"/>
  <c r="K202" i="23" s="1"/>
  <c r="L202" i="23" s="1"/>
  <c r="M202" i="23" s="1"/>
  <c r="N202" i="23" s="1"/>
  <c r="O202" i="23" s="1"/>
  <c r="P202" i="23" s="1"/>
  <c r="Q202" i="23" s="1"/>
  <c r="R202" i="23" s="1"/>
  <c r="S202" i="23" s="1"/>
  <c r="H26" i="27"/>
  <c r="I26" i="27" s="1"/>
  <c r="J26" i="27" s="1"/>
  <c r="K26" i="27" s="1"/>
  <c r="L26" i="27" s="1"/>
  <c r="M26" i="27" s="1"/>
  <c r="N26" i="27" s="1"/>
  <c r="O26" i="27" s="1"/>
  <c r="P26" i="27" s="1"/>
  <c r="Q26" i="27" s="1"/>
  <c r="R26" i="27" s="1"/>
  <c r="S26" i="27" s="1"/>
  <c r="H18" i="23"/>
  <c r="I18" i="23" s="1"/>
  <c r="J18" i="23" s="1"/>
  <c r="K18" i="23" s="1"/>
  <c r="L18" i="23" s="1"/>
  <c r="M18" i="23" s="1"/>
  <c r="N18" i="23" s="1"/>
  <c r="O18" i="23" s="1"/>
  <c r="P18" i="23" s="1"/>
  <c r="Q18" i="23" s="1"/>
  <c r="R18" i="23" s="1"/>
  <c r="S18" i="23" s="1"/>
  <c r="H210" i="4"/>
  <c r="I210" i="4" s="1"/>
  <c r="J210" i="4" s="1"/>
  <c r="K210" i="4" s="1"/>
  <c r="L210" i="4" s="1"/>
  <c r="M210" i="4" s="1"/>
  <c r="N210" i="4" s="1"/>
  <c r="O210" i="4" s="1"/>
  <c r="P210" i="4" s="1"/>
  <c r="Q210" i="4" s="1"/>
  <c r="R210" i="4" s="1"/>
  <c r="S210" i="4" s="1"/>
  <c r="H166" i="4"/>
  <c r="I166" i="4" s="1"/>
  <c r="J166" i="4" s="1"/>
  <c r="K166" i="4" s="1"/>
  <c r="L166" i="4" s="1"/>
  <c r="M166" i="4" s="1"/>
  <c r="N166" i="4" s="1"/>
  <c r="O166" i="4" s="1"/>
  <c r="P166" i="4" s="1"/>
  <c r="Q166" i="4" s="1"/>
  <c r="R166" i="4" s="1"/>
  <c r="S166" i="4" s="1"/>
  <c r="H110" i="4"/>
  <c r="I110" i="4" s="1"/>
  <c r="J110" i="4" s="1"/>
  <c r="K110" i="4" s="1"/>
  <c r="L110" i="4" s="1"/>
  <c r="M110" i="4" s="1"/>
  <c r="N110" i="4" s="1"/>
  <c r="O110" i="4" s="1"/>
  <c r="P110" i="4" s="1"/>
  <c r="Q110" i="4" s="1"/>
  <c r="R110" i="4" s="1"/>
  <c r="S110" i="4" s="1"/>
  <c r="H90" i="4"/>
  <c r="I90" i="4" s="1"/>
  <c r="J90" i="4" s="1"/>
  <c r="K90" i="4" s="1"/>
  <c r="L90" i="4" s="1"/>
  <c r="M90" i="4" s="1"/>
  <c r="N90" i="4" s="1"/>
  <c r="O90" i="4" s="1"/>
  <c r="P90" i="4" s="1"/>
  <c r="Q90" i="4" s="1"/>
  <c r="R90" i="4" s="1"/>
  <c r="S90" i="4" s="1"/>
  <c r="H38" i="4"/>
  <c r="I38" i="4" s="1"/>
  <c r="J38" i="4" s="1"/>
  <c r="K38" i="4" s="1"/>
  <c r="L38" i="4" s="1"/>
  <c r="M38" i="4" s="1"/>
  <c r="N38" i="4" s="1"/>
  <c r="O38" i="4" s="1"/>
  <c r="P38" i="4" s="1"/>
  <c r="Q38" i="4" s="1"/>
  <c r="R38" i="4" s="1"/>
  <c r="S38" i="4" s="1"/>
  <c r="H246" i="20"/>
  <c r="I246" i="20" s="1"/>
  <c r="J246" i="20" s="1"/>
  <c r="K246" i="20" s="1"/>
  <c r="L246" i="20" s="1"/>
  <c r="M246" i="20" s="1"/>
  <c r="N246" i="20" s="1"/>
  <c r="O246" i="20" s="1"/>
  <c r="P246" i="20" s="1"/>
  <c r="Q246" i="20" s="1"/>
  <c r="R246" i="20" s="1"/>
  <c r="S246" i="20" s="1"/>
  <c r="H226" i="20"/>
  <c r="I226" i="20" s="1"/>
  <c r="J226" i="20" s="1"/>
  <c r="K226" i="20" s="1"/>
  <c r="L226" i="20" s="1"/>
  <c r="M226" i="20" s="1"/>
  <c r="N226" i="20" s="1"/>
  <c r="O226" i="20" s="1"/>
  <c r="P226" i="20" s="1"/>
  <c r="Q226" i="20" s="1"/>
  <c r="R226" i="20" s="1"/>
  <c r="S226" i="20" s="1"/>
  <c r="H206" i="20"/>
  <c r="I206" i="20" s="1"/>
  <c r="J206" i="20" s="1"/>
  <c r="K206" i="20" s="1"/>
  <c r="L206" i="20" s="1"/>
  <c r="M206" i="20" s="1"/>
  <c r="N206" i="20" s="1"/>
  <c r="O206" i="20" s="1"/>
  <c r="P206" i="20" s="1"/>
  <c r="Q206" i="20" s="1"/>
  <c r="R206" i="20" s="1"/>
  <c r="S206" i="20" s="1"/>
  <c r="H190" i="20"/>
  <c r="I190" i="20" s="1"/>
  <c r="J190" i="20" s="1"/>
  <c r="K190" i="20" s="1"/>
  <c r="L190" i="20" s="1"/>
  <c r="M190" i="20" s="1"/>
  <c r="N190" i="20" s="1"/>
  <c r="O190" i="20" s="1"/>
  <c r="P190" i="20" s="1"/>
  <c r="Q190" i="20" s="1"/>
  <c r="R190" i="20" s="1"/>
  <c r="S190" i="20" s="1"/>
  <c r="H174" i="20"/>
  <c r="I174" i="20" s="1"/>
  <c r="J174" i="20" s="1"/>
  <c r="K174" i="20" s="1"/>
  <c r="L174" i="20" s="1"/>
  <c r="M174" i="20" s="1"/>
  <c r="N174" i="20" s="1"/>
  <c r="O174" i="20" s="1"/>
  <c r="P174" i="20" s="1"/>
  <c r="Q174" i="20" s="1"/>
  <c r="R174" i="20" s="1"/>
  <c r="S174" i="20" s="1"/>
  <c r="H158" i="20"/>
  <c r="I158" i="20" s="1"/>
  <c r="J158" i="20" s="1"/>
  <c r="K158" i="20" s="1"/>
  <c r="L158" i="20" s="1"/>
  <c r="M158" i="20" s="1"/>
  <c r="N158" i="20" s="1"/>
  <c r="O158" i="20" s="1"/>
  <c r="P158" i="20" s="1"/>
  <c r="Q158" i="20" s="1"/>
  <c r="R158" i="20" s="1"/>
  <c r="S158" i="20" s="1"/>
  <c r="H142" i="20"/>
  <c r="I142" i="20" s="1"/>
  <c r="J142" i="20" s="1"/>
  <c r="K142" i="20" s="1"/>
  <c r="L142" i="20" s="1"/>
  <c r="M142" i="20" s="1"/>
  <c r="N142" i="20" s="1"/>
  <c r="O142" i="20" s="1"/>
  <c r="P142" i="20" s="1"/>
  <c r="Q142" i="20" s="1"/>
  <c r="R142" i="20" s="1"/>
  <c r="S142" i="20" s="1"/>
  <c r="H126" i="20"/>
  <c r="I126" i="20" s="1"/>
  <c r="J126" i="20" s="1"/>
  <c r="K126" i="20" s="1"/>
  <c r="L126" i="20" s="1"/>
  <c r="M126" i="20" s="1"/>
  <c r="N126" i="20" s="1"/>
  <c r="O126" i="20" s="1"/>
  <c r="P126" i="20" s="1"/>
  <c r="Q126" i="20" s="1"/>
  <c r="R126" i="20" s="1"/>
  <c r="S126" i="20" s="1"/>
  <c r="H106" i="20"/>
  <c r="I106" i="20" s="1"/>
  <c r="J106" i="20" s="1"/>
  <c r="K106" i="20" s="1"/>
  <c r="L106" i="20" s="1"/>
  <c r="M106" i="20" s="1"/>
  <c r="N106" i="20" s="1"/>
  <c r="O106" i="20" s="1"/>
  <c r="P106" i="20" s="1"/>
  <c r="Q106" i="20" s="1"/>
  <c r="R106" i="20" s="1"/>
  <c r="S106" i="20" s="1"/>
  <c r="H86" i="20"/>
  <c r="I86" i="20" s="1"/>
  <c r="J86" i="20" s="1"/>
  <c r="K86" i="20" s="1"/>
  <c r="L86" i="20" s="1"/>
  <c r="M86" i="20" s="1"/>
  <c r="N86" i="20" s="1"/>
  <c r="O86" i="20" s="1"/>
  <c r="P86" i="20" s="1"/>
  <c r="Q86" i="20" s="1"/>
  <c r="R86" i="20" s="1"/>
  <c r="S86" i="20" s="1"/>
  <c r="H70" i="20"/>
  <c r="I70" i="20" s="1"/>
  <c r="J70" i="20" s="1"/>
  <c r="K70" i="20" s="1"/>
  <c r="L70" i="20" s="1"/>
  <c r="M70" i="20" s="1"/>
  <c r="N70" i="20" s="1"/>
  <c r="O70" i="20" s="1"/>
  <c r="P70" i="20" s="1"/>
  <c r="Q70" i="20" s="1"/>
  <c r="R70" i="20" s="1"/>
  <c r="S70" i="20" s="1"/>
  <c r="H54" i="20"/>
  <c r="I54" i="20" s="1"/>
  <c r="J54" i="20" s="1"/>
  <c r="K54" i="20" s="1"/>
  <c r="L54" i="20" s="1"/>
  <c r="M54" i="20" s="1"/>
  <c r="N54" i="20" s="1"/>
  <c r="O54" i="20" s="1"/>
  <c r="P54" i="20" s="1"/>
  <c r="Q54" i="20" s="1"/>
  <c r="R54" i="20" s="1"/>
  <c r="S54" i="20" s="1"/>
  <c r="H38" i="20"/>
  <c r="I38" i="20" s="1"/>
  <c r="J38" i="20" s="1"/>
  <c r="K38" i="20" s="1"/>
  <c r="L38" i="20" s="1"/>
  <c r="M38" i="20" s="1"/>
  <c r="N38" i="20" s="1"/>
  <c r="O38" i="20" s="1"/>
  <c r="P38" i="20" s="1"/>
  <c r="Q38" i="20" s="1"/>
  <c r="R38" i="20" s="1"/>
  <c r="S38" i="20" s="1"/>
  <c r="H18" i="20"/>
  <c r="I18" i="20" s="1"/>
  <c r="J18" i="20" s="1"/>
  <c r="K18" i="20" s="1"/>
  <c r="L18" i="20" s="1"/>
  <c r="M18" i="20" s="1"/>
  <c r="N18" i="20" s="1"/>
  <c r="O18" i="20" s="1"/>
  <c r="P18" i="20" s="1"/>
  <c r="Q18" i="20" s="1"/>
  <c r="R18" i="20" s="1"/>
  <c r="S18" i="20" s="1"/>
  <c r="H234" i="21"/>
  <c r="I234" i="21" s="1"/>
  <c r="J234" i="21" s="1"/>
  <c r="K234" i="21" s="1"/>
  <c r="L234" i="21" s="1"/>
  <c r="M234" i="21" s="1"/>
  <c r="N234" i="21" s="1"/>
  <c r="O234" i="21" s="1"/>
  <c r="P234" i="21" s="1"/>
  <c r="Q234" i="21" s="1"/>
  <c r="R234" i="21" s="1"/>
  <c r="S234" i="21" s="1"/>
  <c r="H202" i="21"/>
  <c r="I202" i="21" s="1"/>
  <c r="J202" i="21" s="1"/>
  <c r="K202" i="21" s="1"/>
  <c r="L202" i="21" s="1"/>
  <c r="M202" i="21" s="1"/>
  <c r="N202" i="21" s="1"/>
  <c r="O202" i="21" s="1"/>
  <c r="P202" i="21" s="1"/>
  <c r="Q202" i="21" s="1"/>
  <c r="R202" i="21" s="1"/>
  <c r="S202" i="21" s="1"/>
  <c r="H186" i="21"/>
  <c r="I186" i="21" s="1"/>
  <c r="J186" i="21" s="1"/>
  <c r="K186" i="21" s="1"/>
  <c r="L186" i="21" s="1"/>
  <c r="M186" i="21" s="1"/>
  <c r="N186" i="21" s="1"/>
  <c r="O186" i="21" s="1"/>
  <c r="P186" i="21" s="1"/>
  <c r="Q186" i="21" s="1"/>
  <c r="R186" i="21" s="1"/>
  <c r="S186" i="21" s="1"/>
  <c r="H166" i="21"/>
  <c r="I166" i="21" s="1"/>
  <c r="J166" i="21" s="1"/>
  <c r="K166" i="21" s="1"/>
  <c r="L166" i="21" s="1"/>
  <c r="M166" i="21" s="1"/>
  <c r="N166" i="21" s="1"/>
  <c r="O166" i="21" s="1"/>
  <c r="P166" i="21" s="1"/>
  <c r="Q166" i="21" s="1"/>
  <c r="R166" i="21" s="1"/>
  <c r="S166" i="21" s="1"/>
  <c r="H142" i="21"/>
  <c r="I142" i="21" s="1"/>
  <c r="J142" i="21" s="1"/>
  <c r="K142" i="21" s="1"/>
  <c r="L142" i="21" s="1"/>
  <c r="M142" i="21" s="1"/>
  <c r="N142" i="21" s="1"/>
  <c r="O142" i="21" s="1"/>
  <c r="P142" i="21" s="1"/>
  <c r="Q142" i="21" s="1"/>
  <c r="R142" i="21" s="1"/>
  <c r="S142" i="21" s="1"/>
  <c r="H122" i="21"/>
  <c r="I122" i="21" s="1"/>
  <c r="J122" i="21" s="1"/>
  <c r="K122" i="21" s="1"/>
  <c r="L122" i="21" s="1"/>
  <c r="M122" i="21" s="1"/>
  <c r="N122" i="21" s="1"/>
  <c r="O122" i="21" s="1"/>
  <c r="P122" i="21" s="1"/>
  <c r="Q122" i="21" s="1"/>
  <c r="R122" i="21" s="1"/>
  <c r="S122" i="21" s="1"/>
  <c r="H70" i="21"/>
  <c r="I70" i="21" s="1"/>
  <c r="J70" i="21" s="1"/>
  <c r="K70" i="21" s="1"/>
  <c r="L70" i="21" s="1"/>
  <c r="M70" i="21" s="1"/>
  <c r="N70" i="21" s="1"/>
  <c r="O70" i="21" s="1"/>
  <c r="P70" i="21" s="1"/>
  <c r="Q70" i="21" s="1"/>
  <c r="R70" i="21" s="1"/>
  <c r="S70" i="21" s="1"/>
  <c r="H54" i="21"/>
  <c r="I54" i="21" s="1"/>
  <c r="J54" i="21" s="1"/>
  <c r="K54" i="21" s="1"/>
  <c r="L54" i="21" s="1"/>
  <c r="M54" i="21" s="1"/>
  <c r="N54" i="21" s="1"/>
  <c r="O54" i="21" s="1"/>
  <c r="P54" i="21" s="1"/>
  <c r="Q54" i="21" s="1"/>
  <c r="R54" i="21" s="1"/>
  <c r="S54" i="21" s="1"/>
  <c r="H22" i="21"/>
  <c r="I22" i="21" s="1"/>
  <c r="J22" i="21" s="1"/>
  <c r="K22" i="21" s="1"/>
  <c r="L22" i="21" s="1"/>
  <c r="M22" i="21" s="1"/>
  <c r="N22" i="21" s="1"/>
  <c r="O22" i="21" s="1"/>
  <c r="P22" i="21" s="1"/>
  <c r="Q22" i="21" s="1"/>
  <c r="R22" i="21" s="1"/>
  <c r="S22" i="21" s="1"/>
  <c r="H96" i="46"/>
  <c r="I96" i="46" s="1"/>
  <c r="J96" i="46" s="1"/>
  <c r="K96" i="46" s="1"/>
  <c r="L96" i="46" s="1"/>
  <c r="M96" i="46" s="1"/>
  <c r="N96" i="46" s="1"/>
  <c r="O96" i="46" s="1"/>
  <c r="P96" i="46" s="1"/>
  <c r="Q96" i="46" s="1"/>
  <c r="R96" i="46" s="1"/>
  <c r="S96" i="46" s="1"/>
  <c r="H146" i="49"/>
  <c r="I146" i="49" s="1"/>
  <c r="J146" i="49" s="1"/>
  <c r="K146" i="49" s="1"/>
  <c r="L146" i="49" s="1"/>
  <c r="M146" i="49" s="1"/>
  <c r="N146" i="49" s="1"/>
  <c r="O146" i="49" s="1"/>
  <c r="P146" i="49" s="1"/>
  <c r="Q146" i="49" s="1"/>
  <c r="R146" i="49" s="1"/>
  <c r="S146" i="49" s="1"/>
  <c r="H106" i="49"/>
  <c r="I106" i="49" s="1"/>
  <c r="J106" i="49" s="1"/>
  <c r="K106" i="49" s="1"/>
  <c r="L106" i="49" s="1"/>
  <c r="M106" i="49" s="1"/>
  <c r="N106" i="49" s="1"/>
  <c r="O106" i="49" s="1"/>
  <c r="P106" i="49" s="1"/>
  <c r="Q106" i="49" s="1"/>
  <c r="R106" i="49" s="1"/>
  <c r="S106" i="49" s="1"/>
  <c r="H201" i="50"/>
  <c r="I201" i="50" s="1"/>
  <c r="J201" i="50" s="1"/>
  <c r="K201" i="50" s="1"/>
  <c r="L201" i="50" s="1"/>
  <c r="M201" i="50" s="1"/>
  <c r="N201" i="50" s="1"/>
  <c r="O201" i="50" s="1"/>
  <c r="P201" i="50" s="1"/>
  <c r="Q201" i="50" s="1"/>
  <c r="R201" i="50" s="1"/>
  <c r="S201" i="50" s="1"/>
  <c r="H146" i="46"/>
  <c r="I146" i="46" s="1"/>
  <c r="J146" i="46" s="1"/>
  <c r="K146" i="46" s="1"/>
  <c r="L146" i="46" s="1"/>
  <c r="M146" i="46" s="1"/>
  <c r="N146" i="46" s="1"/>
  <c r="O146" i="46" s="1"/>
  <c r="P146" i="46" s="1"/>
  <c r="Q146" i="46" s="1"/>
  <c r="R146" i="46" s="1"/>
  <c r="S146" i="46" s="1"/>
  <c r="H81" i="46"/>
  <c r="I81" i="46" s="1"/>
  <c r="J81" i="46" s="1"/>
  <c r="K81" i="46" s="1"/>
  <c r="L81" i="46" s="1"/>
  <c r="M81" i="46" s="1"/>
  <c r="N81" i="46" s="1"/>
  <c r="O81" i="46" s="1"/>
  <c r="P81" i="46" s="1"/>
  <c r="Q81" i="46" s="1"/>
  <c r="R81" i="46" s="1"/>
  <c r="S81" i="46" s="1"/>
  <c r="H151" i="49"/>
  <c r="I151" i="49" s="1"/>
  <c r="J151" i="49" s="1"/>
  <c r="K151" i="49" s="1"/>
  <c r="L151" i="49" s="1"/>
  <c r="M151" i="49" s="1"/>
  <c r="N151" i="49" s="1"/>
  <c r="O151" i="49" s="1"/>
  <c r="P151" i="49" s="1"/>
  <c r="Q151" i="49" s="1"/>
  <c r="R151" i="49" s="1"/>
  <c r="S151" i="49" s="1"/>
  <c r="H16" i="49"/>
  <c r="I16" i="49" s="1"/>
  <c r="J16" i="49" s="1"/>
  <c r="K16" i="49" s="1"/>
  <c r="L16" i="49" s="1"/>
  <c r="M16" i="49" s="1"/>
  <c r="N16" i="49" s="1"/>
  <c r="O16" i="49" s="1"/>
  <c r="P16" i="49" s="1"/>
  <c r="Q16" i="49" s="1"/>
  <c r="R16" i="49" s="1"/>
  <c r="S16" i="49" s="1"/>
  <c r="H221" i="50"/>
  <c r="I221" i="50" s="1"/>
  <c r="J221" i="50" s="1"/>
  <c r="K221" i="50" s="1"/>
  <c r="L221" i="50" s="1"/>
  <c r="M221" i="50" s="1"/>
  <c r="N221" i="50" s="1"/>
  <c r="O221" i="50" s="1"/>
  <c r="P221" i="50" s="1"/>
  <c r="Q221" i="50" s="1"/>
  <c r="R221" i="50" s="1"/>
  <c r="S221" i="50" s="1"/>
  <c r="H76" i="51"/>
  <c r="I76" i="51" s="1"/>
  <c r="J76" i="51" s="1"/>
  <c r="K76" i="51" s="1"/>
  <c r="L76" i="51" s="1"/>
  <c r="M76" i="51" s="1"/>
  <c r="N76" i="51" s="1"/>
  <c r="O76" i="51" s="1"/>
  <c r="P76" i="51" s="1"/>
  <c r="Q76" i="51" s="1"/>
  <c r="R76" i="51" s="1"/>
  <c r="S76" i="51" s="1"/>
  <c r="H36" i="51"/>
  <c r="I36" i="51" s="1"/>
  <c r="J36" i="51" s="1"/>
  <c r="K36" i="51" s="1"/>
  <c r="L36" i="51" s="1"/>
  <c r="M36" i="51" s="1"/>
  <c r="N36" i="51" s="1"/>
  <c r="O36" i="51" s="1"/>
  <c r="P36" i="51" s="1"/>
  <c r="Q36" i="51" s="1"/>
  <c r="R36" i="51" s="1"/>
  <c r="S36" i="51" s="1"/>
  <c r="H41" i="48"/>
  <c r="I41" i="48" s="1"/>
  <c r="J41" i="48" s="1"/>
  <c r="K41" i="48" s="1"/>
  <c r="L41" i="48" s="1"/>
  <c r="M41" i="48" s="1"/>
  <c r="N41" i="48" s="1"/>
  <c r="O41" i="48" s="1"/>
  <c r="P41" i="48" s="1"/>
  <c r="Q41" i="48" s="1"/>
  <c r="R41" i="48" s="1"/>
  <c r="S41" i="48" s="1"/>
  <c r="H34" i="4"/>
  <c r="I34" i="4" s="1"/>
  <c r="J34" i="4" s="1"/>
  <c r="K34" i="4" s="1"/>
  <c r="L34" i="4" s="1"/>
  <c r="M34" i="4" s="1"/>
  <c r="N34" i="4" s="1"/>
  <c r="O34" i="4" s="1"/>
  <c r="P34" i="4" s="1"/>
  <c r="Q34" i="4" s="1"/>
  <c r="R34" i="4" s="1"/>
  <c r="S34" i="4" s="1"/>
  <c r="H158" i="23"/>
  <c r="I158" i="23" s="1"/>
  <c r="J158" i="23" s="1"/>
  <c r="K158" i="23" s="1"/>
  <c r="L158" i="23" s="1"/>
  <c r="M158" i="23" s="1"/>
  <c r="N158" i="23" s="1"/>
  <c r="O158" i="23" s="1"/>
  <c r="P158" i="23" s="1"/>
  <c r="Q158" i="23" s="1"/>
  <c r="R158" i="23" s="1"/>
  <c r="S158" i="23" s="1"/>
  <c r="H22" i="23"/>
  <c r="I22" i="23" s="1"/>
  <c r="J22" i="23" s="1"/>
  <c r="K22" i="23" s="1"/>
  <c r="L22" i="23" s="1"/>
  <c r="M22" i="23" s="1"/>
  <c r="N22" i="23" s="1"/>
  <c r="O22" i="23" s="1"/>
  <c r="P22" i="23" s="1"/>
  <c r="Q22" i="23" s="1"/>
  <c r="R22" i="23" s="1"/>
  <c r="S22" i="23" s="1"/>
  <c r="H58" i="29"/>
  <c r="I58" i="29" s="1"/>
  <c r="J58" i="29" s="1"/>
  <c r="K58" i="29" s="1"/>
  <c r="L58" i="29" s="1"/>
  <c r="M58" i="29" s="1"/>
  <c r="N58" i="29" s="1"/>
  <c r="O58" i="29" s="1"/>
  <c r="P58" i="29" s="1"/>
  <c r="Q58" i="29" s="1"/>
  <c r="R58" i="29" s="1"/>
  <c r="S58" i="29" s="1"/>
  <c r="H241" i="46"/>
  <c r="I241" i="46" s="1"/>
  <c r="J241" i="46" s="1"/>
  <c r="K241" i="46" s="1"/>
  <c r="L241" i="46" s="1"/>
  <c r="M241" i="46" s="1"/>
  <c r="N241" i="46" s="1"/>
  <c r="O241" i="46" s="1"/>
  <c r="P241" i="46" s="1"/>
  <c r="Q241" i="46" s="1"/>
  <c r="R241" i="46" s="1"/>
  <c r="S241" i="46" s="1"/>
  <c r="H216" i="46"/>
  <c r="I216" i="46" s="1"/>
  <c r="J216" i="46" s="1"/>
  <c r="K216" i="46" s="1"/>
  <c r="L216" i="46" s="1"/>
  <c r="M216" i="46" s="1"/>
  <c r="N216" i="46" s="1"/>
  <c r="O216" i="46" s="1"/>
  <c r="P216" i="46" s="1"/>
  <c r="Q216" i="46" s="1"/>
  <c r="R216" i="46" s="1"/>
  <c r="S216" i="46" s="1"/>
  <c r="H166" i="46"/>
  <c r="I166" i="46" s="1"/>
  <c r="J166" i="46" s="1"/>
  <c r="K166" i="46" s="1"/>
  <c r="L166" i="46" s="1"/>
  <c r="M166" i="46" s="1"/>
  <c r="N166" i="46" s="1"/>
  <c r="O166" i="46" s="1"/>
  <c r="P166" i="46" s="1"/>
  <c r="Q166" i="46" s="1"/>
  <c r="R166" i="46" s="1"/>
  <c r="S166" i="46" s="1"/>
  <c r="H21" i="46"/>
  <c r="I21" i="46" s="1"/>
  <c r="J21" i="46" s="1"/>
  <c r="K21" i="46" s="1"/>
  <c r="L21" i="46" s="1"/>
  <c r="M21" i="46" s="1"/>
  <c r="N21" i="46" s="1"/>
  <c r="O21" i="46" s="1"/>
  <c r="P21" i="46" s="1"/>
  <c r="Q21" i="46" s="1"/>
  <c r="R21" i="46" s="1"/>
  <c r="S21" i="46" s="1"/>
  <c r="H256" i="48"/>
  <c r="I256" i="48" s="1"/>
  <c r="J256" i="48" s="1"/>
  <c r="K256" i="48" s="1"/>
  <c r="L256" i="48" s="1"/>
  <c r="M256" i="48" s="1"/>
  <c r="N256" i="48" s="1"/>
  <c r="O256" i="48" s="1"/>
  <c r="P256" i="48" s="1"/>
  <c r="Q256" i="48" s="1"/>
  <c r="R256" i="48" s="1"/>
  <c r="S256" i="48" s="1"/>
  <c r="H186" i="48"/>
  <c r="I186" i="48" s="1"/>
  <c r="J186" i="48" s="1"/>
  <c r="K186" i="48" s="1"/>
  <c r="L186" i="48" s="1"/>
  <c r="M186" i="48" s="1"/>
  <c r="N186" i="48" s="1"/>
  <c r="O186" i="48" s="1"/>
  <c r="P186" i="48" s="1"/>
  <c r="Q186" i="48" s="1"/>
  <c r="R186" i="48" s="1"/>
  <c r="S186" i="48" s="1"/>
  <c r="H86" i="51"/>
  <c r="I86" i="51" s="1"/>
  <c r="J86" i="51" s="1"/>
  <c r="K86" i="51" s="1"/>
  <c r="L86" i="51" s="1"/>
  <c r="M86" i="51" s="1"/>
  <c r="N86" i="51" s="1"/>
  <c r="O86" i="51" s="1"/>
  <c r="P86" i="51" s="1"/>
  <c r="Q86" i="51" s="1"/>
  <c r="R86" i="51" s="1"/>
  <c r="S86" i="51" s="1"/>
  <c r="H46" i="51"/>
  <c r="I46" i="51" s="1"/>
  <c r="J46" i="51" s="1"/>
  <c r="K46" i="51" s="1"/>
  <c r="L46" i="51" s="1"/>
  <c r="M46" i="51" s="1"/>
  <c r="N46" i="51" s="1"/>
  <c r="O46" i="51" s="1"/>
  <c r="P46" i="51" s="1"/>
  <c r="Q46" i="51" s="1"/>
  <c r="R46" i="51" s="1"/>
  <c r="S46" i="51" s="1"/>
  <c r="H110" i="22"/>
  <c r="I110" i="22" s="1"/>
  <c r="J110" i="22" s="1"/>
  <c r="K110" i="22" s="1"/>
  <c r="L110" i="22" s="1"/>
  <c r="M110" i="22" s="1"/>
  <c r="N110" i="22" s="1"/>
  <c r="O110" i="22" s="1"/>
  <c r="P110" i="22" s="1"/>
  <c r="Q110" i="22" s="1"/>
  <c r="R110" i="22" s="1"/>
  <c r="S110" i="22" s="1"/>
  <c r="H74" i="22"/>
  <c r="I74" i="22" s="1"/>
  <c r="J74" i="22" s="1"/>
  <c r="K74" i="22" s="1"/>
  <c r="L74" i="22" s="1"/>
  <c r="M74" i="22" s="1"/>
  <c r="N74" i="22" s="1"/>
  <c r="O74" i="22" s="1"/>
  <c r="P74" i="22" s="1"/>
  <c r="Q74" i="22" s="1"/>
  <c r="R74" i="22" s="1"/>
  <c r="S74" i="22" s="1"/>
  <c r="H54" i="22"/>
  <c r="I54" i="22" s="1"/>
  <c r="J54" i="22" s="1"/>
  <c r="K54" i="22" s="1"/>
  <c r="L54" i="22" s="1"/>
  <c r="M54" i="22" s="1"/>
  <c r="N54" i="22" s="1"/>
  <c r="O54" i="22" s="1"/>
  <c r="P54" i="22" s="1"/>
  <c r="Q54" i="22" s="1"/>
  <c r="R54" i="22" s="1"/>
  <c r="S54" i="22" s="1"/>
  <c r="H22" i="22"/>
  <c r="I22" i="22" s="1"/>
  <c r="J22" i="22" s="1"/>
  <c r="K22" i="22" s="1"/>
  <c r="L22" i="22" s="1"/>
  <c r="M22" i="22" s="1"/>
  <c r="N22" i="22" s="1"/>
  <c r="O22" i="22" s="1"/>
  <c r="P22" i="22" s="1"/>
  <c r="Q22" i="22" s="1"/>
  <c r="R22" i="22" s="1"/>
  <c r="S22" i="22" s="1"/>
  <c r="H234" i="23"/>
  <c r="I234" i="23" s="1"/>
  <c r="J234" i="23" s="1"/>
  <c r="K234" i="23" s="1"/>
  <c r="L234" i="23" s="1"/>
  <c r="M234" i="23" s="1"/>
  <c r="N234" i="23" s="1"/>
  <c r="O234" i="23" s="1"/>
  <c r="P234" i="23" s="1"/>
  <c r="Q234" i="23" s="1"/>
  <c r="R234" i="23" s="1"/>
  <c r="S234" i="23" s="1"/>
  <c r="H218" i="23"/>
  <c r="I218" i="23" s="1"/>
  <c r="J218" i="23" s="1"/>
  <c r="K218" i="23" s="1"/>
  <c r="L218" i="23" s="1"/>
  <c r="M218" i="23" s="1"/>
  <c r="N218" i="23" s="1"/>
  <c r="O218" i="23" s="1"/>
  <c r="P218" i="23" s="1"/>
  <c r="Q218" i="23" s="1"/>
  <c r="R218" i="23" s="1"/>
  <c r="S218" i="23" s="1"/>
  <c r="H154" i="23"/>
  <c r="I154" i="23" s="1"/>
  <c r="J154" i="23" s="1"/>
  <c r="K154" i="23" s="1"/>
  <c r="L154" i="23" s="1"/>
  <c r="M154" i="23" s="1"/>
  <c r="N154" i="23" s="1"/>
  <c r="O154" i="23" s="1"/>
  <c r="P154" i="23" s="1"/>
  <c r="Q154" i="23" s="1"/>
  <c r="R154" i="23" s="1"/>
  <c r="S154" i="23" s="1"/>
  <c r="H90" i="23"/>
  <c r="I90" i="23" s="1"/>
  <c r="J90" i="23" s="1"/>
  <c r="K90" i="23" s="1"/>
  <c r="L90" i="23" s="1"/>
  <c r="M90" i="23" s="1"/>
  <c r="N90" i="23" s="1"/>
  <c r="O90" i="23" s="1"/>
  <c r="P90" i="23" s="1"/>
  <c r="Q90" i="23" s="1"/>
  <c r="R90" i="23" s="1"/>
  <c r="S90" i="23" s="1"/>
  <c r="H62" i="23"/>
  <c r="I62" i="23" s="1"/>
  <c r="J62" i="23" s="1"/>
  <c r="K62" i="23" s="1"/>
  <c r="L62" i="23" s="1"/>
  <c r="M62" i="23" s="1"/>
  <c r="N62" i="23" s="1"/>
  <c r="O62" i="23" s="1"/>
  <c r="P62" i="23" s="1"/>
  <c r="Q62" i="23" s="1"/>
  <c r="R62" i="23" s="1"/>
  <c r="S62" i="23" s="1"/>
  <c r="H30" i="23"/>
  <c r="I30" i="23" s="1"/>
  <c r="J30" i="23" s="1"/>
  <c r="K30" i="23" s="1"/>
  <c r="L30" i="23" s="1"/>
  <c r="M30" i="23" s="1"/>
  <c r="N30" i="23" s="1"/>
  <c r="O30" i="23" s="1"/>
  <c r="P30" i="23" s="1"/>
  <c r="Q30" i="23" s="1"/>
  <c r="R30" i="23" s="1"/>
  <c r="S30" i="23" s="1"/>
  <c r="H66" i="31"/>
  <c r="I66" i="31" s="1"/>
  <c r="J66" i="31" s="1"/>
  <c r="K66" i="31" s="1"/>
  <c r="L66" i="31" s="1"/>
  <c r="M66" i="31" s="1"/>
  <c r="N66" i="31" s="1"/>
  <c r="O66" i="31" s="1"/>
  <c r="P66" i="31" s="1"/>
  <c r="Q66" i="31" s="1"/>
  <c r="R66" i="31" s="1"/>
  <c r="S66" i="31" s="1"/>
  <c r="H30" i="31"/>
  <c r="I30" i="31" s="1"/>
  <c r="J30" i="31" s="1"/>
  <c r="K30" i="31" s="1"/>
  <c r="L30" i="31" s="1"/>
  <c r="M30" i="31" s="1"/>
  <c r="N30" i="31" s="1"/>
  <c r="O30" i="31" s="1"/>
  <c r="P30" i="31" s="1"/>
  <c r="Q30" i="31" s="1"/>
  <c r="R30" i="31" s="1"/>
  <c r="S30" i="31" s="1"/>
  <c r="H271" i="46"/>
  <c r="I271" i="46" s="1"/>
  <c r="J271" i="46" s="1"/>
  <c r="K271" i="46" s="1"/>
  <c r="L271" i="46" s="1"/>
  <c r="M271" i="46" s="1"/>
  <c r="N271" i="46" s="1"/>
  <c r="O271" i="46" s="1"/>
  <c r="P271" i="46" s="1"/>
  <c r="Q271" i="46" s="1"/>
  <c r="R271" i="46" s="1"/>
  <c r="S271" i="46" s="1"/>
  <c r="H156" i="46"/>
  <c r="I156" i="46" s="1"/>
  <c r="J156" i="46" s="1"/>
  <c r="K156" i="46" s="1"/>
  <c r="L156" i="46" s="1"/>
  <c r="M156" i="46" s="1"/>
  <c r="N156" i="46" s="1"/>
  <c r="O156" i="46" s="1"/>
  <c r="P156" i="46" s="1"/>
  <c r="Q156" i="46" s="1"/>
  <c r="R156" i="46" s="1"/>
  <c r="S156" i="46" s="1"/>
  <c r="H231" i="48"/>
  <c r="I231" i="48" s="1"/>
  <c r="J231" i="48" s="1"/>
  <c r="K231" i="48" s="1"/>
  <c r="L231" i="48" s="1"/>
  <c r="M231" i="48" s="1"/>
  <c r="N231" i="48" s="1"/>
  <c r="O231" i="48" s="1"/>
  <c r="P231" i="48" s="1"/>
  <c r="Q231" i="48" s="1"/>
  <c r="R231" i="48" s="1"/>
  <c r="S231" i="48" s="1"/>
  <c r="H181" i="48"/>
  <c r="I181" i="48" s="1"/>
  <c r="J181" i="48" s="1"/>
  <c r="K181" i="48" s="1"/>
  <c r="L181" i="48" s="1"/>
  <c r="M181" i="48" s="1"/>
  <c r="N181" i="48" s="1"/>
  <c r="O181" i="48" s="1"/>
  <c r="P181" i="48" s="1"/>
  <c r="Q181" i="48" s="1"/>
  <c r="R181" i="48" s="1"/>
  <c r="S181" i="48" s="1"/>
  <c r="H81" i="48"/>
  <c r="I81" i="48" s="1"/>
  <c r="J81" i="48" s="1"/>
  <c r="K81" i="48" s="1"/>
  <c r="L81" i="48" s="1"/>
  <c r="M81" i="48" s="1"/>
  <c r="N81" i="48" s="1"/>
  <c r="O81" i="48" s="1"/>
  <c r="P81" i="48" s="1"/>
  <c r="Q81" i="48" s="1"/>
  <c r="R81" i="48" s="1"/>
  <c r="S81" i="48" s="1"/>
  <c r="H36" i="48"/>
  <c r="I36" i="48" s="1"/>
  <c r="J36" i="48" s="1"/>
  <c r="K36" i="48" s="1"/>
  <c r="L36" i="48" s="1"/>
  <c r="M36" i="48" s="1"/>
  <c r="N36" i="48" s="1"/>
  <c r="O36" i="48" s="1"/>
  <c r="P36" i="48" s="1"/>
  <c r="Q36" i="48" s="1"/>
  <c r="R36" i="48" s="1"/>
  <c r="S36" i="48" s="1"/>
  <c r="H271" i="49"/>
  <c r="I271" i="49" s="1"/>
  <c r="J271" i="49" s="1"/>
  <c r="K271" i="49" s="1"/>
  <c r="L271" i="49" s="1"/>
  <c r="M271" i="49" s="1"/>
  <c r="N271" i="49" s="1"/>
  <c r="O271" i="49" s="1"/>
  <c r="P271" i="49" s="1"/>
  <c r="Q271" i="49" s="1"/>
  <c r="R271" i="49" s="1"/>
  <c r="S271" i="49" s="1"/>
  <c r="H131" i="49"/>
  <c r="I131" i="49" s="1"/>
  <c r="J131" i="49" s="1"/>
  <c r="K131" i="49" s="1"/>
  <c r="L131" i="49" s="1"/>
  <c r="M131" i="49" s="1"/>
  <c r="N131" i="49" s="1"/>
  <c r="O131" i="49" s="1"/>
  <c r="P131" i="49" s="1"/>
  <c r="Q131" i="49" s="1"/>
  <c r="R131" i="49" s="1"/>
  <c r="S131" i="49" s="1"/>
  <c r="H91" i="49"/>
  <c r="I91" i="49" s="1"/>
  <c r="J91" i="49" s="1"/>
  <c r="K91" i="49" s="1"/>
  <c r="L91" i="49" s="1"/>
  <c r="M91" i="49" s="1"/>
  <c r="N91" i="49" s="1"/>
  <c r="O91" i="49" s="1"/>
  <c r="P91" i="49" s="1"/>
  <c r="Q91" i="49" s="1"/>
  <c r="R91" i="49" s="1"/>
  <c r="S91" i="49" s="1"/>
  <c r="H31" i="49"/>
  <c r="I31" i="49" s="1"/>
  <c r="J31" i="49" s="1"/>
  <c r="K31" i="49" s="1"/>
  <c r="L31" i="49" s="1"/>
  <c r="M31" i="49" s="1"/>
  <c r="N31" i="49" s="1"/>
  <c r="O31" i="49" s="1"/>
  <c r="P31" i="49" s="1"/>
  <c r="Q31" i="49" s="1"/>
  <c r="R31" i="49" s="1"/>
  <c r="S31" i="49" s="1"/>
  <c r="H70" i="27"/>
  <c r="I70" i="27" s="1"/>
  <c r="J70" i="27" s="1"/>
  <c r="K70" i="27" s="1"/>
  <c r="L70" i="27" s="1"/>
  <c r="M70" i="27" s="1"/>
  <c r="N70" i="27" s="1"/>
  <c r="O70" i="27" s="1"/>
  <c r="P70" i="27" s="1"/>
  <c r="Q70" i="27" s="1"/>
  <c r="R70" i="27" s="1"/>
  <c r="S70" i="27" s="1"/>
  <c r="H82" i="29"/>
  <c r="I82" i="29" s="1"/>
  <c r="J82" i="29" s="1"/>
  <c r="K82" i="29" s="1"/>
  <c r="L82" i="29" s="1"/>
  <c r="M82" i="29" s="1"/>
  <c r="N82" i="29" s="1"/>
  <c r="O82" i="29" s="1"/>
  <c r="P82" i="29" s="1"/>
  <c r="Q82" i="29" s="1"/>
  <c r="R82" i="29" s="1"/>
  <c r="S82" i="29" s="1"/>
  <c r="H34" i="30"/>
  <c r="I34" i="30" s="1"/>
  <c r="J34" i="30" s="1"/>
  <c r="K34" i="30" s="1"/>
  <c r="L34" i="30" s="1"/>
  <c r="M34" i="30" s="1"/>
  <c r="N34" i="30" s="1"/>
  <c r="O34" i="30" s="1"/>
  <c r="P34" i="30" s="1"/>
  <c r="Q34" i="30" s="1"/>
  <c r="R34" i="30" s="1"/>
  <c r="S34" i="30" s="1"/>
  <c r="H171" i="50"/>
  <c r="I171" i="50" s="1"/>
  <c r="J171" i="50" s="1"/>
  <c r="K171" i="50" s="1"/>
  <c r="L171" i="50" s="1"/>
  <c r="M171" i="50" s="1"/>
  <c r="N171" i="50" s="1"/>
  <c r="O171" i="50" s="1"/>
  <c r="P171" i="50" s="1"/>
  <c r="Q171" i="50" s="1"/>
  <c r="R171" i="50" s="1"/>
  <c r="S171" i="50" s="1"/>
  <c r="H150" i="23"/>
  <c r="I150" i="23" s="1"/>
  <c r="J150" i="23" s="1"/>
  <c r="K150" i="23" s="1"/>
  <c r="L150" i="23" s="1"/>
  <c r="M150" i="23" s="1"/>
  <c r="N150" i="23" s="1"/>
  <c r="O150" i="23" s="1"/>
  <c r="P150" i="23" s="1"/>
  <c r="Q150" i="23" s="1"/>
  <c r="R150" i="23" s="1"/>
  <c r="S150" i="23" s="1"/>
  <c r="H78" i="31"/>
  <c r="I78" i="31" s="1"/>
  <c r="J78" i="31" s="1"/>
  <c r="K78" i="31" s="1"/>
  <c r="L78" i="31" s="1"/>
  <c r="M78" i="31" s="1"/>
  <c r="N78" i="31" s="1"/>
  <c r="O78" i="31" s="1"/>
  <c r="P78" i="31" s="1"/>
  <c r="Q78" i="31" s="1"/>
  <c r="R78" i="31" s="1"/>
  <c r="S78" i="31" s="1"/>
  <c r="H130" i="4"/>
  <c r="I130" i="4" s="1"/>
  <c r="J130" i="4" s="1"/>
  <c r="K130" i="4" s="1"/>
  <c r="L130" i="4" s="1"/>
  <c r="M130" i="4" s="1"/>
  <c r="N130" i="4" s="1"/>
  <c r="O130" i="4" s="1"/>
  <c r="P130" i="4" s="1"/>
  <c r="Q130" i="4" s="1"/>
  <c r="R130" i="4" s="1"/>
  <c r="S130" i="4" s="1"/>
  <c r="H86" i="4"/>
  <c r="I86" i="4" s="1"/>
  <c r="J86" i="4" s="1"/>
  <c r="K86" i="4" s="1"/>
  <c r="L86" i="4" s="1"/>
  <c r="M86" i="4" s="1"/>
  <c r="N86" i="4" s="1"/>
  <c r="O86" i="4" s="1"/>
  <c r="P86" i="4" s="1"/>
  <c r="Q86" i="4" s="1"/>
  <c r="R86" i="4" s="1"/>
  <c r="S86" i="4" s="1"/>
  <c r="H242" i="20"/>
  <c r="I242" i="20" s="1"/>
  <c r="J242" i="20" s="1"/>
  <c r="K242" i="20" s="1"/>
  <c r="L242" i="20" s="1"/>
  <c r="M242" i="20" s="1"/>
  <c r="N242" i="20" s="1"/>
  <c r="O242" i="20" s="1"/>
  <c r="P242" i="20" s="1"/>
  <c r="Q242" i="20" s="1"/>
  <c r="R242" i="20" s="1"/>
  <c r="S242" i="20" s="1"/>
  <c r="H202" i="20"/>
  <c r="I202" i="20" s="1"/>
  <c r="J202" i="20" s="1"/>
  <c r="K202" i="20" s="1"/>
  <c r="L202" i="20" s="1"/>
  <c r="M202" i="20" s="1"/>
  <c r="N202" i="20" s="1"/>
  <c r="O202" i="20" s="1"/>
  <c r="P202" i="20" s="1"/>
  <c r="Q202" i="20" s="1"/>
  <c r="R202" i="20" s="1"/>
  <c r="S202" i="20" s="1"/>
  <c r="H170" i="20"/>
  <c r="I170" i="20" s="1"/>
  <c r="J170" i="20" s="1"/>
  <c r="K170" i="20" s="1"/>
  <c r="L170" i="20" s="1"/>
  <c r="M170" i="20" s="1"/>
  <c r="N170" i="20" s="1"/>
  <c r="O170" i="20" s="1"/>
  <c r="P170" i="20" s="1"/>
  <c r="Q170" i="20" s="1"/>
  <c r="R170" i="20" s="1"/>
  <c r="S170" i="20" s="1"/>
  <c r="H138" i="20"/>
  <c r="I138" i="20" s="1"/>
  <c r="J138" i="20" s="1"/>
  <c r="K138" i="20" s="1"/>
  <c r="L138" i="20" s="1"/>
  <c r="M138" i="20" s="1"/>
  <c r="N138" i="20" s="1"/>
  <c r="O138" i="20" s="1"/>
  <c r="P138" i="20" s="1"/>
  <c r="Q138" i="20" s="1"/>
  <c r="R138" i="20" s="1"/>
  <c r="S138" i="20" s="1"/>
  <c r="H102" i="20"/>
  <c r="I102" i="20" s="1"/>
  <c r="J102" i="20" s="1"/>
  <c r="K102" i="20" s="1"/>
  <c r="L102" i="20" s="1"/>
  <c r="M102" i="20" s="1"/>
  <c r="N102" i="20" s="1"/>
  <c r="O102" i="20" s="1"/>
  <c r="P102" i="20" s="1"/>
  <c r="Q102" i="20" s="1"/>
  <c r="R102" i="20" s="1"/>
  <c r="S102" i="20" s="1"/>
  <c r="H66" i="20"/>
  <c r="I66" i="20" s="1"/>
  <c r="J66" i="20" s="1"/>
  <c r="K66" i="20" s="1"/>
  <c r="L66" i="20" s="1"/>
  <c r="M66" i="20" s="1"/>
  <c r="N66" i="20" s="1"/>
  <c r="O66" i="20" s="1"/>
  <c r="P66" i="20" s="1"/>
  <c r="Q66" i="20" s="1"/>
  <c r="R66" i="20" s="1"/>
  <c r="S66" i="20" s="1"/>
  <c r="H34" i="20"/>
  <c r="I34" i="20" s="1"/>
  <c r="J34" i="20" s="1"/>
  <c r="K34" i="20" s="1"/>
  <c r="L34" i="20" s="1"/>
  <c r="M34" i="20" s="1"/>
  <c r="N34" i="20" s="1"/>
  <c r="O34" i="20" s="1"/>
  <c r="P34" i="20" s="1"/>
  <c r="Q34" i="20" s="1"/>
  <c r="R34" i="20" s="1"/>
  <c r="S34" i="20" s="1"/>
  <c r="H218" i="21"/>
  <c r="I218" i="21" s="1"/>
  <c r="J218" i="21" s="1"/>
  <c r="K218" i="21" s="1"/>
  <c r="L218" i="21" s="1"/>
  <c r="M218" i="21" s="1"/>
  <c r="N218" i="21" s="1"/>
  <c r="O218" i="21" s="1"/>
  <c r="P218" i="21" s="1"/>
  <c r="Q218" i="21" s="1"/>
  <c r="R218" i="21" s="1"/>
  <c r="S218" i="21" s="1"/>
  <c r="H182" i="21"/>
  <c r="I182" i="21" s="1"/>
  <c r="J182" i="21" s="1"/>
  <c r="K182" i="21" s="1"/>
  <c r="L182" i="21" s="1"/>
  <c r="M182" i="21" s="1"/>
  <c r="N182" i="21" s="1"/>
  <c r="O182" i="21" s="1"/>
  <c r="P182" i="21" s="1"/>
  <c r="Q182" i="21" s="1"/>
  <c r="R182" i="21" s="1"/>
  <c r="S182" i="21" s="1"/>
  <c r="H138" i="21"/>
  <c r="I138" i="21" s="1"/>
  <c r="J138" i="21" s="1"/>
  <c r="K138" i="21" s="1"/>
  <c r="L138" i="21" s="1"/>
  <c r="M138" i="21" s="1"/>
  <c r="N138" i="21" s="1"/>
  <c r="O138" i="21" s="1"/>
  <c r="P138" i="21" s="1"/>
  <c r="Q138" i="21" s="1"/>
  <c r="R138" i="21" s="1"/>
  <c r="S138" i="21" s="1"/>
  <c r="H66" i="21"/>
  <c r="I66" i="21" s="1"/>
  <c r="J66" i="21" s="1"/>
  <c r="K66" i="21" s="1"/>
  <c r="L66" i="21" s="1"/>
  <c r="M66" i="21" s="1"/>
  <c r="N66" i="21" s="1"/>
  <c r="O66" i="21" s="1"/>
  <c r="P66" i="21" s="1"/>
  <c r="Q66" i="21" s="1"/>
  <c r="R66" i="21" s="1"/>
  <c r="S66" i="21" s="1"/>
  <c r="H18" i="21"/>
  <c r="I18" i="21" s="1"/>
  <c r="J18" i="21" s="1"/>
  <c r="K18" i="21" s="1"/>
  <c r="L18" i="21" s="1"/>
  <c r="M18" i="21" s="1"/>
  <c r="N18" i="21" s="1"/>
  <c r="O18" i="21" s="1"/>
  <c r="P18" i="21" s="1"/>
  <c r="Q18" i="21" s="1"/>
  <c r="R18" i="21" s="1"/>
  <c r="S18" i="21" s="1"/>
  <c r="H36" i="46"/>
  <c r="I36" i="46" s="1"/>
  <c r="J36" i="46" s="1"/>
  <c r="K36" i="46" s="1"/>
  <c r="L36" i="46" s="1"/>
  <c r="M36" i="46" s="1"/>
  <c r="N36" i="46" s="1"/>
  <c r="O36" i="46" s="1"/>
  <c r="P36" i="46" s="1"/>
  <c r="Q36" i="46" s="1"/>
  <c r="R36" i="46" s="1"/>
  <c r="S36" i="46" s="1"/>
  <c r="H246" i="49"/>
  <c r="I246" i="49" s="1"/>
  <c r="J246" i="49" s="1"/>
  <c r="K246" i="49" s="1"/>
  <c r="L246" i="49" s="1"/>
  <c r="M246" i="49" s="1"/>
  <c r="N246" i="49" s="1"/>
  <c r="O246" i="49" s="1"/>
  <c r="P246" i="49" s="1"/>
  <c r="Q246" i="49" s="1"/>
  <c r="R246" i="49" s="1"/>
  <c r="S246" i="49" s="1"/>
  <c r="H176" i="49"/>
  <c r="I176" i="49" s="1"/>
  <c r="J176" i="49" s="1"/>
  <c r="K176" i="49" s="1"/>
  <c r="L176" i="49" s="1"/>
  <c r="M176" i="49" s="1"/>
  <c r="N176" i="49" s="1"/>
  <c r="O176" i="49" s="1"/>
  <c r="P176" i="49" s="1"/>
  <c r="Q176" i="49" s="1"/>
  <c r="R176" i="49" s="1"/>
  <c r="S176" i="49" s="1"/>
  <c r="H231" i="50"/>
  <c r="I231" i="50" s="1"/>
  <c r="J231" i="50" s="1"/>
  <c r="K231" i="50" s="1"/>
  <c r="L231" i="50" s="1"/>
  <c r="M231" i="50" s="1"/>
  <c r="N231" i="50" s="1"/>
  <c r="O231" i="50" s="1"/>
  <c r="P231" i="50" s="1"/>
  <c r="Q231" i="50" s="1"/>
  <c r="R231" i="50" s="1"/>
  <c r="S231" i="50" s="1"/>
  <c r="H111" i="46"/>
  <c r="I111" i="46" s="1"/>
  <c r="J111" i="46" s="1"/>
  <c r="K111" i="46" s="1"/>
  <c r="L111" i="46" s="1"/>
  <c r="M111" i="46" s="1"/>
  <c r="N111" i="46" s="1"/>
  <c r="O111" i="46" s="1"/>
  <c r="P111" i="46" s="1"/>
  <c r="Q111" i="46" s="1"/>
  <c r="R111" i="46" s="1"/>
  <c r="S111" i="46" s="1"/>
  <c r="H131" i="46"/>
  <c r="I131" i="46" s="1"/>
  <c r="J131" i="46" s="1"/>
  <c r="K131" i="46" s="1"/>
  <c r="L131" i="46" s="1"/>
  <c r="M131" i="46" s="1"/>
  <c r="N131" i="46" s="1"/>
  <c r="O131" i="46" s="1"/>
  <c r="P131" i="46" s="1"/>
  <c r="Q131" i="46" s="1"/>
  <c r="R131" i="46" s="1"/>
  <c r="S131" i="46" s="1"/>
  <c r="H236" i="49"/>
  <c r="I236" i="49" s="1"/>
  <c r="J236" i="49" s="1"/>
  <c r="K236" i="49" s="1"/>
  <c r="L236" i="49" s="1"/>
  <c r="M236" i="49" s="1"/>
  <c r="N236" i="49" s="1"/>
  <c r="O236" i="49" s="1"/>
  <c r="P236" i="49" s="1"/>
  <c r="Q236" i="49" s="1"/>
  <c r="R236" i="49" s="1"/>
  <c r="S236" i="49" s="1"/>
  <c r="H56" i="49"/>
  <c r="I56" i="49" s="1"/>
  <c r="J56" i="49" s="1"/>
  <c r="K56" i="49" s="1"/>
  <c r="L56" i="49" s="1"/>
  <c r="M56" i="49" s="1"/>
  <c r="N56" i="49" s="1"/>
  <c r="O56" i="49" s="1"/>
  <c r="P56" i="49" s="1"/>
  <c r="Q56" i="49" s="1"/>
  <c r="R56" i="49" s="1"/>
  <c r="S56" i="49" s="1"/>
  <c r="H56" i="50"/>
  <c r="I56" i="50" s="1"/>
  <c r="J56" i="50" s="1"/>
  <c r="K56" i="50" s="1"/>
  <c r="L56" i="50" s="1"/>
  <c r="M56" i="50" s="1"/>
  <c r="N56" i="50" s="1"/>
  <c r="O56" i="50" s="1"/>
  <c r="P56" i="50" s="1"/>
  <c r="Q56" i="50" s="1"/>
  <c r="R56" i="50" s="1"/>
  <c r="S56" i="50" s="1"/>
  <c r="H226" i="51"/>
  <c r="I226" i="51" s="1"/>
  <c r="J226" i="51" s="1"/>
  <c r="K226" i="51" s="1"/>
  <c r="L226" i="51" s="1"/>
  <c r="M226" i="51" s="1"/>
  <c r="N226" i="51" s="1"/>
  <c r="O226" i="51" s="1"/>
  <c r="P226" i="51" s="1"/>
  <c r="Q226" i="51" s="1"/>
  <c r="R226" i="51" s="1"/>
  <c r="S226" i="51" s="1"/>
  <c r="H66" i="46"/>
  <c r="I66" i="46" s="1"/>
  <c r="J66" i="46" s="1"/>
  <c r="K66" i="46" s="1"/>
  <c r="L66" i="46" s="1"/>
  <c r="M66" i="46" s="1"/>
  <c r="N66" i="46" s="1"/>
  <c r="O66" i="46" s="1"/>
  <c r="P66" i="46" s="1"/>
  <c r="Q66" i="46" s="1"/>
  <c r="R66" i="46" s="1"/>
  <c r="S66" i="46" s="1"/>
  <c r="H250" i="23"/>
  <c r="I250" i="23" s="1"/>
  <c r="J250" i="23" s="1"/>
  <c r="K250" i="23" s="1"/>
  <c r="L250" i="23" s="1"/>
  <c r="M250" i="23" s="1"/>
  <c r="N250" i="23" s="1"/>
  <c r="O250" i="23" s="1"/>
  <c r="P250" i="23" s="1"/>
  <c r="Q250" i="23" s="1"/>
  <c r="R250" i="23" s="1"/>
  <c r="S250" i="23" s="1"/>
  <c r="H42" i="27"/>
  <c r="I42" i="27" s="1"/>
  <c r="J42" i="27" s="1"/>
  <c r="K42" i="27" s="1"/>
  <c r="L42" i="27" s="1"/>
  <c r="M42" i="27" s="1"/>
  <c r="N42" i="27" s="1"/>
  <c r="O42" i="27" s="1"/>
  <c r="P42" i="27" s="1"/>
  <c r="Q42" i="27" s="1"/>
  <c r="R42" i="27" s="1"/>
  <c r="S42" i="27" s="1"/>
  <c r="H201" i="46"/>
  <c r="I201" i="46" s="1"/>
  <c r="J201" i="46" s="1"/>
  <c r="K201" i="46" s="1"/>
  <c r="L201" i="46" s="1"/>
  <c r="M201" i="46" s="1"/>
  <c r="N201" i="46" s="1"/>
  <c r="O201" i="46" s="1"/>
  <c r="P201" i="46" s="1"/>
  <c r="Q201" i="46" s="1"/>
  <c r="R201" i="46" s="1"/>
  <c r="S201" i="46" s="1"/>
  <c r="H116" i="46"/>
  <c r="I116" i="46" s="1"/>
  <c r="J116" i="46" s="1"/>
  <c r="K116" i="46" s="1"/>
  <c r="L116" i="46" s="1"/>
  <c r="M116" i="46" s="1"/>
  <c r="N116" i="46" s="1"/>
  <c r="O116" i="46" s="1"/>
  <c r="P116" i="46" s="1"/>
  <c r="Q116" i="46" s="1"/>
  <c r="R116" i="46" s="1"/>
  <c r="S116" i="46" s="1"/>
  <c r="H121" i="48"/>
  <c r="I121" i="48" s="1"/>
  <c r="J121" i="48" s="1"/>
  <c r="K121" i="48" s="1"/>
  <c r="L121" i="48" s="1"/>
  <c r="M121" i="48" s="1"/>
  <c r="N121" i="48" s="1"/>
  <c r="O121" i="48" s="1"/>
  <c r="P121" i="48" s="1"/>
  <c r="Q121" i="48" s="1"/>
  <c r="R121" i="48" s="1"/>
  <c r="S121" i="48" s="1"/>
  <c r="H256" i="51"/>
  <c r="I256" i="51" s="1"/>
  <c r="J256" i="51" s="1"/>
  <c r="K256" i="51" s="1"/>
  <c r="L256" i="51" s="1"/>
  <c r="M256" i="51" s="1"/>
  <c r="N256" i="51" s="1"/>
  <c r="O256" i="51" s="1"/>
  <c r="P256" i="51" s="1"/>
  <c r="Q256" i="51" s="1"/>
  <c r="R256" i="51" s="1"/>
  <c r="S256" i="51" s="1"/>
  <c r="H176" i="51"/>
  <c r="I176" i="51" s="1"/>
  <c r="J176" i="51" s="1"/>
  <c r="K176" i="51" s="1"/>
  <c r="L176" i="51" s="1"/>
  <c r="M176" i="51" s="1"/>
  <c r="N176" i="51" s="1"/>
  <c r="O176" i="51" s="1"/>
  <c r="P176" i="51" s="1"/>
  <c r="Q176" i="51" s="1"/>
  <c r="R176" i="51" s="1"/>
  <c r="S176" i="51" s="1"/>
  <c r="H102" i="22"/>
  <c r="I102" i="22" s="1"/>
  <c r="J102" i="22" s="1"/>
  <c r="K102" i="22" s="1"/>
  <c r="L102" i="22" s="1"/>
  <c r="M102" i="22" s="1"/>
  <c r="N102" i="22" s="1"/>
  <c r="O102" i="22" s="1"/>
  <c r="P102" i="22" s="1"/>
  <c r="Q102" i="22" s="1"/>
  <c r="R102" i="22" s="1"/>
  <c r="S102" i="22" s="1"/>
  <c r="H34" i="22"/>
  <c r="I34" i="22" s="1"/>
  <c r="J34" i="22" s="1"/>
  <c r="K34" i="22" s="1"/>
  <c r="L34" i="22" s="1"/>
  <c r="M34" i="22" s="1"/>
  <c r="N34" i="22" s="1"/>
  <c r="O34" i="22" s="1"/>
  <c r="P34" i="22" s="1"/>
  <c r="Q34" i="22" s="1"/>
  <c r="R34" i="22" s="1"/>
  <c r="S34" i="22" s="1"/>
  <c r="H230" i="23"/>
  <c r="I230" i="23" s="1"/>
  <c r="J230" i="23" s="1"/>
  <c r="K230" i="23" s="1"/>
  <c r="L230" i="23" s="1"/>
  <c r="M230" i="23" s="1"/>
  <c r="N230" i="23" s="1"/>
  <c r="O230" i="23" s="1"/>
  <c r="P230" i="23" s="1"/>
  <c r="Q230" i="23" s="1"/>
  <c r="R230" i="23" s="1"/>
  <c r="S230" i="23" s="1"/>
  <c r="H106" i="23"/>
  <c r="I106" i="23" s="1"/>
  <c r="J106" i="23" s="1"/>
  <c r="K106" i="23" s="1"/>
  <c r="L106" i="23" s="1"/>
  <c r="M106" i="23" s="1"/>
  <c r="N106" i="23" s="1"/>
  <c r="O106" i="23" s="1"/>
  <c r="P106" i="23" s="1"/>
  <c r="Q106" i="23" s="1"/>
  <c r="R106" i="23" s="1"/>
  <c r="S106" i="23" s="1"/>
  <c r="H58" i="23"/>
  <c r="I58" i="23" s="1"/>
  <c r="J58" i="23" s="1"/>
  <c r="K58" i="23" s="1"/>
  <c r="L58" i="23" s="1"/>
  <c r="M58" i="23" s="1"/>
  <c r="N58" i="23" s="1"/>
  <c r="O58" i="23" s="1"/>
  <c r="P58" i="23" s="1"/>
  <c r="Q58" i="23" s="1"/>
  <c r="R58" i="23" s="1"/>
  <c r="S58" i="23" s="1"/>
  <c r="H62" i="31"/>
  <c r="I62" i="31" s="1"/>
  <c r="J62" i="31" s="1"/>
  <c r="K62" i="31" s="1"/>
  <c r="L62" i="31" s="1"/>
  <c r="M62" i="31" s="1"/>
  <c r="N62" i="31" s="1"/>
  <c r="O62" i="31" s="1"/>
  <c r="P62" i="31" s="1"/>
  <c r="Q62" i="31" s="1"/>
  <c r="R62" i="31" s="1"/>
  <c r="S62" i="31" s="1"/>
  <c r="H276" i="48"/>
  <c r="I276" i="48" s="1"/>
  <c r="J276" i="48" s="1"/>
  <c r="K276" i="48" s="1"/>
  <c r="L276" i="48" s="1"/>
  <c r="M276" i="48" s="1"/>
  <c r="N276" i="48" s="1"/>
  <c r="O276" i="48" s="1"/>
  <c r="P276" i="48" s="1"/>
  <c r="Q276" i="48" s="1"/>
  <c r="R276" i="48" s="1"/>
  <c r="S276" i="48" s="1"/>
  <c r="H176" i="48"/>
  <c r="I176" i="48" s="1"/>
  <c r="J176" i="48" s="1"/>
  <c r="K176" i="48" s="1"/>
  <c r="L176" i="48" s="1"/>
  <c r="M176" i="48" s="1"/>
  <c r="N176" i="48" s="1"/>
  <c r="O176" i="48" s="1"/>
  <c r="P176" i="48" s="1"/>
  <c r="Q176" i="48" s="1"/>
  <c r="R176" i="48" s="1"/>
  <c r="S176" i="48" s="1"/>
  <c r="H221" i="48"/>
  <c r="I221" i="48" s="1"/>
  <c r="J221" i="48" s="1"/>
  <c r="K221" i="48" s="1"/>
  <c r="L221" i="48" s="1"/>
  <c r="M221" i="48" s="1"/>
  <c r="N221" i="48" s="1"/>
  <c r="O221" i="48" s="1"/>
  <c r="P221" i="48" s="1"/>
  <c r="Q221" i="48" s="1"/>
  <c r="R221" i="48" s="1"/>
  <c r="S221" i="48" s="1"/>
  <c r="H136" i="48"/>
  <c r="I136" i="48" s="1"/>
  <c r="J136" i="48" s="1"/>
  <c r="K136" i="48" s="1"/>
  <c r="L136" i="48" s="1"/>
  <c r="M136" i="48" s="1"/>
  <c r="N136" i="48" s="1"/>
  <c r="O136" i="48" s="1"/>
  <c r="P136" i="48" s="1"/>
  <c r="Q136" i="48" s="1"/>
  <c r="R136" i="48" s="1"/>
  <c r="S136" i="48" s="1"/>
  <c r="H21" i="48"/>
  <c r="I21" i="48" s="1"/>
  <c r="J21" i="48" s="1"/>
  <c r="K21" i="48" s="1"/>
  <c r="L21" i="48" s="1"/>
  <c r="M21" i="48" s="1"/>
  <c r="N21" i="48" s="1"/>
  <c r="O21" i="48" s="1"/>
  <c r="P21" i="48" s="1"/>
  <c r="Q21" i="48" s="1"/>
  <c r="R21" i="48" s="1"/>
  <c r="S21" i="48" s="1"/>
  <c r="H181" i="49"/>
  <c r="I181" i="49" s="1"/>
  <c r="J181" i="49" s="1"/>
  <c r="K181" i="49" s="1"/>
  <c r="L181" i="49" s="1"/>
  <c r="M181" i="49" s="1"/>
  <c r="N181" i="49" s="1"/>
  <c r="O181" i="49" s="1"/>
  <c r="P181" i="49" s="1"/>
  <c r="Q181" i="49" s="1"/>
  <c r="R181" i="49" s="1"/>
  <c r="S181" i="49" s="1"/>
  <c r="H256" i="50"/>
  <c r="I256" i="50" s="1"/>
  <c r="J256" i="50" s="1"/>
  <c r="K256" i="50" s="1"/>
  <c r="L256" i="50" s="1"/>
  <c r="M256" i="50" s="1"/>
  <c r="N256" i="50" s="1"/>
  <c r="O256" i="50" s="1"/>
  <c r="P256" i="50" s="1"/>
  <c r="Q256" i="50" s="1"/>
  <c r="R256" i="50" s="1"/>
  <c r="S256" i="50" s="1"/>
  <c r="H216" i="50"/>
  <c r="I216" i="50" s="1"/>
  <c r="J216" i="50" s="1"/>
  <c r="K216" i="50" s="1"/>
  <c r="L216" i="50" s="1"/>
  <c r="M216" i="50" s="1"/>
  <c r="N216" i="50" s="1"/>
  <c r="O216" i="50" s="1"/>
  <c r="P216" i="50" s="1"/>
  <c r="Q216" i="50" s="1"/>
  <c r="R216" i="50" s="1"/>
  <c r="S216" i="50" s="1"/>
  <c r="H176" i="50"/>
  <c r="I176" i="50" s="1"/>
  <c r="J176" i="50" s="1"/>
  <c r="K176" i="50" s="1"/>
  <c r="L176" i="50" s="1"/>
  <c r="M176" i="50" s="1"/>
  <c r="N176" i="50" s="1"/>
  <c r="O176" i="50" s="1"/>
  <c r="P176" i="50" s="1"/>
  <c r="Q176" i="50" s="1"/>
  <c r="R176" i="50" s="1"/>
  <c r="S176" i="50" s="1"/>
  <c r="H31" i="50"/>
  <c r="I31" i="50" s="1"/>
  <c r="J31" i="50" s="1"/>
  <c r="K31" i="50" s="1"/>
  <c r="L31" i="50" s="1"/>
  <c r="M31" i="50" s="1"/>
  <c r="N31" i="50" s="1"/>
  <c r="O31" i="50" s="1"/>
  <c r="P31" i="50" s="1"/>
  <c r="Q31" i="50" s="1"/>
  <c r="R31" i="50" s="1"/>
  <c r="S31" i="50" s="1"/>
  <c r="H261" i="51"/>
  <c r="I261" i="51" s="1"/>
  <c r="J261" i="51" s="1"/>
  <c r="K261" i="51" s="1"/>
  <c r="L261" i="51" s="1"/>
  <c r="M261" i="51" s="1"/>
  <c r="N261" i="51" s="1"/>
  <c r="O261" i="51" s="1"/>
  <c r="P261" i="51" s="1"/>
  <c r="Q261" i="51" s="1"/>
  <c r="R261" i="51" s="1"/>
  <c r="S261" i="51" s="1"/>
  <c r="H221" i="51"/>
  <c r="I221" i="51" s="1"/>
  <c r="J221" i="51" s="1"/>
  <c r="K221" i="51" s="1"/>
  <c r="L221" i="51" s="1"/>
  <c r="M221" i="51" s="1"/>
  <c r="N221" i="51" s="1"/>
  <c r="O221" i="51" s="1"/>
  <c r="P221" i="51" s="1"/>
  <c r="Q221" i="51" s="1"/>
  <c r="R221" i="51" s="1"/>
  <c r="S221" i="51" s="1"/>
  <c r="H181" i="51"/>
  <c r="I181" i="51" s="1"/>
  <c r="J181" i="51" s="1"/>
  <c r="K181" i="51" s="1"/>
  <c r="L181" i="51" s="1"/>
  <c r="M181" i="51" s="1"/>
  <c r="N181" i="51" s="1"/>
  <c r="O181" i="51" s="1"/>
  <c r="P181" i="51" s="1"/>
  <c r="Q181" i="51" s="1"/>
  <c r="R181" i="51" s="1"/>
  <c r="S181" i="51" s="1"/>
  <c r="H141" i="51"/>
  <c r="I141" i="51" s="1"/>
  <c r="J141" i="51" s="1"/>
  <c r="K141" i="51" s="1"/>
  <c r="L141" i="51" s="1"/>
  <c r="M141" i="51" s="1"/>
  <c r="N141" i="51" s="1"/>
  <c r="O141" i="51" s="1"/>
  <c r="P141" i="51" s="1"/>
  <c r="Q141" i="51" s="1"/>
  <c r="R141" i="51" s="1"/>
  <c r="S141" i="51" s="1"/>
  <c r="H71" i="51"/>
  <c r="I71" i="51" s="1"/>
  <c r="J71" i="51" s="1"/>
  <c r="K71" i="51" s="1"/>
  <c r="L71" i="51" s="1"/>
  <c r="M71" i="51" s="1"/>
  <c r="N71" i="51" s="1"/>
  <c r="O71" i="51" s="1"/>
  <c r="P71" i="51" s="1"/>
  <c r="Q71" i="51" s="1"/>
  <c r="R71" i="51" s="1"/>
  <c r="S71" i="51" s="1"/>
  <c r="H106" i="48"/>
  <c r="I106" i="48" s="1"/>
  <c r="J106" i="48" s="1"/>
  <c r="K106" i="48" s="1"/>
  <c r="L106" i="48" s="1"/>
  <c r="M106" i="48" s="1"/>
  <c r="N106" i="48" s="1"/>
  <c r="O106" i="48" s="1"/>
  <c r="P106" i="48" s="1"/>
  <c r="Q106" i="48" s="1"/>
  <c r="R106" i="48" s="1"/>
  <c r="S106" i="48" s="1"/>
  <c r="H56" i="48"/>
  <c r="I56" i="48" s="1"/>
  <c r="J56" i="48" s="1"/>
  <c r="K56" i="48" s="1"/>
  <c r="L56" i="48" s="1"/>
  <c r="M56" i="48" s="1"/>
  <c r="N56" i="48" s="1"/>
  <c r="O56" i="48" s="1"/>
  <c r="P56" i="48" s="1"/>
  <c r="Q56" i="48" s="1"/>
  <c r="R56" i="48" s="1"/>
  <c r="S56" i="48" s="1"/>
  <c r="H241" i="49"/>
  <c r="I241" i="49" s="1"/>
  <c r="J241" i="49" s="1"/>
  <c r="K241" i="49" s="1"/>
  <c r="L241" i="49" s="1"/>
  <c r="M241" i="49" s="1"/>
  <c r="N241" i="49" s="1"/>
  <c r="O241" i="49" s="1"/>
  <c r="P241" i="49" s="1"/>
  <c r="Q241" i="49" s="1"/>
  <c r="R241" i="49" s="1"/>
  <c r="S241" i="49" s="1"/>
  <c r="H141" i="49"/>
  <c r="I141" i="49" s="1"/>
  <c r="J141" i="49" s="1"/>
  <c r="K141" i="49" s="1"/>
  <c r="L141" i="49" s="1"/>
  <c r="M141" i="49" s="1"/>
  <c r="N141" i="49" s="1"/>
  <c r="O141" i="49" s="1"/>
  <c r="P141" i="49" s="1"/>
  <c r="Q141" i="49" s="1"/>
  <c r="R141" i="49" s="1"/>
  <c r="S141" i="49" s="1"/>
  <c r="H101" i="49"/>
  <c r="I101" i="49" s="1"/>
  <c r="J101" i="49" s="1"/>
  <c r="K101" i="49" s="1"/>
  <c r="L101" i="49" s="1"/>
  <c r="M101" i="49" s="1"/>
  <c r="N101" i="49" s="1"/>
  <c r="O101" i="49" s="1"/>
  <c r="P101" i="49" s="1"/>
  <c r="Q101" i="49" s="1"/>
  <c r="R101" i="49" s="1"/>
  <c r="S101" i="49" s="1"/>
  <c r="H61" i="49"/>
  <c r="I61" i="49" s="1"/>
  <c r="J61" i="49" s="1"/>
  <c r="K61" i="49" s="1"/>
  <c r="L61" i="49" s="1"/>
  <c r="M61" i="49" s="1"/>
  <c r="N61" i="49" s="1"/>
  <c r="O61" i="49" s="1"/>
  <c r="P61" i="49" s="1"/>
  <c r="Q61" i="49" s="1"/>
  <c r="R61" i="49" s="1"/>
  <c r="S61" i="49" s="1"/>
  <c r="H281" i="50"/>
  <c r="I281" i="50" s="1"/>
  <c r="J281" i="50" s="1"/>
  <c r="K281" i="50" s="1"/>
  <c r="L281" i="50" s="1"/>
  <c r="M281" i="50" s="1"/>
  <c r="N281" i="50" s="1"/>
  <c r="O281" i="50" s="1"/>
  <c r="P281" i="50" s="1"/>
  <c r="Q281" i="50" s="1"/>
  <c r="R281" i="50" s="1"/>
  <c r="S281" i="50" s="1"/>
  <c r="H166" i="50"/>
  <c r="I166" i="50" s="1"/>
  <c r="J166" i="50" s="1"/>
  <c r="K166" i="50" s="1"/>
  <c r="L166" i="50" s="1"/>
  <c r="M166" i="50" s="1"/>
  <c r="N166" i="50" s="1"/>
  <c r="O166" i="50" s="1"/>
  <c r="P166" i="50" s="1"/>
  <c r="Q166" i="50" s="1"/>
  <c r="R166" i="50" s="1"/>
  <c r="S166" i="50" s="1"/>
  <c r="H101" i="50"/>
  <c r="I101" i="50" s="1"/>
  <c r="J101" i="50" s="1"/>
  <c r="K101" i="50" s="1"/>
  <c r="L101" i="50" s="1"/>
  <c r="M101" i="50" s="1"/>
  <c r="N101" i="50" s="1"/>
  <c r="O101" i="50" s="1"/>
  <c r="P101" i="50" s="1"/>
  <c r="Q101" i="50" s="1"/>
  <c r="R101" i="50" s="1"/>
  <c r="S101" i="50" s="1"/>
  <c r="H41" i="50"/>
  <c r="I41" i="50" s="1"/>
  <c r="J41" i="50" s="1"/>
  <c r="K41" i="50" s="1"/>
  <c r="L41" i="50" s="1"/>
  <c r="M41" i="50" s="1"/>
  <c r="N41" i="50" s="1"/>
  <c r="O41" i="50" s="1"/>
  <c r="P41" i="50" s="1"/>
  <c r="Q41" i="50" s="1"/>
  <c r="R41" i="50" s="1"/>
  <c r="S41" i="50" s="1"/>
  <c r="H281" i="51"/>
  <c r="I281" i="51" s="1"/>
  <c r="J281" i="51" s="1"/>
  <c r="K281" i="51" s="1"/>
  <c r="L281" i="51" s="1"/>
  <c r="M281" i="51" s="1"/>
  <c r="N281" i="51" s="1"/>
  <c r="O281" i="51" s="1"/>
  <c r="P281" i="51" s="1"/>
  <c r="Q281" i="51" s="1"/>
  <c r="R281" i="51" s="1"/>
  <c r="S281" i="51" s="1"/>
  <c r="H41" i="51"/>
  <c r="I41" i="51" s="1"/>
  <c r="J41" i="51" s="1"/>
  <c r="K41" i="51" s="1"/>
  <c r="L41" i="51" s="1"/>
  <c r="M41" i="51" s="1"/>
  <c r="N41" i="51" s="1"/>
  <c r="O41" i="51" s="1"/>
  <c r="P41" i="51" s="1"/>
  <c r="Q41" i="51" s="1"/>
  <c r="R41" i="51" s="1"/>
  <c r="S41" i="51" s="1"/>
  <c r="H46" i="50"/>
  <c r="I46" i="50" s="1"/>
  <c r="J46" i="50" s="1"/>
  <c r="K46" i="50" s="1"/>
  <c r="L46" i="50" s="1"/>
  <c r="M46" i="50" s="1"/>
  <c r="N46" i="50" s="1"/>
  <c r="O46" i="50" s="1"/>
  <c r="P46" i="50" s="1"/>
  <c r="Q46" i="50" s="1"/>
  <c r="R46" i="50" s="1"/>
  <c r="S46" i="50" s="1"/>
  <c r="H38" i="27"/>
  <c r="I38" i="27" s="1"/>
  <c r="J38" i="27" s="1"/>
  <c r="K38" i="27" s="1"/>
  <c r="L38" i="27" s="1"/>
  <c r="M38" i="27" s="1"/>
  <c r="N38" i="27" s="1"/>
  <c r="O38" i="27" s="1"/>
  <c r="P38" i="27" s="1"/>
  <c r="Q38" i="27" s="1"/>
  <c r="R38" i="27" s="1"/>
  <c r="S38" i="27" s="1"/>
  <c r="H78" i="29"/>
  <c r="I78" i="29" s="1"/>
  <c r="J78" i="29" s="1"/>
  <c r="K78" i="29" s="1"/>
  <c r="L78" i="29" s="1"/>
  <c r="M78" i="29" s="1"/>
  <c r="N78" i="29" s="1"/>
  <c r="O78" i="29" s="1"/>
  <c r="P78" i="29" s="1"/>
  <c r="Q78" i="29" s="1"/>
  <c r="R78" i="29" s="1"/>
  <c r="S78" i="29" s="1"/>
  <c r="H222" i="4"/>
  <c r="I222" i="4" s="1"/>
  <c r="J222" i="4" s="1"/>
  <c r="K222" i="4" s="1"/>
  <c r="L222" i="4" s="1"/>
  <c r="M222" i="4" s="1"/>
  <c r="N222" i="4" s="1"/>
  <c r="O222" i="4" s="1"/>
  <c r="P222" i="4" s="1"/>
  <c r="Q222" i="4" s="1"/>
  <c r="R222" i="4" s="1"/>
  <c r="S222" i="4" s="1"/>
  <c r="H78" i="23"/>
  <c r="I78" i="23" s="1"/>
  <c r="J78" i="23" s="1"/>
  <c r="K78" i="23" s="1"/>
  <c r="L78" i="23" s="1"/>
  <c r="M78" i="23" s="1"/>
  <c r="N78" i="23" s="1"/>
  <c r="O78" i="23" s="1"/>
  <c r="P78" i="23" s="1"/>
  <c r="Q78" i="23" s="1"/>
  <c r="R78" i="23" s="1"/>
  <c r="S78" i="23" s="1"/>
  <c r="H234" i="4"/>
  <c r="I234" i="4" s="1"/>
  <c r="J234" i="4" s="1"/>
  <c r="K234" i="4" s="1"/>
  <c r="L234" i="4" s="1"/>
  <c r="M234" i="4" s="1"/>
  <c r="N234" i="4" s="1"/>
  <c r="O234" i="4" s="1"/>
  <c r="P234" i="4" s="1"/>
  <c r="Q234" i="4" s="1"/>
  <c r="R234" i="4" s="1"/>
  <c r="S234" i="4" s="1"/>
  <c r="H118" i="4"/>
  <c r="I118" i="4" s="1"/>
  <c r="J118" i="4" s="1"/>
  <c r="K118" i="4" s="1"/>
  <c r="L118" i="4" s="1"/>
  <c r="M118" i="4" s="1"/>
  <c r="N118" i="4" s="1"/>
  <c r="O118" i="4" s="1"/>
  <c r="P118" i="4" s="1"/>
  <c r="Q118" i="4" s="1"/>
  <c r="R118" i="4" s="1"/>
  <c r="S118" i="4" s="1"/>
  <c r="H50" i="4"/>
  <c r="I50" i="4" s="1"/>
  <c r="J50" i="4" s="1"/>
  <c r="K50" i="4" s="1"/>
  <c r="L50" i="4" s="1"/>
  <c r="M50" i="4" s="1"/>
  <c r="N50" i="4" s="1"/>
  <c r="O50" i="4" s="1"/>
  <c r="P50" i="4" s="1"/>
  <c r="Q50" i="4" s="1"/>
  <c r="R50" i="4" s="1"/>
  <c r="S50" i="4" s="1"/>
  <c r="H238" i="20"/>
  <c r="I238" i="20" s="1"/>
  <c r="J238" i="20" s="1"/>
  <c r="K238" i="20" s="1"/>
  <c r="L238" i="20" s="1"/>
  <c r="M238" i="20" s="1"/>
  <c r="N238" i="20" s="1"/>
  <c r="O238" i="20" s="1"/>
  <c r="P238" i="20" s="1"/>
  <c r="Q238" i="20" s="1"/>
  <c r="R238" i="20" s="1"/>
  <c r="S238" i="20" s="1"/>
  <c r="H198" i="20"/>
  <c r="I198" i="20" s="1"/>
  <c r="J198" i="20" s="1"/>
  <c r="K198" i="20" s="1"/>
  <c r="L198" i="20" s="1"/>
  <c r="M198" i="20" s="1"/>
  <c r="N198" i="20" s="1"/>
  <c r="O198" i="20" s="1"/>
  <c r="P198" i="20" s="1"/>
  <c r="Q198" i="20" s="1"/>
  <c r="R198" i="20" s="1"/>
  <c r="S198" i="20" s="1"/>
  <c r="H166" i="20"/>
  <c r="I166" i="20" s="1"/>
  <c r="J166" i="20" s="1"/>
  <c r="K166" i="20" s="1"/>
  <c r="L166" i="20" s="1"/>
  <c r="M166" i="20" s="1"/>
  <c r="N166" i="20" s="1"/>
  <c r="O166" i="20" s="1"/>
  <c r="P166" i="20" s="1"/>
  <c r="Q166" i="20" s="1"/>
  <c r="R166" i="20" s="1"/>
  <c r="S166" i="20" s="1"/>
  <c r="H134" i="20"/>
  <c r="I134" i="20" s="1"/>
  <c r="J134" i="20" s="1"/>
  <c r="K134" i="20" s="1"/>
  <c r="L134" i="20" s="1"/>
  <c r="M134" i="20" s="1"/>
  <c r="N134" i="20" s="1"/>
  <c r="O134" i="20" s="1"/>
  <c r="P134" i="20" s="1"/>
  <c r="Q134" i="20" s="1"/>
  <c r="R134" i="20" s="1"/>
  <c r="S134" i="20" s="1"/>
  <c r="H94" i="20"/>
  <c r="I94" i="20" s="1"/>
  <c r="J94" i="20" s="1"/>
  <c r="K94" i="20" s="1"/>
  <c r="L94" i="20" s="1"/>
  <c r="M94" i="20" s="1"/>
  <c r="N94" i="20" s="1"/>
  <c r="O94" i="20" s="1"/>
  <c r="P94" i="20" s="1"/>
  <c r="Q94" i="20" s="1"/>
  <c r="R94" i="20" s="1"/>
  <c r="S94" i="20" s="1"/>
  <c r="H62" i="20"/>
  <c r="I62" i="20" s="1"/>
  <c r="J62" i="20" s="1"/>
  <c r="K62" i="20" s="1"/>
  <c r="L62" i="20" s="1"/>
  <c r="M62" i="20" s="1"/>
  <c r="N62" i="20" s="1"/>
  <c r="O62" i="20" s="1"/>
  <c r="P62" i="20" s="1"/>
  <c r="Q62" i="20" s="1"/>
  <c r="R62" i="20" s="1"/>
  <c r="S62" i="20" s="1"/>
  <c r="H30" i="20"/>
  <c r="I30" i="20" s="1"/>
  <c r="J30" i="20" s="1"/>
  <c r="K30" i="20" s="1"/>
  <c r="L30" i="20" s="1"/>
  <c r="M30" i="20" s="1"/>
  <c r="N30" i="20" s="1"/>
  <c r="O30" i="20" s="1"/>
  <c r="P30" i="20" s="1"/>
  <c r="Q30" i="20" s="1"/>
  <c r="R30" i="20" s="1"/>
  <c r="S30" i="20" s="1"/>
  <c r="H214" i="21"/>
  <c r="I214" i="21" s="1"/>
  <c r="J214" i="21" s="1"/>
  <c r="K214" i="21" s="1"/>
  <c r="L214" i="21" s="1"/>
  <c r="M214" i="21" s="1"/>
  <c r="N214" i="21" s="1"/>
  <c r="O214" i="21" s="1"/>
  <c r="P214" i="21" s="1"/>
  <c r="Q214" i="21" s="1"/>
  <c r="R214" i="21" s="1"/>
  <c r="S214" i="21" s="1"/>
  <c r="H178" i="21"/>
  <c r="I178" i="21" s="1"/>
  <c r="J178" i="21" s="1"/>
  <c r="K178" i="21" s="1"/>
  <c r="L178" i="21" s="1"/>
  <c r="M178" i="21" s="1"/>
  <c r="N178" i="21" s="1"/>
  <c r="O178" i="21" s="1"/>
  <c r="P178" i="21" s="1"/>
  <c r="Q178" i="21" s="1"/>
  <c r="R178" i="21" s="1"/>
  <c r="S178" i="21" s="1"/>
  <c r="H134" i="21"/>
  <c r="I134" i="21" s="1"/>
  <c r="J134" i="21" s="1"/>
  <c r="K134" i="21" s="1"/>
  <c r="L134" i="21" s="1"/>
  <c r="M134" i="21" s="1"/>
  <c r="N134" i="21" s="1"/>
  <c r="O134" i="21" s="1"/>
  <c r="P134" i="21" s="1"/>
  <c r="Q134" i="21" s="1"/>
  <c r="R134" i="21" s="1"/>
  <c r="S134" i="21" s="1"/>
  <c r="H62" i="21"/>
  <c r="I62" i="21" s="1"/>
  <c r="J62" i="21" s="1"/>
  <c r="K62" i="21" s="1"/>
  <c r="L62" i="21" s="1"/>
  <c r="M62" i="21" s="1"/>
  <c r="N62" i="21" s="1"/>
  <c r="O62" i="21" s="1"/>
  <c r="P62" i="21" s="1"/>
  <c r="Q62" i="21" s="1"/>
  <c r="R62" i="21" s="1"/>
  <c r="S62" i="21" s="1"/>
  <c r="H14" i="21"/>
  <c r="I14" i="21" s="1"/>
  <c r="J14" i="21" s="1"/>
  <c r="K14" i="21" s="1"/>
  <c r="L14" i="21" s="1"/>
  <c r="M14" i="21" s="1"/>
  <c r="N14" i="21" s="1"/>
  <c r="O14" i="21" s="1"/>
  <c r="P14" i="21" s="1"/>
  <c r="Q14" i="21" s="1"/>
  <c r="R14" i="21" s="1"/>
  <c r="S14" i="21" s="1"/>
  <c r="H161" i="49"/>
  <c r="I161" i="49" s="1"/>
  <c r="J161" i="49" s="1"/>
  <c r="K161" i="49" s="1"/>
  <c r="L161" i="49" s="1"/>
  <c r="M161" i="49" s="1"/>
  <c r="N161" i="49" s="1"/>
  <c r="O161" i="49" s="1"/>
  <c r="P161" i="49" s="1"/>
  <c r="Q161" i="49" s="1"/>
  <c r="R161" i="49" s="1"/>
  <c r="S161" i="49" s="1"/>
  <c r="H86" i="49"/>
  <c r="I86" i="49" s="1"/>
  <c r="J86" i="49" s="1"/>
  <c r="K86" i="49" s="1"/>
  <c r="L86" i="49" s="1"/>
  <c r="M86" i="49" s="1"/>
  <c r="N86" i="49" s="1"/>
  <c r="O86" i="49" s="1"/>
  <c r="P86" i="49" s="1"/>
  <c r="Q86" i="49" s="1"/>
  <c r="R86" i="49" s="1"/>
  <c r="S86" i="49" s="1"/>
  <c r="H121" i="46"/>
  <c r="I121" i="46" s="1"/>
  <c r="J121" i="46" s="1"/>
  <c r="K121" i="46" s="1"/>
  <c r="L121" i="46" s="1"/>
  <c r="M121" i="46" s="1"/>
  <c r="N121" i="46" s="1"/>
  <c r="O121" i="46" s="1"/>
  <c r="P121" i="46" s="1"/>
  <c r="Q121" i="46" s="1"/>
  <c r="R121" i="46" s="1"/>
  <c r="S121" i="46" s="1"/>
  <c r="H56" i="51"/>
  <c r="I56" i="51" s="1"/>
  <c r="J56" i="51" s="1"/>
  <c r="K56" i="51" s="1"/>
  <c r="L56" i="51" s="1"/>
  <c r="M56" i="51" s="1"/>
  <c r="N56" i="51" s="1"/>
  <c r="O56" i="51" s="1"/>
  <c r="P56" i="51" s="1"/>
  <c r="Q56" i="51" s="1"/>
  <c r="R56" i="51" s="1"/>
  <c r="S56" i="51" s="1"/>
  <c r="H194" i="4"/>
  <c r="I194" i="4" s="1"/>
  <c r="J194" i="4" s="1"/>
  <c r="K194" i="4" s="1"/>
  <c r="L194" i="4" s="1"/>
  <c r="M194" i="4" s="1"/>
  <c r="N194" i="4" s="1"/>
  <c r="O194" i="4" s="1"/>
  <c r="P194" i="4" s="1"/>
  <c r="Q194" i="4" s="1"/>
  <c r="R194" i="4" s="1"/>
  <c r="S194" i="4" s="1"/>
  <c r="H210" i="23"/>
  <c r="I210" i="23" s="1"/>
  <c r="J210" i="23" s="1"/>
  <c r="K210" i="23" s="1"/>
  <c r="L210" i="23" s="1"/>
  <c r="M210" i="23" s="1"/>
  <c r="N210" i="23" s="1"/>
  <c r="O210" i="23" s="1"/>
  <c r="P210" i="23" s="1"/>
  <c r="Q210" i="23" s="1"/>
  <c r="R210" i="23" s="1"/>
  <c r="S210" i="23" s="1"/>
  <c r="H281" i="48"/>
  <c r="I281" i="48" s="1"/>
  <c r="J281" i="48" s="1"/>
  <c r="K281" i="48" s="1"/>
  <c r="L281" i="48" s="1"/>
  <c r="M281" i="48" s="1"/>
  <c r="N281" i="48" s="1"/>
  <c r="O281" i="48" s="1"/>
  <c r="P281" i="48" s="1"/>
  <c r="Q281" i="48" s="1"/>
  <c r="R281" i="48" s="1"/>
  <c r="S281" i="48" s="1"/>
  <c r="H201" i="48"/>
  <c r="I201" i="48" s="1"/>
  <c r="J201" i="48" s="1"/>
  <c r="K201" i="48" s="1"/>
  <c r="L201" i="48" s="1"/>
  <c r="M201" i="48" s="1"/>
  <c r="N201" i="48" s="1"/>
  <c r="O201" i="48" s="1"/>
  <c r="P201" i="48" s="1"/>
  <c r="Q201" i="48" s="1"/>
  <c r="R201" i="48" s="1"/>
  <c r="S201" i="48" s="1"/>
  <c r="H66" i="51"/>
  <c r="I66" i="51" s="1"/>
  <c r="J66" i="51" s="1"/>
  <c r="K66" i="51" s="1"/>
  <c r="L66" i="51" s="1"/>
  <c r="M66" i="51" s="1"/>
  <c r="N66" i="51" s="1"/>
  <c r="O66" i="51" s="1"/>
  <c r="P66" i="51" s="1"/>
  <c r="Q66" i="51" s="1"/>
  <c r="R66" i="51" s="1"/>
  <c r="S66" i="51" s="1"/>
  <c r="H94" i="22"/>
  <c r="I94" i="22" s="1"/>
  <c r="J94" i="22" s="1"/>
  <c r="K94" i="22" s="1"/>
  <c r="L94" i="22" s="1"/>
  <c r="M94" i="22" s="1"/>
  <c r="N94" i="22" s="1"/>
  <c r="O94" i="22" s="1"/>
  <c r="P94" i="22" s="1"/>
  <c r="Q94" i="22" s="1"/>
  <c r="R94" i="22" s="1"/>
  <c r="S94" i="22" s="1"/>
  <c r="H30" i="22"/>
  <c r="I30" i="22" s="1"/>
  <c r="J30" i="22" s="1"/>
  <c r="K30" i="22" s="1"/>
  <c r="L30" i="22" s="1"/>
  <c r="M30" i="22" s="1"/>
  <c r="N30" i="22" s="1"/>
  <c r="O30" i="22" s="1"/>
  <c r="P30" i="22" s="1"/>
  <c r="Q30" i="22" s="1"/>
  <c r="R30" i="22" s="1"/>
  <c r="S30" i="22" s="1"/>
  <c r="H226" i="23"/>
  <c r="I226" i="23" s="1"/>
  <c r="J226" i="23" s="1"/>
  <c r="K226" i="23" s="1"/>
  <c r="L226" i="23" s="1"/>
  <c r="M226" i="23" s="1"/>
  <c r="N226" i="23" s="1"/>
  <c r="O226" i="23" s="1"/>
  <c r="P226" i="23" s="1"/>
  <c r="Q226" i="23" s="1"/>
  <c r="R226" i="23" s="1"/>
  <c r="S226" i="23" s="1"/>
  <c r="H102" i="23"/>
  <c r="I102" i="23" s="1"/>
  <c r="J102" i="23" s="1"/>
  <c r="K102" i="23" s="1"/>
  <c r="L102" i="23" s="1"/>
  <c r="M102" i="23" s="1"/>
  <c r="N102" i="23" s="1"/>
  <c r="O102" i="23" s="1"/>
  <c r="P102" i="23" s="1"/>
  <c r="Q102" i="23" s="1"/>
  <c r="R102" i="23" s="1"/>
  <c r="S102" i="23" s="1"/>
  <c r="H54" i="23"/>
  <c r="I54" i="23" s="1"/>
  <c r="J54" i="23" s="1"/>
  <c r="K54" i="23" s="1"/>
  <c r="L54" i="23" s="1"/>
  <c r="M54" i="23" s="1"/>
  <c r="N54" i="23" s="1"/>
  <c r="O54" i="23" s="1"/>
  <c r="P54" i="23" s="1"/>
  <c r="Q54" i="23" s="1"/>
  <c r="R54" i="23" s="1"/>
  <c r="S54" i="23" s="1"/>
  <c r="H58" i="31"/>
  <c r="I58" i="31" s="1"/>
  <c r="J58" i="31" s="1"/>
  <c r="K58" i="31" s="1"/>
  <c r="L58" i="31" s="1"/>
  <c r="M58" i="31" s="1"/>
  <c r="N58" i="31" s="1"/>
  <c r="O58" i="31" s="1"/>
  <c r="P58" i="31" s="1"/>
  <c r="Q58" i="31" s="1"/>
  <c r="R58" i="31" s="1"/>
  <c r="S58" i="31" s="1"/>
  <c r="H251" i="46"/>
  <c r="I251" i="46" s="1"/>
  <c r="J251" i="46" s="1"/>
  <c r="K251" i="46" s="1"/>
  <c r="L251" i="46" s="1"/>
  <c r="M251" i="46" s="1"/>
  <c r="N251" i="46" s="1"/>
  <c r="O251" i="46" s="1"/>
  <c r="P251" i="46" s="1"/>
  <c r="Q251" i="46" s="1"/>
  <c r="R251" i="46" s="1"/>
  <c r="S251" i="46" s="1"/>
  <c r="H266" i="48"/>
  <c r="I266" i="48" s="1"/>
  <c r="J266" i="48" s="1"/>
  <c r="K266" i="48" s="1"/>
  <c r="L266" i="48" s="1"/>
  <c r="M266" i="48" s="1"/>
  <c r="N266" i="48" s="1"/>
  <c r="O266" i="48" s="1"/>
  <c r="P266" i="48" s="1"/>
  <c r="Q266" i="48" s="1"/>
  <c r="R266" i="48" s="1"/>
  <c r="S266" i="48" s="1"/>
  <c r="H161" i="48"/>
  <c r="I161" i="48" s="1"/>
  <c r="J161" i="48" s="1"/>
  <c r="K161" i="48" s="1"/>
  <c r="L161" i="48" s="1"/>
  <c r="M161" i="48" s="1"/>
  <c r="N161" i="48" s="1"/>
  <c r="O161" i="48" s="1"/>
  <c r="P161" i="48" s="1"/>
  <c r="Q161" i="48" s="1"/>
  <c r="R161" i="48" s="1"/>
  <c r="S161" i="48" s="1"/>
  <c r="H71" i="49"/>
  <c r="I71" i="49" s="1"/>
  <c r="J71" i="49" s="1"/>
  <c r="K71" i="49" s="1"/>
  <c r="L71" i="49" s="1"/>
  <c r="M71" i="49" s="1"/>
  <c r="N71" i="49" s="1"/>
  <c r="O71" i="49" s="1"/>
  <c r="P71" i="49" s="1"/>
  <c r="Q71" i="49" s="1"/>
  <c r="R71" i="49" s="1"/>
  <c r="S71" i="49" s="1"/>
  <c r="H206" i="50"/>
  <c r="I206" i="50" s="1"/>
  <c r="J206" i="50" s="1"/>
  <c r="K206" i="50" s="1"/>
  <c r="L206" i="50" s="1"/>
  <c r="M206" i="50" s="1"/>
  <c r="N206" i="50" s="1"/>
  <c r="O206" i="50" s="1"/>
  <c r="P206" i="50" s="1"/>
  <c r="Q206" i="50" s="1"/>
  <c r="R206" i="50" s="1"/>
  <c r="S206" i="50" s="1"/>
  <c r="H91" i="50"/>
  <c r="I91" i="50" s="1"/>
  <c r="J91" i="50" s="1"/>
  <c r="K91" i="50" s="1"/>
  <c r="L91" i="50" s="1"/>
  <c r="M91" i="50" s="1"/>
  <c r="N91" i="50" s="1"/>
  <c r="O91" i="50" s="1"/>
  <c r="P91" i="50" s="1"/>
  <c r="Q91" i="50" s="1"/>
  <c r="R91" i="50" s="1"/>
  <c r="S91" i="50" s="1"/>
  <c r="H121" i="51"/>
  <c r="I121" i="51" s="1"/>
  <c r="J121" i="51" s="1"/>
  <c r="K121" i="51" s="1"/>
  <c r="L121" i="51" s="1"/>
  <c r="M121" i="51" s="1"/>
  <c r="N121" i="51" s="1"/>
  <c r="O121" i="51" s="1"/>
  <c r="P121" i="51" s="1"/>
  <c r="Q121" i="51" s="1"/>
  <c r="R121" i="51" s="1"/>
  <c r="S121" i="51" s="1"/>
  <c r="H261" i="48"/>
  <c r="I261" i="48" s="1"/>
  <c r="J261" i="48" s="1"/>
  <c r="K261" i="48" s="1"/>
  <c r="L261" i="48" s="1"/>
  <c r="M261" i="48" s="1"/>
  <c r="N261" i="48" s="1"/>
  <c r="O261" i="48" s="1"/>
  <c r="P261" i="48" s="1"/>
  <c r="Q261" i="48" s="1"/>
  <c r="R261" i="48" s="1"/>
  <c r="S261" i="48" s="1"/>
  <c r="H226" i="48"/>
  <c r="I226" i="48" s="1"/>
  <c r="J226" i="48" s="1"/>
  <c r="K226" i="48" s="1"/>
  <c r="L226" i="48" s="1"/>
  <c r="M226" i="48" s="1"/>
  <c r="N226" i="48" s="1"/>
  <c r="O226" i="48" s="1"/>
  <c r="P226" i="48" s="1"/>
  <c r="Q226" i="48" s="1"/>
  <c r="R226" i="48" s="1"/>
  <c r="S226" i="48" s="1"/>
  <c r="H156" i="48"/>
  <c r="I156" i="48" s="1"/>
  <c r="J156" i="48" s="1"/>
  <c r="K156" i="48" s="1"/>
  <c r="L156" i="48" s="1"/>
  <c r="M156" i="48" s="1"/>
  <c r="N156" i="48" s="1"/>
  <c r="O156" i="48" s="1"/>
  <c r="P156" i="48" s="1"/>
  <c r="Q156" i="48" s="1"/>
  <c r="R156" i="48" s="1"/>
  <c r="S156" i="48" s="1"/>
  <c r="H211" i="49"/>
  <c r="I211" i="49" s="1"/>
  <c r="J211" i="49" s="1"/>
  <c r="K211" i="49" s="1"/>
  <c r="L211" i="49" s="1"/>
  <c r="M211" i="49" s="1"/>
  <c r="N211" i="49" s="1"/>
  <c r="O211" i="49" s="1"/>
  <c r="P211" i="49" s="1"/>
  <c r="Q211" i="49" s="1"/>
  <c r="R211" i="49" s="1"/>
  <c r="S211" i="49" s="1"/>
  <c r="H171" i="49"/>
  <c r="I171" i="49" s="1"/>
  <c r="J171" i="49" s="1"/>
  <c r="K171" i="49" s="1"/>
  <c r="L171" i="49" s="1"/>
  <c r="M171" i="49" s="1"/>
  <c r="N171" i="49" s="1"/>
  <c r="O171" i="49" s="1"/>
  <c r="P171" i="49" s="1"/>
  <c r="Q171" i="49" s="1"/>
  <c r="R171" i="49" s="1"/>
  <c r="S171" i="49" s="1"/>
  <c r="H266" i="50"/>
  <c r="I266" i="50" s="1"/>
  <c r="J266" i="50" s="1"/>
  <c r="K266" i="50" s="1"/>
  <c r="L266" i="50" s="1"/>
  <c r="M266" i="50" s="1"/>
  <c r="N266" i="50" s="1"/>
  <c r="O266" i="50" s="1"/>
  <c r="P266" i="50" s="1"/>
  <c r="Q266" i="50" s="1"/>
  <c r="R266" i="50" s="1"/>
  <c r="S266" i="50" s="1"/>
  <c r="H226" i="50"/>
  <c r="I226" i="50" s="1"/>
  <c r="J226" i="50" s="1"/>
  <c r="K226" i="50" s="1"/>
  <c r="L226" i="50" s="1"/>
  <c r="M226" i="50" s="1"/>
  <c r="N226" i="50" s="1"/>
  <c r="O226" i="50" s="1"/>
  <c r="P226" i="50" s="1"/>
  <c r="Q226" i="50" s="1"/>
  <c r="R226" i="50" s="1"/>
  <c r="S226" i="50" s="1"/>
  <c r="H271" i="51"/>
  <c r="I271" i="51" s="1"/>
  <c r="J271" i="51" s="1"/>
  <c r="K271" i="51" s="1"/>
  <c r="L271" i="51" s="1"/>
  <c r="M271" i="51" s="1"/>
  <c r="N271" i="51" s="1"/>
  <c r="O271" i="51" s="1"/>
  <c r="P271" i="51" s="1"/>
  <c r="Q271" i="51" s="1"/>
  <c r="R271" i="51" s="1"/>
  <c r="S271" i="51" s="1"/>
  <c r="H131" i="51"/>
  <c r="I131" i="51" s="1"/>
  <c r="J131" i="51" s="1"/>
  <c r="K131" i="51" s="1"/>
  <c r="L131" i="51" s="1"/>
  <c r="M131" i="51" s="1"/>
  <c r="N131" i="51" s="1"/>
  <c r="O131" i="51" s="1"/>
  <c r="P131" i="51" s="1"/>
  <c r="Q131" i="51" s="1"/>
  <c r="R131" i="51" s="1"/>
  <c r="S131" i="51" s="1"/>
  <c r="H81" i="51"/>
  <c r="I81" i="51" s="1"/>
  <c r="J81" i="51" s="1"/>
  <c r="K81" i="51" s="1"/>
  <c r="L81" i="51" s="1"/>
  <c r="M81" i="51" s="1"/>
  <c r="N81" i="51" s="1"/>
  <c r="O81" i="51" s="1"/>
  <c r="P81" i="51" s="1"/>
  <c r="Q81" i="51" s="1"/>
  <c r="R81" i="51" s="1"/>
  <c r="S81" i="51" s="1"/>
  <c r="H74" i="23"/>
  <c r="I74" i="23" s="1"/>
  <c r="J74" i="23" s="1"/>
  <c r="K74" i="23" s="1"/>
  <c r="L74" i="23" s="1"/>
  <c r="M74" i="23" s="1"/>
  <c r="N74" i="23" s="1"/>
  <c r="O74" i="23" s="1"/>
  <c r="P74" i="23" s="1"/>
  <c r="Q74" i="23" s="1"/>
  <c r="R74" i="23" s="1"/>
  <c r="S74" i="23" s="1"/>
  <c r="H74" i="30"/>
  <c r="I74" i="30" s="1"/>
  <c r="J74" i="30" s="1"/>
  <c r="K74" i="30" s="1"/>
  <c r="L74" i="30" s="1"/>
  <c r="M74" i="30" s="1"/>
  <c r="N74" i="30" s="1"/>
  <c r="O74" i="30" s="1"/>
  <c r="P74" i="30" s="1"/>
  <c r="Q74" i="30" s="1"/>
  <c r="R74" i="30" s="1"/>
  <c r="S74" i="30" s="1"/>
  <c r="H110" i="20"/>
  <c r="I110" i="20" s="1"/>
  <c r="J110" i="20" s="1"/>
  <c r="K110" i="20" s="1"/>
  <c r="L110" i="20" s="1"/>
  <c r="M110" i="20" s="1"/>
  <c r="N110" i="20" s="1"/>
  <c r="O110" i="20" s="1"/>
  <c r="P110" i="20" s="1"/>
  <c r="Q110" i="20" s="1"/>
  <c r="R110" i="20" s="1"/>
  <c r="S110" i="20" s="1"/>
  <c r="H122" i="4"/>
  <c r="I122" i="4" s="1"/>
  <c r="J122" i="4" s="1"/>
  <c r="K122" i="4" s="1"/>
  <c r="L122" i="4" s="1"/>
  <c r="M122" i="4" s="1"/>
  <c r="N122" i="4" s="1"/>
  <c r="O122" i="4" s="1"/>
  <c r="P122" i="4" s="1"/>
  <c r="Q122" i="4" s="1"/>
  <c r="R122" i="4" s="1"/>
  <c r="S122" i="4" s="1"/>
  <c r="H190" i="4"/>
  <c r="I190" i="4" s="1"/>
  <c r="J190" i="4" s="1"/>
  <c r="K190" i="4" s="1"/>
  <c r="L190" i="4" s="1"/>
  <c r="M190" i="4" s="1"/>
  <c r="N190" i="4" s="1"/>
  <c r="O190" i="4" s="1"/>
  <c r="P190" i="4" s="1"/>
  <c r="Q190" i="4" s="1"/>
  <c r="R190" i="4" s="1"/>
  <c r="S190" i="4" s="1"/>
  <c r="H30" i="4"/>
  <c r="I30" i="4" s="1"/>
  <c r="J30" i="4" s="1"/>
  <c r="K30" i="4" s="1"/>
  <c r="L30" i="4" s="1"/>
  <c r="M30" i="4" s="1"/>
  <c r="N30" i="4" s="1"/>
  <c r="O30" i="4" s="1"/>
  <c r="P30" i="4" s="1"/>
  <c r="Q30" i="4" s="1"/>
  <c r="R30" i="4" s="1"/>
  <c r="S30" i="4" s="1"/>
  <c r="H186" i="20"/>
  <c r="I186" i="20" s="1"/>
  <c r="J186" i="20" s="1"/>
  <c r="K186" i="20" s="1"/>
  <c r="L186" i="20" s="1"/>
  <c r="M186" i="20" s="1"/>
  <c r="N186" i="20" s="1"/>
  <c r="O186" i="20" s="1"/>
  <c r="P186" i="20" s="1"/>
  <c r="Q186" i="20" s="1"/>
  <c r="R186" i="20" s="1"/>
  <c r="S186" i="20" s="1"/>
  <c r="H122" i="20"/>
  <c r="I122" i="20" s="1"/>
  <c r="J122" i="20" s="1"/>
  <c r="K122" i="20" s="1"/>
  <c r="L122" i="20" s="1"/>
  <c r="M122" i="20" s="1"/>
  <c r="N122" i="20" s="1"/>
  <c r="O122" i="20" s="1"/>
  <c r="P122" i="20" s="1"/>
  <c r="Q122" i="20" s="1"/>
  <c r="R122" i="20" s="1"/>
  <c r="S122" i="20" s="1"/>
  <c r="H50" i="20"/>
  <c r="I50" i="20" s="1"/>
  <c r="J50" i="20" s="1"/>
  <c r="K50" i="20" s="1"/>
  <c r="L50" i="20" s="1"/>
  <c r="M50" i="20" s="1"/>
  <c r="N50" i="20" s="1"/>
  <c r="O50" i="20" s="1"/>
  <c r="P50" i="20" s="1"/>
  <c r="Q50" i="20" s="1"/>
  <c r="R50" i="20" s="1"/>
  <c r="S50" i="20" s="1"/>
  <c r="H198" i="21"/>
  <c r="I198" i="21" s="1"/>
  <c r="J198" i="21" s="1"/>
  <c r="K198" i="21" s="1"/>
  <c r="L198" i="21" s="1"/>
  <c r="M198" i="21" s="1"/>
  <c r="N198" i="21" s="1"/>
  <c r="O198" i="21" s="1"/>
  <c r="P198" i="21" s="1"/>
  <c r="Q198" i="21" s="1"/>
  <c r="R198" i="21" s="1"/>
  <c r="S198" i="21" s="1"/>
  <c r="H86" i="21"/>
  <c r="I86" i="21" s="1"/>
  <c r="J86" i="21" s="1"/>
  <c r="K86" i="21" s="1"/>
  <c r="L86" i="21" s="1"/>
  <c r="M86" i="21" s="1"/>
  <c r="N86" i="21" s="1"/>
  <c r="O86" i="21" s="1"/>
  <c r="P86" i="21" s="1"/>
  <c r="Q86" i="21" s="1"/>
  <c r="R86" i="21" s="1"/>
  <c r="S86" i="21" s="1"/>
  <c r="H86" i="46"/>
  <c r="I86" i="46" s="1"/>
  <c r="J86" i="46" s="1"/>
  <c r="K86" i="46" s="1"/>
  <c r="L86" i="46" s="1"/>
  <c r="M86" i="46" s="1"/>
  <c r="N86" i="46" s="1"/>
  <c r="O86" i="46" s="1"/>
  <c r="P86" i="46" s="1"/>
  <c r="Q86" i="46" s="1"/>
  <c r="R86" i="46" s="1"/>
  <c r="S86" i="46" s="1"/>
  <c r="H216" i="49"/>
  <c r="I216" i="49" s="1"/>
  <c r="J216" i="49" s="1"/>
  <c r="K216" i="49" s="1"/>
  <c r="L216" i="49" s="1"/>
  <c r="M216" i="49" s="1"/>
  <c r="N216" i="49" s="1"/>
  <c r="O216" i="49" s="1"/>
  <c r="P216" i="49" s="1"/>
  <c r="Q216" i="49" s="1"/>
  <c r="R216" i="49" s="1"/>
  <c r="S216" i="49" s="1"/>
  <c r="H271" i="50"/>
  <c r="I271" i="50" s="1"/>
  <c r="J271" i="50" s="1"/>
  <c r="K271" i="50" s="1"/>
  <c r="L271" i="50" s="1"/>
  <c r="M271" i="50" s="1"/>
  <c r="N271" i="50" s="1"/>
  <c r="O271" i="50" s="1"/>
  <c r="P271" i="50" s="1"/>
  <c r="Q271" i="50" s="1"/>
  <c r="R271" i="50" s="1"/>
  <c r="S271" i="50" s="1"/>
  <c r="H116" i="49"/>
  <c r="I116" i="49" s="1"/>
  <c r="J116" i="49" s="1"/>
  <c r="K116" i="49" s="1"/>
  <c r="L116" i="49" s="1"/>
  <c r="M116" i="49" s="1"/>
  <c r="N116" i="49" s="1"/>
  <c r="O116" i="49" s="1"/>
  <c r="P116" i="49" s="1"/>
  <c r="Q116" i="49" s="1"/>
  <c r="R116" i="49" s="1"/>
  <c r="S116" i="49" s="1"/>
  <c r="H116" i="50"/>
  <c r="I116" i="50" s="1"/>
  <c r="J116" i="50" s="1"/>
  <c r="K116" i="50" s="1"/>
  <c r="L116" i="50" s="1"/>
  <c r="M116" i="50" s="1"/>
  <c r="N116" i="50" s="1"/>
  <c r="O116" i="50" s="1"/>
  <c r="P116" i="50" s="1"/>
  <c r="Q116" i="50" s="1"/>
  <c r="R116" i="50" s="1"/>
  <c r="S116" i="50" s="1"/>
  <c r="H146" i="51"/>
  <c r="I146" i="51" s="1"/>
  <c r="J146" i="51" s="1"/>
  <c r="K146" i="51" s="1"/>
  <c r="L146" i="51" s="1"/>
  <c r="M146" i="51" s="1"/>
  <c r="N146" i="51" s="1"/>
  <c r="O146" i="51" s="1"/>
  <c r="P146" i="51" s="1"/>
  <c r="Q146" i="51" s="1"/>
  <c r="R146" i="51" s="1"/>
  <c r="S146" i="51" s="1"/>
  <c r="H34" i="29"/>
  <c r="I34" i="29" s="1"/>
  <c r="J34" i="29" s="1"/>
  <c r="K34" i="29" s="1"/>
  <c r="L34" i="29" s="1"/>
  <c r="M34" i="29" s="1"/>
  <c r="N34" i="29" s="1"/>
  <c r="O34" i="29" s="1"/>
  <c r="P34" i="29" s="1"/>
  <c r="Q34" i="29" s="1"/>
  <c r="R34" i="29" s="1"/>
  <c r="S34" i="29" s="1"/>
  <c r="H51" i="46"/>
  <c r="I51" i="46" s="1"/>
  <c r="J51" i="46" s="1"/>
  <c r="K51" i="46" s="1"/>
  <c r="L51" i="46" s="1"/>
  <c r="M51" i="46" s="1"/>
  <c r="N51" i="46" s="1"/>
  <c r="O51" i="46" s="1"/>
  <c r="P51" i="46" s="1"/>
  <c r="Q51" i="46" s="1"/>
  <c r="R51" i="46" s="1"/>
  <c r="S51" i="46" s="1"/>
  <c r="H171" i="48"/>
  <c r="I171" i="48" s="1"/>
  <c r="J171" i="48" s="1"/>
  <c r="K171" i="48" s="1"/>
  <c r="L171" i="48" s="1"/>
  <c r="M171" i="48" s="1"/>
  <c r="N171" i="48" s="1"/>
  <c r="O171" i="48" s="1"/>
  <c r="P171" i="48" s="1"/>
  <c r="Q171" i="48" s="1"/>
  <c r="R171" i="48" s="1"/>
  <c r="S171" i="48" s="1"/>
  <c r="H216" i="51"/>
  <c r="I216" i="51" s="1"/>
  <c r="J216" i="51" s="1"/>
  <c r="K216" i="51" s="1"/>
  <c r="L216" i="51" s="1"/>
  <c r="M216" i="51" s="1"/>
  <c r="N216" i="51" s="1"/>
  <c r="O216" i="51" s="1"/>
  <c r="P216" i="51" s="1"/>
  <c r="Q216" i="51" s="1"/>
  <c r="R216" i="51" s="1"/>
  <c r="S216" i="51" s="1"/>
  <c r="H18" i="22"/>
  <c r="I18" i="22" s="1"/>
  <c r="J18" i="22" s="1"/>
  <c r="K18" i="22" s="1"/>
  <c r="L18" i="22" s="1"/>
  <c r="M18" i="22" s="1"/>
  <c r="N18" i="22" s="1"/>
  <c r="O18" i="22" s="1"/>
  <c r="P18" i="22" s="1"/>
  <c r="Q18" i="22" s="1"/>
  <c r="R18" i="22" s="1"/>
  <c r="S18" i="22" s="1"/>
  <c r="H86" i="23"/>
  <c r="I86" i="23" s="1"/>
  <c r="J86" i="23" s="1"/>
  <c r="K86" i="23" s="1"/>
  <c r="L86" i="23" s="1"/>
  <c r="M86" i="23" s="1"/>
  <c r="N86" i="23" s="1"/>
  <c r="O86" i="23" s="1"/>
  <c r="P86" i="23" s="1"/>
  <c r="Q86" i="23" s="1"/>
  <c r="R86" i="23" s="1"/>
  <c r="S86" i="23" s="1"/>
  <c r="H26" i="31"/>
  <c r="I26" i="31" s="1"/>
  <c r="J26" i="31" s="1"/>
  <c r="K26" i="31" s="1"/>
  <c r="L26" i="31" s="1"/>
  <c r="M26" i="31" s="1"/>
  <c r="N26" i="31" s="1"/>
  <c r="O26" i="31" s="1"/>
  <c r="P26" i="31" s="1"/>
  <c r="Q26" i="31" s="1"/>
  <c r="R26" i="31" s="1"/>
  <c r="S26" i="31" s="1"/>
  <c r="H71" i="46"/>
  <c r="I71" i="46" s="1"/>
  <c r="J71" i="46" s="1"/>
  <c r="K71" i="46" s="1"/>
  <c r="L71" i="46" s="1"/>
  <c r="M71" i="46" s="1"/>
  <c r="N71" i="46" s="1"/>
  <c r="O71" i="46" s="1"/>
  <c r="P71" i="46" s="1"/>
  <c r="Q71" i="46" s="1"/>
  <c r="R71" i="46" s="1"/>
  <c r="S71" i="46" s="1"/>
  <c r="H131" i="48"/>
  <c r="I131" i="48" s="1"/>
  <c r="J131" i="48" s="1"/>
  <c r="K131" i="48" s="1"/>
  <c r="L131" i="48" s="1"/>
  <c r="M131" i="48" s="1"/>
  <c r="N131" i="48" s="1"/>
  <c r="O131" i="48" s="1"/>
  <c r="P131" i="48" s="1"/>
  <c r="Q131" i="48" s="1"/>
  <c r="R131" i="48" s="1"/>
  <c r="S131" i="48" s="1"/>
  <c r="H71" i="50"/>
  <c r="I71" i="50" s="1"/>
  <c r="J71" i="50" s="1"/>
  <c r="K71" i="50" s="1"/>
  <c r="L71" i="50" s="1"/>
  <c r="M71" i="50" s="1"/>
  <c r="N71" i="50" s="1"/>
  <c r="O71" i="50" s="1"/>
  <c r="P71" i="50" s="1"/>
  <c r="Q71" i="50" s="1"/>
  <c r="R71" i="50" s="1"/>
  <c r="S71" i="50" s="1"/>
  <c r="H241" i="51"/>
  <c r="I241" i="51" s="1"/>
  <c r="J241" i="51" s="1"/>
  <c r="K241" i="51" s="1"/>
  <c r="L241" i="51" s="1"/>
  <c r="M241" i="51" s="1"/>
  <c r="N241" i="51" s="1"/>
  <c r="O241" i="51" s="1"/>
  <c r="P241" i="51" s="1"/>
  <c r="Q241" i="51" s="1"/>
  <c r="R241" i="51" s="1"/>
  <c r="S241" i="51" s="1"/>
  <c r="H161" i="51"/>
  <c r="I161" i="51" s="1"/>
  <c r="J161" i="51" s="1"/>
  <c r="K161" i="51" s="1"/>
  <c r="L161" i="51" s="1"/>
  <c r="M161" i="51" s="1"/>
  <c r="N161" i="51" s="1"/>
  <c r="O161" i="51" s="1"/>
  <c r="P161" i="51" s="1"/>
  <c r="Q161" i="51" s="1"/>
  <c r="R161" i="51" s="1"/>
  <c r="S161" i="51" s="1"/>
  <c r="H31" i="51"/>
  <c r="I31" i="51" s="1"/>
  <c r="J31" i="51" s="1"/>
  <c r="K31" i="51" s="1"/>
  <c r="L31" i="51" s="1"/>
  <c r="M31" i="51" s="1"/>
  <c r="N31" i="51" s="1"/>
  <c r="O31" i="51" s="1"/>
  <c r="P31" i="51" s="1"/>
  <c r="Q31" i="51" s="1"/>
  <c r="R31" i="51" s="1"/>
  <c r="S31" i="51" s="1"/>
  <c r="H211" i="48"/>
  <c r="I211" i="48" s="1"/>
  <c r="J211" i="48" s="1"/>
  <c r="K211" i="48" s="1"/>
  <c r="L211" i="48" s="1"/>
  <c r="M211" i="48" s="1"/>
  <c r="N211" i="48" s="1"/>
  <c r="O211" i="48" s="1"/>
  <c r="P211" i="48" s="1"/>
  <c r="Q211" i="48" s="1"/>
  <c r="R211" i="48" s="1"/>
  <c r="S211" i="48" s="1"/>
  <c r="H91" i="48"/>
  <c r="I91" i="48" s="1"/>
  <c r="J91" i="48" s="1"/>
  <c r="K91" i="48" s="1"/>
  <c r="L91" i="48" s="1"/>
  <c r="M91" i="48" s="1"/>
  <c r="N91" i="48" s="1"/>
  <c r="O91" i="48" s="1"/>
  <c r="P91" i="48" s="1"/>
  <c r="Q91" i="48" s="1"/>
  <c r="R91" i="48" s="1"/>
  <c r="S91" i="48" s="1"/>
  <c r="H121" i="49"/>
  <c r="I121" i="49" s="1"/>
  <c r="J121" i="49" s="1"/>
  <c r="K121" i="49" s="1"/>
  <c r="L121" i="49" s="1"/>
  <c r="M121" i="49" s="1"/>
  <c r="N121" i="49" s="1"/>
  <c r="O121" i="49" s="1"/>
  <c r="P121" i="49" s="1"/>
  <c r="Q121" i="49" s="1"/>
  <c r="R121" i="49" s="1"/>
  <c r="S121" i="49" s="1"/>
  <c r="H41" i="49"/>
  <c r="I41" i="49" s="1"/>
  <c r="J41" i="49" s="1"/>
  <c r="K41" i="49" s="1"/>
  <c r="L41" i="49" s="1"/>
  <c r="M41" i="49" s="1"/>
  <c r="N41" i="49" s="1"/>
  <c r="O41" i="49" s="1"/>
  <c r="P41" i="49" s="1"/>
  <c r="Q41" i="49" s="1"/>
  <c r="R41" i="49" s="1"/>
  <c r="S41" i="49" s="1"/>
  <c r="H61" i="51"/>
  <c r="I61" i="51" s="1"/>
  <c r="J61" i="51" s="1"/>
  <c r="K61" i="51" s="1"/>
  <c r="L61" i="51" s="1"/>
  <c r="M61" i="51" s="1"/>
  <c r="N61" i="51" s="1"/>
  <c r="O61" i="51" s="1"/>
  <c r="P61" i="51" s="1"/>
  <c r="Q61" i="51" s="1"/>
  <c r="R61" i="51" s="1"/>
  <c r="S61" i="51" s="1"/>
  <c r="H46" i="27"/>
  <c r="I46" i="27" s="1"/>
  <c r="J46" i="27" s="1"/>
  <c r="K46" i="27" s="1"/>
  <c r="L46" i="27" s="1"/>
  <c r="M46" i="27" s="1"/>
  <c r="N46" i="27" s="1"/>
  <c r="O46" i="27" s="1"/>
  <c r="P46" i="27" s="1"/>
  <c r="Q46" i="27" s="1"/>
  <c r="R46" i="27" s="1"/>
  <c r="S46" i="27" s="1"/>
  <c r="H70" i="30"/>
  <c r="I70" i="30" s="1"/>
  <c r="J70" i="30" s="1"/>
  <c r="K70" i="30" s="1"/>
  <c r="L70" i="30" s="1"/>
  <c r="M70" i="30" s="1"/>
  <c r="N70" i="30" s="1"/>
  <c r="O70" i="30" s="1"/>
  <c r="P70" i="30" s="1"/>
  <c r="Q70" i="30" s="1"/>
  <c r="R70" i="30" s="1"/>
  <c r="S70" i="30" s="1"/>
  <c r="H42" i="4"/>
  <c r="I42" i="4" s="1"/>
  <c r="J42" i="4" s="1"/>
  <c r="K42" i="4" s="1"/>
  <c r="L42" i="4" s="1"/>
  <c r="M42" i="4" s="1"/>
  <c r="N42" i="4" s="1"/>
  <c r="O42" i="4" s="1"/>
  <c r="P42" i="4" s="1"/>
  <c r="Q42" i="4" s="1"/>
  <c r="R42" i="4" s="1"/>
  <c r="S42" i="4" s="1"/>
  <c r="H182" i="4"/>
  <c r="I182" i="4" s="1"/>
  <c r="J182" i="4" s="1"/>
  <c r="K182" i="4" s="1"/>
  <c r="L182" i="4" s="1"/>
  <c r="M182" i="4" s="1"/>
  <c r="N182" i="4" s="1"/>
  <c r="O182" i="4" s="1"/>
  <c r="P182" i="4" s="1"/>
  <c r="Q182" i="4" s="1"/>
  <c r="R182" i="4" s="1"/>
  <c r="S182" i="4" s="1"/>
  <c r="H26" i="4"/>
  <c r="I26" i="4" s="1"/>
  <c r="J26" i="4" s="1"/>
  <c r="K26" i="4" s="1"/>
  <c r="L26" i="4" s="1"/>
  <c r="M26" i="4" s="1"/>
  <c r="N26" i="4" s="1"/>
  <c r="O26" i="4" s="1"/>
  <c r="P26" i="4" s="1"/>
  <c r="Q26" i="4" s="1"/>
  <c r="R26" i="4" s="1"/>
  <c r="S26" i="4" s="1"/>
  <c r="H182" i="20"/>
  <c r="I182" i="20" s="1"/>
  <c r="J182" i="20" s="1"/>
  <c r="K182" i="20" s="1"/>
  <c r="L182" i="20" s="1"/>
  <c r="M182" i="20" s="1"/>
  <c r="N182" i="20" s="1"/>
  <c r="O182" i="20" s="1"/>
  <c r="P182" i="20" s="1"/>
  <c r="Q182" i="20" s="1"/>
  <c r="R182" i="20" s="1"/>
  <c r="S182" i="20" s="1"/>
  <c r="H118" i="20"/>
  <c r="I118" i="20" s="1"/>
  <c r="J118" i="20" s="1"/>
  <c r="K118" i="20" s="1"/>
  <c r="L118" i="20" s="1"/>
  <c r="M118" i="20" s="1"/>
  <c r="N118" i="20" s="1"/>
  <c r="O118" i="20" s="1"/>
  <c r="P118" i="20" s="1"/>
  <c r="Q118" i="20" s="1"/>
  <c r="R118" i="20" s="1"/>
  <c r="S118" i="20" s="1"/>
  <c r="H46" i="20"/>
  <c r="I46" i="20" s="1"/>
  <c r="J46" i="20" s="1"/>
  <c r="K46" i="20" s="1"/>
  <c r="L46" i="20" s="1"/>
  <c r="M46" i="20" s="1"/>
  <c r="N46" i="20" s="1"/>
  <c r="O46" i="20" s="1"/>
  <c r="P46" i="20" s="1"/>
  <c r="Q46" i="20" s="1"/>
  <c r="R46" i="20" s="1"/>
  <c r="S46" i="20" s="1"/>
  <c r="H194" i="21"/>
  <c r="I194" i="21" s="1"/>
  <c r="J194" i="21" s="1"/>
  <c r="K194" i="21" s="1"/>
  <c r="L194" i="21" s="1"/>
  <c r="M194" i="21" s="1"/>
  <c r="N194" i="21" s="1"/>
  <c r="O194" i="21" s="1"/>
  <c r="P194" i="21" s="1"/>
  <c r="Q194" i="21" s="1"/>
  <c r="R194" i="21" s="1"/>
  <c r="S194" i="21" s="1"/>
  <c r="H82" i="21"/>
  <c r="I82" i="21" s="1"/>
  <c r="J82" i="21" s="1"/>
  <c r="K82" i="21" s="1"/>
  <c r="L82" i="21" s="1"/>
  <c r="M82" i="21" s="1"/>
  <c r="N82" i="21" s="1"/>
  <c r="O82" i="21" s="1"/>
  <c r="P82" i="21" s="1"/>
  <c r="Q82" i="21" s="1"/>
  <c r="R82" i="21" s="1"/>
  <c r="S82" i="21" s="1"/>
  <c r="H76" i="46"/>
  <c r="I76" i="46" s="1"/>
  <c r="J76" i="46" s="1"/>
  <c r="K76" i="46" s="1"/>
  <c r="L76" i="46" s="1"/>
  <c r="M76" i="46" s="1"/>
  <c r="N76" i="46" s="1"/>
  <c r="O76" i="46" s="1"/>
  <c r="P76" i="46" s="1"/>
  <c r="Q76" i="46" s="1"/>
  <c r="R76" i="46" s="1"/>
  <c r="S76" i="46" s="1"/>
  <c r="H206" i="46"/>
  <c r="I206" i="46" s="1"/>
  <c r="J206" i="46" s="1"/>
  <c r="K206" i="46" s="1"/>
  <c r="L206" i="46" s="1"/>
  <c r="M206" i="46" s="1"/>
  <c r="N206" i="46" s="1"/>
  <c r="O206" i="46" s="1"/>
  <c r="P206" i="46" s="1"/>
  <c r="Q206" i="46" s="1"/>
  <c r="R206" i="46" s="1"/>
  <c r="S206" i="46" s="1"/>
  <c r="H101" i="46"/>
  <c r="I101" i="46" s="1"/>
  <c r="J101" i="46" s="1"/>
  <c r="K101" i="46" s="1"/>
  <c r="L101" i="46" s="1"/>
  <c r="M101" i="46" s="1"/>
  <c r="N101" i="46" s="1"/>
  <c r="O101" i="46" s="1"/>
  <c r="P101" i="46" s="1"/>
  <c r="Q101" i="46" s="1"/>
  <c r="R101" i="46" s="1"/>
  <c r="S101" i="46" s="1"/>
  <c r="H38" i="30"/>
  <c r="I38" i="30" s="1"/>
  <c r="J38" i="30" s="1"/>
  <c r="K38" i="30" s="1"/>
  <c r="L38" i="30" s="1"/>
  <c r="M38" i="30" s="1"/>
  <c r="N38" i="30" s="1"/>
  <c r="O38" i="30" s="1"/>
  <c r="P38" i="30" s="1"/>
  <c r="Q38" i="30" s="1"/>
  <c r="R38" i="30" s="1"/>
  <c r="S38" i="30" s="1"/>
  <c r="H226" i="46"/>
  <c r="I226" i="46" s="1"/>
  <c r="J226" i="46" s="1"/>
  <c r="K226" i="46" s="1"/>
  <c r="L226" i="46" s="1"/>
  <c r="M226" i="46" s="1"/>
  <c r="N226" i="46" s="1"/>
  <c r="O226" i="46" s="1"/>
  <c r="P226" i="46" s="1"/>
  <c r="Q226" i="46" s="1"/>
  <c r="R226" i="46" s="1"/>
  <c r="S226" i="46" s="1"/>
  <c r="H194" i="22"/>
  <c r="I194" i="22" s="1"/>
  <c r="J194" i="22" s="1"/>
  <c r="K194" i="22" s="1"/>
  <c r="L194" i="22" s="1"/>
  <c r="M194" i="22" s="1"/>
  <c r="N194" i="22" s="1"/>
  <c r="O194" i="22" s="1"/>
  <c r="P194" i="22" s="1"/>
  <c r="Q194" i="22" s="1"/>
  <c r="R194" i="22" s="1"/>
  <c r="S194" i="22" s="1"/>
  <c r="H14" i="22"/>
  <c r="I14" i="22" s="1"/>
  <c r="J14" i="22" s="1"/>
  <c r="K14" i="22" s="1"/>
  <c r="L14" i="22" s="1"/>
  <c r="M14" i="22" s="1"/>
  <c r="N14" i="22" s="1"/>
  <c r="O14" i="22" s="1"/>
  <c r="P14" i="22" s="1"/>
  <c r="Q14" i="22" s="1"/>
  <c r="R14" i="22" s="1"/>
  <c r="S14" i="22" s="1"/>
  <c r="H70" i="23"/>
  <c r="I70" i="23" s="1"/>
  <c r="J70" i="23" s="1"/>
  <c r="K70" i="23" s="1"/>
  <c r="L70" i="23" s="1"/>
  <c r="M70" i="23" s="1"/>
  <c r="N70" i="23" s="1"/>
  <c r="O70" i="23" s="1"/>
  <c r="P70" i="23" s="1"/>
  <c r="Q70" i="23" s="1"/>
  <c r="R70" i="23" s="1"/>
  <c r="S70" i="23" s="1"/>
  <c r="H22" i="31"/>
  <c r="I22" i="31" s="1"/>
  <c r="J22" i="31" s="1"/>
  <c r="K22" i="31" s="1"/>
  <c r="L22" i="31" s="1"/>
  <c r="M22" i="31" s="1"/>
  <c r="N22" i="31" s="1"/>
  <c r="O22" i="31" s="1"/>
  <c r="P22" i="31" s="1"/>
  <c r="Q22" i="31" s="1"/>
  <c r="R22" i="31" s="1"/>
  <c r="S22" i="31" s="1"/>
  <c r="H166" i="48"/>
  <c r="I166" i="48" s="1"/>
  <c r="J166" i="48" s="1"/>
  <c r="K166" i="48" s="1"/>
  <c r="L166" i="48" s="1"/>
  <c r="M166" i="48" s="1"/>
  <c r="N166" i="48" s="1"/>
  <c r="O166" i="48" s="1"/>
  <c r="P166" i="48" s="1"/>
  <c r="Q166" i="48" s="1"/>
  <c r="R166" i="48" s="1"/>
  <c r="S166" i="48" s="1"/>
  <c r="H231" i="49"/>
  <c r="I231" i="49" s="1"/>
  <c r="J231" i="49" s="1"/>
  <c r="K231" i="49" s="1"/>
  <c r="L231" i="49" s="1"/>
  <c r="M231" i="49" s="1"/>
  <c r="N231" i="49" s="1"/>
  <c r="O231" i="49" s="1"/>
  <c r="P231" i="49" s="1"/>
  <c r="Q231" i="49" s="1"/>
  <c r="R231" i="49" s="1"/>
  <c r="S231" i="49" s="1"/>
  <c r="H191" i="49"/>
  <c r="I191" i="49" s="1"/>
  <c r="J191" i="49" s="1"/>
  <c r="K191" i="49" s="1"/>
  <c r="L191" i="49" s="1"/>
  <c r="M191" i="49" s="1"/>
  <c r="N191" i="49" s="1"/>
  <c r="O191" i="49" s="1"/>
  <c r="P191" i="49" s="1"/>
  <c r="Q191" i="49" s="1"/>
  <c r="R191" i="49" s="1"/>
  <c r="S191" i="49" s="1"/>
  <c r="H61" i="50"/>
  <c r="I61" i="50" s="1"/>
  <c r="J61" i="50" s="1"/>
  <c r="K61" i="50" s="1"/>
  <c r="L61" i="50" s="1"/>
  <c r="M61" i="50" s="1"/>
  <c r="N61" i="50" s="1"/>
  <c r="O61" i="50" s="1"/>
  <c r="P61" i="50" s="1"/>
  <c r="Q61" i="50" s="1"/>
  <c r="R61" i="50" s="1"/>
  <c r="S61" i="50" s="1"/>
  <c r="H50" i="28"/>
  <c r="I50" i="28" s="1"/>
  <c r="J50" i="28" s="1"/>
  <c r="K50" i="28" s="1"/>
  <c r="L50" i="28" s="1"/>
  <c r="M50" i="28" s="1"/>
  <c r="N50" i="28" s="1"/>
  <c r="O50" i="28" s="1"/>
  <c r="P50" i="28" s="1"/>
  <c r="Q50" i="28" s="1"/>
  <c r="R50" i="28" s="1"/>
  <c r="S50" i="28" s="1"/>
  <c r="H42" i="31"/>
  <c r="I42" i="31" s="1"/>
  <c r="J42" i="31" s="1"/>
  <c r="K42" i="31" s="1"/>
  <c r="L42" i="31" s="1"/>
  <c r="M42" i="31" s="1"/>
  <c r="N42" i="31" s="1"/>
  <c r="O42" i="31" s="1"/>
  <c r="P42" i="31" s="1"/>
  <c r="Q42" i="31" s="1"/>
  <c r="R42" i="31" s="1"/>
  <c r="S42" i="31" s="1"/>
  <c r="H106" i="4"/>
  <c r="I106" i="4" s="1"/>
  <c r="J106" i="4" s="1"/>
  <c r="K106" i="4" s="1"/>
  <c r="L106" i="4" s="1"/>
  <c r="M106" i="4" s="1"/>
  <c r="N106" i="4" s="1"/>
  <c r="O106" i="4" s="1"/>
  <c r="P106" i="4" s="1"/>
  <c r="Q106" i="4" s="1"/>
  <c r="R106" i="4" s="1"/>
  <c r="S106" i="4" s="1"/>
  <c r="H222" i="20"/>
  <c r="I222" i="20" s="1"/>
  <c r="J222" i="20" s="1"/>
  <c r="K222" i="20" s="1"/>
  <c r="L222" i="20" s="1"/>
  <c r="M222" i="20" s="1"/>
  <c r="N222" i="20" s="1"/>
  <c r="O222" i="20" s="1"/>
  <c r="P222" i="20" s="1"/>
  <c r="Q222" i="20" s="1"/>
  <c r="R222" i="20" s="1"/>
  <c r="S222" i="20" s="1"/>
  <c r="H154" i="20"/>
  <c r="I154" i="20" s="1"/>
  <c r="J154" i="20" s="1"/>
  <c r="K154" i="20" s="1"/>
  <c r="L154" i="20" s="1"/>
  <c r="M154" i="20" s="1"/>
  <c r="N154" i="20" s="1"/>
  <c r="O154" i="20" s="1"/>
  <c r="P154" i="20" s="1"/>
  <c r="Q154" i="20" s="1"/>
  <c r="R154" i="20" s="1"/>
  <c r="S154" i="20" s="1"/>
  <c r="H82" i="20"/>
  <c r="I82" i="20" s="1"/>
  <c r="J82" i="20" s="1"/>
  <c r="K82" i="20" s="1"/>
  <c r="L82" i="20" s="1"/>
  <c r="M82" i="20" s="1"/>
  <c r="N82" i="20" s="1"/>
  <c r="O82" i="20" s="1"/>
  <c r="P82" i="20" s="1"/>
  <c r="Q82" i="20" s="1"/>
  <c r="R82" i="20" s="1"/>
  <c r="S82" i="20" s="1"/>
  <c r="H14" i="20"/>
  <c r="I14" i="20" s="1"/>
  <c r="J14" i="20" s="1"/>
  <c r="K14" i="20" s="1"/>
  <c r="L14" i="20" s="1"/>
  <c r="M14" i="20" s="1"/>
  <c r="N14" i="20" s="1"/>
  <c r="O14" i="20" s="1"/>
  <c r="P14" i="20" s="1"/>
  <c r="Q14" i="20" s="1"/>
  <c r="R14" i="20" s="1"/>
  <c r="S14" i="20" s="1"/>
  <c r="H162" i="21"/>
  <c r="I162" i="21" s="1"/>
  <c r="J162" i="21" s="1"/>
  <c r="K162" i="21" s="1"/>
  <c r="L162" i="21" s="1"/>
  <c r="M162" i="21" s="1"/>
  <c r="N162" i="21" s="1"/>
  <c r="O162" i="21" s="1"/>
  <c r="P162" i="21" s="1"/>
  <c r="Q162" i="21" s="1"/>
  <c r="R162" i="21" s="1"/>
  <c r="S162" i="21" s="1"/>
  <c r="H34" i="21"/>
  <c r="I34" i="21" s="1"/>
  <c r="J34" i="21" s="1"/>
  <c r="K34" i="21" s="1"/>
  <c r="L34" i="21" s="1"/>
  <c r="M34" i="21" s="1"/>
  <c r="N34" i="21" s="1"/>
  <c r="O34" i="21" s="1"/>
  <c r="P34" i="21" s="1"/>
  <c r="Q34" i="21" s="1"/>
  <c r="R34" i="21" s="1"/>
  <c r="S34" i="21" s="1"/>
  <c r="H31" i="48"/>
  <c r="I31" i="48" s="1"/>
  <c r="J31" i="48" s="1"/>
  <c r="K31" i="48" s="1"/>
  <c r="L31" i="48" s="1"/>
  <c r="M31" i="48" s="1"/>
  <c r="N31" i="48" s="1"/>
  <c r="O31" i="48" s="1"/>
  <c r="P31" i="48" s="1"/>
  <c r="Q31" i="48" s="1"/>
  <c r="R31" i="48" s="1"/>
  <c r="S31" i="48" s="1"/>
  <c r="H276" i="49"/>
  <c r="I276" i="49" s="1"/>
  <c r="J276" i="49" s="1"/>
  <c r="K276" i="49" s="1"/>
  <c r="L276" i="49" s="1"/>
  <c r="M276" i="49" s="1"/>
  <c r="N276" i="49" s="1"/>
  <c r="O276" i="49" s="1"/>
  <c r="P276" i="49" s="1"/>
  <c r="Q276" i="49" s="1"/>
  <c r="R276" i="49" s="1"/>
  <c r="S276" i="49" s="1"/>
  <c r="H276" i="50"/>
  <c r="I276" i="50" s="1"/>
  <c r="J276" i="50" s="1"/>
  <c r="K276" i="50" s="1"/>
  <c r="L276" i="50" s="1"/>
  <c r="M276" i="50" s="1"/>
  <c r="N276" i="50" s="1"/>
  <c r="O276" i="50" s="1"/>
  <c r="P276" i="50" s="1"/>
  <c r="Q276" i="50" s="1"/>
  <c r="R276" i="50" s="1"/>
  <c r="S276" i="50" s="1"/>
  <c r="H266" i="51"/>
  <c r="I266" i="51" s="1"/>
  <c r="J266" i="51" s="1"/>
  <c r="K266" i="51" s="1"/>
  <c r="L266" i="51" s="1"/>
  <c r="M266" i="51" s="1"/>
  <c r="N266" i="51" s="1"/>
  <c r="O266" i="51" s="1"/>
  <c r="P266" i="51" s="1"/>
  <c r="Q266" i="51" s="1"/>
  <c r="R266" i="51" s="1"/>
  <c r="S266" i="51" s="1"/>
  <c r="H146" i="23"/>
  <c r="I146" i="23" s="1"/>
  <c r="J146" i="23" s="1"/>
  <c r="K146" i="23" s="1"/>
  <c r="L146" i="23" s="1"/>
  <c r="M146" i="23" s="1"/>
  <c r="N146" i="23" s="1"/>
  <c r="O146" i="23" s="1"/>
  <c r="P146" i="23" s="1"/>
  <c r="Q146" i="23" s="1"/>
  <c r="R146" i="23" s="1"/>
  <c r="S146" i="23" s="1"/>
  <c r="H86" i="48"/>
  <c r="I86" i="48" s="1"/>
  <c r="J86" i="48" s="1"/>
  <c r="K86" i="48" s="1"/>
  <c r="L86" i="48" s="1"/>
  <c r="M86" i="48" s="1"/>
  <c r="N86" i="48" s="1"/>
  <c r="O86" i="48" s="1"/>
  <c r="P86" i="48" s="1"/>
  <c r="Q86" i="48" s="1"/>
  <c r="R86" i="48" s="1"/>
  <c r="S86" i="48" s="1"/>
  <c r="H136" i="51"/>
  <c r="I136" i="51" s="1"/>
  <c r="J136" i="51" s="1"/>
  <c r="K136" i="51" s="1"/>
  <c r="L136" i="51" s="1"/>
  <c r="M136" i="51" s="1"/>
  <c r="N136" i="51" s="1"/>
  <c r="O136" i="51" s="1"/>
  <c r="P136" i="51" s="1"/>
  <c r="Q136" i="51" s="1"/>
  <c r="R136" i="51" s="1"/>
  <c r="S136" i="51" s="1"/>
  <c r="H66" i="22"/>
  <c r="I66" i="22" s="1"/>
  <c r="J66" i="22" s="1"/>
  <c r="K66" i="22" s="1"/>
  <c r="L66" i="22" s="1"/>
  <c r="M66" i="22" s="1"/>
  <c r="N66" i="22" s="1"/>
  <c r="O66" i="22" s="1"/>
  <c r="P66" i="22" s="1"/>
  <c r="Q66" i="22" s="1"/>
  <c r="R66" i="22" s="1"/>
  <c r="S66" i="22" s="1"/>
  <c r="H186" i="23"/>
  <c r="I186" i="23" s="1"/>
  <c r="J186" i="23" s="1"/>
  <c r="K186" i="23" s="1"/>
  <c r="L186" i="23" s="1"/>
  <c r="M186" i="23" s="1"/>
  <c r="N186" i="23" s="1"/>
  <c r="O186" i="23" s="1"/>
  <c r="P186" i="23" s="1"/>
  <c r="Q186" i="23" s="1"/>
  <c r="R186" i="23" s="1"/>
  <c r="S186" i="23" s="1"/>
  <c r="H82" i="31"/>
  <c r="I82" i="31" s="1"/>
  <c r="J82" i="31" s="1"/>
  <c r="K82" i="31" s="1"/>
  <c r="L82" i="31" s="1"/>
  <c r="M82" i="31" s="1"/>
  <c r="N82" i="31" s="1"/>
  <c r="O82" i="31" s="1"/>
  <c r="P82" i="31" s="1"/>
  <c r="Q82" i="31" s="1"/>
  <c r="R82" i="31" s="1"/>
  <c r="S82" i="31" s="1"/>
  <c r="H251" i="48"/>
  <c r="I251" i="48" s="1"/>
  <c r="J251" i="48" s="1"/>
  <c r="K251" i="48" s="1"/>
  <c r="L251" i="48" s="1"/>
  <c r="M251" i="48" s="1"/>
  <c r="N251" i="48" s="1"/>
  <c r="O251" i="48" s="1"/>
  <c r="P251" i="48" s="1"/>
  <c r="Q251" i="48" s="1"/>
  <c r="R251" i="48" s="1"/>
  <c r="S251" i="48" s="1"/>
  <c r="H236" i="50"/>
  <c r="I236" i="50" s="1"/>
  <c r="J236" i="50" s="1"/>
  <c r="K236" i="50" s="1"/>
  <c r="L236" i="50" s="1"/>
  <c r="M236" i="50" s="1"/>
  <c r="N236" i="50" s="1"/>
  <c r="O236" i="50" s="1"/>
  <c r="P236" i="50" s="1"/>
  <c r="Q236" i="50" s="1"/>
  <c r="R236" i="50" s="1"/>
  <c r="S236" i="50" s="1"/>
  <c r="H156" i="50"/>
  <c r="I156" i="50" s="1"/>
  <c r="J156" i="50" s="1"/>
  <c r="K156" i="50" s="1"/>
  <c r="L156" i="50" s="1"/>
  <c r="M156" i="50" s="1"/>
  <c r="N156" i="50" s="1"/>
  <c r="O156" i="50" s="1"/>
  <c r="P156" i="50" s="1"/>
  <c r="Q156" i="50" s="1"/>
  <c r="R156" i="50" s="1"/>
  <c r="S156" i="50" s="1"/>
  <c r="H276" i="51"/>
  <c r="I276" i="51" s="1"/>
  <c r="J276" i="51" s="1"/>
  <c r="K276" i="51" s="1"/>
  <c r="L276" i="51" s="1"/>
  <c r="M276" i="51" s="1"/>
  <c r="N276" i="51" s="1"/>
  <c r="O276" i="51" s="1"/>
  <c r="P276" i="51" s="1"/>
  <c r="Q276" i="51" s="1"/>
  <c r="R276" i="51" s="1"/>
  <c r="S276" i="51" s="1"/>
  <c r="H201" i="51"/>
  <c r="I201" i="51" s="1"/>
  <c r="J201" i="51" s="1"/>
  <c r="K201" i="51" s="1"/>
  <c r="L201" i="51" s="1"/>
  <c r="M201" i="51" s="1"/>
  <c r="N201" i="51" s="1"/>
  <c r="O201" i="51" s="1"/>
  <c r="P201" i="51" s="1"/>
  <c r="Q201" i="51" s="1"/>
  <c r="R201" i="51" s="1"/>
  <c r="S201" i="51" s="1"/>
  <c r="H141" i="48"/>
  <c r="I141" i="48" s="1"/>
  <c r="J141" i="48" s="1"/>
  <c r="K141" i="48" s="1"/>
  <c r="L141" i="48" s="1"/>
  <c r="M141" i="48" s="1"/>
  <c r="N141" i="48" s="1"/>
  <c r="O141" i="48" s="1"/>
  <c r="P141" i="48" s="1"/>
  <c r="Q141" i="48" s="1"/>
  <c r="R141" i="48" s="1"/>
  <c r="S141" i="48" s="1"/>
  <c r="H81" i="49"/>
  <c r="I81" i="49" s="1"/>
  <c r="J81" i="49" s="1"/>
  <c r="K81" i="49" s="1"/>
  <c r="L81" i="49" s="1"/>
  <c r="M81" i="49" s="1"/>
  <c r="N81" i="49" s="1"/>
  <c r="O81" i="49" s="1"/>
  <c r="P81" i="49" s="1"/>
  <c r="Q81" i="49" s="1"/>
  <c r="R81" i="49" s="1"/>
  <c r="S81" i="49" s="1"/>
  <c r="H131" i="50"/>
  <c r="I131" i="50" s="1"/>
  <c r="J131" i="50" s="1"/>
  <c r="K131" i="50" s="1"/>
  <c r="L131" i="50" s="1"/>
  <c r="M131" i="50" s="1"/>
  <c r="N131" i="50" s="1"/>
  <c r="O131" i="50" s="1"/>
  <c r="P131" i="50" s="1"/>
  <c r="Q131" i="50" s="1"/>
  <c r="R131" i="50" s="1"/>
  <c r="S131" i="50" s="1"/>
  <c r="H21" i="50"/>
  <c r="I21" i="50" s="1"/>
  <c r="J21" i="50" s="1"/>
  <c r="K21" i="50" s="1"/>
  <c r="L21" i="50" s="1"/>
  <c r="M21" i="50" s="1"/>
  <c r="N21" i="50" s="1"/>
  <c r="O21" i="50" s="1"/>
  <c r="P21" i="50" s="1"/>
  <c r="Q21" i="50" s="1"/>
  <c r="R21" i="50" s="1"/>
  <c r="S21" i="50" s="1"/>
  <c r="H38" i="28"/>
  <c r="I38" i="28" s="1"/>
  <c r="J38" i="28" s="1"/>
  <c r="K38" i="28" s="1"/>
  <c r="L38" i="28" s="1"/>
  <c r="M38" i="28" s="1"/>
  <c r="N38" i="28" s="1"/>
  <c r="O38" i="28" s="1"/>
  <c r="P38" i="28" s="1"/>
  <c r="Q38" i="28" s="1"/>
  <c r="R38" i="28" s="1"/>
  <c r="S38" i="28" s="1"/>
  <c r="H206" i="23"/>
  <c r="I206" i="23" s="1"/>
  <c r="J206" i="23" s="1"/>
  <c r="K206" i="23" s="1"/>
  <c r="L206" i="23" s="1"/>
  <c r="M206" i="23" s="1"/>
  <c r="N206" i="23" s="1"/>
  <c r="O206" i="23" s="1"/>
  <c r="P206" i="23" s="1"/>
  <c r="Q206" i="23" s="1"/>
  <c r="R206" i="23" s="1"/>
  <c r="S206" i="23" s="1"/>
  <c r="H102" i="4"/>
  <c r="I102" i="4" s="1"/>
  <c r="J102" i="4" s="1"/>
  <c r="K102" i="4" s="1"/>
  <c r="L102" i="4" s="1"/>
  <c r="M102" i="4" s="1"/>
  <c r="N102" i="4" s="1"/>
  <c r="O102" i="4" s="1"/>
  <c r="P102" i="4" s="1"/>
  <c r="Q102" i="4" s="1"/>
  <c r="R102" i="4" s="1"/>
  <c r="S102" i="4" s="1"/>
  <c r="H214" i="20"/>
  <c r="I214" i="20" s="1"/>
  <c r="J214" i="20" s="1"/>
  <c r="K214" i="20" s="1"/>
  <c r="L214" i="20" s="1"/>
  <c r="M214" i="20" s="1"/>
  <c r="N214" i="20" s="1"/>
  <c r="O214" i="20" s="1"/>
  <c r="P214" i="20" s="1"/>
  <c r="Q214" i="20" s="1"/>
  <c r="R214" i="20" s="1"/>
  <c r="S214" i="20" s="1"/>
  <c r="H150" i="20"/>
  <c r="I150" i="20" s="1"/>
  <c r="J150" i="20" s="1"/>
  <c r="K150" i="20" s="1"/>
  <c r="L150" i="20" s="1"/>
  <c r="M150" i="20" s="1"/>
  <c r="N150" i="20" s="1"/>
  <c r="O150" i="20" s="1"/>
  <c r="P150" i="20" s="1"/>
  <c r="Q150" i="20" s="1"/>
  <c r="R150" i="20" s="1"/>
  <c r="S150" i="20" s="1"/>
  <c r="H78" i="20"/>
  <c r="I78" i="20" s="1"/>
  <c r="J78" i="20" s="1"/>
  <c r="K78" i="20" s="1"/>
  <c r="L78" i="20" s="1"/>
  <c r="M78" i="20" s="1"/>
  <c r="N78" i="20" s="1"/>
  <c r="O78" i="20" s="1"/>
  <c r="P78" i="20" s="1"/>
  <c r="Q78" i="20" s="1"/>
  <c r="R78" i="20" s="1"/>
  <c r="S78" i="20" s="1"/>
  <c r="H250" i="21"/>
  <c r="I250" i="21" s="1"/>
  <c r="J250" i="21" s="1"/>
  <c r="K250" i="21" s="1"/>
  <c r="L250" i="21" s="1"/>
  <c r="M250" i="21" s="1"/>
  <c r="N250" i="21" s="1"/>
  <c r="O250" i="21" s="1"/>
  <c r="P250" i="21" s="1"/>
  <c r="Q250" i="21" s="1"/>
  <c r="R250" i="21" s="1"/>
  <c r="S250" i="21" s="1"/>
  <c r="H158" i="21"/>
  <c r="I158" i="21" s="1"/>
  <c r="J158" i="21" s="1"/>
  <c r="K158" i="21" s="1"/>
  <c r="L158" i="21" s="1"/>
  <c r="M158" i="21" s="1"/>
  <c r="N158" i="21" s="1"/>
  <c r="O158" i="21" s="1"/>
  <c r="P158" i="21" s="1"/>
  <c r="Q158" i="21" s="1"/>
  <c r="R158" i="21" s="1"/>
  <c r="S158" i="21" s="1"/>
  <c r="H30" i="21"/>
  <c r="I30" i="21" s="1"/>
  <c r="J30" i="21" s="1"/>
  <c r="K30" i="21" s="1"/>
  <c r="L30" i="21" s="1"/>
  <c r="M30" i="21" s="1"/>
  <c r="N30" i="21" s="1"/>
  <c r="O30" i="21" s="1"/>
  <c r="P30" i="21" s="1"/>
  <c r="Q30" i="21" s="1"/>
  <c r="R30" i="21" s="1"/>
  <c r="S30" i="21" s="1"/>
  <c r="H281" i="49"/>
  <c r="I281" i="49" s="1"/>
  <c r="J281" i="49" s="1"/>
  <c r="K281" i="49" s="1"/>
  <c r="L281" i="49" s="1"/>
  <c r="M281" i="49" s="1"/>
  <c r="N281" i="49" s="1"/>
  <c r="O281" i="49" s="1"/>
  <c r="P281" i="49" s="1"/>
  <c r="Q281" i="49" s="1"/>
  <c r="R281" i="49" s="1"/>
  <c r="S281" i="49" s="1"/>
  <c r="H126" i="49"/>
  <c r="I126" i="49" s="1"/>
  <c r="J126" i="49" s="1"/>
  <c r="K126" i="49" s="1"/>
  <c r="L126" i="49" s="1"/>
  <c r="M126" i="49" s="1"/>
  <c r="N126" i="49" s="1"/>
  <c r="O126" i="49" s="1"/>
  <c r="P126" i="49" s="1"/>
  <c r="Q126" i="49" s="1"/>
  <c r="R126" i="49" s="1"/>
  <c r="S126" i="49" s="1"/>
  <c r="H161" i="46"/>
  <c r="I161" i="46" s="1"/>
  <c r="J161" i="46" s="1"/>
  <c r="K161" i="46" s="1"/>
  <c r="L161" i="46" s="1"/>
  <c r="M161" i="46" s="1"/>
  <c r="N161" i="46" s="1"/>
  <c r="O161" i="46" s="1"/>
  <c r="P161" i="46" s="1"/>
  <c r="Q161" i="46" s="1"/>
  <c r="R161" i="46" s="1"/>
  <c r="S161" i="46" s="1"/>
  <c r="H16" i="51"/>
  <c r="I16" i="51" s="1"/>
  <c r="J16" i="51" s="1"/>
  <c r="K16" i="51" s="1"/>
  <c r="L16" i="51" s="1"/>
  <c r="M16" i="51" s="1"/>
  <c r="N16" i="51" s="1"/>
  <c r="O16" i="51" s="1"/>
  <c r="P16" i="51" s="1"/>
  <c r="Q16" i="51" s="1"/>
  <c r="R16" i="51" s="1"/>
  <c r="S16" i="51" s="1"/>
  <c r="H94" i="23"/>
  <c r="I94" i="23" s="1"/>
  <c r="J94" i="23" s="1"/>
  <c r="K94" i="23" s="1"/>
  <c r="L94" i="23" s="1"/>
  <c r="M94" i="23" s="1"/>
  <c r="N94" i="23" s="1"/>
  <c r="O94" i="23" s="1"/>
  <c r="P94" i="23" s="1"/>
  <c r="Q94" i="23" s="1"/>
  <c r="R94" i="23" s="1"/>
  <c r="S94" i="23" s="1"/>
  <c r="H241" i="48"/>
  <c r="I241" i="48" s="1"/>
  <c r="J241" i="48" s="1"/>
  <c r="K241" i="48" s="1"/>
  <c r="L241" i="48" s="1"/>
  <c r="M241" i="48" s="1"/>
  <c r="N241" i="48" s="1"/>
  <c r="O241" i="48" s="1"/>
  <c r="P241" i="48" s="1"/>
  <c r="Q241" i="48" s="1"/>
  <c r="R241" i="48" s="1"/>
  <c r="S241" i="48" s="1"/>
  <c r="H62" i="22"/>
  <c r="I62" i="22" s="1"/>
  <c r="J62" i="22" s="1"/>
  <c r="K62" i="22" s="1"/>
  <c r="L62" i="22" s="1"/>
  <c r="M62" i="22" s="1"/>
  <c r="N62" i="22" s="1"/>
  <c r="O62" i="22" s="1"/>
  <c r="P62" i="22" s="1"/>
  <c r="Q62" i="22" s="1"/>
  <c r="R62" i="22" s="1"/>
  <c r="S62" i="22" s="1"/>
  <c r="H182" i="23"/>
  <c r="I182" i="23" s="1"/>
  <c r="J182" i="23" s="1"/>
  <c r="K182" i="23" s="1"/>
  <c r="L182" i="23" s="1"/>
  <c r="M182" i="23" s="1"/>
  <c r="N182" i="23" s="1"/>
  <c r="O182" i="23" s="1"/>
  <c r="P182" i="23" s="1"/>
  <c r="Q182" i="23" s="1"/>
  <c r="R182" i="23" s="1"/>
  <c r="S182" i="23" s="1"/>
  <c r="H74" i="31"/>
  <c r="I74" i="31" s="1"/>
  <c r="J74" i="31" s="1"/>
  <c r="K74" i="31" s="1"/>
  <c r="L74" i="31" s="1"/>
  <c r="M74" i="31" s="1"/>
  <c r="N74" i="31" s="1"/>
  <c r="O74" i="31" s="1"/>
  <c r="P74" i="31" s="1"/>
  <c r="Q74" i="31" s="1"/>
  <c r="R74" i="31" s="1"/>
  <c r="S74" i="31" s="1"/>
  <c r="H176" i="46"/>
  <c r="I176" i="46" s="1"/>
  <c r="J176" i="46" s="1"/>
  <c r="K176" i="46" s="1"/>
  <c r="L176" i="46" s="1"/>
  <c r="M176" i="46" s="1"/>
  <c r="N176" i="46" s="1"/>
  <c r="O176" i="46" s="1"/>
  <c r="P176" i="46" s="1"/>
  <c r="Q176" i="46" s="1"/>
  <c r="R176" i="46" s="1"/>
  <c r="S176" i="46" s="1"/>
  <c r="H216" i="48"/>
  <c r="I216" i="48" s="1"/>
  <c r="J216" i="48" s="1"/>
  <c r="K216" i="48" s="1"/>
  <c r="L216" i="48" s="1"/>
  <c r="M216" i="48" s="1"/>
  <c r="N216" i="48" s="1"/>
  <c r="O216" i="48" s="1"/>
  <c r="P216" i="48" s="1"/>
  <c r="Q216" i="48" s="1"/>
  <c r="R216" i="48" s="1"/>
  <c r="S216" i="48" s="1"/>
  <c r="H66" i="48"/>
  <c r="I66" i="48" s="1"/>
  <c r="J66" i="48" s="1"/>
  <c r="K66" i="48" s="1"/>
  <c r="L66" i="48" s="1"/>
  <c r="M66" i="48" s="1"/>
  <c r="N66" i="48" s="1"/>
  <c r="O66" i="48" s="1"/>
  <c r="P66" i="48" s="1"/>
  <c r="Q66" i="48" s="1"/>
  <c r="R66" i="48" s="1"/>
  <c r="S66" i="48" s="1"/>
  <c r="H111" i="49"/>
  <c r="I111" i="49" s="1"/>
  <c r="J111" i="49" s="1"/>
  <c r="K111" i="49" s="1"/>
  <c r="L111" i="49" s="1"/>
  <c r="M111" i="49" s="1"/>
  <c r="N111" i="49" s="1"/>
  <c r="O111" i="49" s="1"/>
  <c r="P111" i="49" s="1"/>
  <c r="Q111" i="49" s="1"/>
  <c r="R111" i="49" s="1"/>
  <c r="S111" i="49" s="1"/>
  <c r="H136" i="50"/>
  <c r="I136" i="50" s="1"/>
  <c r="J136" i="50" s="1"/>
  <c r="K136" i="50" s="1"/>
  <c r="L136" i="50" s="1"/>
  <c r="M136" i="50" s="1"/>
  <c r="N136" i="50" s="1"/>
  <c r="O136" i="50" s="1"/>
  <c r="P136" i="50" s="1"/>
  <c r="Q136" i="50" s="1"/>
  <c r="R136" i="50" s="1"/>
  <c r="S136" i="50" s="1"/>
  <c r="H246" i="48"/>
  <c r="I246" i="48" s="1"/>
  <c r="J246" i="48" s="1"/>
  <c r="K246" i="48" s="1"/>
  <c r="L246" i="48" s="1"/>
  <c r="M246" i="48" s="1"/>
  <c r="N246" i="48" s="1"/>
  <c r="O246" i="48" s="1"/>
  <c r="P246" i="48" s="1"/>
  <c r="Q246" i="48" s="1"/>
  <c r="R246" i="48" s="1"/>
  <c r="S246" i="48" s="1"/>
  <c r="H126" i="48"/>
  <c r="I126" i="48" s="1"/>
  <c r="J126" i="48" s="1"/>
  <c r="K126" i="48" s="1"/>
  <c r="L126" i="48" s="1"/>
  <c r="M126" i="48" s="1"/>
  <c r="N126" i="48" s="1"/>
  <c r="O126" i="48" s="1"/>
  <c r="P126" i="48" s="1"/>
  <c r="Q126" i="48" s="1"/>
  <c r="R126" i="48" s="1"/>
  <c r="S126" i="48" s="1"/>
  <c r="H156" i="49"/>
  <c r="I156" i="49" s="1"/>
  <c r="J156" i="49" s="1"/>
  <c r="K156" i="49" s="1"/>
  <c r="L156" i="49" s="1"/>
  <c r="M156" i="49" s="1"/>
  <c r="N156" i="49" s="1"/>
  <c r="O156" i="49" s="1"/>
  <c r="P156" i="49" s="1"/>
  <c r="Q156" i="49" s="1"/>
  <c r="R156" i="49" s="1"/>
  <c r="S156" i="49" s="1"/>
  <c r="H246" i="50"/>
  <c r="I246" i="50" s="1"/>
  <c r="J246" i="50" s="1"/>
  <c r="K246" i="50" s="1"/>
  <c r="L246" i="50" s="1"/>
  <c r="M246" i="50" s="1"/>
  <c r="N246" i="50" s="1"/>
  <c r="O246" i="50" s="1"/>
  <c r="P246" i="50" s="1"/>
  <c r="Q246" i="50" s="1"/>
  <c r="R246" i="50" s="1"/>
  <c r="S246" i="50" s="1"/>
  <c r="H121" i="50"/>
  <c r="I121" i="50" s="1"/>
  <c r="J121" i="50" s="1"/>
  <c r="K121" i="50" s="1"/>
  <c r="L121" i="50" s="1"/>
  <c r="M121" i="50" s="1"/>
  <c r="N121" i="50" s="1"/>
  <c r="O121" i="50" s="1"/>
  <c r="P121" i="50" s="1"/>
  <c r="Q121" i="50" s="1"/>
  <c r="R121" i="50" s="1"/>
  <c r="S121" i="50" s="1"/>
  <c r="H11" i="48"/>
  <c r="I11" i="48" s="1"/>
  <c r="J11" i="48" s="1"/>
  <c r="K11" i="48" s="1"/>
  <c r="L11" i="48" s="1"/>
  <c r="M11" i="48" s="1"/>
  <c r="N11" i="48" s="1"/>
  <c r="O11" i="48" s="1"/>
  <c r="P11" i="48" s="1"/>
  <c r="Q11" i="48" s="1"/>
  <c r="R11" i="48" s="1"/>
  <c r="S11" i="48" s="1"/>
  <c r="H150" i="21"/>
  <c r="I150" i="21" s="1"/>
  <c r="J150" i="21" s="1"/>
  <c r="K150" i="21" s="1"/>
  <c r="L150" i="21" s="1"/>
  <c r="M150" i="21" s="1"/>
  <c r="N150" i="21" s="1"/>
  <c r="O150" i="21" s="1"/>
  <c r="P150" i="21" s="1"/>
  <c r="Q150" i="21" s="1"/>
  <c r="R150" i="21" s="1"/>
  <c r="S150" i="21" s="1"/>
  <c r="H238" i="22"/>
  <c r="I238" i="22" s="1"/>
  <c r="J238" i="22" s="1"/>
  <c r="K238" i="22" s="1"/>
  <c r="L238" i="22" s="1"/>
  <c r="M238" i="22" s="1"/>
  <c r="N238" i="22" s="1"/>
  <c r="O238" i="22" s="1"/>
  <c r="P238" i="22" s="1"/>
  <c r="Q238" i="22" s="1"/>
  <c r="R238" i="22" s="1"/>
  <c r="S238" i="22" s="1"/>
  <c r="H34" i="27"/>
  <c r="I34" i="27" s="1"/>
  <c r="J34" i="27" s="1"/>
  <c r="K34" i="27" s="1"/>
  <c r="L34" i="27" s="1"/>
  <c r="M34" i="27" s="1"/>
  <c r="N34" i="27" s="1"/>
  <c r="O34" i="27" s="1"/>
  <c r="P34" i="27" s="1"/>
  <c r="Q34" i="27" s="1"/>
  <c r="R34" i="27" s="1"/>
  <c r="S34" i="27" s="1"/>
  <c r="H18" i="30"/>
  <c r="I18" i="30" s="1"/>
  <c r="J18" i="30" s="1"/>
  <c r="K18" i="30" s="1"/>
  <c r="L18" i="30" s="1"/>
  <c r="M18" i="30" s="1"/>
  <c r="N18" i="30" s="1"/>
  <c r="O18" i="30" s="1"/>
  <c r="P18" i="30" s="1"/>
  <c r="Q18" i="30" s="1"/>
  <c r="R18" i="30" s="1"/>
  <c r="S18" i="30" s="1"/>
  <c r="H26" i="46"/>
  <c r="I26" i="46" s="1"/>
  <c r="J26" i="46" s="1"/>
  <c r="K26" i="46" s="1"/>
  <c r="L26" i="46" s="1"/>
  <c r="M26" i="46" s="1"/>
  <c r="N26" i="46" s="1"/>
  <c r="O26" i="46" s="1"/>
  <c r="P26" i="46" s="1"/>
  <c r="Q26" i="46" s="1"/>
  <c r="R26" i="46" s="1"/>
  <c r="S26" i="46" s="1"/>
  <c r="H116" i="48"/>
  <c r="I116" i="48" s="1"/>
  <c r="J116" i="48" s="1"/>
  <c r="K116" i="48" s="1"/>
  <c r="L116" i="48" s="1"/>
  <c r="M116" i="48" s="1"/>
  <c r="N116" i="48" s="1"/>
  <c r="O116" i="48" s="1"/>
  <c r="P116" i="48" s="1"/>
  <c r="Q116" i="48" s="1"/>
  <c r="R116" i="48" s="1"/>
  <c r="S116" i="48" s="1"/>
  <c r="H51" i="50"/>
  <c r="I51" i="50" s="1"/>
  <c r="J51" i="50" s="1"/>
  <c r="K51" i="50" s="1"/>
  <c r="L51" i="50" s="1"/>
  <c r="M51" i="50" s="1"/>
  <c r="N51" i="50" s="1"/>
  <c r="O51" i="50" s="1"/>
  <c r="P51" i="50" s="1"/>
  <c r="Q51" i="50" s="1"/>
  <c r="R51" i="50" s="1"/>
  <c r="S51" i="50" s="1"/>
  <c r="H111" i="51"/>
  <c r="I111" i="51" s="1"/>
  <c r="J111" i="51" s="1"/>
  <c r="K111" i="51" s="1"/>
  <c r="L111" i="51" s="1"/>
  <c r="M111" i="51" s="1"/>
  <c r="N111" i="51" s="1"/>
  <c r="O111" i="51" s="1"/>
  <c r="P111" i="51" s="1"/>
  <c r="Q111" i="51" s="1"/>
  <c r="R111" i="51" s="1"/>
  <c r="S111" i="51" s="1"/>
  <c r="H211" i="51"/>
  <c r="I211" i="51" s="1"/>
  <c r="J211" i="51" s="1"/>
  <c r="K211" i="51" s="1"/>
  <c r="L211" i="51" s="1"/>
  <c r="M211" i="51" s="1"/>
  <c r="N211" i="51" s="1"/>
  <c r="O211" i="51" s="1"/>
  <c r="P211" i="51" s="1"/>
  <c r="Q211" i="51" s="1"/>
  <c r="R211" i="51" s="1"/>
  <c r="S211" i="51" s="1"/>
  <c r="H82" i="4"/>
  <c r="I82" i="4" s="1"/>
  <c r="J82" i="4" s="1"/>
  <c r="K82" i="4" s="1"/>
  <c r="L82" i="4" s="1"/>
  <c r="M82" i="4" s="1"/>
  <c r="N82" i="4" s="1"/>
  <c r="O82" i="4" s="1"/>
  <c r="P82" i="4" s="1"/>
  <c r="Q82" i="4" s="1"/>
  <c r="R82" i="4" s="1"/>
  <c r="S82" i="4" s="1"/>
  <c r="H206" i="4"/>
  <c r="I206" i="4" s="1"/>
  <c r="J206" i="4" s="1"/>
  <c r="K206" i="4" s="1"/>
  <c r="L206" i="4" s="1"/>
  <c r="M206" i="4" s="1"/>
  <c r="N206" i="4" s="1"/>
  <c r="O206" i="4" s="1"/>
  <c r="P206" i="4" s="1"/>
  <c r="Q206" i="4" s="1"/>
  <c r="R206" i="4" s="1"/>
  <c r="S206" i="4" s="1"/>
  <c r="H238" i="21"/>
  <c r="I238" i="21" s="1"/>
  <c r="J238" i="21" s="1"/>
  <c r="K238" i="21" s="1"/>
  <c r="L238" i="21" s="1"/>
  <c r="M238" i="21" s="1"/>
  <c r="N238" i="21" s="1"/>
  <c r="O238" i="21" s="1"/>
  <c r="P238" i="21" s="1"/>
  <c r="Q238" i="21" s="1"/>
  <c r="R238" i="21" s="1"/>
  <c r="S238" i="21" s="1"/>
  <c r="H86" i="22"/>
  <c r="I86" i="22" s="1"/>
  <c r="J86" i="22" s="1"/>
  <c r="K86" i="22" s="1"/>
  <c r="L86" i="22" s="1"/>
  <c r="M86" i="22" s="1"/>
  <c r="N86" i="22" s="1"/>
  <c r="O86" i="22" s="1"/>
  <c r="P86" i="22" s="1"/>
  <c r="Q86" i="22" s="1"/>
  <c r="R86" i="22" s="1"/>
  <c r="S86" i="22" s="1"/>
  <c r="H186" i="22"/>
  <c r="I186" i="22" s="1"/>
  <c r="J186" i="22" s="1"/>
  <c r="K186" i="22" s="1"/>
  <c r="L186" i="22" s="1"/>
  <c r="M186" i="22" s="1"/>
  <c r="N186" i="22" s="1"/>
  <c r="O186" i="22" s="1"/>
  <c r="P186" i="22" s="1"/>
  <c r="Q186" i="22" s="1"/>
  <c r="R186" i="22" s="1"/>
  <c r="S186" i="22" s="1"/>
  <c r="H122" i="22"/>
  <c r="I122" i="22" s="1"/>
  <c r="J122" i="22" s="1"/>
  <c r="K122" i="22" s="1"/>
  <c r="L122" i="22" s="1"/>
  <c r="M122" i="22" s="1"/>
  <c r="N122" i="22" s="1"/>
  <c r="O122" i="22" s="1"/>
  <c r="P122" i="22" s="1"/>
  <c r="Q122" i="22" s="1"/>
  <c r="R122" i="22" s="1"/>
  <c r="S122" i="22" s="1"/>
  <c r="H38" i="23"/>
  <c r="I38" i="23" s="1"/>
  <c r="J38" i="23" s="1"/>
  <c r="K38" i="23" s="1"/>
  <c r="L38" i="23" s="1"/>
  <c r="M38" i="23" s="1"/>
  <c r="N38" i="23" s="1"/>
  <c r="O38" i="23" s="1"/>
  <c r="P38" i="23" s="1"/>
  <c r="Q38" i="23" s="1"/>
  <c r="R38" i="23" s="1"/>
  <c r="S38" i="23" s="1"/>
  <c r="H62" i="27"/>
  <c r="I62" i="27" s="1"/>
  <c r="J62" i="27" s="1"/>
  <c r="K62" i="27" s="1"/>
  <c r="L62" i="27" s="1"/>
  <c r="M62" i="27" s="1"/>
  <c r="N62" i="27" s="1"/>
  <c r="O62" i="27" s="1"/>
  <c r="P62" i="27" s="1"/>
  <c r="Q62" i="27" s="1"/>
  <c r="R62" i="27" s="1"/>
  <c r="S62" i="27" s="1"/>
  <c r="H62" i="28"/>
  <c r="I62" i="28" s="1"/>
  <c r="J62" i="28" s="1"/>
  <c r="K62" i="28" s="1"/>
  <c r="L62" i="28" s="1"/>
  <c r="M62" i="28" s="1"/>
  <c r="N62" i="28" s="1"/>
  <c r="O62" i="28" s="1"/>
  <c r="P62" i="28" s="1"/>
  <c r="Q62" i="28" s="1"/>
  <c r="R62" i="28" s="1"/>
  <c r="S62" i="28" s="1"/>
  <c r="H50" i="31"/>
  <c r="I50" i="31" s="1"/>
  <c r="J50" i="31" s="1"/>
  <c r="K50" i="31" s="1"/>
  <c r="L50" i="31" s="1"/>
  <c r="M50" i="31" s="1"/>
  <c r="N50" i="31" s="1"/>
  <c r="O50" i="31" s="1"/>
  <c r="P50" i="31" s="1"/>
  <c r="Q50" i="31" s="1"/>
  <c r="R50" i="31" s="1"/>
  <c r="S50" i="31" s="1"/>
  <c r="H151" i="46"/>
  <c r="I151" i="46" s="1"/>
  <c r="J151" i="46" s="1"/>
  <c r="K151" i="46" s="1"/>
  <c r="L151" i="46" s="1"/>
  <c r="M151" i="46" s="1"/>
  <c r="N151" i="46" s="1"/>
  <c r="O151" i="46" s="1"/>
  <c r="P151" i="46" s="1"/>
  <c r="Q151" i="46" s="1"/>
  <c r="R151" i="46" s="1"/>
  <c r="S151" i="46" s="1"/>
  <c r="H126" i="46"/>
  <c r="I126" i="46" s="1"/>
  <c r="J126" i="46" s="1"/>
  <c r="K126" i="46" s="1"/>
  <c r="L126" i="46" s="1"/>
  <c r="M126" i="46" s="1"/>
  <c r="N126" i="46" s="1"/>
  <c r="O126" i="46" s="1"/>
  <c r="P126" i="46" s="1"/>
  <c r="Q126" i="46" s="1"/>
  <c r="R126" i="46" s="1"/>
  <c r="S126" i="46" s="1"/>
  <c r="H46" i="49"/>
  <c r="I46" i="49" s="1"/>
  <c r="J46" i="49" s="1"/>
  <c r="K46" i="49" s="1"/>
  <c r="L46" i="49" s="1"/>
  <c r="M46" i="49" s="1"/>
  <c r="N46" i="49" s="1"/>
  <c r="O46" i="49" s="1"/>
  <c r="P46" i="49" s="1"/>
  <c r="Q46" i="49" s="1"/>
  <c r="R46" i="49" s="1"/>
  <c r="S46" i="49" s="1"/>
  <c r="H106" i="51"/>
  <c r="I106" i="51" s="1"/>
  <c r="J106" i="51" s="1"/>
  <c r="K106" i="51" s="1"/>
  <c r="L106" i="51" s="1"/>
  <c r="M106" i="51" s="1"/>
  <c r="N106" i="51" s="1"/>
  <c r="O106" i="51" s="1"/>
  <c r="P106" i="51" s="1"/>
  <c r="Q106" i="51" s="1"/>
  <c r="R106" i="51" s="1"/>
  <c r="S106" i="51" s="1"/>
  <c r="H150" i="22"/>
  <c r="I150" i="22" s="1"/>
  <c r="J150" i="22" s="1"/>
  <c r="K150" i="22" s="1"/>
  <c r="L150" i="22" s="1"/>
  <c r="M150" i="22" s="1"/>
  <c r="N150" i="22" s="1"/>
  <c r="O150" i="22" s="1"/>
  <c r="P150" i="22" s="1"/>
  <c r="Q150" i="22" s="1"/>
  <c r="R150" i="22" s="1"/>
  <c r="S150" i="22" s="1"/>
  <c r="H162" i="4"/>
  <c r="I162" i="4" s="1"/>
  <c r="J162" i="4" s="1"/>
  <c r="K162" i="4" s="1"/>
  <c r="L162" i="4" s="1"/>
  <c r="M162" i="4" s="1"/>
  <c r="N162" i="4" s="1"/>
  <c r="O162" i="4" s="1"/>
  <c r="P162" i="4" s="1"/>
  <c r="Q162" i="4" s="1"/>
  <c r="R162" i="4" s="1"/>
  <c r="S162" i="4" s="1"/>
  <c r="H250" i="4"/>
  <c r="I250" i="4" s="1"/>
  <c r="J250" i="4" s="1"/>
  <c r="K250" i="4" s="1"/>
  <c r="L250" i="4" s="1"/>
  <c r="M250" i="4" s="1"/>
  <c r="N250" i="4" s="1"/>
  <c r="O250" i="4" s="1"/>
  <c r="P250" i="4" s="1"/>
  <c r="Q250" i="4" s="1"/>
  <c r="R250" i="4" s="1"/>
  <c r="S250" i="4" s="1"/>
  <c r="H98" i="20"/>
  <c r="I98" i="20" s="1"/>
  <c r="J98" i="20" s="1"/>
  <c r="K98" i="20" s="1"/>
  <c r="L98" i="20" s="1"/>
  <c r="M98" i="20" s="1"/>
  <c r="N98" i="20" s="1"/>
  <c r="O98" i="20" s="1"/>
  <c r="P98" i="20" s="1"/>
  <c r="Q98" i="20" s="1"/>
  <c r="R98" i="20" s="1"/>
  <c r="S98" i="20" s="1"/>
  <c r="H250" i="20"/>
  <c r="I250" i="20" s="1"/>
  <c r="J250" i="20" s="1"/>
  <c r="K250" i="20" s="1"/>
  <c r="L250" i="20" s="1"/>
  <c r="M250" i="20" s="1"/>
  <c r="N250" i="20" s="1"/>
  <c r="O250" i="20" s="1"/>
  <c r="P250" i="20" s="1"/>
  <c r="Q250" i="20" s="1"/>
  <c r="R250" i="20" s="1"/>
  <c r="S250" i="20" s="1"/>
  <c r="H90" i="21"/>
  <c r="I90" i="21" s="1"/>
  <c r="J90" i="21" s="1"/>
  <c r="K90" i="21" s="1"/>
  <c r="L90" i="21" s="1"/>
  <c r="M90" i="21" s="1"/>
  <c r="N90" i="21" s="1"/>
  <c r="O90" i="21" s="1"/>
  <c r="P90" i="21" s="1"/>
  <c r="Q90" i="21" s="1"/>
  <c r="R90" i="21" s="1"/>
  <c r="S90" i="21" s="1"/>
  <c r="H46" i="22"/>
  <c r="I46" i="22" s="1"/>
  <c r="J46" i="22" s="1"/>
  <c r="K46" i="22" s="1"/>
  <c r="L46" i="22" s="1"/>
  <c r="M46" i="22" s="1"/>
  <c r="N46" i="22" s="1"/>
  <c r="O46" i="22" s="1"/>
  <c r="P46" i="22" s="1"/>
  <c r="Q46" i="22" s="1"/>
  <c r="R46" i="22" s="1"/>
  <c r="S46" i="22" s="1"/>
  <c r="H230" i="22"/>
  <c r="I230" i="22" s="1"/>
  <c r="J230" i="22" s="1"/>
  <c r="K230" i="22" s="1"/>
  <c r="L230" i="22" s="1"/>
  <c r="M230" i="22" s="1"/>
  <c r="N230" i="22" s="1"/>
  <c r="O230" i="22" s="1"/>
  <c r="P230" i="22" s="1"/>
  <c r="Q230" i="22" s="1"/>
  <c r="R230" i="22" s="1"/>
  <c r="S230" i="22" s="1"/>
  <c r="H182" i="22"/>
  <c r="I182" i="22" s="1"/>
  <c r="J182" i="22" s="1"/>
  <c r="K182" i="22" s="1"/>
  <c r="L182" i="22" s="1"/>
  <c r="M182" i="22" s="1"/>
  <c r="N182" i="22" s="1"/>
  <c r="O182" i="22" s="1"/>
  <c r="P182" i="22" s="1"/>
  <c r="Q182" i="22" s="1"/>
  <c r="R182" i="22" s="1"/>
  <c r="S182" i="22" s="1"/>
  <c r="H66" i="27"/>
  <c r="I66" i="27" s="1"/>
  <c r="J66" i="27" s="1"/>
  <c r="K66" i="27" s="1"/>
  <c r="L66" i="27" s="1"/>
  <c r="M66" i="27" s="1"/>
  <c r="N66" i="27" s="1"/>
  <c r="O66" i="27" s="1"/>
  <c r="P66" i="27" s="1"/>
  <c r="Q66" i="27" s="1"/>
  <c r="R66" i="27" s="1"/>
  <c r="S66" i="27" s="1"/>
  <c r="H11" i="49"/>
  <c r="I11" i="49" s="1"/>
  <c r="J11" i="49" s="1"/>
  <c r="K11" i="49" s="1"/>
  <c r="L11" i="49" s="1"/>
  <c r="M11" i="49" s="1"/>
  <c r="N11" i="49" s="1"/>
  <c r="O11" i="49" s="1"/>
  <c r="P11" i="49" s="1"/>
  <c r="Q11" i="49" s="1"/>
  <c r="R11" i="49" s="1"/>
  <c r="S11" i="49" s="1"/>
  <c r="H74" i="4"/>
  <c r="I74" i="4" s="1"/>
  <c r="J74" i="4" s="1"/>
  <c r="K74" i="4" s="1"/>
  <c r="L74" i="4" s="1"/>
  <c r="M74" i="4" s="1"/>
  <c r="N74" i="4" s="1"/>
  <c r="O74" i="4" s="1"/>
  <c r="P74" i="4" s="1"/>
  <c r="Q74" i="4" s="1"/>
  <c r="R74" i="4" s="1"/>
  <c r="S74" i="4" s="1"/>
  <c r="H238" i="4"/>
  <c r="I238" i="4" s="1"/>
  <c r="J238" i="4" s="1"/>
  <c r="K238" i="4" s="1"/>
  <c r="L238" i="4" s="1"/>
  <c r="M238" i="4" s="1"/>
  <c r="N238" i="4" s="1"/>
  <c r="O238" i="4" s="1"/>
  <c r="P238" i="4" s="1"/>
  <c r="Q238" i="4" s="1"/>
  <c r="R238" i="4" s="1"/>
  <c r="S238" i="4" s="1"/>
  <c r="H46" i="21"/>
  <c r="I46" i="21" s="1"/>
  <c r="J46" i="21" s="1"/>
  <c r="K46" i="21" s="1"/>
  <c r="L46" i="21" s="1"/>
  <c r="M46" i="21" s="1"/>
  <c r="N46" i="21" s="1"/>
  <c r="O46" i="21" s="1"/>
  <c r="P46" i="21" s="1"/>
  <c r="Q46" i="21" s="1"/>
  <c r="R46" i="21" s="1"/>
  <c r="S46" i="21" s="1"/>
  <c r="H106" i="21"/>
  <c r="I106" i="21" s="1"/>
  <c r="J106" i="21" s="1"/>
  <c r="K106" i="21" s="1"/>
  <c r="L106" i="21" s="1"/>
  <c r="M106" i="21" s="1"/>
  <c r="N106" i="21" s="1"/>
  <c r="O106" i="21" s="1"/>
  <c r="P106" i="21" s="1"/>
  <c r="Q106" i="21" s="1"/>
  <c r="R106" i="21" s="1"/>
  <c r="S106" i="21" s="1"/>
  <c r="H218" i="22"/>
  <c r="I218" i="22" s="1"/>
  <c r="J218" i="22" s="1"/>
  <c r="K218" i="22" s="1"/>
  <c r="L218" i="22" s="1"/>
  <c r="M218" i="22" s="1"/>
  <c r="N218" i="22" s="1"/>
  <c r="O218" i="22" s="1"/>
  <c r="P218" i="22" s="1"/>
  <c r="Q218" i="22" s="1"/>
  <c r="R218" i="22" s="1"/>
  <c r="S218" i="22" s="1"/>
  <c r="H190" i="22"/>
  <c r="I190" i="22" s="1"/>
  <c r="J190" i="22" s="1"/>
  <c r="K190" i="22" s="1"/>
  <c r="L190" i="22" s="1"/>
  <c r="M190" i="22" s="1"/>
  <c r="N190" i="22" s="1"/>
  <c r="O190" i="22" s="1"/>
  <c r="P190" i="22" s="1"/>
  <c r="Q190" i="22" s="1"/>
  <c r="R190" i="22" s="1"/>
  <c r="S190" i="22" s="1"/>
  <c r="H186" i="46"/>
  <c r="I186" i="46" s="1"/>
  <c r="J186" i="46" s="1"/>
  <c r="K186" i="46" s="1"/>
  <c r="L186" i="46" s="1"/>
  <c r="M186" i="46" s="1"/>
  <c r="N186" i="46" s="1"/>
  <c r="O186" i="46" s="1"/>
  <c r="P186" i="46" s="1"/>
  <c r="Q186" i="46" s="1"/>
  <c r="R186" i="46" s="1"/>
  <c r="S186" i="46" s="1"/>
  <c r="H206" i="49"/>
  <c r="I206" i="49" s="1"/>
  <c r="J206" i="49" s="1"/>
  <c r="K206" i="49" s="1"/>
  <c r="L206" i="49" s="1"/>
  <c r="M206" i="49" s="1"/>
  <c r="N206" i="49" s="1"/>
  <c r="O206" i="49" s="1"/>
  <c r="P206" i="49" s="1"/>
  <c r="Q206" i="49" s="1"/>
  <c r="R206" i="49" s="1"/>
  <c r="S206" i="49" s="1"/>
  <c r="H126" i="51"/>
  <c r="I126" i="51" s="1"/>
  <c r="J126" i="51" s="1"/>
  <c r="K126" i="51" s="1"/>
  <c r="L126" i="51" s="1"/>
  <c r="M126" i="51" s="1"/>
  <c r="N126" i="51" s="1"/>
  <c r="O126" i="51" s="1"/>
  <c r="P126" i="51" s="1"/>
  <c r="Q126" i="51" s="1"/>
  <c r="R126" i="51" s="1"/>
  <c r="S126" i="51" s="1"/>
  <c r="H251" i="51"/>
  <c r="I251" i="51" s="1"/>
  <c r="J251" i="51" s="1"/>
  <c r="K251" i="51" s="1"/>
  <c r="L251" i="51" s="1"/>
  <c r="M251" i="51" s="1"/>
  <c r="N251" i="51" s="1"/>
  <c r="O251" i="51" s="1"/>
  <c r="P251" i="51" s="1"/>
  <c r="Q251" i="51" s="1"/>
  <c r="R251" i="51" s="1"/>
  <c r="S251" i="51" s="1"/>
  <c r="H154" i="22"/>
  <c r="I154" i="22" s="1"/>
  <c r="J154" i="22" s="1"/>
  <c r="K154" i="22" s="1"/>
  <c r="L154" i="22" s="1"/>
  <c r="M154" i="22" s="1"/>
  <c r="N154" i="22" s="1"/>
  <c r="O154" i="22" s="1"/>
  <c r="P154" i="22" s="1"/>
  <c r="Q154" i="22" s="1"/>
  <c r="R154" i="22" s="1"/>
  <c r="S154" i="22" s="1"/>
  <c r="H50" i="23"/>
  <c r="I50" i="23" s="1"/>
  <c r="J50" i="23" s="1"/>
  <c r="K50" i="23" s="1"/>
  <c r="L50" i="23" s="1"/>
  <c r="M50" i="23" s="1"/>
  <c r="N50" i="23" s="1"/>
  <c r="O50" i="23" s="1"/>
  <c r="P50" i="23" s="1"/>
  <c r="Q50" i="23" s="1"/>
  <c r="R50" i="23" s="1"/>
  <c r="S50" i="23" s="1"/>
  <c r="H74" i="27"/>
  <c r="I74" i="27" s="1"/>
  <c r="J74" i="27" s="1"/>
  <c r="K74" i="27" s="1"/>
  <c r="L74" i="27" s="1"/>
  <c r="M74" i="27" s="1"/>
  <c r="N74" i="27" s="1"/>
  <c r="O74" i="27" s="1"/>
  <c r="P74" i="27" s="1"/>
  <c r="Q74" i="27" s="1"/>
  <c r="R74" i="27" s="1"/>
  <c r="S74" i="27" s="1"/>
  <c r="H26" i="30"/>
  <c r="I26" i="30" s="1"/>
  <c r="J26" i="30" s="1"/>
  <c r="K26" i="30" s="1"/>
  <c r="L26" i="30" s="1"/>
  <c r="M26" i="30" s="1"/>
  <c r="N26" i="30" s="1"/>
  <c r="O26" i="30" s="1"/>
  <c r="P26" i="30" s="1"/>
  <c r="Q26" i="30" s="1"/>
  <c r="R26" i="30" s="1"/>
  <c r="S26" i="30" s="1"/>
  <c r="H261" i="46"/>
  <c r="I261" i="46" s="1"/>
  <c r="J261" i="46" s="1"/>
  <c r="K261" i="46" s="1"/>
  <c r="L261" i="46" s="1"/>
  <c r="M261" i="46" s="1"/>
  <c r="N261" i="46" s="1"/>
  <c r="O261" i="46" s="1"/>
  <c r="P261" i="46" s="1"/>
  <c r="Q261" i="46" s="1"/>
  <c r="R261" i="46" s="1"/>
  <c r="S261" i="46" s="1"/>
  <c r="H21" i="49"/>
  <c r="I21" i="49" s="1"/>
  <c r="J21" i="49" s="1"/>
  <c r="K21" i="49" s="1"/>
  <c r="L21" i="49" s="1"/>
  <c r="M21" i="49" s="1"/>
  <c r="N21" i="49" s="1"/>
  <c r="O21" i="49" s="1"/>
  <c r="P21" i="49" s="1"/>
  <c r="Q21" i="49" s="1"/>
  <c r="R21" i="49" s="1"/>
  <c r="S21" i="49" s="1"/>
  <c r="H50" i="21"/>
  <c r="I50" i="21" s="1"/>
  <c r="J50" i="21" s="1"/>
  <c r="K50" i="21" s="1"/>
  <c r="L50" i="21" s="1"/>
  <c r="M50" i="21" s="1"/>
  <c r="N50" i="21" s="1"/>
  <c r="O50" i="21" s="1"/>
  <c r="P50" i="21" s="1"/>
  <c r="Q50" i="21" s="1"/>
  <c r="R50" i="21" s="1"/>
  <c r="S50" i="21" s="1"/>
  <c r="H158" i="22"/>
  <c r="I158" i="22" s="1"/>
  <c r="J158" i="22" s="1"/>
  <c r="K158" i="22" s="1"/>
  <c r="L158" i="22" s="1"/>
  <c r="M158" i="22" s="1"/>
  <c r="N158" i="22" s="1"/>
  <c r="O158" i="22" s="1"/>
  <c r="P158" i="22" s="1"/>
  <c r="Q158" i="22" s="1"/>
  <c r="R158" i="22" s="1"/>
  <c r="S158" i="22" s="1"/>
  <c r="H106" i="46"/>
  <c r="I106" i="46" s="1"/>
  <c r="J106" i="46" s="1"/>
  <c r="K106" i="46" s="1"/>
  <c r="L106" i="46" s="1"/>
  <c r="M106" i="46" s="1"/>
  <c r="N106" i="46" s="1"/>
  <c r="O106" i="46" s="1"/>
  <c r="P106" i="46" s="1"/>
  <c r="Q106" i="46" s="1"/>
  <c r="R106" i="46" s="1"/>
  <c r="S106" i="46" s="1"/>
  <c r="H96" i="49"/>
  <c r="I96" i="49" s="1"/>
  <c r="J96" i="49" s="1"/>
  <c r="K96" i="49" s="1"/>
  <c r="L96" i="49" s="1"/>
  <c r="M96" i="49" s="1"/>
  <c r="N96" i="49" s="1"/>
  <c r="O96" i="49" s="1"/>
  <c r="P96" i="49" s="1"/>
  <c r="Q96" i="49" s="1"/>
  <c r="R96" i="49" s="1"/>
  <c r="S96" i="49" s="1"/>
  <c r="H181" i="50"/>
  <c r="I181" i="50" s="1"/>
  <c r="J181" i="50" s="1"/>
  <c r="K181" i="50" s="1"/>
  <c r="L181" i="50" s="1"/>
  <c r="M181" i="50" s="1"/>
  <c r="N181" i="50" s="1"/>
  <c r="O181" i="50" s="1"/>
  <c r="P181" i="50" s="1"/>
  <c r="Q181" i="50" s="1"/>
  <c r="R181" i="50" s="1"/>
  <c r="S181" i="50" s="1"/>
  <c r="H134" i="4"/>
  <c r="I134" i="4" s="1"/>
  <c r="J134" i="4" s="1"/>
  <c r="K134" i="4" s="1"/>
  <c r="L134" i="4" s="1"/>
  <c r="M134" i="4" s="1"/>
  <c r="N134" i="4" s="1"/>
  <c r="O134" i="4" s="1"/>
  <c r="P134" i="4" s="1"/>
  <c r="Q134" i="4" s="1"/>
  <c r="R134" i="4" s="1"/>
  <c r="S134" i="4" s="1"/>
  <c r="H226" i="22"/>
  <c r="I226" i="22" s="1"/>
  <c r="J226" i="22" s="1"/>
  <c r="K226" i="22" s="1"/>
  <c r="L226" i="22" s="1"/>
  <c r="M226" i="22" s="1"/>
  <c r="N226" i="22" s="1"/>
  <c r="O226" i="22" s="1"/>
  <c r="P226" i="22" s="1"/>
  <c r="Q226" i="22" s="1"/>
  <c r="R226" i="22" s="1"/>
  <c r="S226" i="22" s="1"/>
  <c r="H166" i="22"/>
  <c r="I166" i="22" s="1"/>
  <c r="J166" i="22" s="1"/>
  <c r="K166" i="22" s="1"/>
  <c r="L166" i="22" s="1"/>
  <c r="M166" i="22" s="1"/>
  <c r="N166" i="22" s="1"/>
  <c r="O166" i="22" s="1"/>
  <c r="P166" i="22" s="1"/>
  <c r="Q166" i="22" s="1"/>
  <c r="R166" i="22" s="1"/>
  <c r="S166" i="22" s="1"/>
  <c r="H86" i="50"/>
  <c r="I86" i="50" s="1"/>
  <c r="J86" i="50" s="1"/>
  <c r="K86" i="50" s="1"/>
  <c r="L86" i="50" s="1"/>
  <c r="M86" i="50" s="1"/>
  <c r="N86" i="50" s="1"/>
  <c r="O86" i="50" s="1"/>
  <c r="P86" i="50" s="1"/>
  <c r="Q86" i="50" s="1"/>
  <c r="R86" i="50" s="1"/>
  <c r="S86" i="50" s="1"/>
  <c r="H81" i="50"/>
  <c r="I81" i="50" s="1"/>
  <c r="J81" i="50" s="1"/>
  <c r="K81" i="50" s="1"/>
  <c r="L81" i="50" s="1"/>
  <c r="M81" i="50" s="1"/>
  <c r="N81" i="50" s="1"/>
  <c r="O81" i="50" s="1"/>
  <c r="P81" i="50" s="1"/>
  <c r="Q81" i="50" s="1"/>
  <c r="R81" i="50" s="1"/>
  <c r="S81" i="50" s="1"/>
  <c r="H210" i="21"/>
  <c r="I210" i="21" s="1"/>
  <c r="J210" i="21" s="1"/>
  <c r="K210" i="21" s="1"/>
  <c r="L210" i="21" s="1"/>
  <c r="M210" i="21" s="1"/>
  <c r="N210" i="21" s="1"/>
  <c r="O210" i="21" s="1"/>
  <c r="P210" i="21" s="1"/>
  <c r="Q210" i="21" s="1"/>
  <c r="R210" i="21" s="1"/>
  <c r="S210" i="21" s="1"/>
  <c r="H114" i="23"/>
  <c r="I114" i="23" s="1"/>
  <c r="J114" i="23" s="1"/>
  <c r="K114" i="23" s="1"/>
  <c r="L114" i="23" s="1"/>
  <c r="M114" i="23" s="1"/>
  <c r="N114" i="23" s="1"/>
  <c r="O114" i="23" s="1"/>
  <c r="P114" i="23" s="1"/>
  <c r="Q114" i="23" s="1"/>
  <c r="R114" i="23" s="1"/>
  <c r="S114" i="23" s="1"/>
  <c r="H70" i="4"/>
  <c r="I70" i="4" s="1"/>
  <c r="J70" i="4" s="1"/>
  <c r="K70" i="4" s="1"/>
  <c r="L70" i="4" s="1"/>
  <c r="M70" i="4" s="1"/>
  <c r="N70" i="4" s="1"/>
  <c r="O70" i="4" s="1"/>
  <c r="P70" i="4" s="1"/>
  <c r="Q70" i="4" s="1"/>
  <c r="R70" i="4" s="1"/>
  <c r="S70" i="4" s="1"/>
  <c r="H126" i="22"/>
  <c r="I126" i="22" s="1"/>
  <c r="J126" i="22" s="1"/>
  <c r="K126" i="22" s="1"/>
  <c r="L126" i="22" s="1"/>
  <c r="M126" i="22" s="1"/>
  <c r="N126" i="22" s="1"/>
  <c r="O126" i="22" s="1"/>
  <c r="P126" i="22" s="1"/>
  <c r="Q126" i="22" s="1"/>
  <c r="R126" i="22" s="1"/>
  <c r="S126" i="22" s="1"/>
  <c r="H130" i="23"/>
  <c r="I130" i="23" s="1"/>
  <c r="J130" i="23" s="1"/>
  <c r="K130" i="23" s="1"/>
  <c r="L130" i="23" s="1"/>
  <c r="M130" i="23" s="1"/>
  <c r="N130" i="23" s="1"/>
  <c r="O130" i="23" s="1"/>
  <c r="P130" i="23" s="1"/>
  <c r="Q130" i="23" s="1"/>
  <c r="R130" i="23" s="1"/>
  <c r="S130" i="23" s="1"/>
  <c r="H18" i="29"/>
  <c r="I18" i="29" s="1"/>
  <c r="J18" i="29" s="1"/>
  <c r="K18" i="29" s="1"/>
  <c r="L18" i="29" s="1"/>
  <c r="M18" i="29" s="1"/>
  <c r="N18" i="29" s="1"/>
  <c r="O18" i="29" s="1"/>
  <c r="P18" i="29" s="1"/>
  <c r="Q18" i="29" s="1"/>
  <c r="R18" i="29" s="1"/>
  <c r="S18" i="29" s="1"/>
  <c r="H11" i="51"/>
  <c r="I11" i="51" s="1"/>
  <c r="J11" i="51" s="1"/>
  <c r="K11" i="51" s="1"/>
  <c r="L11" i="51" s="1"/>
  <c r="M11" i="51" s="1"/>
  <c r="N11" i="51" s="1"/>
  <c r="O11" i="51" s="1"/>
  <c r="P11" i="51" s="1"/>
  <c r="Q11" i="51" s="1"/>
  <c r="R11" i="51" s="1"/>
  <c r="S11" i="51" s="1"/>
  <c r="H146" i="4"/>
  <c r="I146" i="4" s="1"/>
  <c r="J146" i="4" s="1"/>
  <c r="K146" i="4" s="1"/>
  <c r="L146" i="4" s="1"/>
  <c r="M146" i="4" s="1"/>
  <c r="N146" i="4" s="1"/>
  <c r="O146" i="4" s="1"/>
  <c r="P146" i="4" s="1"/>
  <c r="Q146" i="4" s="1"/>
  <c r="R146" i="4" s="1"/>
  <c r="S146" i="4" s="1"/>
  <c r="H130" i="22"/>
  <c r="I130" i="22" s="1"/>
  <c r="J130" i="22" s="1"/>
  <c r="K130" i="22" s="1"/>
  <c r="L130" i="22" s="1"/>
  <c r="M130" i="22" s="1"/>
  <c r="N130" i="22" s="1"/>
  <c r="O130" i="22" s="1"/>
  <c r="P130" i="22" s="1"/>
  <c r="Q130" i="22" s="1"/>
  <c r="R130" i="22" s="1"/>
  <c r="S130" i="22" s="1"/>
  <c r="H201" i="49"/>
  <c r="I201" i="49" s="1"/>
  <c r="J201" i="49" s="1"/>
  <c r="K201" i="49" s="1"/>
  <c r="L201" i="49" s="1"/>
  <c r="M201" i="49" s="1"/>
  <c r="N201" i="49" s="1"/>
  <c r="O201" i="49" s="1"/>
  <c r="P201" i="49" s="1"/>
  <c r="Q201" i="49" s="1"/>
  <c r="R201" i="49" s="1"/>
  <c r="S201" i="49" s="1"/>
  <c r="H196" i="50"/>
  <c r="I196" i="50" s="1"/>
  <c r="J196" i="50" s="1"/>
  <c r="K196" i="50" s="1"/>
  <c r="L196" i="50" s="1"/>
  <c r="M196" i="50" s="1"/>
  <c r="N196" i="50" s="1"/>
  <c r="O196" i="50" s="1"/>
  <c r="P196" i="50" s="1"/>
  <c r="Q196" i="50" s="1"/>
  <c r="R196" i="50" s="1"/>
  <c r="S196" i="50" s="1"/>
  <c r="H110" i="23"/>
  <c r="I110" i="23" s="1"/>
  <c r="J110" i="23" s="1"/>
  <c r="K110" i="23" s="1"/>
  <c r="L110" i="23" s="1"/>
  <c r="M110" i="23" s="1"/>
  <c r="N110" i="23" s="1"/>
  <c r="O110" i="23" s="1"/>
  <c r="P110" i="23" s="1"/>
  <c r="Q110" i="23" s="1"/>
  <c r="R110" i="23" s="1"/>
  <c r="S110" i="23" s="1"/>
  <c r="H46" i="31"/>
  <c r="I46" i="31" s="1"/>
  <c r="J46" i="31" s="1"/>
  <c r="K46" i="31" s="1"/>
  <c r="L46" i="31" s="1"/>
  <c r="M46" i="31" s="1"/>
  <c r="N46" i="31" s="1"/>
  <c r="O46" i="31" s="1"/>
  <c r="P46" i="31" s="1"/>
  <c r="Q46" i="31" s="1"/>
  <c r="R46" i="31" s="1"/>
  <c r="S46" i="31" s="1"/>
  <c r="H31" i="46"/>
  <c r="I31" i="46" s="1"/>
  <c r="J31" i="46" s="1"/>
  <c r="K31" i="46" s="1"/>
  <c r="L31" i="46" s="1"/>
  <c r="M31" i="46" s="1"/>
  <c r="N31" i="46" s="1"/>
  <c r="O31" i="46" s="1"/>
  <c r="P31" i="46" s="1"/>
  <c r="Q31" i="46" s="1"/>
  <c r="R31" i="46" s="1"/>
  <c r="S31" i="46" s="1"/>
  <c r="H26" i="48"/>
  <c r="I26" i="48" s="1"/>
  <c r="J26" i="48" s="1"/>
  <c r="K26" i="48" s="1"/>
  <c r="L26" i="48" s="1"/>
  <c r="M26" i="48" s="1"/>
  <c r="N26" i="48" s="1"/>
  <c r="O26" i="48" s="1"/>
  <c r="P26" i="48" s="1"/>
  <c r="Q26" i="48" s="1"/>
  <c r="R26" i="48" s="1"/>
  <c r="S26" i="48" s="1"/>
  <c r="H66" i="49"/>
  <c r="I66" i="49" s="1"/>
  <c r="J66" i="49" s="1"/>
  <c r="K66" i="49" s="1"/>
  <c r="L66" i="49" s="1"/>
  <c r="M66" i="49" s="1"/>
  <c r="N66" i="49" s="1"/>
  <c r="O66" i="49" s="1"/>
  <c r="P66" i="49" s="1"/>
  <c r="Q66" i="49" s="1"/>
  <c r="R66" i="49" s="1"/>
  <c r="S66" i="49" s="1"/>
  <c r="H141" i="50"/>
  <c r="I141" i="50" s="1"/>
  <c r="J141" i="50" s="1"/>
  <c r="K141" i="50" s="1"/>
  <c r="L141" i="50" s="1"/>
  <c r="M141" i="50" s="1"/>
  <c r="N141" i="50" s="1"/>
  <c r="O141" i="50" s="1"/>
  <c r="P141" i="50" s="1"/>
  <c r="Q141" i="50" s="1"/>
  <c r="R141" i="50" s="1"/>
  <c r="S141" i="50" s="1"/>
  <c r="H206" i="22"/>
  <c r="I206" i="22" s="1"/>
  <c r="J206" i="22" s="1"/>
  <c r="K206" i="22" s="1"/>
  <c r="L206" i="22" s="1"/>
  <c r="M206" i="22" s="1"/>
  <c r="N206" i="22" s="1"/>
  <c r="O206" i="22" s="1"/>
  <c r="P206" i="22" s="1"/>
  <c r="Q206" i="22" s="1"/>
  <c r="R206" i="22" s="1"/>
  <c r="S206" i="22" s="1"/>
  <c r="H30" i="30"/>
  <c r="I30" i="30" s="1"/>
  <c r="J30" i="30" s="1"/>
  <c r="K30" i="30" s="1"/>
  <c r="L30" i="30" s="1"/>
  <c r="M30" i="30" s="1"/>
  <c r="N30" i="30" s="1"/>
  <c r="O30" i="30" s="1"/>
  <c r="P30" i="30" s="1"/>
  <c r="Q30" i="30" s="1"/>
  <c r="R30" i="30" s="1"/>
  <c r="S30" i="30" s="1"/>
  <c r="H281" i="46"/>
  <c r="I281" i="46" s="1"/>
  <c r="J281" i="46" s="1"/>
  <c r="K281" i="46" s="1"/>
  <c r="L281" i="46" s="1"/>
  <c r="M281" i="46" s="1"/>
  <c r="N281" i="46" s="1"/>
  <c r="O281" i="46" s="1"/>
  <c r="P281" i="46" s="1"/>
  <c r="Q281" i="46" s="1"/>
  <c r="R281" i="46" s="1"/>
  <c r="S281" i="46" s="1"/>
  <c r="H251" i="49"/>
  <c r="I251" i="49" s="1"/>
  <c r="J251" i="49" s="1"/>
  <c r="K251" i="49" s="1"/>
  <c r="L251" i="49" s="1"/>
  <c r="M251" i="49" s="1"/>
  <c r="N251" i="49" s="1"/>
  <c r="O251" i="49" s="1"/>
  <c r="P251" i="49" s="1"/>
  <c r="Q251" i="49" s="1"/>
  <c r="R251" i="49" s="1"/>
  <c r="S251" i="49" s="1"/>
  <c r="H151" i="51"/>
  <c r="I151" i="51" s="1"/>
  <c r="J151" i="51" s="1"/>
  <c r="K151" i="51" s="1"/>
  <c r="L151" i="51" s="1"/>
  <c r="M151" i="51" s="1"/>
  <c r="N151" i="51" s="1"/>
  <c r="O151" i="51" s="1"/>
  <c r="P151" i="51" s="1"/>
  <c r="Q151" i="51" s="1"/>
  <c r="R151" i="51" s="1"/>
  <c r="S151" i="51" s="1"/>
  <c r="H66" i="4"/>
  <c r="I66" i="4" s="1"/>
  <c r="J66" i="4" s="1"/>
  <c r="K66" i="4" s="1"/>
  <c r="L66" i="4" s="1"/>
  <c r="M66" i="4" s="1"/>
  <c r="N66" i="4" s="1"/>
  <c r="O66" i="4" s="1"/>
  <c r="P66" i="4" s="1"/>
  <c r="Q66" i="4" s="1"/>
  <c r="R66" i="4" s="1"/>
  <c r="S66" i="4" s="1"/>
  <c r="H150" i="4"/>
  <c r="I150" i="4" s="1"/>
  <c r="J150" i="4" s="1"/>
  <c r="K150" i="4" s="1"/>
  <c r="L150" i="4" s="1"/>
  <c r="M150" i="4" s="1"/>
  <c r="N150" i="4" s="1"/>
  <c r="O150" i="4" s="1"/>
  <c r="P150" i="4" s="1"/>
  <c r="Q150" i="4" s="1"/>
  <c r="R150" i="4" s="1"/>
  <c r="S150" i="4" s="1"/>
  <c r="H114" i="21"/>
  <c r="I114" i="21" s="1"/>
  <c r="J114" i="21" s="1"/>
  <c r="K114" i="21" s="1"/>
  <c r="L114" i="21" s="1"/>
  <c r="M114" i="21" s="1"/>
  <c r="N114" i="21" s="1"/>
  <c r="O114" i="21" s="1"/>
  <c r="P114" i="21" s="1"/>
  <c r="Q114" i="21" s="1"/>
  <c r="R114" i="21" s="1"/>
  <c r="S114" i="21" s="1"/>
  <c r="H50" i="22"/>
  <c r="I50" i="22" s="1"/>
  <c r="J50" i="22" s="1"/>
  <c r="K50" i="22" s="1"/>
  <c r="L50" i="22" s="1"/>
  <c r="M50" i="22" s="1"/>
  <c r="N50" i="22" s="1"/>
  <c r="O50" i="22" s="1"/>
  <c r="P50" i="22" s="1"/>
  <c r="Q50" i="22" s="1"/>
  <c r="R50" i="22" s="1"/>
  <c r="S50" i="22" s="1"/>
  <c r="H114" i="22"/>
  <c r="I114" i="22" s="1"/>
  <c r="J114" i="22" s="1"/>
  <c r="K114" i="22" s="1"/>
  <c r="L114" i="22" s="1"/>
  <c r="M114" i="22" s="1"/>
  <c r="N114" i="22" s="1"/>
  <c r="O114" i="22" s="1"/>
  <c r="P114" i="22" s="1"/>
  <c r="Q114" i="22" s="1"/>
  <c r="R114" i="22" s="1"/>
  <c r="S114" i="22" s="1"/>
  <c r="H174" i="22"/>
  <c r="I174" i="22" s="1"/>
  <c r="J174" i="22" s="1"/>
  <c r="K174" i="22" s="1"/>
  <c r="L174" i="22" s="1"/>
  <c r="M174" i="22" s="1"/>
  <c r="N174" i="22" s="1"/>
  <c r="O174" i="22" s="1"/>
  <c r="P174" i="22" s="1"/>
  <c r="Q174" i="22" s="1"/>
  <c r="R174" i="22" s="1"/>
  <c r="S174" i="22" s="1"/>
  <c r="H241" i="50"/>
  <c r="I241" i="50" s="1"/>
  <c r="J241" i="50" s="1"/>
  <c r="K241" i="50" s="1"/>
  <c r="L241" i="50" s="1"/>
  <c r="M241" i="50" s="1"/>
  <c r="N241" i="50" s="1"/>
  <c r="O241" i="50" s="1"/>
  <c r="P241" i="50" s="1"/>
  <c r="Q241" i="50" s="1"/>
  <c r="R241" i="50" s="1"/>
  <c r="S241" i="50" s="1"/>
  <c r="H70" i="22"/>
  <c r="I70" i="22" s="1"/>
  <c r="J70" i="22" s="1"/>
  <c r="K70" i="22" s="1"/>
  <c r="L70" i="22" s="1"/>
  <c r="M70" i="22" s="1"/>
  <c r="N70" i="22" s="1"/>
  <c r="O70" i="22" s="1"/>
  <c r="P70" i="22" s="1"/>
  <c r="Q70" i="22" s="1"/>
  <c r="R70" i="22" s="1"/>
  <c r="S70" i="22" s="1"/>
  <c r="H16" i="50"/>
  <c r="I16" i="50" s="1"/>
  <c r="J16" i="50" s="1"/>
  <c r="K16" i="50" s="1"/>
  <c r="L16" i="50" s="1"/>
  <c r="M16" i="50" s="1"/>
  <c r="N16" i="50" s="1"/>
  <c r="O16" i="50" s="1"/>
  <c r="P16" i="50" s="1"/>
  <c r="Q16" i="50" s="1"/>
  <c r="R16" i="50" s="1"/>
  <c r="S16" i="50" s="1"/>
  <c r="H94" i="21"/>
  <c r="I94" i="21" s="1"/>
  <c r="J94" i="21" s="1"/>
  <c r="K94" i="21" s="1"/>
  <c r="L94" i="21" s="1"/>
  <c r="M94" i="21" s="1"/>
  <c r="N94" i="21" s="1"/>
  <c r="O94" i="21" s="1"/>
  <c r="P94" i="21" s="1"/>
  <c r="Q94" i="21" s="1"/>
  <c r="R94" i="21" s="1"/>
  <c r="S94" i="21" s="1"/>
  <c r="H214" i="22"/>
  <c r="I214" i="22" s="1"/>
  <c r="J214" i="22" s="1"/>
  <c r="K214" i="22" s="1"/>
  <c r="L214" i="22" s="1"/>
  <c r="M214" i="22" s="1"/>
  <c r="N214" i="22" s="1"/>
  <c r="O214" i="22" s="1"/>
  <c r="P214" i="22" s="1"/>
  <c r="Q214" i="22" s="1"/>
  <c r="R214" i="22" s="1"/>
  <c r="S214" i="22" s="1"/>
  <c r="H142" i="22"/>
  <c r="I142" i="22" s="1"/>
  <c r="J142" i="22" s="1"/>
  <c r="K142" i="22" s="1"/>
  <c r="L142" i="22" s="1"/>
  <c r="M142" i="22" s="1"/>
  <c r="N142" i="22" s="1"/>
  <c r="O142" i="22" s="1"/>
  <c r="P142" i="22" s="1"/>
  <c r="Q142" i="22" s="1"/>
  <c r="R142" i="22" s="1"/>
  <c r="S142" i="22" s="1"/>
  <c r="H58" i="28"/>
  <c r="I58" i="28" s="1"/>
  <c r="J58" i="28" s="1"/>
  <c r="K58" i="28" s="1"/>
  <c r="L58" i="28" s="1"/>
  <c r="M58" i="28" s="1"/>
  <c r="N58" i="28" s="1"/>
  <c r="O58" i="28" s="1"/>
  <c r="P58" i="28" s="1"/>
  <c r="Q58" i="28" s="1"/>
  <c r="R58" i="28" s="1"/>
  <c r="S58" i="28" s="1"/>
  <c r="H14" i="29"/>
  <c r="I14" i="29" s="1"/>
  <c r="J14" i="29" s="1"/>
  <c r="K14" i="29" s="1"/>
  <c r="L14" i="29" s="1"/>
  <c r="M14" i="29" s="1"/>
  <c r="N14" i="29" s="1"/>
  <c r="O14" i="29" s="1"/>
  <c r="P14" i="29" s="1"/>
  <c r="Q14" i="29" s="1"/>
  <c r="R14" i="29" s="1"/>
  <c r="S14" i="29" s="1"/>
  <c r="H58" i="4"/>
  <c r="I58" i="4" s="1"/>
  <c r="J58" i="4" s="1"/>
  <c r="K58" i="4" s="1"/>
  <c r="L58" i="4" s="1"/>
  <c r="M58" i="4" s="1"/>
  <c r="N58" i="4" s="1"/>
  <c r="O58" i="4" s="1"/>
  <c r="P58" i="4" s="1"/>
  <c r="Q58" i="4" s="1"/>
  <c r="R58" i="4" s="1"/>
  <c r="S58" i="4" s="1"/>
  <c r="H218" i="20"/>
  <c r="I218" i="20" s="1"/>
  <c r="J218" i="20" s="1"/>
  <c r="K218" i="20" s="1"/>
  <c r="L218" i="20" s="1"/>
  <c r="M218" i="20" s="1"/>
  <c r="N218" i="20" s="1"/>
  <c r="O218" i="20" s="1"/>
  <c r="P218" i="20" s="1"/>
  <c r="Q218" i="20" s="1"/>
  <c r="R218" i="20" s="1"/>
  <c r="S218" i="20" s="1"/>
  <c r="H110" i="21"/>
  <c r="I110" i="21" s="1"/>
  <c r="J110" i="21" s="1"/>
  <c r="K110" i="21" s="1"/>
  <c r="L110" i="21" s="1"/>
  <c r="M110" i="21" s="1"/>
  <c r="N110" i="21" s="1"/>
  <c r="O110" i="21" s="1"/>
  <c r="P110" i="21" s="1"/>
  <c r="Q110" i="21" s="1"/>
  <c r="R110" i="21" s="1"/>
  <c r="S110" i="21" s="1"/>
  <c r="H78" i="22"/>
  <c r="I78" i="22" s="1"/>
  <c r="J78" i="22" s="1"/>
  <c r="K78" i="22" s="1"/>
  <c r="L78" i="22" s="1"/>
  <c r="M78" i="22" s="1"/>
  <c r="N78" i="22" s="1"/>
  <c r="O78" i="22" s="1"/>
  <c r="P78" i="22" s="1"/>
  <c r="Q78" i="22" s="1"/>
  <c r="R78" i="22" s="1"/>
  <c r="S78" i="22" s="1"/>
  <c r="H146" i="22"/>
  <c r="I146" i="22" s="1"/>
  <c r="J146" i="22" s="1"/>
  <c r="K146" i="22" s="1"/>
  <c r="L146" i="22" s="1"/>
  <c r="M146" i="22" s="1"/>
  <c r="N146" i="22" s="1"/>
  <c r="O146" i="22" s="1"/>
  <c r="P146" i="22" s="1"/>
  <c r="Q146" i="22" s="1"/>
  <c r="R146" i="22" s="1"/>
  <c r="S146" i="22" s="1"/>
  <c r="H261" i="49"/>
  <c r="I261" i="49" s="1"/>
  <c r="J261" i="49" s="1"/>
  <c r="K261" i="49" s="1"/>
  <c r="L261" i="49" s="1"/>
  <c r="M261" i="49" s="1"/>
  <c r="N261" i="49" s="1"/>
  <c r="O261" i="49" s="1"/>
  <c r="P261" i="49" s="1"/>
  <c r="Q261" i="49" s="1"/>
  <c r="R261" i="49" s="1"/>
  <c r="S261" i="49" s="1"/>
  <c r="H51" i="51"/>
  <c r="I51" i="51" s="1"/>
  <c r="J51" i="51" s="1"/>
  <c r="K51" i="51" s="1"/>
  <c r="L51" i="51" s="1"/>
  <c r="M51" i="51" s="1"/>
  <c r="N51" i="51" s="1"/>
  <c r="O51" i="51" s="1"/>
  <c r="P51" i="51" s="1"/>
  <c r="Q51" i="51" s="1"/>
  <c r="R51" i="51" s="1"/>
  <c r="S51" i="51" s="1"/>
  <c r="H126" i="23"/>
  <c r="I126" i="23" s="1"/>
  <c r="J126" i="23" s="1"/>
  <c r="K126" i="23" s="1"/>
  <c r="L126" i="23" s="1"/>
  <c r="M126" i="23" s="1"/>
  <c r="N126" i="23" s="1"/>
  <c r="O126" i="23" s="1"/>
  <c r="P126" i="23" s="1"/>
  <c r="Q126" i="23" s="1"/>
  <c r="R126" i="23" s="1"/>
  <c r="S126" i="23" s="1"/>
  <c r="H54" i="27"/>
  <c r="I54" i="27" s="1"/>
  <c r="J54" i="27" s="1"/>
  <c r="K54" i="27" s="1"/>
  <c r="L54" i="27" s="1"/>
  <c r="M54" i="27" s="1"/>
  <c r="N54" i="27" s="1"/>
  <c r="O54" i="27" s="1"/>
  <c r="P54" i="27" s="1"/>
  <c r="Q54" i="27" s="1"/>
  <c r="R54" i="27" s="1"/>
  <c r="S54" i="27" s="1"/>
  <c r="H22" i="30"/>
  <c r="I22" i="30" s="1"/>
  <c r="J22" i="30" s="1"/>
  <c r="K22" i="30" s="1"/>
  <c r="L22" i="30" s="1"/>
  <c r="M22" i="30" s="1"/>
  <c r="N22" i="30" s="1"/>
  <c r="O22" i="30" s="1"/>
  <c r="P22" i="30" s="1"/>
  <c r="Q22" i="30" s="1"/>
  <c r="R22" i="30" s="1"/>
  <c r="S22" i="30" s="1"/>
  <c r="H38" i="31"/>
  <c r="I38" i="31" s="1"/>
  <c r="J38" i="31" s="1"/>
  <c r="K38" i="31" s="1"/>
  <c r="L38" i="31" s="1"/>
  <c r="M38" i="31" s="1"/>
  <c r="N38" i="31" s="1"/>
  <c r="O38" i="31" s="1"/>
  <c r="P38" i="31" s="1"/>
  <c r="Q38" i="31" s="1"/>
  <c r="R38" i="31" s="1"/>
  <c r="S38" i="31" s="1"/>
  <c r="H266" i="46"/>
  <c r="I266" i="46" s="1"/>
  <c r="J266" i="46" s="1"/>
  <c r="K266" i="46" s="1"/>
  <c r="L266" i="46" s="1"/>
  <c r="M266" i="46" s="1"/>
  <c r="N266" i="46" s="1"/>
  <c r="O266" i="46" s="1"/>
  <c r="P266" i="46" s="1"/>
  <c r="Q266" i="46" s="1"/>
  <c r="R266" i="46" s="1"/>
  <c r="S266" i="46" s="1"/>
  <c r="H62" i="4"/>
  <c r="I62" i="4" s="1"/>
  <c r="J62" i="4" s="1"/>
  <c r="K62" i="4" s="1"/>
  <c r="L62" i="4" s="1"/>
  <c r="M62" i="4" s="1"/>
  <c r="N62" i="4" s="1"/>
  <c r="O62" i="4" s="1"/>
  <c r="P62" i="4" s="1"/>
  <c r="Q62" i="4" s="1"/>
  <c r="R62" i="4" s="1"/>
  <c r="S62" i="4" s="1"/>
  <c r="H42" i="22"/>
  <c r="I42" i="22" s="1"/>
  <c r="J42" i="22" s="1"/>
  <c r="K42" i="22" s="1"/>
  <c r="L42" i="22" s="1"/>
  <c r="M42" i="22" s="1"/>
  <c r="N42" i="22" s="1"/>
  <c r="O42" i="22" s="1"/>
  <c r="P42" i="22" s="1"/>
  <c r="Q42" i="22" s="1"/>
  <c r="R42" i="22" s="1"/>
  <c r="S42" i="22" s="1"/>
  <c r="H134" i="22"/>
  <c r="I134" i="22" s="1"/>
  <c r="J134" i="22" s="1"/>
  <c r="K134" i="22" s="1"/>
  <c r="L134" i="22" s="1"/>
  <c r="M134" i="22" s="1"/>
  <c r="N134" i="22" s="1"/>
  <c r="O134" i="22" s="1"/>
  <c r="P134" i="22" s="1"/>
  <c r="Q134" i="22" s="1"/>
  <c r="R134" i="22" s="1"/>
  <c r="S134" i="22" s="1"/>
  <c r="H58" i="27"/>
  <c r="I58" i="27" s="1"/>
  <c r="J58" i="27" s="1"/>
  <c r="K58" i="27" s="1"/>
  <c r="L58" i="27" s="1"/>
  <c r="M58" i="27" s="1"/>
  <c r="N58" i="27" s="1"/>
  <c r="O58" i="27" s="1"/>
  <c r="P58" i="27" s="1"/>
  <c r="Q58" i="27" s="1"/>
  <c r="R58" i="27" s="1"/>
  <c r="S58" i="27" s="1"/>
  <c r="H16" i="48"/>
  <c r="I16" i="48" s="1"/>
  <c r="J16" i="48" s="1"/>
  <c r="K16" i="48" s="1"/>
  <c r="L16" i="48" s="1"/>
  <c r="M16" i="48" s="1"/>
  <c r="N16" i="48" s="1"/>
  <c r="O16" i="48" s="1"/>
  <c r="P16" i="48" s="1"/>
  <c r="Q16" i="48" s="1"/>
  <c r="R16" i="48" s="1"/>
  <c r="S16" i="48" s="1"/>
  <c r="H154" i="4"/>
  <c r="I154" i="4" s="1"/>
  <c r="J154" i="4" s="1"/>
  <c r="K154" i="4" s="1"/>
  <c r="L154" i="4" s="1"/>
  <c r="M154" i="4" s="1"/>
  <c r="N154" i="4" s="1"/>
  <c r="O154" i="4" s="1"/>
  <c r="P154" i="4" s="1"/>
  <c r="Q154" i="4" s="1"/>
  <c r="R154" i="4" s="1"/>
  <c r="S154" i="4" s="1"/>
  <c r="H38" i="21"/>
  <c r="I38" i="21" s="1"/>
  <c r="J38" i="21" s="1"/>
  <c r="K38" i="21" s="1"/>
  <c r="L38" i="21" s="1"/>
  <c r="M38" i="21" s="1"/>
  <c r="N38" i="21" s="1"/>
  <c r="O38" i="21" s="1"/>
  <c r="P38" i="21" s="1"/>
  <c r="Q38" i="21" s="1"/>
  <c r="R38" i="21" s="1"/>
  <c r="S38" i="21" s="1"/>
  <c r="H226" i="21"/>
  <c r="I226" i="21" s="1"/>
  <c r="J226" i="21" s="1"/>
  <c r="K226" i="21" s="1"/>
  <c r="L226" i="21" s="1"/>
  <c r="M226" i="21" s="1"/>
  <c r="N226" i="21" s="1"/>
  <c r="O226" i="21" s="1"/>
  <c r="P226" i="21" s="1"/>
  <c r="Q226" i="21" s="1"/>
  <c r="R226" i="21" s="1"/>
  <c r="S226" i="21" s="1"/>
  <c r="H210" i="22"/>
  <c r="I210" i="22" s="1"/>
  <c r="J210" i="22" s="1"/>
  <c r="K210" i="22" s="1"/>
  <c r="L210" i="22" s="1"/>
  <c r="M210" i="22" s="1"/>
  <c r="N210" i="22" s="1"/>
  <c r="O210" i="22" s="1"/>
  <c r="P210" i="22" s="1"/>
  <c r="Q210" i="22" s="1"/>
  <c r="R210" i="22" s="1"/>
  <c r="S210" i="22" s="1"/>
  <c r="H138" i="22"/>
  <c r="I138" i="22" s="1"/>
  <c r="J138" i="22" s="1"/>
  <c r="K138" i="22" s="1"/>
  <c r="L138" i="22" s="1"/>
  <c r="M138" i="22" s="1"/>
  <c r="N138" i="22" s="1"/>
  <c r="O138" i="22" s="1"/>
  <c r="P138" i="22" s="1"/>
  <c r="Q138" i="22" s="1"/>
  <c r="R138" i="22" s="1"/>
  <c r="S138" i="22" s="1"/>
  <c r="H118" i="23"/>
  <c r="I118" i="23" s="1"/>
  <c r="J118" i="23" s="1"/>
  <c r="K118" i="23" s="1"/>
  <c r="L118" i="23" s="1"/>
  <c r="M118" i="23" s="1"/>
  <c r="N118" i="23" s="1"/>
  <c r="O118" i="23" s="1"/>
  <c r="P118" i="23" s="1"/>
  <c r="Q118" i="23" s="1"/>
  <c r="R118" i="23" s="1"/>
  <c r="S118" i="23" s="1"/>
  <c r="H22" i="29"/>
  <c r="I22" i="29" s="1"/>
  <c r="J22" i="29" s="1"/>
  <c r="K22" i="29" s="1"/>
  <c r="L22" i="29" s="1"/>
  <c r="M22" i="29" s="1"/>
  <c r="N22" i="29" s="1"/>
  <c r="O22" i="29" s="1"/>
  <c r="P22" i="29" s="1"/>
  <c r="Q22" i="29" s="1"/>
  <c r="R22" i="29" s="1"/>
  <c r="S22" i="29" s="1"/>
  <c r="H46" i="48"/>
  <c r="I46" i="48" s="1"/>
  <c r="J46" i="48" s="1"/>
  <c r="K46" i="48" s="1"/>
  <c r="L46" i="48" s="1"/>
  <c r="M46" i="48" s="1"/>
  <c r="N46" i="48" s="1"/>
  <c r="O46" i="48" s="1"/>
  <c r="P46" i="48" s="1"/>
  <c r="Q46" i="48" s="1"/>
  <c r="R46" i="48" s="1"/>
  <c r="S46" i="48" s="1"/>
  <c r="H136" i="49"/>
  <c r="I136" i="49" s="1"/>
  <c r="J136" i="49" s="1"/>
  <c r="K136" i="49" s="1"/>
  <c r="L136" i="49" s="1"/>
  <c r="M136" i="49" s="1"/>
  <c r="N136" i="49" s="1"/>
  <c r="O136" i="49" s="1"/>
  <c r="P136" i="49" s="1"/>
  <c r="Q136" i="49" s="1"/>
  <c r="R136" i="49" s="1"/>
  <c r="S136" i="49" s="1"/>
  <c r="H36" i="50"/>
  <c r="I36" i="50" s="1"/>
  <c r="J36" i="50" s="1"/>
  <c r="K36" i="50" s="1"/>
  <c r="L36" i="50" s="1"/>
  <c r="M36" i="50" s="1"/>
  <c r="N36" i="50" s="1"/>
  <c r="O36" i="50" s="1"/>
  <c r="P36" i="50" s="1"/>
  <c r="Q36" i="50" s="1"/>
  <c r="R36" i="50" s="1"/>
  <c r="S36" i="50" s="1"/>
  <c r="H96" i="50"/>
  <c r="I96" i="50" s="1"/>
  <c r="J96" i="50" s="1"/>
  <c r="K96" i="50" s="1"/>
  <c r="L96" i="50" s="1"/>
  <c r="M96" i="50" s="1"/>
  <c r="N96" i="50" s="1"/>
  <c r="O96" i="50" s="1"/>
  <c r="P96" i="50" s="1"/>
  <c r="Q96" i="50" s="1"/>
  <c r="R96" i="50" s="1"/>
  <c r="S96" i="50" s="1"/>
  <c r="H26" i="51"/>
  <c r="I26" i="51" s="1"/>
  <c r="J26" i="51" s="1"/>
  <c r="K26" i="51" s="1"/>
  <c r="L26" i="51" s="1"/>
  <c r="M26" i="51" s="1"/>
  <c r="N26" i="51" s="1"/>
  <c r="O26" i="51" s="1"/>
  <c r="P26" i="51" s="1"/>
  <c r="Q26" i="51" s="1"/>
  <c r="R26" i="51" s="1"/>
  <c r="S26" i="51" s="1"/>
  <c r="H78" i="4"/>
  <c r="I78" i="4" s="1"/>
  <c r="J78" i="4" s="1"/>
  <c r="K78" i="4" s="1"/>
  <c r="L78" i="4" s="1"/>
  <c r="M78" i="4" s="1"/>
  <c r="N78" i="4" s="1"/>
  <c r="O78" i="4" s="1"/>
  <c r="P78" i="4" s="1"/>
  <c r="Q78" i="4" s="1"/>
  <c r="R78" i="4" s="1"/>
  <c r="S78" i="4" s="1"/>
  <c r="H98" i="21"/>
  <c r="I98" i="21" s="1"/>
  <c r="J98" i="21" s="1"/>
  <c r="K98" i="21" s="1"/>
  <c r="L98" i="21" s="1"/>
  <c r="M98" i="21" s="1"/>
  <c r="N98" i="21" s="1"/>
  <c r="O98" i="21" s="1"/>
  <c r="P98" i="21" s="1"/>
  <c r="Q98" i="21" s="1"/>
  <c r="R98" i="21" s="1"/>
  <c r="S98" i="21" s="1"/>
  <c r="H178" i="22"/>
  <c r="I178" i="22" s="1"/>
  <c r="J178" i="22" s="1"/>
  <c r="K178" i="22" s="1"/>
  <c r="L178" i="22" s="1"/>
  <c r="M178" i="22" s="1"/>
  <c r="N178" i="22" s="1"/>
  <c r="O178" i="22" s="1"/>
  <c r="P178" i="22" s="1"/>
  <c r="Q178" i="22" s="1"/>
  <c r="R178" i="22" s="1"/>
  <c r="S178" i="22" s="1"/>
  <c r="H166" i="49"/>
  <c r="I166" i="49" s="1"/>
  <c r="J166" i="49" s="1"/>
  <c r="K166" i="49" s="1"/>
  <c r="L166" i="49" s="1"/>
  <c r="M166" i="49" s="1"/>
  <c r="N166" i="49" s="1"/>
  <c r="O166" i="49" s="1"/>
  <c r="P166" i="49" s="1"/>
  <c r="Q166" i="49" s="1"/>
  <c r="R166" i="49" s="1"/>
  <c r="S166" i="49" s="1"/>
  <c r="H54" i="4"/>
  <c r="I54" i="4" s="1"/>
  <c r="J54" i="4" s="1"/>
  <c r="K54" i="4" s="1"/>
  <c r="L54" i="4" s="1"/>
  <c r="M54" i="4" s="1"/>
  <c r="N54" i="4" s="1"/>
  <c r="O54" i="4" s="1"/>
  <c r="P54" i="4" s="1"/>
  <c r="Q54" i="4" s="1"/>
  <c r="R54" i="4" s="1"/>
  <c r="S54" i="4" s="1"/>
  <c r="H158" i="4"/>
  <c r="I158" i="4" s="1"/>
  <c r="J158" i="4" s="1"/>
  <c r="K158" i="4" s="1"/>
  <c r="L158" i="4" s="1"/>
  <c r="M158" i="4" s="1"/>
  <c r="N158" i="4" s="1"/>
  <c r="O158" i="4" s="1"/>
  <c r="P158" i="4" s="1"/>
  <c r="Q158" i="4" s="1"/>
  <c r="R158" i="4" s="1"/>
  <c r="S158" i="4" s="1"/>
  <c r="H42" i="21"/>
  <c r="I42" i="21" s="1"/>
  <c r="J42" i="21" s="1"/>
  <c r="K42" i="21" s="1"/>
  <c r="L42" i="21" s="1"/>
  <c r="M42" i="21" s="1"/>
  <c r="N42" i="21" s="1"/>
  <c r="O42" i="21" s="1"/>
  <c r="P42" i="21" s="1"/>
  <c r="Q42" i="21" s="1"/>
  <c r="R42" i="21" s="1"/>
  <c r="S42" i="21" s="1"/>
  <c r="H162" i="22"/>
  <c r="I162" i="22" s="1"/>
  <c r="J162" i="22" s="1"/>
  <c r="K162" i="22" s="1"/>
  <c r="L162" i="22" s="1"/>
  <c r="M162" i="22" s="1"/>
  <c r="N162" i="22" s="1"/>
  <c r="O162" i="22" s="1"/>
  <c r="P162" i="22" s="1"/>
  <c r="Q162" i="22" s="1"/>
  <c r="R162" i="22" s="1"/>
  <c r="S162" i="22" s="1"/>
  <c r="H246" i="22"/>
  <c r="I246" i="22" s="1"/>
  <c r="J246" i="22" s="1"/>
  <c r="K246" i="22" s="1"/>
  <c r="L246" i="22" s="1"/>
  <c r="M246" i="22" s="1"/>
  <c r="N246" i="22" s="1"/>
  <c r="O246" i="22" s="1"/>
  <c r="P246" i="22" s="1"/>
  <c r="Q246" i="22" s="1"/>
  <c r="R246" i="22" s="1"/>
  <c r="S246" i="22" s="1"/>
  <c r="H122" i="23"/>
  <c r="I122" i="23" s="1"/>
  <c r="J122" i="23" s="1"/>
  <c r="K122" i="23" s="1"/>
  <c r="L122" i="23" s="1"/>
  <c r="M122" i="23" s="1"/>
  <c r="N122" i="23" s="1"/>
  <c r="O122" i="23" s="1"/>
  <c r="P122" i="23" s="1"/>
  <c r="Q122" i="23" s="1"/>
  <c r="R122" i="23" s="1"/>
  <c r="S122" i="23" s="1"/>
  <c r="H50" i="27"/>
  <c r="I50" i="27" s="1"/>
  <c r="J50" i="27" s="1"/>
  <c r="K50" i="27" s="1"/>
  <c r="L50" i="27" s="1"/>
  <c r="M50" i="27" s="1"/>
  <c r="N50" i="27" s="1"/>
  <c r="O50" i="27" s="1"/>
  <c r="P50" i="27" s="1"/>
  <c r="Q50" i="27" s="1"/>
  <c r="R50" i="27" s="1"/>
  <c r="S50" i="27" s="1"/>
  <c r="H30" i="29"/>
  <c r="I30" i="29" s="1"/>
  <c r="J30" i="29" s="1"/>
  <c r="K30" i="29" s="1"/>
  <c r="L30" i="29" s="1"/>
  <c r="M30" i="29" s="1"/>
  <c r="N30" i="29" s="1"/>
  <c r="O30" i="29" s="1"/>
  <c r="P30" i="29" s="1"/>
  <c r="Q30" i="29" s="1"/>
  <c r="R30" i="29" s="1"/>
  <c r="S30" i="29" s="1"/>
  <c r="H66" i="30"/>
  <c r="I66" i="30" s="1"/>
  <c r="J66" i="30" s="1"/>
  <c r="K66" i="30" s="1"/>
  <c r="L66" i="30" s="1"/>
  <c r="M66" i="30" s="1"/>
  <c r="N66" i="30" s="1"/>
  <c r="O66" i="30" s="1"/>
  <c r="P66" i="30" s="1"/>
  <c r="Q66" i="30" s="1"/>
  <c r="R66" i="30" s="1"/>
  <c r="S66" i="30" s="1"/>
  <c r="H11" i="50"/>
  <c r="I11" i="50" s="1"/>
  <c r="J11" i="50" s="1"/>
  <c r="K11" i="50" s="1"/>
  <c r="L11" i="50" s="1"/>
  <c r="M11" i="50" s="1"/>
  <c r="N11" i="50" s="1"/>
  <c r="O11" i="50" s="1"/>
  <c r="P11" i="50" s="1"/>
  <c r="Q11" i="50" s="1"/>
  <c r="R11" i="50" s="1"/>
  <c r="S11" i="50" s="1"/>
  <c r="H142" i="4"/>
  <c r="I142" i="4" s="1"/>
  <c r="J142" i="4" s="1"/>
  <c r="K142" i="4" s="1"/>
  <c r="L142" i="4" s="1"/>
  <c r="M142" i="4" s="1"/>
  <c r="N142" i="4" s="1"/>
  <c r="O142" i="4" s="1"/>
  <c r="P142" i="4" s="1"/>
  <c r="Q142" i="4" s="1"/>
  <c r="R142" i="4" s="1"/>
  <c r="S142" i="4" s="1"/>
  <c r="H126" i="21"/>
  <c r="I126" i="21" s="1"/>
  <c r="J126" i="21" s="1"/>
  <c r="K126" i="21" s="1"/>
  <c r="L126" i="21" s="1"/>
  <c r="M126" i="21" s="1"/>
  <c r="N126" i="21" s="1"/>
  <c r="O126" i="21" s="1"/>
  <c r="P126" i="21" s="1"/>
  <c r="Q126" i="21" s="1"/>
  <c r="R126" i="21" s="1"/>
  <c r="S126" i="21" s="1"/>
  <c r="H98" i="22"/>
  <c r="I98" i="22" s="1"/>
  <c r="J98" i="22" s="1"/>
  <c r="K98" i="22" s="1"/>
  <c r="L98" i="22" s="1"/>
  <c r="M98" i="22" s="1"/>
  <c r="N98" i="22" s="1"/>
  <c r="O98" i="22" s="1"/>
  <c r="P98" i="22" s="1"/>
  <c r="Q98" i="22" s="1"/>
  <c r="R98" i="22" s="1"/>
  <c r="S98" i="22" s="1"/>
  <c r="H234" i="22"/>
  <c r="I234" i="22" s="1"/>
  <c r="J234" i="22" s="1"/>
  <c r="K234" i="22" s="1"/>
  <c r="L234" i="22" s="1"/>
  <c r="M234" i="22" s="1"/>
  <c r="N234" i="22" s="1"/>
  <c r="O234" i="22" s="1"/>
  <c r="P234" i="22" s="1"/>
  <c r="Q234" i="22" s="1"/>
  <c r="R234" i="22" s="1"/>
  <c r="S234" i="22" s="1"/>
  <c r="H136" i="46"/>
  <c r="I136" i="46" s="1"/>
  <c r="J136" i="46" s="1"/>
  <c r="K136" i="46" s="1"/>
  <c r="L136" i="46" s="1"/>
  <c r="M136" i="46" s="1"/>
  <c r="N136" i="46" s="1"/>
  <c r="O136" i="46" s="1"/>
  <c r="P136" i="46" s="1"/>
  <c r="Q136" i="46" s="1"/>
  <c r="R136" i="46" s="1"/>
  <c r="S136" i="46" s="1"/>
  <c r="H26" i="49"/>
  <c r="I26" i="49" s="1"/>
  <c r="J26" i="49" s="1"/>
  <c r="K26" i="49" s="1"/>
  <c r="L26" i="49" s="1"/>
  <c r="M26" i="49" s="1"/>
  <c r="N26" i="49" s="1"/>
  <c r="O26" i="49" s="1"/>
  <c r="P26" i="49" s="1"/>
  <c r="Q26" i="49" s="1"/>
  <c r="R26" i="49" s="1"/>
  <c r="S26" i="49" s="1"/>
  <c r="H151" i="50"/>
  <c r="I151" i="50" s="1"/>
  <c r="J151" i="50" s="1"/>
  <c r="K151" i="50" s="1"/>
  <c r="L151" i="50" s="1"/>
  <c r="M151" i="50" s="1"/>
  <c r="N151" i="50" s="1"/>
  <c r="O151" i="50" s="1"/>
  <c r="P151" i="50" s="1"/>
  <c r="Q151" i="50" s="1"/>
  <c r="R151" i="50" s="1"/>
  <c r="S151" i="50" s="1"/>
  <c r="H261" i="50"/>
  <c r="I261" i="50" s="1"/>
  <c r="J261" i="50" s="1"/>
  <c r="K261" i="50" s="1"/>
  <c r="L261" i="50" s="1"/>
  <c r="M261" i="50" s="1"/>
  <c r="N261" i="50" s="1"/>
  <c r="O261" i="50" s="1"/>
  <c r="P261" i="50" s="1"/>
  <c r="Q261" i="50" s="1"/>
  <c r="R261" i="50" s="1"/>
  <c r="S261" i="50" s="1"/>
  <c r="H191" i="51"/>
  <c r="I191" i="51" s="1"/>
  <c r="J191" i="51" s="1"/>
  <c r="K191" i="51" s="1"/>
  <c r="L191" i="51" s="1"/>
  <c r="M191" i="51" s="1"/>
  <c r="N191" i="51" s="1"/>
  <c r="O191" i="51" s="1"/>
  <c r="P191" i="51" s="1"/>
  <c r="Q191" i="51" s="1"/>
  <c r="R191" i="51" s="1"/>
  <c r="S191" i="51" s="1"/>
  <c r="H142" i="23"/>
  <c r="I142" i="23" s="1"/>
  <c r="J142" i="23" s="1"/>
  <c r="K142" i="23" s="1"/>
  <c r="L142" i="23" s="1"/>
  <c r="M142" i="23" s="1"/>
  <c r="N142" i="23" s="1"/>
  <c r="O142" i="23" s="1"/>
  <c r="P142" i="23" s="1"/>
  <c r="Q142" i="23" s="1"/>
  <c r="R142" i="23" s="1"/>
  <c r="S142" i="23" s="1"/>
  <c r="H14" i="30"/>
  <c r="I14" i="30" s="1"/>
  <c r="J14" i="30" s="1"/>
  <c r="K14" i="30" s="1"/>
  <c r="L14" i="30" s="1"/>
  <c r="M14" i="30" s="1"/>
  <c r="N14" i="30" s="1"/>
  <c r="O14" i="30" s="1"/>
  <c r="P14" i="30" s="1"/>
  <c r="Q14" i="30" s="1"/>
  <c r="R14" i="30" s="1"/>
  <c r="S14" i="30" s="1"/>
  <c r="H54" i="31"/>
  <c r="I54" i="31" s="1"/>
  <c r="J54" i="31" s="1"/>
  <c r="K54" i="31" s="1"/>
  <c r="L54" i="31" s="1"/>
  <c r="M54" i="31" s="1"/>
  <c r="N54" i="31" s="1"/>
  <c r="O54" i="31" s="1"/>
  <c r="P54" i="31" s="1"/>
  <c r="Q54" i="31" s="1"/>
  <c r="R54" i="31" s="1"/>
  <c r="S54" i="31" s="1"/>
  <c r="H231" i="46"/>
  <c r="I231" i="46" s="1"/>
  <c r="J231" i="46" s="1"/>
  <c r="K231" i="46" s="1"/>
  <c r="L231" i="46" s="1"/>
  <c r="M231" i="46" s="1"/>
  <c r="N231" i="46" s="1"/>
  <c r="O231" i="46" s="1"/>
  <c r="P231" i="46" s="1"/>
  <c r="Q231" i="46" s="1"/>
  <c r="R231" i="46" s="1"/>
  <c r="S231" i="46" s="1"/>
  <c r="H36" i="49"/>
  <c r="I36" i="49" s="1"/>
  <c r="J36" i="49" s="1"/>
  <c r="K36" i="49" s="1"/>
  <c r="L36" i="49" s="1"/>
  <c r="M36" i="49" s="1"/>
  <c r="N36" i="49" s="1"/>
  <c r="O36" i="49" s="1"/>
  <c r="P36" i="49" s="1"/>
  <c r="Q36" i="49" s="1"/>
  <c r="R36" i="49" s="1"/>
  <c r="S36" i="49" s="1"/>
  <c r="H166" i="51"/>
  <c r="I166" i="51" s="1"/>
  <c r="J166" i="51" s="1"/>
  <c r="K166" i="51" s="1"/>
  <c r="L166" i="51" s="1"/>
  <c r="M166" i="51" s="1"/>
  <c r="N166" i="51" s="1"/>
  <c r="O166" i="51" s="1"/>
  <c r="P166" i="51" s="1"/>
  <c r="Q166" i="51" s="1"/>
  <c r="R166" i="51" s="1"/>
  <c r="S166" i="51" s="1"/>
  <c r="H106" i="22"/>
  <c r="I106" i="22" s="1"/>
  <c r="J106" i="22" s="1"/>
  <c r="K106" i="22" s="1"/>
  <c r="L106" i="22" s="1"/>
  <c r="M106" i="22" s="1"/>
  <c r="N106" i="22" s="1"/>
  <c r="O106" i="22" s="1"/>
  <c r="P106" i="22" s="1"/>
  <c r="Q106" i="22" s="1"/>
  <c r="R106" i="22" s="1"/>
  <c r="S106" i="22" s="1"/>
  <c r="H66" i="29"/>
  <c r="I66" i="29" s="1"/>
  <c r="J66" i="29" s="1"/>
  <c r="K66" i="29" s="1"/>
  <c r="L66" i="29" s="1"/>
  <c r="M66" i="29" s="1"/>
  <c r="N66" i="29" s="1"/>
  <c r="O66" i="29" s="1"/>
  <c r="P66" i="29" s="1"/>
  <c r="Q66" i="29" s="1"/>
  <c r="R66" i="29" s="1"/>
  <c r="S66" i="29" s="1"/>
  <c r="H242" i="4"/>
  <c r="I242" i="4" s="1"/>
  <c r="J242" i="4" s="1"/>
  <c r="K242" i="4" s="1"/>
  <c r="L242" i="4" s="1"/>
  <c r="M242" i="4" s="1"/>
  <c r="N242" i="4" s="1"/>
  <c r="O242" i="4" s="1"/>
  <c r="P242" i="4" s="1"/>
  <c r="Q242" i="4" s="1"/>
  <c r="R242" i="4" s="1"/>
  <c r="S242" i="4" s="1"/>
  <c r="H246" i="21"/>
  <c r="I246" i="21" s="1"/>
  <c r="J246" i="21" s="1"/>
  <c r="K246" i="21" s="1"/>
  <c r="L246" i="21" s="1"/>
  <c r="M246" i="21" s="1"/>
  <c r="N246" i="21" s="1"/>
  <c r="O246" i="21" s="1"/>
  <c r="P246" i="21" s="1"/>
  <c r="Q246" i="21" s="1"/>
  <c r="R246" i="21" s="1"/>
  <c r="S246" i="21" s="1"/>
  <c r="H138" i="23"/>
  <c r="I138" i="23" s="1"/>
  <c r="J138" i="23" s="1"/>
  <c r="K138" i="23" s="1"/>
  <c r="L138" i="23" s="1"/>
  <c r="M138" i="23" s="1"/>
  <c r="N138" i="23" s="1"/>
  <c r="O138" i="23" s="1"/>
  <c r="P138" i="23" s="1"/>
  <c r="Q138" i="23" s="1"/>
  <c r="R138" i="23" s="1"/>
  <c r="S138" i="23" s="1"/>
  <c r="H54" i="28"/>
  <c r="I54" i="28" s="1"/>
  <c r="J54" i="28" s="1"/>
  <c r="K54" i="28" s="1"/>
  <c r="L54" i="28" s="1"/>
  <c r="M54" i="28" s="1"/>
  <c r="N54" i="28" s="1"/>
  <c r="O54" i="28" s="1"/>
  <c r="P54" i="28" s="1"/>
  <c r="Q54" i="28" s="1"/>
  <c r="R54" i="28" s="1"/>
  <c r="S54" i="28" s="1"/>
  <c r="H26" i="29"/>
  <c r="I26" i="29" s="1"/>
  <c r="J26" i="29" s="1"/>
  <c r="K26" i="29" s="1"/>
  <c r="L26" i="29" s="1"/>
  <c r="M26" i="29" s="1"/>
  <c r="N26" i="29" s="1"/>
  <c r="O26" i="29" s="1"/>
  <c r="P26" i="29" s="1"/>
  <c r="Q26" i="29" s="1"/>
  <c r="R26" i="29" s="1"/>
  <c r="S26" i="29" s="1"/>
  <c r="H61" i="46"/>
  <c r="I61" i="46" s="1"/>
  <c r="J61" i="46" s="1"/>
  <c r="K61" i="46" s="1"/>
  <c r="L61" i="46" s="1"/>
  <c r="M61" i="46" s="1"/>
  <c r="N61" i="46" s="1"/>
  <c r="O61" i="46" s="1"/>
  <c r="P61" i="46" s="1"/>
  <c r="Q61" i="46" s="1"/>
  <c r="R61" i="46" s="1"/>
  <c r="S61" i="46" s="1"/>
  <c r="H76" i="48"/>
  <c r="I76" i="48" s="1"/>
  <c r="J76" i="48" s="1"/>
  <c r="K76" i="48" s="1"/>
  <c r="L76" i="48" s="1"/>
  <c r="M76" i="48" s="1"/>
  <c r="N76" i="48" s="1"/>
  <c r="O76" i="48" s="1"/>
  <c r="P76" i="48" s="1"/>
  <c r="Q76" i="48" s="1"/>
  <c r="R76" i="48" s="1"/>
  <c r="S76" i="48" s="1"/>
  <c r="H138" i="4"/>
  <c r="I138" i="4" s="1"/>
  <c r="J138" i="4" s="1"/>
  <c r="K138" i="4" s="1"/>
  <c r="L138" i="4" s="1"/>
  <c r="M138" i="4" s="1"/>
  <c r="N138" i="4" s="1"/>
  <c r="O138" i="4" s="1"/>
  <c r="P138" i="4" s="1"/>
  <c r="Q138" i="4" s="1"/>
  <c r="R138" i="4" s="1"/>
  <c r="S138" i="4" s="1"/>
  <c r="H222" i="22"/>
  <c r="I222" i="22" s="1"/>
  <c r="J222" i="22" s="1"/>
  <c r="K222" i="22" s="1"/>
  <c r="L222" i="22" s="1"/>
  <c r="M222" i="22" s="1"/>
  <c r="N222" i="22" s="1"/>
  <c r="O222" i="22" s="1"/>
  <c r="P222" i="22" s="1"/>
  <c r="Q222" i="22" s="1"/>
  <c r="R222" i="22" s="1"/>
  <c r="S222" i="22" s="1"/>
  <c r="H74" i="21"/>
  <c r="I74" i="21" s="1"/>
  <c r="J74" i="21" s="1"/>
  <c r="K74" i="21" s="1"/>
  <c r="L74" i="21" s="1"/>
  <c r="M74" i="21" s="1"/>
  <c r="N74" i="21" s="1"/>
  <c r="O74" i="21" s="1"/>
  <c r="P74" i="21" s="1"/>
  <c r="Q74" i="21" s="1"/>
  <c r="R74" i="21" s="1"/>
  <c r="S74" i="21" s="1"/>
  <c r="H38" i="22"/>
  <c r="I38" i="22" s="1"/>
  <c r="J38" i="22" s="1"/>
  <c r="K38" i="22" s="1"/>
  <c r="L38" i="22" s="1"/>
  <c r="M38" i="22" s="1"/>
  <c r="N38" i="22" s="1"/>
  <c r="O38" i="22" s="1"/>
  <c r="P38" i="22" s="1"/>
  <c r="Q38" i="22" s="1"/>
  <c r="R38" i="22" s="1"/>
  <c r="S38" i="22" s="1"/>
  <c r="H198" i="22"/>
  <c r="I198" i="22" s="1"/>
  <c r="J198" i="22" s="1"/>
  <c r="K198" i="22" s="1"/>
  <c r="L198" i="22" s="1"/>
  <c r="M198" i="22" s="1"/>
  <c r="N198" i="22" s="1"/>
  <c r="O198" i="22" s="1"/>
  <c r="P198" i="22" s="1"/>
  <c r="Q198" i="22" s="1"/>
  <c r="R198" i="22" s="1"/>
  <c r="S198" i="22" s="1"/>
  <c r="H102" i="21"/>
  <c r="I102" i="21" s="1"/>
  <c r="J102" i="21" s="1"/>
  <c r="K102" i="21" s="1"/>
  <c r="L102" i="21" s="1"/>
  <c r="M102" i="21" s="1"/>
  <c r="N102" i="21" s="1"/>
  <c r="O102" i="21" s="1"/>
  <c r="P102" i="21" s="1"/>
  <c r="Q102" i="21" s="1"/>
  <c r="R102" i="21" s="1"/>
  <c r="S102" i="21" s="1"/>
  <c r="H230" i="21"/>
  <c r="I230" i="21" s="1"/>
  <c r="J230" i="21" s="1"/>
  <c r="K230" i="21" s="1"/>
  <c r="L230" i="21" s="1"/>
  <c r="M230" i="21" s="1"/>
  <c r="N230" i="21" s="1"/>
  <c r="O230" i="21" s="1"/>
  <c r="P230" i="21" s="1"/>
  <c r="Q230" i="21" s="1"/>
  <c r="R230" i="21" s="1"/>
  <c r="S230" i="21" s="1"/>
  <c r="H170" i="22"/>
  <c r="I170" i="22" s="1"/>
  <c r="J170" i="22" s="1"/>
  <c r="K170" i="22" s="1"/>
  <c r="L170" i="22" s="1"/>
  <c r="M170" i="22" s="1"/>
  <c r="N170" i="22" s="1"/>
  <c r="O170" i="22" s="1"/>
  <c r="P170" i="22" s="1"/>
  <c r="Q170" i="22" s="1"/>
  <c r="R170" i="22" s="1"/>
  <c r="S170" i="22" s="1"/>
  <c r="H186" i="51"/>
  <c r="I186" i="51" s="1"/>
  <c r="J186" i="51" s="1"/>
  <c r="K186" i="51" s="1"/>
  <c r="L186" i="51" s="1"/>
  <c r="M186" i="51" s="1"/>
  <c r="N186" i="51" s="1"/>
  <c r="O186" i="51" s="1"/>
  <c r="P186" i="51" s="1"/>
  <c r="Q186" i="51" s="1"/>
  <c r="R186" i="51" s="1"/>
  <c r="S186" i="51" s="1"/>
  <c r="H46" i="46"/>
  <c r="I46" i="46" s="1"/>
  <c r="J46" i="46" s="1"/>
  <c r="K46" i="46" s="1"/>
  <c r="L46" i="46" s="1"/>
  <c r="M46" i="46" s="1"/>
  <c r="N46" i="46" s="1"/>
  <c r="O46" i="46" s="1"/>
  <c r="P46" i="46" s="1"/>
  <c r="Q46" i="46" s="1"/>
  <c r="R46" i="46" s="1"/>
  <c r="S46" i="46" s="1"/>
  <c r="H191" i="48"/>
  <c r="I191" i="48" s="1"/>
  <c r="J191" i="48" s="1"/>
  <c r="K191" i="48" s="1"/>
  <c r="L191" i="48" s="1"/>
  <c r="M191" i="48" s="1"/>
  <c r="N191" i="48" s="1"/>
  <c r="O191" i="48" s="1"/>
  <c r="P191" i="48" s="1"/>
  <c r="Q191" i="48" s="1"/>
  <c r="R191" i="48" s="1"/>
  <c r="S191" i="48" s="1"/>
  <c r="H221" i="49"/>
  <c r="I221" i="49" s="1"/>
  <c r="J221" i="49" s="1"/>
  <c r="K221" i="49" s="1"/>
  <c r="L221" i="49" s="1"/>
  <c r="M221" i="49" s="1"/>
  <c r="N221" i="49" s="1"/>
  <c r="O221" i="49" s="1"/>
  <c r="P221" i="49" s="1"/>
  <c r="Q221" i="49" s="1"/>
  <c r="R221" i="49" s="1"/>
  <c r="S221" i="49" s="1"/>
  <c r="H21" i="51"/>
  <c r="I21" i="51" s="1"/>
  <c r="J21" i="51" s="1"/>
  <c r="K21" i="51" s="1"/>
  <c r="L21" i="51" s="1"/>
  <c r="M21" i="51" s="1"/>
  <c r="N21" i="51" s="1"/>
  <c r="O21" i="51" s="1"/>
  <c r="P21" i="51" s="1"/>
  <c r="Q21" i="51" s="1"/>
  <c r="R21" i="51" s="1"/>
  <c r="S21" i="51" s="1"/>
  <c r="H118" i="21"/>
  <c r="I118" i="21" s="1"/>
  <c r="J118" i="21" s="1"/>
  <c r="K118" i="21" s="1"/>
  <c r="L118" i="21" s="1"/>
  <c r="M118" i="21" s="1"/>
  <c r="N118" i="21" s="1"/>
  <c r="O118" i="21" s="1"/>
  <c r="P118" i="21" s="1"/>
  <c r="Q118" i="21" s="1"/>
  <c r="R118" i="21" s="1"/>
  <c r="S118" i="21" s="1"/>
  <c r="H146" i="48"/>
  <c r="I146" i="48" s="1"/>
  <c r="J146" i="48" s="1"/>
  <c r="K146" i="48" s="1"/>
  <c r="L146" i="48" s="1"/>
  <c r="M146" i="48" s="1"/>
  <c r="N146" i="48" s="1"/>
  <c r="O146" i="48" s="1"/>
  <c r="P146" i="48" s="1"/>
  <c r="Q146" i="48" s="1"/>
  <c r="R146" i="48" s="1"/>
  <c r="S146" i="48" s="1"/>
  <c r="H242" i="22"/>
  <c r="I242" i="22" s="1"/>
  <c r="J242" i="22" s="1"/>
  <c r="K242" i="22" s="1"/>
  <c r="L242" i="22" s="1"/>
  <c r="M242" i="22" s="1"/>
  <c r="N242" i="22" s="1"/>
  <c r="O242" i="22" s="1"/>
  <c r="P242" i="22" s="1"/>
  <c r="Q242" i="22" s="1"/>
  <c r="R242" i="22" s="1"/>
  <c r="S242" i="22" s="1"/>
  <c r="H196" i="48"/>
  <c r="I196" i="48" s="1"/>
  <c r="J196" i="48" s="1"/>
  <c r="K196" i="48" s="1"/>
  <c r="L196" i="48" s="1"/>
  <c r="M196" i="48" s="1"/>
  <c r="N196" i="48" s="1"/>
  <c r="O196" i="48" s="1"/>
  <c r="P196" i="48" s="1"/>
  <c r="Q196" i="48" s="1"/>
  <c r="R196" i="48" s="1"/>
  <c r="S196" i="48" s="1"/>
  <c r="H91" i="51"/>
  <c r="I91" i="51" s="1"/>
  <c r="J91" i="51" s="1"/>
  <c r="K91" i="51" s="1"/>
  <c r="L91" i="51" s="1"/>
  <c r="M91" i="51" s="1"/>
  <c r="N91" i="51" s="1"/>
  <c r="O91" i="51" s="1"/>
  <c r="P91" i="51" s="1"/>
  <c r="Q91" i="51" s="1"/>
  <c r="R91" i="51" s="1"/>
  <c r="S91" i="51" s="1"/>
  <c r="H82" i="22"/>
  <c r="I82" i="22" s="1"/>
  <c r="J82" i="22" s="1"/>
  <c r="K82" i="22" s="1"/>
  <c r="L82" i="22" s="1"/>
  <c r="M82" i="22" s="1"/>
  <c r="N82" i="22" s="1"/>
  <c r="O82" i="22" s="1"/>
  <c r="P82" i="22" s="1"/>
  <c r="Q82" i="22" s="1"/>
  <c r="R82" i="22" s="1"/>
  <c r="S82" i="22" s="1"/>
  <c r="H134" i="23"/>
  <c r="I134" i="23" s="1"/>
  <c r="J134" i="23" s="1"/>
  <c r="K134" i="23" s="1"/>
  <c r="L134" i="23" s="1"/>
  <c r="M134" i="23" s="1"/>
  <c r="N134" i="23" s="1"/>
  <c r="O134" i="23" s="1"/>
  <c r="P134" i="23" s="1"/>
  <c r="Q134" i="23" s="1"/>
  <c r="R134" i="23" s="1"/>
  <c r="S134" i="23" s="1"/>
  <c r="H51" i="49"/>
  <c r="I51" i="49" s="1"/>
  <c r="J51" i="49" s="1"/>
  <c r="K51" i="49" s="1"/>
  <c r="L51" i="49" s="1"/>
  <c r="M51" i="49" s="1"/>
  <c r="N51" i="49" s="1"/>
  <c r="O51" i="49" s="1"/>
  <c r="P51" i="49" s="1"/>
  <c r="Q51" i="49" s="1"/>
  <c r="R51" i="49" s="1"/>
  <c r="S51" i="49" s="1"/>
  <c r="H246" i="4"/>
  <c r="I246" i="4" s="1"/>
  <c r="J246" i="4" s="1"/>
  <c r="K246" i="4" s="1"/>
  <c r="L246" i="4" s="1"/>
  <c r="M246" i="4" s="1"/>
  <c r="N246" i="4" s="1"/>
  <c r="O246" i="4" s="1"/>
  <c r="P246" i="4" s="1"/>
  <c r="Q246" i="4" s="1"/>
  <c r="R246" i="4" s="1"/>
  <c r="S246" i="4" s="1"/>
  <c r="H11" i="46"/>
  <c r="I11" i="46" s="1"/>
  <c r="J11" i="46" s="1"/>
  <c r="K11" i="46" s="1"/>
  <c r="L11" i="46" s="1"/>
  <c r="M11" i="46" s="1"/>
  <c r="N11" i="46" s="1"/>
  <c r="O11" i="46" s="1"/>
  <c r="P11" i="46" s="1"/>
  <c r="Q11" i="46" s="1"/>
  <c r="R11" i="46" s="1"/>
  <c r="S11" i="46" s="1"/>
  <c r="H202" i="22"/>
  <c r="I202" i="22" s="1"/>
  <c r="J202" i="22" s="1"/>
  <c r="K202" i="22" s="1"/>
  <c r="L202" i="22" s="1"/>
  <c r="M202" i="22" s="1"/>
  <c r="N202" i="22" s="1"/>
  <c r="O202" i="22" s="1"/>
  <c r="P202" i="22" s="1"/>
  <c r="Q202" i="22" s="1"/>
  <c r="R202" i="22" s="1"/>
  <c r="S202" i="22" s="1"/>
  <c r="H191" i="46"/>
  <c r="I191" i="46" s="1"/>
  <c r="J191" i="46" s="1"/>
  <c r="K191" i="46" s="1"/>
  <c r="L191" i="46" s="1"/>
  <c r="M191" i="46" s="1"/>
  <c r="N191" i="46" s="1"/>
  <c r="O191" i="46" s="1"/>
  <c r="P191" i="46" s="1"/>
  <c r="Q191" i="46" s="1"/>
  <c r="R191" i="46" s="1"/>
  <c r="S191" i="46" s="1"/>
  <c r="H111" i="50"/>
  <c r="I111" i="50" s="1"/>
  <c r="J111" i="50" s="1"/>
  <c r="K111" i="50" s="1"/>
  <c r="L111" i="50" s="1"/>
  <c r="M111" i="50" s="1"/>
  <c r="N111" i="50" s="1"/>
  <c r="O111" i="50" s="1"/>
  <c r="P111" i="50" s="1"/>
  <c r="Q111" i="50" s="1"/>
  <c r="R111" i="50" s="1"/>
  <c r="S111" i="50" s="1"/>
  <c r="H231" i="51"/>
  <c r="I231" i="51" s="1"/>
  <c r="J231" i="51" s="1"/>
  <c r="K231" i="51" s="1"/>
  <c r="L231" i="51" s="1"/>
  <c r="M231" i="51" s="1"/>
  <c r="N231" i="51" s="1"/>
  <c r="O231" i="51" s="1"/>
  <c r="P231" i="51" s="1"/>
  <c r="Q231" i="51" s="1"/>
  <c r="R231" i="51" s="1"/>
  <c r="S231" i="51" s="1"/>
  <c r="H171" i="51"/>
  <c r="I171" i="51" s="1"/>
  <c r="J171" i="51" s="1"/>
  <c r="K171" i="51" s="1"/>
  <c r="L171" i="51" s="1"/>
  <c r="M171" i="51" s="1"/>
  <c r="N171" i="51" s="1"/>
  <c r="O171" i="51" s="1"/>
  <c r="P171" i="51" s="1"/>
  <c r="Q171" i="51" s="1"/>
  <c r="R171" i="51" s="1"/>
  <c r="S171" i="51" s="1"/>
  <c r="H16" i="46"/>
  <c r="I16" i="46" s="1"/>
  <c r="J16" i="46" s="1"/>
  <c r="K16" i="46" s="1"/>
  <c r="L16" i="46" s="1"/>
  <c r="M16" i="46" s="1"/>
  <c r="N16" i="46" s="1"/>
  <c r="O16" i="46" s="1"/>
  <c r="P16" i="46" s="1"/>
  <c r="Q16" i="46" s="1"/>
  <c r="R16" i="46" s="1"/>
  <c r="S16" i="46" s="1"/>
  <c r="H51" i="48"/>
  <c r="I51" i="48" s="1"/>
  <c r="J51" i="48" s="1"/>
  <c r="K51" i="48" s="1"/>
  <c r="L51" i="48" s="1"/>
  <c r="M51" i="48" s="1"/>
  <c r="N51" i="48" s="1"/>
  <c r="O51" i="48" s="1"/>
  <c r="P51" i="48" s="1"/>
  <c r="Q51" i="48" s="1"/>
  <c r="R51" i="48" s="1"/>
  <c r="S51" i="48" s="1"/>
  <c r="F20" i="46"/>
  <c r="F37" i="46"/>
  <c r="F44" i="46"/>
  <c r="F52" i="46"/>
  <c r="F60" i="46"/>
  <c r="F68" i="46"/>
  <c r="F24" i="46"/>
  <c r="F42" i="46"/>
  <c r="F48" i="46"/>
  <c r="F58" i="46"/>
  <c r="F64" i="46"/>
  <c r="F73" i="46"/>
  <c r="F81" i="46"/>
  <c r="F89" i="46"/>
  <c r="F97" i="46"/>
  <c r="F105" i="46"/>
  <c r="F113" i="46"/>
  <c r="F121" i="46"/>
  <c r="F17" i="46"/>
  <c r="F25" i="46"/>
  <c r="F33" i="46"/>
  <c r="F39" i="46"/>
  <c r="F54" i="46"/>
  <c r="F69" i="46"/>
  <c r="F79" i="46"/>
  <c r="F85" i="46"/>
  <c r="F95" i="46"/>
  <c r="F101" i="46"/>
  <c r="F111" i="46"/>
  <c r="F117" i="46"/>
  <c r="F127" i="46"/>
  <c r="F13" i="46"/>
  <c r="F29" i="46"/>
  <c r="F35" i="46"/>
  <c r="F38" i="46"/>
  <c r="F63" i="46"/>
  <c r="F75" i="46"/>
  <c r="F76" i="46"/>
  <c r="F91" i="46"/>
  <c r="F92" i="46"/>
  <c r="F107" i="46"/>
  <c r="F108" i="46"/>
  <c r="F123" i="46"/>
  <c r="F124" i="46"/>
  <c r="F132" i="46"/>
  <c r="F133" i="46"/>
  <c r="F140" i="46"/>
  <c r="F141" i="46"/>
  <c r="F148" i="46"/>
  <c r="F149" i="46"/>
  <c r="F156" i="46"/>
  <c r="F157" i="46"/>
  <c r="F164" i="46"/>
  <c r="F165" i="46"/>
  <c r="F172" i="46"/>
  <c r="F173" i="46"/>
  <c r="F180" i="46"/>
  <c r="F181" i="46"/>
  <c r="F188" i="46"/>
  <c r="F189" i="46"/>
  <c r="F196" i="46"/>
  <c r="F197" i="46"/>
  <c r="F204" i="46"/>
  <c r="F205" i="46"/>
  <c r="F212" i="46"/>
  <c r="F213" i="46"/>
  <c r="F220" i="46"/>
  <c r="F221" i="46"/>
  <c r="F228" i="46"/>
  <c r="F229" i="46"/>
  <c r="F236" i="46"/>
  <c r="F237" i="46"/>
  <c r="F244" i="46"/>
  <c r="F245" i="46"/>
  <c r="F252" i="46"/>
  <c r="F256" i="46"/>
  <c r="F260" i="46"/>
  <c r="F264" i="46"/>
  <c r="F268" i="46"/>
  <c r="F272" i="46"/>
  <c r="F276" i="46"/>
  <c r="F280" i="46"/>
  <c r="F28" i="46"/>
  <c r="F47" i="46"/>
  <c r="F56" i="46"/>
  <c r="F66" i="46"/>
  <c r="F71" i="46"/>
  <c r="F50" i="46"/>
  <c r="F62" i="46"/>
  <c r="F139" i="46"/>
  <c r="F153" i="46"/>
  <c r="F171" i="46"/>
  <c r="F185" i="46"/>
  <c r="F203" i="46"/>
  <c r="F217" i="46"/>
  <c r="F235" i="46"/>
  <c r="F249" i="46"/>
  <c r="F251" i="46"/>
  <c r="F255" i="46"/>
  <c r="F259" i="46"/>
  <c r="F263" i="46"/>
  <c r="F267" i="46"/>
  <c r="F271" i="46"/>
  <c r="F275" i="46"/>
  <c r="F279" i="46"/>
  <c r="F147" i="46"/>
  <c r="F176" i="46"/>
  <c r="F179" i="46"/>
  <c r="F193" i="46"/>
  <c r="F208" i="46"/>
  <c r="F211" i="46"/>
  <c r="F225" i="46"/>
  <c r="F240" i="46"/>
  <c r="F21" i="46"/>
  <c r="F36" i="46"/>
  <c r="F55" i="46"/>
  <c r="F129" i="46"/>
  <c r="F144" i="46"/>
  <c r="F161" i="46"/>
  <c r="F145" i="46"/>
  <c r="F177" i="46"/>
  <c r="F209" i="46"/>
  <c r="F241" i="46"/>
  <c r="F83" i="46"/>
  <c r="F119" i="46"/>
  <c r="F195" i="46"/>
  <c r="F32" i="46"/>
  <c r="F184" i="46"/>
  <c r="F192" i="46"/>
  <c r="F216" i="46"/>
  <c r="F219" i="46"/>
  <c r="F224" i="46"/>
  <c r="F40" i="46"/>
  <c r="F77" i="46"/>
  <c r="F84" i="46"/>
  <c r="F93" i="46"/>
  <c r="F100" i="46"/>
  <c r="F109" i="46"/>
  <c r="F116" i="46"/>
  <c r="F125" i="46"/>
  <c r="F137" i="46"/>
  <c r="F169" i="46"/>
  <c r="F201" i="46"/>
  <c r="F233" i="46"/>
  <c r="F87" i="46"/>
  <c r="F99" i="46"/>
  <c r="F103" i="46"/>
  <c r="F115" i="46"/>
  <c r="F131" i="46"/>
  <c r="F163" i="46"/>
  <c r="F227" i="46"/>
  <c r="F248" i="46"/>
  <c r="F152" i="46"/>
  <c r="F155" i="46"/>
  <c r="F160" i="46"/>
  <c r="F187" i="46"/>
  <c r="F243" i="46"/>
  <c r="F154" i="46"/>
  <c r="F104" i="46"/>
  <c r="F239" i="46"/>
  <c r="F178" i="46"/>
  <c r="F168" i="46"/>
  <c r="F110" i="46"/>
  <c r="F78" i="46"/>
  <c r="F186" i="46"/>
  <c r="F234" i="46"/>
  <c r="F159" i="46"/>
  <c r="F98" i="46"/>
  <c r="F281" i="46"/>
  <c r="F273" i="46"/>
  <c r="F265" i="46"/>
  <c r="F257" i="46"/>
  <c r="F215" i="46"/>
  <c r="F162" i="46"/>
  <c r="F72" i="46"/>
  <c r="F41" i="46"/>
  <c r="F15" i="46"/>
  <c r="F222" i="46"/>
  <c r="F190" i="46"/>
  <c r="F158" i="46"/>
  <c r="F128" i="46"/>
  <c r="F112" i="46"/>
  <c r="F96" i="46"/>
  <c r="F80" i="46"/>
  <c r="F67" i="46"/>
  <c r="F65" i="46"/>
  <c r="F49" i="46"/>
  <c r="F18" i="46"/>
  <c r="F30" i="46"/>
  <c r="F88" i="46"/>
  <c r="F126" i="46"/>
  <c r="F94" i="46"/>
  <c r="F120" i="46"/>
  <c r="F170" i="46"/>
  <c r="F114" i="46"/>
  <c r="F277" i="46"/>
  <c r="F253" i="46"/>
  <c r="F53" i="46"/>
  <c r="F14" i="46"/>
  <c r="F27" i="46"/>
  <c r="F167" i="46"/>
  <c r="F202" i="46"/>
  <c r="F230" i="46"/>
  <c r="F198" i="46"/>
  <c r="F134" i="46"/>
  <c r="F86" i="46"/>
  <c r="F57" i="46"/>
  <c r="F31" i="46"/>
  <c r="F23" i="46"/>
  <c r="F270" i="46"/>
  <c r="F231" i="46"/>
  <c r="F207" i="46"/>
  <c r="F146" i="46"/>
  <c r="F136" i="46"/>
  <c r="F19" i="46"/>
  <c r="F262" i="46"/>
  <c r="F135" i="46"/>
  <c r="F282" i="46"/>
  <c r="F266" i="46"/>
  <c r="F250" i="46"/>
  <c r="F191" i="46"/>
  <c r="F138" i="46"/>
  <c r="F46" i="46"/>
  <c r="F247" i="46"/>
  <c r="F194" i="46"/>
  <c r="F51" i="46"/>
  <c r="F246" i="46"/>
  <c r="F214" i="46"/>
  <c r="F182" i="46"/>
  <c r="F150" i="46"/>
  <c r="F122" i="46"/>
  <c r="F106" i="46"/>
  <c r="F90" i="46"/>
  <c r="F74" i="46"/>
  <c r="F61" i="46"/>
  <c r="F59" i="46"/>
  <c r="F43" i="46"/>
  <c r="F34" i="46"/>
  <c r="F22" i="46"/>
  <c r="F242" i="46"/>
  <c r="F232" i="46"/>
  <c r="F175" i="46"/>
  <c r="F218" i="46"/>
  <c r="F26" i="46"/>
  <c r="F223" i="46"/>
  <c r="F82" i="46"/>
  <c r="F269" i="46"/>
  <c r="F261" i="46"/>
  <c r="F226" i="46"/>
  <c r="F151" i="46"/>
  <c r="F45" i="46"/>
  <c r="F16" i="46"/>
  <c r="F238" i="46"/>
  <c r="F206" i="46"/>
  <c r="F174" i="46"/>
  <c r="F142" i="46"/>
  <c r="F278" i="46"/>
  <c r="F254" i="46"/>
  <c r="F199" i="46"/>
  <c r="F210" i="46"/>
  <c r="F200" i="46"/>
  <c r="F143" i="46"/>
  <c r="F274" i="46"/>
  <c r="F258" i="46"/>
  <c r="F183" i="46"/>
  <c r="F130" i="46"/>
  <c r="F166" i="46"/>
  <c r="F118" i="46"/>
  <c r="F102" i="46"/>
  <c r="F70" i="46"/>
  <c r="F20" i="27"/>
  <c r="F24" i="27"/>
  <c r="F28" i="27"/>
  <c r="F32" i="27"/>
  <c r="F15" i="27"/>
  <c r="F19" i="27"/>
  <c r="F23" i="27"/>
  <c r="F27" i="27"/>
  <c r="F31" i="27"/>
  <c r="F35" i="27"/>
  <c r="F36" i="27"/>
  <c r="F37" i="27"/>
  <c r="F39" i="27"/>
  <c r="F41" i="27"/>
  <c r="F53" i="27"/>
  <c r="F57" i="27"/>
  <c r="F61" i="27"/>
  <c r="F43" i="27"/>
  <c r="F45" i="27"/>
  <c r="F67" i="27"/>
  <c r="F70" i="27"/>
  <c r="F47" i="27"/>
  <c r="F49" i="27"/>
  <c r="F51" i="27"/>
  <c r="F75" i="27"/>
  <c r="F71" i="27"/>
  <c r="F55" i="27"/>
  <c r="F81" i="27"/>
  <c r="F76" i="27"/>
  <c r="F80" i="27"/>
  <c r="F77" i="27"/>
  <c r="F59" i="27"/>
  <c r="F63" i="27"/>
  <c r="F69" i="27"/>
  <c r="F72" i="27"/>
  <c r="F65" i="27"/>
  <c r="F34" i="27"/>
  <c r="F38" i="27"/>
  <c r="F29" i="27"/>
  <c r="F18" i="27"/>
  <c r="F14" i="27"/>
  <c r="F79" i="27"/>
  <c r="F83" i="27"/>
  <c r="F66" i="27"/>
  <c r="F46" i="27"/>
  <c r="F12" i="27"/>
  <c r="F50" i="27"/>
  <c r="F73" i="27"/>
  <c r="F52" i="27"/>
  <c r="F25" i="27"/>
  <c r="F74" i="27"/>
  <c r="F62" i="27"/>
  <c r="F54" i="27"/>
  <c r="F68" i="27"/>
  <c r="F60" i="27"/>
  <c r="F48" i="27"/>
  <c r="F44" i="27"/>
  <c r="F33" i="27"/>
  <c r="F22" i="27"/>
  <c r="F17" i="27"/>
  <c r="F13" i="27"/>
  <c r="F78" i="27"/>
  <c r="F64" i="27"/>
  <c r="F56" i="27"/>
  <c r="F42" i="27"/>
  <c r="F26" i="27"/>
  <c r="F21" i="27"/>
  <c r="F82" i="27"/>
  <c r="F58" i="27"/>
  <c r="F40" i="27"/>
  <c r="F30" i="27"/>
  <c r="F16" i="27"/>
  <c r="O43" i="18"/>
  <c r="F9" i="46"/>
  <c r="F10" i="46"/>
  <c r="F12" i="46"/>
  <c r="F11" i="46"/>
  <c r="F8" i="46"/>
  <c r="F10" i="27"/>
  <c r="F8" i="27"/>
  <c r="F9" i="27"/>
  <c r="F11" i="27"/>
  <c r="F9" i="32"/>
  <c r="F8" i="32"/>
  <c r="H52" i="18" l="1"/>
  <c r="J52" i="18"/>
  <c r="L52" i="18"/>
  <c r="G52" i="18"/>
  <c r="K52" i="18"/>
  <c r="C52" i="18"/>
  <c r="F52" i="18"/>
  <c r="E52" i="18"/>
  <c r="I52" i="18"/>
  <c r="N52" i="18"/>
  <c r="M52" i="18"/>
  <c r="D52" i="18"/>
  <c r="H10" i="27"/>
  <c r="I10" i="27" s="1"/>
  <c r="J10" i="27" s="1"/>
  <c r="K10" i="27" s="1"/>
  <c r="L10" i="27" s="1"/>
  <c r="M10" i="27" s="1"/>
  <c r="N10" i="27" s="1"/>
  <c r="O10" i="27" s="1"/>
  <c r="P10" i="27" s="1"/>
  <c r="Q10" i="27" s="1"/>
  <c r="R10" i="27" s="1"/>
  <c r="S10" i="27" s="1"/>
  <c r="H10" i="20"/>
  <c r="I10" i="20" s="1"/>
  <c r="J10" i="20" s="1"/>
  <c r="K10" i="20" s="1"/>
  <c r="L10" i="20" s="1"/>
  <c r="M10" i="20" s="1"/>
  <c r="N10" i="20" s="1"/>
  <c r="O10" i="20" s="1"/>
  <c r="P10" i="20" s="1"/>
  <c r="Q10" i="20" s="1"/>
  <c r="R10" i="20" s="1"/>
  <c r="S10" i="20" s="1"/>
  <c r="H10" i="30"/>
  <c r="I10" i="30" s="1"/>
  <c r="J10" i="30" s="1"/>
  <c r="K10" i="30" s="1"/>
  <c r="L10" i="30" s="1"/>
  <c r="M10" i="30" s="1"/>
  <c r="N10" i="30" s="1"/>
  <c r="O10" i="30" s="1"/>
  <c r="P10" i="30" s="1"/>
  <c r="Q10" i="30" s="1"/>
  <c r="R10" i="30" s="1"/>
  <c r="S10" i="30" s="1"/>
  <c r="H10" i="23"/>
  <c r="I10" i="23" s="1"/>
  <c r="J10" i="23" s="1"/>
  <c r="K10" i="23" s="1"/>
  <c r="L10" i="23" s="1"/>
  <c r="M10" i="23" s="1"/>
  <c r="N10" i="23" s="1"/>
  <c r="O10" i="23" s="1"/>
  <c r="P10" i="23" s="1"/>
  <c r="Q10" i="23" s="1"/>
  <c r="R10" i="23" s="1"/>
  <c r="S10" i="23" s="1"/>
  <c r="H10" i="4"/>
  <c r="I10" i="4" s="1"/>
  <c r="J10" i="4" s="1"/>
  <c r="K10" i="4" s="1"/>
  <c r="L10" i="4" s="1"/>
  <c r="M10" i="4" s="1"/>
  <c r="N10" i="4" s="1"/>
  <c r="O10" i="4" s="1"/>
  <c r="P10" i="4" s="1"/>
  <c r="Q10" i="4" s="1"/>
  <c r="R10" i="4" s="1"/>
  <c r="S10" i="4" s="1"/>
  <c r="H10" i="29"/>
  <c r="I10" i="29" s="1"/>
  <c r="J10" i="29" s="1"/>
  <c r="K10" i="29" s="1"/>
  <c r="L10" i="29" s="1"/>
  <c r="M10" i="29" s="1"/>
  <c r="N10" i="29" s="1"/>
  <c r="O10" i="29" s="1"/>
  <c r="P10" i="29" s="1"/>
  <c r="Q10" i="29" s="1"/>
  <c r="R10" i="29" s="1"/>
  <c r="S10" i="29" s="1"/>
  <c r="H10" i="28"/>
  <c r="I10" i="28" s="1"/>
  <c r="J10" i="28" s="1"/>
  <c r="K10" i="28" s="1"/>
  <c r="L10" i="28" s="1"/>
  <c r="M10" i="28" s="1"/>
  <c r="N10" i="28" s="1"/>
  <c r="O10" i="28" s="1"/>
  <c r="P10" i="28" s="1"/>
  <c r="Q10" i="28" s="1"/>
  <c r="R10" i="28" s="1"/>
  <c r="S10" i="28" s="1"/>
  <c r="H10" i="22"/>
  <c r="I10" i="22" s="1"/>
  <c r="J10" i="22" s="1"/>
  <c r="K10" i="22" s="1"/>
  <c r="L10" i="22" s="1"/>
  <c r="M10" i="22" s="1"/>
  <c r="N10" i="22" s="1"/>
  <c r="O10" i="22" s="1"/>
  <c r="P10" i="22" s="1"/>
  <c r="Q10" i="22" s="1"/>
  <c r="R10" i="22" s="1"/>
  <c r="S10" i="22" s="1"/>
  <c r="H10" i="31"/>
  <c r="I10" i="31" s="1"/>
  <c r="J10" i="31" s="1"/>
  <c r="K10" i="31" s="1"/>
  <c r="L10" i="31" s="1"/>
  <c r="M10" i="31" s="1"/>
  <c r="N10" i="31" s="1"/>
  <c r="O10" i="31" s="1"/>
  <c r="P10" i="31" s="1"/>
  <c r="Q10" i="31" s="1"/>
  <c r="R10" i="31" s="1"/>
  <c r="S10" i="31" s="1"/>
  <c r="H10" i="21"/>
  <c r="I10" i="21" s="1"/>
  <c r="J10" i="21" s="1"/>
  <c r="K10" i="21" s="1"/>
  <c r="L10" i="21" s="1"/>
  <c r="M10" i="21" s="1"/>
  <c r="N10" i="21" s="1"/>
  <c r="O10" i="21" s="1"/>
  <c r="P10" i="21" s="1"/>
  <c r="Q10" i="21" s="1"/>
  <c r="R10" i="21" s="1"/>
  <c r="S10" i="21" s="1"/>
  <c r="E4" i="4" l="1"/>
  <c r="E5" i="4" s="1"/>
  <c r="F32" i="4" l="1"/>
  <c r="F18" i="4"/>
  <c r="F34" i="4"/>
  <c r="F14" i="4"/>
  <c r="F30" i="4"/>
  <c r="F40" i="4"/>
  <c r="F26" i="4"/>
  <c r="F42" i="4"/>
  <c r="F38" i="4"/>
  <c r="F44" i="4"/>
  <c r="F46" i="4"/>
  <c r="F50" i="4"/>
  <c r="F55" i="4"/>
  <c r="F59" i="4"/>
  <c r="F63" i="4"/>
  <c r="F52" i="4"/>
  <c r="F67" i="4"/>
  <c r="F69" i="4"/>
  <c r="F73" i="4"/>
  <c r="F77" i="4"/>
  <c r="F81" i="4"/>
  <c r="F48" i="4"/>
  <c r="F51" i="4"/>
  <c r="F22" i="4"/>
  <c r="F85" i="4"/>
  <c r="F87" i="4"/>
  <c r="F94" i="4"/>
  <c r="F95" i="4"/>
  <c r="F98" i="4"/>
  <c r="F106" i="4"/>
  <c r="F108" i="4"/>
  <c r="F120" i="4"/>
  <c r="F128" i="4"/>
  <c r="F89" i="4"/>
  <c r="F110" i="4"/>
  <c r="F112" i="4"/>
  <c r="F153" i="4"/>
  <c r="F157" i="4"/>
  <c r="F71" i="4"/>
  <c r="F75" i="4"/>
  <c r="F79" i="4"/>
  <c r="F83" i="4"/>
  <c r="F114" i="4"/>
  <c r="F116" i="4"/>
  <c r="F123" i="4"/>
  <c r="F124" i="4"/>
  <c r="F131" i="4"/>
  <c r="F132" i="4"/>
  <c r="F136" i="4"/>
  <c r="F140" i="4"/>
  <c r="F144" i="4"/>
  <c r="F148" i="4"/>
  <c r="F152" i="4"/>
  <c r="F99" i="4"/>
  <c r="F147" i="4"/>
  <c r="F91" i="4"/>
  <c r="F103" i="4"/>
  <c r="F143" i="4"/>
  <c r="F164" i="4"/>
  <c r="F165" i="4"/>
  <c r="F171" i="4"/>
  <c r="F175" i="4"/>
  <c r="F179" i="4"/>
  <c r="F183" i="4"/>
  <c r="F187" i="4"/>
  <c r="F191" i="4"/>
  <c r="F195" i="4"/>
  <c r="F102" i="4"/>
  <c r="F104" i="4"/>
  <c r="F135" i="4"/>
  <c r="F151" i="4"/>
  <c r="F159" i="4"/>
  <c r="F161" i="4"/>
  <c r="F169" i="4"/>
  <c r="F155" i="4"/>
  <c r="F163" i="4"/>
  <c r="F205" i="4"/>
  <c r="F214" i="4"/>
  <c r="F218" i="4"/>
  <c r="F139" i="4"/>
  <c r="F174" i="4"/>
  <c r="F203" i="4"/>
  <c r="F130" i="4"/>
  <c r="F178" i="4"/>
  <c r="F182" i="4"/>
  <c r="F186" i="4"/>
  <c r="F190" i="4"/>
  <c r="F194" i="4"/>
  <c r="F198" i="4"/>
  <c r="F199" i="4"/>
  <c r="F207" i="4"/>
  <c r="F201" i="4"/>
  <c r="F222" i="4"/>
  <c r="F224" i="4"/>
  <c r="F249" i="4"/>
  <c r="F212" i="4"/>
  <c r="F216" i="4"/>
  <c r="F220" i="4"/>
  <c r="F226" i="4"/>
  <c r="F228" i="4"/>
  <c r="F230" i="4"/>
  <c r="F237" i="4"/>
  <c r="F241" i="4"/>
  <c r="F245" i="4"/>
  <c r="F122" i="4"/>
  <c r="F232" i="4"/>
  <c r="F234" i="4"/>
  <c r="F209" i="4"/>
  <c r="F247" i="4"/>
  <c r="F251" i="4"/>
  <c r="F243" i="4"/>
  <c r="F170" i="4"/>
  <c r="F239" i="4"/>
  <c r="F240" i="4"/>
  <c r="F246" i="4"/>
  <c r="F248" i="4"/>
  <c r="F236" i="4"/>
  <c r="F156" i="4"/>
  <c r="F193" i="4"/>
  <c r="F185" i="4"/>
  <c r="F177" i="4"/>
  <c r="F231" i="4"/>
  <c r="F227" i="4"/>
  <c r="F210" i="4"/>
  <c r="F168" i="4"/>
  <c r="F134" i="4"/>
  <c r="F146" i="4"/>
  <c r="F154" i="4"/>
  <c r="F105" i="4"/>
  <c r="F125" i="4"/>
  <c r="F113" i="4"/>
  <c r="F93" i="4"/>
  <c r="F101" i="4"/>
  <c r="F88" i="4"/>
  <c r="F76" i="4"/>
  <c r="F96" i="4"/>
  <c r="F17" i="4"/>
  <c r="F60" i="4"/>
  <c r="F53" i="4"/>
  <c r="F39" i="4"/>
  <c r="F43" i="4"/>
  <c r="F35" i="4"/>
  <c r="F20" i="4"/>
  <c r="F24" i="4"/>
  <c r="F28" i="4"/>
  <c r="F12" i="4"/>
  <c r="F127" i="4"/>
  <c r="F145" i="4"/>
  <c r="F115" i="4"/>
  <c r="F70" i="4"/>
  <c r="F58" i="4"/>
  <c r="F223" i="4"/>
  <c r="F244" i="4"/>
  <c r="F242" i="4"/>
  <c r="F221" i="4"/>
  <c r="F119" i="4"/>
  <c r="F202" i="4"/>
  <c r="F225" i="4"/>
  <c r="F215" i="4"/>
  <c r="F196" i="4"/>
  <c r="F188" i="4"/>
  <c r="F180" i="4"/>
  <c r="F150" i="4"/>
  <c r="F160" i="4"/>
  <c r="F129" i="4"/>
  <c r="F173" i="4"/>
  <c r="F162" i="4"/>
  <c r="F167" i="4"/>
  <c r="F137" i="4"/>
  <c r="F118" i="4"/>
  <c r="F111" i="4"/>
  <c r="F100" i="4"/>
  <c r="F82" i="4"/>
  <c r="F74" i="4"/>
  <c r="F86" i="4"/>
  <c r="F72" i="4"/>
  <c r="F62" i="4"/>
  <c r="F54" i="4"/>
  <c r="F41" i="4"/>
  <c r="F64" i="4"/>
  <c r="F57" i="4"/>
  <c r="F33" i="4"/>
  <c r="F37" i="4"/>
  <c r="F31" i="4"/>
  <c r="F15" i="4"/>
  <c r="F19" i="4"/>
  <c r="F23" i="4"/>
  <c r="F208" i="4"/>
  <c r="F213" i="4"/>
  <c r="F233" i="4"/>
  <c r="F229" i="4"/>
  <c r="F219" i="4"/>
  <c r="F211" i="4"/>
  <c r="F200" i="4"/>
  <c r="F192" i="4"/>
  <c r="F184" i="4"/>
  <c r="F176" i="4"/>
  <c r="F204" i="4"/>
  <c r="F126" i="4"/>
  <c r="F65" i="4"/>
  <c r="F56" i="4"/>
  <c r="F45" i="4"/>
  <c r="F16" i="4"/>
  <c r="F36" i="4"/>
  <c r="F250" i="4"/>
  <c r="F238" i="4"/>
  <c r="F217" i="4"/>
  <c r="F197" i="4"/>
  <c r="F189" i="4"/>
  <c r="F181" i="4"/>
  <c r="F235" i="4"/>
  <c r="F206" i="4"/>
  <c r="F172" i="4"/>
  <c r="F121" i="4"/>
  <c r="F141" i="4"/>
  <c r="F149" i="4"/>
  <c r="F166" i="4"/>
  <c r="F107" i="4"/>
  <c r="F133" i="4"/>
  <c r="F117" i="4"/>
  <c r="F97" i="4"/>
  <c r="F109" i="4"/>
  <c r="F92" i="4"/>
  <c r="F84" i="4"/>
  <c r="F49" i="4"/>
  <c r="F68" i="4"/>
  <c r="F61" i="4"/>
  <c r="F47" i="4"/>
  <c r="F21" i="4"/>
  <c r="F25" i="4"/>
  <c r="F29" i="4"/>
  <c r="F13" i="4"/>
  <c r="F158" i="4"/>
  <c r="F138" i="4"/>
  <c r="F142" i="4"/>
  <c r="F90" i="4"/>
  <c r="F78" i="4"/>
  <c r="F80" i="4"/>
  <c r="F66" i="4"/>
  <c r="F27" i="4"/>
  <c r="F11" i="4"/>
  <c r="F9" i="4"/>
  <c r="F8" i="4"/>
  <c r="F10" i="4"/>
</calcChain>
</file>

<file path=xl/sharedStrings.xml><?xml version="1.0" encoding="utf-8"?>
<sst xmlns="http://schemas.openxmlformats.org/spreadsheetml/2006/main" count="7163" uniqueCount="177">
  <si>
    <t>Full/Part</t>
  </si>
  <si>
    <t>Reg/Temp</t>
  </si>
  <si>
    <t>001075</t>
  </si>
  <si>
    <t>BU</t>
  </si>
  <si>
    <t>F</t>
  </si>
  <si>
    <t>R</t>
  </si>
  <si>
    <t>001220</t>
  </si>
  <si>
    <t>NE</t>
  </si>
  <si>
    <t>001280</t>
  </si>
  <si>
    <t>001295</t>
  </si>
  <si>
    <t>EX</t>
  </si>
  <si>
    <t>001320</t>
  </si>
  <si>
    <t>001345</t>
  </si>
  <si>
    <t>002030</t>
  </si>
  <si>
    <t>P</t>
  </si>
  <si>
    <t>002060</t>
  </si>
  <si>
    <t>002120</t>
  </si>
  <si>
    <t>002280</t>
  </si>
  <si>
    <t>002281</t>
  </si>
  <si>
    <t>002282</t>
  </si>
  <si>
    <t>002320</t>
  </si>
  <si>
    <t>002340</t>
  </si>
  <si>
    <t>002350</t>
  </si>
  <si>
    <t>002401</t>
  </si>
  <si>
    <t>002480</t>
  </si>
  <si>
    <t>002481</t>
  </si>
  <si>
    <t>002482</t>
  </si>
  <si>
    <t>002510</t>
  </si>
  <si>
    <t>002530</t>
  </si>
  <si>
    <t>002540</t>
  </si>
  <si>
    <t>002560</t>
  </si>
  <si>
    <t>002603</t>
  </si>
  <si>
    <t>002650</t>
  </si>
  <si>
    <t>002660</t>
  </si>
  <si>
    <t>002670</t>
  </si>
  <si>
    <t>002680</t>
  </si>
  <si>
    <t>002710</t>
  </si>
  <si>
    <t>002720</t>
  </si>
  <si>
    <t>002730</t>
  </si>
  <si>
    <t>002740</t>
  </si>
  <si>
    <t>002750</t>
  </si>
  <si>
    <t>002760</t>
  </si>
  <si>
    <t>002770</t>
  </si>
  <si>
    <t>002780</t>
  </si>
  <si>
    <t>002790</t>
  </si>
  <si>
    <t>002820</t>
  </si>
  <si>
    <t>002830</t>
  </si>
  <si>
    <t>002840</t>
  </si>
  <si>
    <t>003030</t>
  </si>
  <si>
    <t>003110</t>
  </si>
  <si>
    <t>003160</t>
  </si>
  <si>
    <t>003210</t>
  </si>
  <si>
    <t>003300</t>
  </si>
  <si>
    <t>003400</t>
  </si>
  <si>
    <t>003410</t>
  </si>
  <si>
    <t>003430</t>
  </si>
  <si>
    <t>003450</t>
  </si>
  <si>
    <t>003470</t>
  </si>
  <si>
    <t>003550</t>
  </si>
  <si>
    <t>004010</t>
  </si>
  <si>
    <t>004040</t>
  </si>
  <si>
    <t>004060</t>
  </si>
  <si>
    <t>004100</t>
  </si>
  <si>
    <t>004140</t>
  </si>
  <si>
    <t>004190</t>
  </si>
  <si>
    <t>004210</t>
  </si>
  <si>
    <t>004220</t>
  </si>
  <si>
    <t>004270</t>
  </si>
  <si>
    <t>004280</t>
  </si>
  <si>
    <t>004290</t>
  </si>
  <si>
    <t>004370</t>
  </si>
  <si>
    <t>004380</t>
  </si>
  <si>
    <t>004385</t>
  </si>
  <si>
    <t>004450</t>
  </si>
  <si>
    <t>004470</t>
  </si>
  <si>
    <t>004475</t>
  </si>
  <si>
    <t>004480</t>
  </si>
  <si>
    <t>004485</t>
  </si>
  <si>
    <t>004490</t>
  </si>
  <si>
    <t>004500</t>
  </si>
  <si>
    <t>004510</t>
  </si>
  <si>
    <t>004560</t>
  </si>
  <si>
    <t>004600</t>
  </si>
  <si>
    <t>005310</t>
  </si>
  <si>
    <t>005410</t>
  </si>
  <si>
    <t>005580</t>
  </si>
  <si>
    <t>006630</t>
  </si>
  <si>
    <t>EMP TYPE</t>
  </si>
  <si>
    <t>Vacation Days</t>
  </si>
  <si>
    <t>(All)</t>
  </si>
  <si>
    <t>Row Labels</t>
  </si>
  <si>
    <t>Grand Total</t>
  </si>
  <si>
    <t>Average of Hrly Rate</t>
  </si>
  <si>
    <t>Count of Empl ID</t>
  </si>
  <si>
    <t>Sum of Vac Hrs Y1</t>
  </si>
  <si>
    <t>Sum of Sick Time HRs</t>
  </si>
  <si>
    <t>Total Average of Hrly Rate</t>
  </si>
  <si>
    <t>Total Count of Empl ID</t>
  </si>
  <si>
    <t>Total Sum of Vac Hrs Y1</t>
  </si>
  <si>
    <t>Total Sum of Sick Time HRs</t>
  </si>
  <si>
    <t>Labor Type</t>
  </si>
  <si>
    <t>Year</t>
  </si>
  <si>
    <t>CURRENT YEAR</t>
  </si>
  <si>
    <t>Total</t>
  </si>
  <si>
    <t>Expenditure Org</t>
  </si>
  <si>
    <t>Y1</t>
  </si>
  <si>
    <t>Y2</t>
  </si>
  <si>
    <t>Y3</t>
  </si>
  <si>
    <t>Y4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</si>
  <si>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</si>
  <si>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</si>
  <si>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</si>
  <si>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</si>
  <si>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</si>
  <si>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</si>
  <si>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</si>
  <si>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</si>
  <si>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</si>
  <si>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</si>
  <si>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</si>
  <si>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</si>
  <si>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Y1 Wage Incr</t>
  </si>
  <si>
    <t>Y2 Wage Incr</t>
  </si>
  <si>
    <t>YEAR TABLE CHECK</t>
  </si>
  <si>
    <t>Current Year</t>
  </si>
  <si>
    <t>FC Year</t>
  </si>
  <si>
    <t>PREV YR WAGE INC</t>
  </si>
  <si>
    <t>Sum of Vac Hrs Y2</t>
  </si>
  <si>
    <t>Total Sum of Vac Hrs Y2</t>
  </si>
  <si>
    <t>VACATION</t>
  </si>
  <si>
    <t>Vacation Hrs</t>
  </si>
  <si>
    <t>Yrs Svc</t>
  </si>
  <si>
    <t>1-4</t>
  </si>
  <si>
    <t>5-14</t>
  </si>
  <si>
    <t>15-24</t>
  </si>
  <si>
    <t>25+</t>
  </si>
  <si>
    <t>FORMULA/CALCULATED</t>
  </si>
  <si>
    <t>YR</t>
  </si>
  <si>
    <t>FORECAST YEAR</t>
  </si>
  <si>
    <t>Sum of Vac Hrs Y3</t>
  </si>
  <si>
    <t>Total Sum of Vac Hrs Y3</t>
  </si>
  <si>
    <t>Sum of Vac Hrs Y4</t>
  </si>
  <si>
    <t>Total Sum of Vac Hrs Y4</t>
  </si>
  <si>
    <t>Sum of Vac Hrs Y5</t>
  </si>
  <si>
    <t>Total Sum of Vac Hrs Y5</t>
  </si>
  <si>
    <t>Y0</t>
  </si>
  <si>
    <t>Sum of Hours</t>
  </si>
  <si>
    <t>Column Labels</t>
  </si>
  <si>
    <t>P00020: TOTAL LG&amp;E AND KU SERVICES COMPANY</t>
  </si>
  <si>
    <t>P01000: TOTAL LGE UTILITY</t>
  </si>
  <si>
    <t>P10040: TOTAL KU COMPANY</t>
  </si>
  <si>
    <t>Headcount</t>
  </si>
  <si>
    <t>SERVCO</t>
  </si>
  <si>
    <t>LGE</t>
  </si>
  <si>
    <t>KU</t>
  </si>
  <si>
    <t>Average  sick time</t>
  </si>
  <si>
    <t>Avg Hours</t>
  </si>
  <si>
    <t>Avg Days</t>
  </si>
  <si>
    <t>Use Company Policy of 5 sick days per employee</t>
  </si>
  <si>
    <t>Sick time % by month</t>
  </si>
  <si>
    <t>Vacation hrs by month</t>
  </si>
  <si>
    <t>Note: February includes payout of vacation for days carried over from 2010.  To adjust, used average of Jan and Mar.</t>
  </si>
  <si>
    <t>Vacation Hours earned based on hire date in Peoplesoft</t>
  </si>
  <si>
    <t>VACATION % BY MONTH</t>
  </si>
  <si>
    <t>COMPANY</t>
  </si>
  <si>
    <t>Y3 Wage Incr</t>
  </si>
  <si>
    <t>Y4 Wage Incr</t>
  </si>
  <si>
    <t>Y5 Wage Incr</t>
  </si>
  <si>
    <t>INTERNS</t>
  </si>
  <si>
    <t>Count of Union-Hrly - Other Offdty hrs/emp</t>
  </si>
  <si>
    <t>Total Count of Union-Hrly - Other Offdty hrs/emp</t>
  </si>
  <si>
    <t>184002 - VACATION PAY</t>
  </si>
  <si>
    <t>184021 - SICK PAY</t>
  </si>
  <si>
    <t>EXTRACTED FROM PEOPLESOFT DATA</t>
  </si>
  <si>
    <t>CALCULATED FIELDS</t>
  </si>
  <si>
    <t>Linked to VACSICK EST worksheet</t>
  </si>
  <si>
    <t>LOOK UP TABLES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</si>
</sst>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1" formatCode="_(* #,##0_);_(* \(#,##0\);_(* &quot;-&quot;_);_(@_)"/>
    <numFmt numFmtId="43" formatCode="_(* #,##0.00_);_(* \(#,##0.00\);_(* &quot;-&quot;??_);_(@_)"/>
    <numFmt numFmtId="164" formatCode="0.0"/>
    <numFmt numFmtId="165" formatCode="0.000"/>
    <numFmt numFmtId="166" formatCode="_(* #,##0.00_);_(* \(#,##0.00\);_(* &quot;-&quot;_);_(@_)"/>
  </numFmts>
  <fonts count="9" x14ac:knownFonts="1">
    <font>
      <sz val="11"/>
      <color theme="1"/>
      <name val="Calibri"/>
      <family val="2"/>
      <scheme val="minor"/>
    </font>
    <font>
      <sz val="10"/>
      <name val="Arial Unicode MS"/>
      <family val="2"/>
    </font>
    <font>
      <sz val="10"/>
      <name val="Arial Unicode MS"/>
      <family val="2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 Unicode MS"/>
      <family val="2"/>
    </font>
  </fonts>
  <fills count="11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0000"/>
        <bgColor indexed="64"/>
      </patternFill>
    </fill>
    <fill>
      <patternFill patternType="solid">
        <fgColor rgb="FF00B0F0"/>
        <bgColor indexed="64"/>
      </patternFill>
    </fill>
  </fills>
  <borders count="2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/>
      <bottom style="thin">
        <color theme="0" tint="-0.34998626667073579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/>
      <bottom style="thin">
        <color theme="4" tint="0.39997558519241921"/>
      </bottom>
      <diagonal/>
    </border>
    <border>
      <left/>
      <right/>
      <top style="thin">
        <color theme="4" tint="0.39997558519241921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7">
    <xf numFmtId="0" fontId="0" fillId="0" borderId="0"/>
    <xf numFmtId="0" fontId="1" fillId="0" borderId="0"/>
    <xf numFmtId="41" fontId="4" fillId="0" borderId="0" applyFont="0" applyFill="0" applyBorder="0" applyAlignment="0" applyProtection="0"/>
    <xf numFmtId="0" fontId="5" fillId="0" borderId="0"/>
    <xf numFmtId="0" fontId="2" fillId="0" borderId="0"/>
    <xf numFmtId="0" fontId="2" fillId="0" borderId="0"/>
    <xf numFmtId="0" fontId="8" fillId="0" borderId="0"/>
  </cellStyleXfs>
  <cellXfs count="86">
    <xf numFmtId="0" fontId="0" fillId="0" borderId="0" xfId="0"/>
    <xf numFmtId="0" fontId="0" fillId="0" borderId="0" xfId="0" applyAlignment="1">
      <alignment horizontal="left" indent="1"/>
    </xf>
    <xf numFmtId="0" fontId="0" fillId="0" borderId="0" xfId="0" applyFont="1"/>
    <xf numFmtId="0" fontId="6" fillId="0" borderId="1" xfId="0" applyFont="1" applyBorder="1"/>
    <xf numFmtId="164" fontId="0" fillId="0" borderId="0" xfId="0" applyNumberFormat="1" applyFont="1"/>
    <xf numFmtId="0" fontId="0" fillId="0" borderId="1" xfId="0" applyFont="1" applyFill="1" applyBorder="1" applyAlignment="1">
      <alignment horizontal="center"/>
    </xf>
    <xf numFmtId="2" fontId="0" fillId="0" borderId="0" xfId="0" applyNumberFormat="1" applyFont="1"/>
    <xf numFmtId="0" fontId="0" fillId="5" borderId="1" xfId="0" applyFont="1" applyFill="1" applyBorder="1"/>
    <xf numFmtId="0" fontId="0" fillId="3" borderId="3" xfId="0" applyFont="1" applyFill="1" applyBorder="1" applyAlignment="1">
      <alignment horizontal="center"/>
    </xf>
    <xf numFmtId="1" fontId="0" fillId="0" borderId="0" xfId="0" applyNumberFormat="1" applyFont="1"/>
    <xf numFmtId="0" fontId="0" fillId="0" borderId="7" xfId="0" applyFont="1" applyBorder="1"/>
    <xf numFmtId="0" fontId="0" fillId="0" borderId="8" xfId="0" applyFont="1" applyBorder="1"/>
    <xf numFmtId="0" fontId="0" fillId="3" borderId="8" xfId="0" applyFont="1" applyFill="1" applyBorder="1"/>
    <xf numFmtId="0" fontId="0" fillId="3" borderId="7" xfId="0" applyFont="1" applyFill="1" applyBorder="1"/>
    <xf numFmtId="2" fontId="0" fillId="2" borderId="1" xfId="0" applyNumberFormat="1" applyFont="1" applyFill="1" applyBorder="1" applyAlignment="1">
      <alignment horizontal="center"/>
    </xf>
    <xf numFmtId="0" fontId="0" fillId="0" borderId="0" xfId="0" applyFont="1" applyAlignment="1">
      <alignment horizontal="right"/>
    </xf>
    <xf numFmtId="0" fontId="3" fillId="4" borderId="2" xfId="0" applyFont="1" applyFill="1" applyBorder="1" applyAlignment="1">
      <alignment horizontal="center"/>
    </xf>
    <xf numFmtId="0" fontId="0" fillId="4" borderId="10" xfId="0" applyFont="1" applyFill="1" applyBorder="1" applyAlignment="1">
      <alignment horizontal="center"/>
    </xf>
    <xf numFmtId="0" fontId="0" fillId="6" borderId="10" xfId="0" applyFont="1" applyFill="1" applyBorder="1" applyAlignment="1">
      <alignment horizontal="center"/>
    </xf>
    <xf numFmtId="0" fontId="0" fillId="4" borderId="3" xfId="0" applyFont="1" applyFill="1" applyBorder="1" applyAlignment="1">
      <alignment horizontal="center"/>
    </xf>
    <xf numFmtId="0" fontId="3" fillId="0" borderId="0" xfId="0" applyFont="1"/>
    <xf numFmtId="0" fontId="0" fillId="5" borderId="0" xfId="0" applyFill="1"/>
    <xf numFmtId="41" fontId="0" fillId="0" borderId="0" xfId="0" applyNumberFormat="1"/>
    <xf numFmtId="0" fontId="3" fillId="0" borderId="0" xfId="0" applyFont="1" applyAlignment="1">
      <alignment horizontal="right"/>
    </xf>
    <xf numFmtId="41" fontId="0" fillId="0" borderId="0" xfId="2" applyFont="1"/>
    <xf numFmtId="41" fontId="0" fillId="0" borderId="9" xfId="2" applyFont="1" applyBorder="1"/>
    <xf numFmtId="166" fontId="0" fillId="0" borderId="0" xfId="2" applyNumberFormat="1" applyFont="1"/>
    <xf numFmtId="166" fontId="0" fillId="0" borderId="0" xfId="0" applyNumberFormat="1"/>
    <xf numFmtId="0" fontId="3" fillId="5" borderId="0" xfId="0" applyFont="1" applyFill="1"/>
    <xf numFmtId="0" fontId="3" fillId="5" borderId="0" xfId="0" applyFont="1" applyFill="1" applyAlignment="1">
      <alignment horizontal="right"/>
    </xf>
    <xf numFmtId="43" fontId="0" fillId="5" borderId="0" xfId="0" applyNumberFormat="1" applyFill="1"/>
    <xf numFmtId="43" fontId="0" fillId="5" borderId="9" xfId="0" applyNumberFormat="1" applyFill="1" applyBorder="1"/>
    <xf numFmtId="41" fontId="0" fillId="0" borderId="9" xfId="0" applyNumberFormat="1" applyBorder="1"/>
    <xf numFmtId="2" fontId="0" fillId="7" borderId="7" xfId="0" applyNumberFormat="1" applyFont="1" applyFill="1" applyBorder="1"/>
    <xf numFmtId="43" fontId="0" fillId="0" borderId="0" xfId="0" applyNumberFormat="1" applyFont="1"/>
    <xf numFmtId="0" fontId="0" fillId="0" borderId="0" xfId="0"/>
    <xf numFmtId="1" fontId="0" fillId="2" borderId="7" xfId="0" applyNumberFormat="1" applyFont="1" applyFill="1" applyBorder="1"/>
    <xf numFmtId="165" fontId="0" fillId="2" borderId="1" xfId="0" applyNumberFormat="1" applyFont="1" applyFill="1" applyBorder="1" applyAlignment="1">
      <alignment horizontal="center"/>
    </xf>
    <xf numFmtId="41" fontId="0" fillId="6" borderId="0" xfId="2" applyFont="1" applyFill="1"/>
    <xf numFmtId="0" fontId="7" fillId="0" borderId="0" xfId="0" applyFont="1"/>
    <xf numFmtId="0" fontId="0" fillId="0" borderId="8" xfId="0" applyNumberFormat="1" applyFont="1" applyBorder="1"/>
    <xf numFmtId="0" fontId="0" fillId="3" borderId="7" xfId="0" applyNumberFormat="1" applyFont="1" applyFill="1" applyBorder="1"/>
    <xf numFmtId="0" fontId="0" fillId="3" borderId="8" xfId="0" applyNumberFormat="1" applyFont="1" applyFill="1" applyBorder="1"/>
    <xf numFmtId="0" fontId="0" fillId="7" borderId="7" xfId="0" applyNumberFormat="1" applyFont="1" applyFill="1" applyBorder="1"/>
    <xf numFmtId="164" fontId="7" fillId="0" borderId="0" xfId="0" applyNumberFormat="1" applyFont="1"/>
    <xf numFmtId="0" fontId="7" fillId="0" borderId="0" xfId="0" applyFont="1" applyFill="1"/>
    <xf numFmtId="0" fontId="0" fillId="8" borderId="0" xfId="0" applyFont="1" applyFill="1"/>
    <xf numFmtId="0" fontId="0" fillId="8" borderId="11" xfId="0" applyFont="1" applyFill="1" applyBorder="1"/>
    <xf numFmtId="0" fontId="3" fillId="8" borderId="11" xfId="0" applyFont="1" applyFill="1" applyBorder="1"/>
    <xf numFmtId="0" fontId="3" fillId="8" borderId="12" xfId="0" applyFont="1" applyFill="1" applyBorder="1"/>
    <xf numFmtId="164" fontId="3" fillId="8" borderId="12" xfId="0" applyNumberFormat="1" applyFont="1" applyFill="1" applyBorder="1"/>
    <xf numFmtId="0" fontId="3" fillId="8" borderId="0" xfId="0" applyFont="1" applyFill="1" applyBorder="1"/>
    <xf numFmtId="164" fontId="3" fillId="8" borderId="0" xfId="0" applyNumberFormat="1" applyFont="1" applyFill="1" applyBorder="1"/>
    <xf numFmtId="1" fontId="0" fillId="0" borderId="0" xfId="0" applyNumberFormat="1" applyFont="1" applyFill="1"/>
    <xf numFmtId="0" fontId="3" fillId="8" borderId="0" xfId="0" applyFont="1" applyFill="1"/>
    <xf numFmtId="0" fontId="3" fillId="0" borderId="11" xfId="0" applyFont="1" applyBorder="1" applyAlignment="1">
      <alignment horizontal="left"/>
    </xf>
    <xf numFmtId="41" fontId="3" fillId="0" borderId="11" xfId="0" applyNumberFormat="1" applyFont="1" applyBorder="1"/>
    <xf numFmtId="0" fontId="3" fillId="8" borderId="12" xfId="0" applyFont="1" applyFill="1" applyBorder="1" applyAlignment="1">
      <alignment horizontal="left"/>
    </xf>
    <xf numFmtId="41" fontId="3" fillId="8" borderId="12" xfId="0" applyNumberFormat="1" applyFont="1" applyFill="1" applyBorder="1"/>
    <xf numFmtId="0" fontId="0" fillId="3" borderId="15" xfId="0" applyFont="1" applyFill="1" applyBorder="1" applyAlignment="1">
      <alignment horizontal="center"/>
    </xf>
    <xf numFmtId="0" fontId="0" fillId="0" borderId="4" xfId="0" applyFont="1" applyFill="1" applyBorder="1" applyAlignment="1">
      <alignment horizontal="right" vertical="center" wrapText="1"/>
    </xf>
    <xf numFmtId="0" fontId="0" fillId="0" borderId="5" xfId="0" applyFont="1" applyFill="1" applyBorder="1" applyAlignment="1">
      <alignment horizontal="right" vertical="center" wrapText="1"/>
    </xf>
    <xf numFmtId="0" fontId="0" fillId="9" borderId="0" xfId="0" applyFont="1" applyFill="1" applyAlignment="1">
      <alignment horizontal="center"/>
    </xf>
    <xf numFmtId="0" fontId="0" fillId="10" borderId="13" xfId="0" applyFont="1" applyFill="1" applyBorder="1" applyAlignment="1">
      <alignment horizontal="center"/>
    </xf>
    <xf numFmtId="0" fontId="0" fillId="10" borderId="9" xfId="0" applyFont="1" applyFill="1" applyBorder="1" applyAlignment="1">
      <alignment horizontal="center"/>
    </xf>
    <xf numFmtId="0" fontId="0" fillId="10" borderId="14" xfId="0" applyFont="1" applyFill="1" applyBorder="1" applyAlignment="1">
      <alignment horizontal="center"/>
    </xf>
    <xf numFmtId="0" fontId="0" fillId="7" borderId="13" xfId="0" applyFont="1" applyFill="1" applyBorder="1" applyAlignment="1">
      <alignment horizontal="center"/>
    </xf>
    <xf numFmtId="0" fontId="0" fillId="7" borderId="9" xfId="0" applyFont="1" applyFill="1" applyBorder="1" applyAlignment="1">
      <alignment horizontal="center"/>
    </xf>
    <xf numFmtId="0" fontId="0" fillId="7" borderId="14" xfId="0" applyFont="1" applyFill="1" applyBorder="1" applyAlignment="1">
      <alignment horizontal="center"/>
    </xf>
    <xf numFmtId="0" fontId="0" fillId="3" borderId="1" xfId="0" applyFont="1" applyFill="1" applyBorder="1" applyAlignment="1">
      <alignment horizontal="center"/>
    </xf>
    <xf numFmtId="0" fontId="0" fillId="0" borderId="17" xfId="0" applyBorder="1"/>
    <xf numFmtId="0" fontId="0" fillId="0" borderId="0" xfId="0" applyBorder="1"/>
    <xf numFmtId="0" fontId="0" fillId="0" borderId="19" xfId="0" applyBorder="1"/>
    <xf numFmtId="0" fontId="0" fillId="0" borderId="20" xfId="0" applyBorder="1"/>
    <xf numFmtId="2" fontId="0" fillId="0" borderId="0" xfId="0" quotePrefix="1" applyNumberFormat="1" applyBorder="1" applyAlignment="1">
      <alignment horizontal="center"/>
    </xf>
    <xf numFmtId="0" fontId="0" fillId="0" borderId="21" xfId="0" applyBorder="1"/>
    <xf numFmtId="0" fontId="0" fillId="0" borderId="22" xfId="0" applyBorder="1"/>
    <xf numFmtId="0" fontId="0" fillId="0" borderId="23" xfId="0" applyBorder="1"/>
    <xf numFmtId="0" fontId="0" fillId="0" borderId="24" xfId="0" applyBorder="1"/>
    <xf numFmtId="0" fontId="3" fillId="0" borderId="20" xfId="0" applyFont="1" applyBorder="1"/>
    <xf numFmtId="0" fontId="3" fillId="0" borderId="0" xfId="0" applyFont="1" applyBorder="1"/>
    <xf numFmtId="0" fontId="3" fillId="0" borderId="0" xfId="0" applyFont="1" applyBorder="1" applyAlignment="1">
      <alignment horizontal="center"/>
    </xf>
    <xf numFmtId="0" fontId="3" fillId="0" borderId="16" xfId="0" applyFont="1" applyBorder="1"/>
    <xf numFmtId="0" fontId="3" fillId="0" borderId="18" xfId="0" applyFont="1" applyBorder="1" applyAlignment="1">
      <alignment horizontal="center"/>
    </xf>
    <xf numFmtId="0" fontId="3" fillId="0" borderId="6" xfId="0" applyFont="1" applyBorder="1" applyAlignment="1">
      <alignment horizontal="center"/>
    </xf>
    <xf numFmtId="0" fontId="3" fillId="0" borderId="25" xfId="0" applyFont="1" applyBorder="1" applyAlignment="1"/>
  </cellXfs>
  <cellStyles count="7">
    <cellStyle name="Comma [0]" xfId="2" builtinId="6"/>
    <cellStyle name="Normal" xfId="0" builtinId="0"/>
    <cellStyle name="Normal 2" xfId="1"/>
    <cellStyle name="Normal 2 2" xfId="3"/>
    <cellStyle name="Normal 2 3" xfId="5"/>
    <cellStyle name="Normal 2 4" xfId="4"/>
    <cellStyle name="Normal 3" xfId="6"/>
  </cellStyles>
  <dxfs count="0"/>
  <tableStyles count="0" defaultTableStyle="TableStyleMedium2" defaultPivotStyle="PivotStyleLight16"/>
  <colors>
    <mruColors>
      <color rgb="FFFFFFCC"/>
      <color rgb="FFFFCC99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Relationship Id="rId30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B1:X615"/>
  <sheetViews>
    <sheetView tabSelected="1" zoomScaleNormal="100" workbookViewId="0"/>
  </sheetViews>
  <sheetFormatPr defaultRowHeight="15" x14ac:dyDescent="0.25"/>
  <cols>
    <col min="1" max="1" width="3" style="35" customWidth="1"/>
    <col min="2" max="2" width="45.5703125" style="35" customWidth="1"/>
    <col min="3" max="15" width="11.140625" style="35" customWidth="1"/>
    <col min="16" max="16" width="8.85546875" style="35" bestFit="1" customWidth="1"/>
    <col min="17" max="17" width="11.85546875" style="35" bestFit="1" customWidth="1"/>
    <col min="18" max="18" width="17.5703125" style="35" bestFit="1" customWidth="1"/>
    <col min="19" max="19" width="3.140625" style="35" customWidth="1"/>
    <col min="20" max="20" width="11.28515625" style="35" bestFit="1" customWidth="1"/>
    <col min="21" max="21" width="19.7109375" style="35" bestFit="1" customWidth="1"/>
    <col min="22" max="22" width="18" style="35" customWidth="1"/>
    <col min="23" max="23" width="3" style="35" customWidth="1"/>
    <col min="24" max="24" width="15.5703125" style="35" bestFit="1" customWidth="1"/>
    <col min="25" max="16384" width="9.140625" style="35"/>
  </cols>
  <sheetData>
    <row r="1" spans="2:24" x14ac:dyDescent="0.25">
      <c r="Q1" s="82" t="s">
        <v>176</v>
      </c>
      <c r="R1" s="70"/>
      <c r="S1" s="70"/>
      <c r="T1" s="70"/>
      <c r="U1" s="70"/>
      <c r="V1" s="70"/>
      <c r="W1" s="70"/>
      <c r="X1" s="78"/>
    </row>
    <row r="2" spans="2:24" x14ac:dyDescent="0.25">
      <c r="B2" s="54" t="s">
        <v>146</v>
      </c>
      <c r="C2" s="54" t="s">
        <v>147</v>
      </c>
      <c r="D2" s="54"/>
      <c r="E2" s="54"/>
      <c r="F2" s="54"/>
      <c r="G2" s="54"/>
      <c r="H2" s="54"/>
      <c r="I2" s="54"/>
      <c r="J2" s="54"/>
      <c r="K2" s="54"/>
      <c r="L2" s="54"/>
      <c r="M2" s="54"/>
      <c r="N2" s="54"/>
      <c r="O2" s="54"/>
      <c r="Q2" s="83" t="s">
        <v>123</v>
      </c>
      <c r="R2" s="84"/>
      <c r="S2" s="71"/>
      <c r="T2" s="84" t="s">
        <v>129</v>
      </c>
      <c r="U2" s="84"/>
      <c r="V2" s="84"/>
      <c r="W2" s="71"/>
      <c r="X2" s="85" t="s">
        <v>164</v>
      </c>
    </row>
    <row r="3" spans="2:24" x14ac:dyDescent="0.25">
      <c r="B3" s="48" t="s">
        <v>90</v>
      </c>
      <c r="C3" s="48">
        <v>201301</v>
      </c>
      <c r="D3" s="48">
        <v>201302</v>
      </c>
      <c r="E3" s="48">
        <v>201303</v>
      </c>
      <c r="F3" s="48">
        <v>201304</v>
      </c>
      <c r="G3" s="48">
        <v>201305</v>
      </c>
      <c r="H3" s="48">
        <v>201306</v>
      </c>
      <c r="I3" s="48">
        <v>201307</v>
      </c>
      <c r="J3" s="48">
        <v>201308</v>
      </c>
      <c r="K3" s="48">
        <v>201309</v>
      </c>
      <c r="L3" s="48">
        <v>201310</v>
      </c>
      <c r="M3" s="48">
        <v>201311</v>
      </c>
      <c r="N3" s="48">
        <v>201312</v>
      </c>
      <c r="O3" s="48" t="s">
        <v>91</v>
      </c>
      <c r="Q3" s="79" t="s">
        <v>125</v>
      </c>
      <c r="R3" s="80" t="s">
        <v>124</v>
      </c>
      <c r="S3" s="71"/>
      <c r="T3" s="81" t="s">
        <v>131</v>
      </c>
      <c r="U3" s="80" t="s">
        <v>88</v>
      </c>
      <c r="V3" s="80" t="s">
        <v>130</v>
      </c>
      <c r="W3" s="71"/>
      <c r="X3" s="72" t="s">
        <v>152</v>
      </c>
    </row>
    <row r="4" spans="2:24" x14ac:dyDescent="0.25">
      <c r="B4" s="55" t="s">
        <v>148</v>
      </c>
      <c r="C4" s="56">
        <v>13101.75</v>
      </c>
      <c r="D4" s="56">
        <v>22658.25</v>
      </c>
      <c r="E4" s="56">
        <v>13276</v>
      </c>
      <c r="F4" s="56">
        <v>19724</v>
      </c>
      <c r="G4" s="56">
        <v>21169.25</v>
      </c>
      <c r="H4" s="56">
        <v>24270.25</v>
      </c>
      <c r="I4" s="56">
        <v>28437.75</v>
      </c>
      <c r="J4" s="56">
        <v>23995.25</v>
      </c>
      <c r="K4" s="56">
        <v>18266.25</v>
      </c>
      <c r="L4" s="56">
        <v>24854.75</v>
      </c>
      <c r="M4" s="56">
        <v>21148.25</v>
      </c>
      <c r="N4" s="56">
        <v>45889.75</v>
      </c>
      <c r="O4" s="56">
        <v>276791.5</v>
      </c>
      <c r="Q4" s="73">
        <v>0</v>
      </c>
      <c r="R4" s="71">
        <f ca="1">YEAR(TODAY())</f>
        <v>2015</v>
      </c>
      <c r="S4" s="71"/>
      <c r="T4" s="74" t="s">
        <v>132</v>
      </c>
      <c r="U4" s="71">
        <v>10</v>
      </c>
      <c r="V4" s="71">
        <f>U4*8</f>
        <v>80</v>
      </c>
      <c r="W4" s="71"/>
      <c r="X4" s="72" t="s">
        <v>153</v>
      </c>
    </row>
    <row r="5" spans="2:24" x14ac:dyDescent="0.25">
      <c r="B5" s="1" t="s">
        <v>171</v>
      </c>
      <c r="C5" s="22">
        <v>5508.5</v>
      </c>
      <c r="D5" s="22">
        <v>16333</v>
      </c>
      <c r="E5" s="22">
        <v>6539.75</v>
      </c>
      <c r="F5" s="22">
        <v>13427.5</v>
      </c>
      <c r="G5" s="22">
        <v>14942.25</v>
      </c>
      <c r="H5" s="22">
        <v>18692</v>
      </c>
      <c r="I5" s="22">
        <v>22453.25</v>
      </c>
      <c r="J5" s="22">
        <v>17830.25</v>
      </c>
      <c r="K5" s="22">
        <v>12682</v>
      </c>
      <c r="L5" s="22">
        <v>17956.75</v>
      </c>
      <c r="M5" s="22">
        <v>15164.25</v>
      </c>
      <c r="N5" s="22">
        <v>38863.75</v>
      </c>
      <c r="O5" s="22">
        <v>200393.25</v>
      </c>
      <c r="Q5" s="73">
        <v>1</v>
      </c>
      <c r="R5" s="71">
        <f ca="1">R4+1</f>
        <v>2016</v>
      </c>
      <c r="S5" s="71"/>
      <c r="T5" s="74" t="s">
        <v>133</v>
      </c>
      <c r="U5" s="71">
        <v>15</v>
      </c>
      <c r="V5" s="71">
        <f>U5*8</f>
        <v>120</v>
      </c>
      <c r="W5" s="71"/>
      <c r="X5" s="72" t="s">
        <v>154</v>
      </c>
    </row>
    <row r="6" spans="2:24" x14ac:dyDescent="0.25">
      <c r="B6" s="1" t="s">
        <v>172</v>
      </c>
      <c r="C6" s="22">
        <v>7593.25</v>
      </c>
      <c r="D6" s="22">
        <v>6325.25</v>
      </c>
      <c r="E6" s="22">
        <v>6736.25</v>
      </c>
      <c r="F6" s="22">
        <v>6296.5</v>
      </c>
      <c r="G6" s="22">
        <v>6227</v>
      </c>
      <c r="H6" s="22">
        <v>5578.25</v>
      </c>
      <c r="I6" s="22">
        <v>5984.5</v>
      </c>
      <c r="J6" s="22">
        <v>6165</v>
      </c>
      <c r="K6" s="22">
        <v>5584.25</v>
      </c>
      <c r="L6" s="22">
        <v>6898</v>
      </c>
      <c r="M6" s="22">
        <v>5984</v>
      </c>
      <c r="N6" s="22">
        <v>7026</v>
      </c>
      <c r="O6" s="22">
        <v>76398.25</v>
      </c>
      <c r="P6" s="22"/>
      <c r="Q6" s="73">
        <v>2</v>
      </c>
      <c r="R6" s="71">
        <f ca="1">R5+1</f>
        <v>2017</v>
      </c>
      <c r="S6" s="71"/>
      <c r="T6" s="74" t="s">
        <v>134</v>
      </c>
      <c r="U6" s="71">
        <v>20</v>
      </c>
      <c r="V6" s="71">
        <f>U6*8</f>
        <v>160</v>
      </c>
      <c r="W6" s="71"/>
      <c r="X6" s="72"/>
    </row>
    <row r="7" spans="2:24" x14ac:dyDescent="0.25">
      <c r="B7" s="55" t="s">
        <v>149</v>
      </c>
      <c r="C7" s="56">
        <v>13310.75</v>
      </c>
      <c r="D7" s="56">
        <v>15120</v>
      </c>
      <c r="E7" s="56">
        <v>12737</v>
      </c>
      <c r="F7" s="56">
        <v>15413</v>
      </c>
      <c r="G7" s="56">
        <v>17220.5</v>
      </c>
      <c r="H7" s="56">
        <v>18645</v>
      </c>
      <c r="I7" s="56">
        <v>21261.75</v>
      </c>
      <c r="J7" s="56">
        <v>15983.25</v>
      </c>
      <c r="K7" s="56">
        <v>14369.75</v>
      </c>
      <c r="L7" s="56">
        <v>17652.5</v>
      </c>
      <c r="M7" s="56">
        <v>16820.25</v>
      </c>
      <c r="N7" s="56">
        <v>30538</v>
      </c>
      <c r="O7" s="56">
        <v>209071.75</v>
      </c>
      <c r="Q7" s="73">
        <v>3</v>
      </c>
      <c r="R7" s="71">
        <f ca="1">R6+1</f>
        <v>2018</v>
      </c>
      <c r="S7" s="71"/>
      <c r="T7" s="74" t="s">
        <v>135</v>
      </c>
      <c r="U7" s="71">
        <v>25</v>
      </c>
      <c r="V7" s="71">
        <f>U7*8</f>
        <v>200</v>
      </c>
      <c r="W7" s="71"/>
      <c r="X7" s="72"/>
    </row>
    <row r="8" spans="2:24" x14ac:dyDescent="0.25">
      <c r="B8" s="1" t="s">
        <v>171</v>
      </c>
      <c r="C8" s="22">
        <v>6428</v>
      </c>
      <c r="D8" s="22">
        <v>9190.25</v>
      </c>
      <c r="E8" s="22">
        <v>7271.75</v>
      </c>
      <c r="F8" s="22">
        <v>10572</v>
      </c>
      <c r="G8" s="22">
        <v>13206.25</v>
      </c>
      <c r="H8" s="22">
        <v>14919</v>
      </c>
      <c r="I8" s="22">
        <v>17266.25</v>
      </c>
      <c r="J8" s="22">
        <v>11689</v>
      </c>
      <c r="K8" s="22">
        <v>10407.75</v>
      </c>
      <c r="L8" s="22">
        <v>13737.25</v>
      </c>
      <c r="M8" s="22">
        <v>13170.5</v>
      </c>
      <c r="N8" s="22">
        <v>26378</v>
      </c>
      <c r="O8" s="22">
        <v>154236</v>
      </c>
      <c r="Q8" s="73">
        <v>4</v>
      </c>
      <c r="R8" s="71">
        <f ca="1">R7+1</f>
        <v>2019</v>
      </c>
      <c r="S8" s="71"/>
      <c r="T8" s="74"/>
      <c r="U8" s="71"/>
      <c r="V8" s="71"/>
      <c r="W8" s="71"/>
      <c r="X8" s="72"/>
    </row>
    <row r="9" spans="2:24" ht="15.75" thickBot="1" x14ac:dyDescent="0.3">
      <c r="B9" s="1" t="s">
        <v>172</v>
      </c>
      <c r="C9" s="22">
        <v>6882.75</v>
      </c>
      <c r="D9" s="22">
        <v>5929.75</v>
      </c>
      <c r="E9" s="22">
        <v>5465.25</v>
      </c>
      <c r="F9" s="22">
        <v>4841</v>
      </c>
      <c r="G9" s="22">
        <v>4014.25</v>
      </c>
      <c r="H9" s="22">
        <v>3726</v>
      </c>
      <c r="I9" s="22">
        <v>3995.5</v>
      </c>
      <c r="J9" s="22">
        <v>4294.25</v>
      </c>
      <c r="K9" s="22">
        <v>3962</v>
      </c>
      <c r="L9" s="22">
        <v>3915.25</v>
      </c>
      <c r="M9" s="22">
        <v>3649.75</v>
      </c>
      <c r="N9" s="22">
        <v>4160</v>
      </c>
      <c r="O9" s="22">
        <v>54835.75</v>
      </c>
      <c r="P9" s="22"/>
      <c r="Q9" s="75">
        <v>5</v>
      </c>
      <c r="R9" s="76">
        <f ca="1">R8+1</f>
        <v>2020</v>
      </c>
      <c r="S9" s="76"/>
      <c r="T9" s="76"/>
      <c r="U9" s="76"/>
      <c r="V9" s="76"/>
      <c r="W9" s="76"/>
      <c r="X9" s="77"/>
    </row>
    <row r="10" spans="2:24" x14ac:dyDescent="0.25">
      <c r="B10" s="55" t="s">
        <v>150</v>
      </c>
      <c r="C10" s="56">
        <v>11590</v>
      </c>
      <c r="D10" s="56">
        <v>16332.5</v>
      </c>
      <c r="E10" s="56">
        <v>13393.75</v>
      </c>
      <c r="F10" s="56">
        <v>16164.5</v>
      </c>
      <c r="G10" s="56">
        <v>18658</v>
      </c>
      <c r="H10" s="56">
        <v>21057.25</v>
      </c>
      <c r="I10" s="56">
        <v>23372.75</v>
      </c>
      <c r="J10" s="56">
        <v>18838.5</v>
      </c>
      <c r="K10" s="56">
        <v>15555.75</v>
      </c>
      <c r="L10" s="56">
        <v>19781.25</v>
      </c>
      <c r="M10" s="56">
        <v>19083.2</v>
      </c>
      <c r="N10" s="56">
        <v>29547.75</v>
      </c>
      <c r="O10" s="56">
        <v>223375.2</v>
      </c>
    </row>
    <row r="11" spans="2:24" x14ac:dyDescent="0.25">
      <c r="B11" s="1" t="s">
        <v>171</v>
      </c>
      <c r="C11" s="22">
        <v>3352</v>
      </c>
      <c r="D11" s="22">
        <v>8523.75</v>
      </c>
      <c r="E11" s="22">
        <v>6603.75</v>
      </c>
      <c r="F11" s="22">
        <v>10168.75</v>
      </c>
      <c r="G11" s="22">
        <v>12516.25</v>
      </c>
      <c r="H11" s="22">
        <v>16322.5</v>
      </c>
      <c r="I11" s="22">
        <v>17924</v>
      </c>
      <c r="J11" s="22">
        <v>12648.75</v>
      </c>
      <c r="K11" s="22">
        <v>10631</v>
      </c>
      <c r="L11" s="22">
        <v>13667.5</v>
      </c>
      <c r="M11" s="22">
        <v>13464.5</v>
      </c>
      <c r="N11" s="22">
        <v>24000.25</v>
      </c>
      <c r="O11" s="22">
        <v>149823</v>
      </c>
    </row>
    <row r="12" spans="2:24" x14ac:dyDescent="0.25">
      <c r="B12" s="1" t="s">
        <v>172</v>
      </c>
      <c r="C12" s="22">
        <v>8238</v>
      </c>
      <c r="D12" s="22">
        <v>7808.75</v>
      </c>
      <c r="E12" s="22">
        <v>6790</v>
      </c>
      <c r="F12" s="22">
        <v>5995.75</v>
      </c>
      <c r="G12" s="22">
        <v>6141.75</v>
      </c>
      <c r="H12" s="22">
        <v>4734.75</v>
      </c>
      <c r="I12" s="22">
        <v>5448.75</v>
      </c>
      <c r="J12" s="22">
        <v>6189.75</v>
      </c>
      <c r="K12" s="22">
        <v>4924.75</v>
      </c>
      <c r="L12" s="22">
        <v>6113.75</v>
      </c>
      <c r="M12" s="22">
        <v>5618.7</v>
      </c>
      <c r="N12" s="22">
        <v>5547.5</v>
      </c>
      <c r="O12" s="22">
        <v>73552.2</v>
      </c>
      <c r="P12" s="22"/>
    </row>
    <row r="13" spans="2:24" x14ac:dyDescent="0.25">
      <c r="B13" s="57" t="s">
        <v>91</v>
      </c>
      <c r="C13" s="58">
        <v>38002.5</v>
      </c>
      <c r="D13" s="58">
        <v>54110.75</v>
      </c>
      <c r="E13" s="58">
        <v>39406.75</v>
      </c>
      <c r="F13" s="58">
        <v>51301.5</v>
      </c>
      <c r="G13" s="58">
        <v>57047.75</v>
      </c>
      <c r="H13" s="58">
        <v>63972.5</v>
      </c>
      <c r="I13" s="58">
        <v>73072.25</v>
      </c>
      <c r="J13" s="58">
        <v>58817</v>
      </c>
      <c r="K13" s="58">
        <v>48191.75</v>
      </c>
      <c r="L13" s="58">
        <v>62288.5</v>
      </c>
      <c r="M13" s="58">
        <v>57051.7</v>
      </c>
      <c r="N13" s="58">
        <v>105975.5</v>
      </c>
      <c r="O13" s="58">
        <v>709238.45</v>
      </c>
    </row>
    <row r="16" spans="2:24" x14ac:dyDescent="0.25">
      <c r="B16" s="20" t="s">
        <v>151</v>
      </c>
      <c r="C16" s="23" t="s">
        <v>109</v>
      </c>
      <c r="D16" s="23" t="s">
        <v>110</v>
      </c>
      <c r="E16" s="23" t="s">
        <v>111</v>
      </c>
      <c r="F16" s="23" t="s">
        <v>112</v>
      </c>
      <c r="G16" s="23" t="s">
        <v>113</v>
      </c>
      <c r="H16" s="23" t="s">
        <v>114</v>
      </c>
      <c r="I16" s="23" t="s">
        <v>115</v>
      </c>
      <c r="J16" s="23" t="s">
        <v>116</v>
      </c>
      <c r="K16" s="23" t="s">
        <v>117</v>
      </c>
      <c r="L16" s="23" t="s">
        <v>118</v>
      </c>
      <c r="M16" s="23" t="s">
        <v>119</v>
      </c>
      <c r="N16" s="23" t="s">
        <v>120</v>
      </c>
    </row>
    <row r="17" spans="2:16" x14ac:dyDescent="0.25">
      <c r="B17" s="35" t="s">
        <v>152</v>
      </c>
      <c r="C17" s="38">
        <v>1406</v>
      </c>
      <c r="D17" s="38">
        <v>1420</v>
      </c>
      <c r="E17" s="38">
        <v>1420</v>
      </c>
      <c r="F17" s="38">
        <v>1419</v>
      </c>
      <c r="G17" s="38">
        <v>1442</v>
      </c>
      <c r="H17" s="38">
        <v>1441</v>
      </c>
      <c r="I17" s="38">
        <v>1442</v>
      </c>
      <c r="J17" s="38">
        <v>1451</v>
      </c>
      <c r="K17" s="38">
        <v>1486</v>
      </c>
      <c r="L17" s="38">
        <v>1507</v>
      </c>
      <c r="M17" s="38">
        <v>1507</v>
      </c>
      <c r="N17" s="38">
        <v>1512</v>
      </c>
    </row>
    <row r="18" spans="2:16" x14ac:dyDescent="0.25">
      <c r="B18" s="35" t="s">
        <v>153</v>
      </c>
      <c r="C18" s="38">
        <v>1009</v>
      </c>
      <c r="D18" s="38">
        <v>1007</v>
      </c>
      <c r="E18" s="38">
        <v>1009</v>
      </c>
      <c r="F18" s="38">
        <v>1018</v>
      </c>
      <c r="G18" s="38">
        <v>1027</v>
      </c>
      <c r="H18" s="38">
        <v>1023</v>
      </c>
      <c r="I18" s="38">
        <v>1025</v>
      </c>
      <c r="J18" s="38">
        <v>1024</v>
      </c>
      <c r="K18" s="38">
        <v>1011</v>
      </c>
      <c r="L18" s="38">
        <v>1008</v>
      </c>
      <c r="M18" s="38">
        <v>1009</v>
      </c>
      <c r="N18" s="38">
        <v>1004</v>
      </c>
    </row>
    <row r="19" spans="2:16" x14ac:dyDescent="0.25">
      <c r="B19" s="35" t="s">
        <v>154</v>
      </c>
      <c r="C19" s="38">
        <v>942</v>
      </c>
      <c r="D19" s="38">
        <v>940</v>
      </c>
      <c r="E19" s="38">
        <v>943</v>
      </c>
      <c r="F19" s="38">
        <v>947</v>
      </c>
      <c r="G19" s="38">
        <v>951</v>
      </c>
      <c r="H19" s="38">
        <v>953</v>
      </c>
      <c r="I19" s="38">
        <v>957</v>
      </c>
      <c r="J19" s="38">
        <v>958</v>
      </c>
      <c r="K19" s="38">
        <v>946</v>
      </c>
      <c r="L19" s="38">
        <v>946</v>
      </c>
      <c r="M19" s="38">
        <v>945</v>
      </c>
      <c r="N19" s="38">
        <v>947</v>
      </c>
    </row>
    <row r="20" spans="2:16" x14ac:dyDescent="0.25">
      <c r="C20" s="25">
        <f>SUM(C17:C19)</f>
        <v>3357</v>
      </c>
      <c r="D20" s="25">
        <f t="shared" ref="D20:N20" si="0">SUM(D17:D19)</f>
        <v>3367</v>
      </c>
      <c r="E20" s="25">
        <f t="shared" si="0"/>
        <v>3372</v>
      </c>
      <c r="F20" s="25">
        <f t="shared" si="0"/>
        <v>3384</v>
      </c>
      <c r="G20" s="25">
        <f t="shared" si="0"/>
        <v>3420</v>
      </c>
      <c r="H20" s="25">
        <f t="shared" si="0"/>
        <v>3417</v>
      </c>
      <c r="I20" s="25">
        <f t="shared" si="0"/>
        <v>3424</v>
      </c>
      <c r="J20" s="25">
        <f t="shared" si="0"/>
        <v>3433</v>
      </c>
      <c r="K20" s="25">
        <f t="shared" si="0"/>
        <v>3443</v>
      </c>
      <c r="L20" s="25">
        <f t="shared" si="0"/>
        <v>3461</v>
      </c>
      <c r="M20" s="25">
        <f t="shared" si="0"/>
        <v>3461</v>
      </c>
      <c r="N20" s="25">
        <f t="shared" si="0"/>
        <v>3463</v>
      </c>
    </row>
    <row r="22" spans="2:16" s="20" customFormat="1" x14ac:dyDescent="0.25">
      <c r="B22" s="20" t="s">
        <v>155</v>
      </c>
      <c r="C22" s="23" t="s">
        <v>109</v>
      </c>
      <c r="D22" s="23" t="s">
        <v>110</v>
      </c>
      <c r="E22" s="23" t="s">
        <v>111</v>
      </c>
      <c r="F22" s="23" t="s">
        <v>112</v>
      </c>
      <c r="G22" s="23" t="s">
        <v>113</v>
      </c>
      <c r="H22" s="23" t="s">
        <v>114</v>
      </c>
      <c r="I22" s="23" t="s">
        <v>115</v>
      </c>
      <c r="J22" s="23" t="s">
        <v>116</v>
      </c>
      <c r="K22" s="23" t="s">
        <v>117</v>
      </c>
      <c r="L22" s="23" t="s">
        <v>118</v>
      </c>
      <c r="M22" s="23" t="s">
        <v>119</v>
      </c>
      <c r="N22" s="23" t="s">
        <v>120</v>
      </c>
      <c r="O22" s="20" t="s">
        <v>156</v>
      </c>
      <c r="P22" s="20" t="s">
        <v>157</v>
      </c>
    </row>
    <row r="23" spans="2:16" x14ac:dyDescent="0.25">
      <c r="B23" s="35" t="s">
        <v>152</v>
      </c>
      <c r="C23" s="26">
        <f t="shared" ref="C23:N23" si="1">+C6/C17</f>
        <v>5.4006045519203418</v>
      </c>
      <c r="D23" s="26">
        <f t="shared" si="1"/>
        <v>4.4544014084507042</v>
      </c>
      <c r="E23" s="26">
        <f t="shared" si="1"/>
        <v>4.743838028169014</v>
      </c>
      <c r="F23" s="26">
        <f t="shared" si="1"/>
        <v>4.4372797744890766</v>
      </c>
      <c r="G23" s="26">
        <f t="shared" si="1"/>
        <v>4.3183079056865461</v>
      </c>
      <c r="H23" s="26">
        <f t="shared" si="1"/>
        <v>3.8710964607911174</v>
      </c>
      <c r="I23" s="26">
        <f t="shared" si="1"/>
        <v>4.1501386962552012</v>
      </c>
      <c r="J23" s="26">
        <f t="shared" si="1"/>
        <v>4.2487939352170914</v>
      </c>
      <c r="K23" s="26">
        <f t="shared" si="1"/>
        <v>3.7579071332436071</v>
      </c>
      <c r="L23" s="26">
        <f t="shared" si="1"/>
        <v>4.5773059057730592</v>
      </c>
      <c r="M23" s="26">
        <f t="shared" si="1"/>
        <v>3.9708029197080292</v>
      </c>
      <c r="N23" s="26">
        <f t="shared" si="1"/>
        <v>4.6468253968253972</v>
      </c>
      <c r="O23" s="27">
        <f>SUM(C23:N23)</f>
        <v>52.577302116529182</v>
      </c>
      <c r="P23" s="24">
        <f>+O23/8</f>
        <v>6.5721627645661478</v>
      </c>
    </row>
    <row r="24" spans="2:16" x14ac:dyDescent="0.25">
      <c r="B24" s="35" t="s">
        <v>153</v>
      </c>
      <c r="C24" s="26">
        <f t="shared" ref="C24:N24" si="2">+C9/C18</f>
        <v>6.8213577799801781</v>
      </c>
      <c r="D24" s="26">
        <f t="shared" si="2"/>
        <v>5.8885302879841115</v>
      </c>
      <c r="E24" s="26">
        <f t="shared" si="2"/>
        <v>5.4165014866204162</v>
      </c>
      <c r="F24" s="26">
        <f t="shared" si="2"/>
        <v>4.7554027504911591</v>
      </c>
      <c r="G24" s="26">
        <f t="shared" si="2"/>
        <v>3.9087147030185005</v>
      </c>
      <c r="H24" s="26">
        <f t="shared" si="2"/>
        <v>3.6422287390029324</v>
      </c>
      <c r="I24" s="26">
        <f t="shared" si="2"/>
        <v>3.8980487804878048</v>
      </c>
      <c r="J24" s="26">
        <f t="shared" si="2"/>
        <v>4.193603515625</v>
      </c>
      <c r="K24" s="26">
        <f t="shared" si="2"/>
        <v>3.9188921859545003</v>
      </c>
      <c r="L24" s="26">
        <f t="shared" si="2"/>
        <v>3.8841765873015874</v>
      </c>
      <c r="M24" s="26">
        <f t="shared" si="2"/>
        <v>3.6171952428146681</v>
      </c>
      <c r="N24" s="26">
        <f t="shared" si="2"/>
        <v>4.143426294820717</v>
      </c>
      <c r="O24" s="27">
        <f t="shared" ref="O24:O25" si="3">SUM(C24:N24)</f>
        <v>54.088078354101569</v>
      </c>
      <c r="P24" s="24">
        <f t="shared" ref="P24:P25" si="4">+O24/8</f>
        <v>6.7610097942626961</v>
      </c>
    </row>
    <row r="25" spans="2:16" x14ac:dyDescent="0.25">
      <c r="B25" s="35" t="s">
        <v>154</v>
      </c>
      <c r="C25" s="26">
        <f t="shared" ref="C25:N25" si="5">+C12/C19</f>
        <v>8.7452229299363058</v>
      </c>
      <c r="D25" s="26">
        <f t="shared" si="5"/>
        <v>8.3071808510638299</v>
      </c>
      <c r="E25" s="26">
        <f t="shared" si="5"/>
        <v>7.2004241781548251</v>
      </c>
      <c r="F25" s="26">
        <f t="shared" si="5"/>
        <v>6.3313093980992612</v>
      </c>
      <c r="G25" s="26">
        <f t="shared" si="5"/>
        <v>6.4582018927444791</v>
      </c>
      <c r="H25" s="26">
        <f t="shared" si="5"/>
        <v>4.9682581322140607</v>
      </c>
      <c r="I25" s="26">
        <f t="shared" si="5"/>
        <v>5.6935736677115987</v>
      </c>
      <c r="J25" s="26">
        <f t="shared" si="5"/>
        <v>6.4611169102296451</v>
      </c>
      <c r="K25" s="26">
        <f t="shared" si="5"/>
        <v>5.2058668076109935</v>
      </c>
      <c r="L25" s="26">
        <f t="shared" si="5"/>
        <v>6.462737843551797</v>
      </c>
      <c r="M25" s="26">
        <f t="shared" si="5"/>
        <v>5.9457142857142857</v>
      </c>
      <c r="N25" s="26">
        <f t="shared" si="5"/>
        <v>5.8579725448785638</v>
      </c>
      <c r="O25" s="27">
        <f t="shared" si="3"/>
        <v>77.637579441909651</v>
      </c>
      <c r="P25" s="24">
        <f t="shared" si="4"/>
        <v>9.7046974302387063</v>
      </c>
    </row>
    <row r="27" spans="2:16" x14ac:dyDescent="0.25">
      <c r="B27" s="35" t="s">
        <v>158</v>
      </c>
    </row>
    <row r="28" spans="2:16" s="20" customFormat="1" x14ac:dyDescent="0.25">
      <c r="B28" s="28" t="s">
        <v>159</v>
      </c>
      <c r="C28" s="29" t="s">
        <v>109</v>
      </c>
      <c r="D28" s="29" t="s">
        <v>110</v>
      </c>
      <c r="E28" s="29" t="s">
        <v>111</v>
      </c>
      <c r="F28" s="29" t="s">
        <v>112</v>
      </c>
      <c r="G28" s="29" t="s">
        <v>113</v>
      </c>
      <c r="H28" s="29" t="s">
        <v>114</v>
      </c>
      <c r="I28" s="29" t="s">
        <v>115</v>
      </c>
      <c r="J28" s="29" t="s">
        <v>116</v>
      </c>
      <c r="K28" s="29" t="s">
        <v>117</v>
      </c>
      <c r="L28" s="29" t="s">
        <v>118</v>
      </c>
      <c r="M28" s="29" t="s">
        <v>119</v>
      </c>
      <c r="N28" s="29" t="s">
        <v>120</v>
      </c>
    </row>
    <row r="29" spans="2:16" x14ac:dyDescent="0.25">
      <c r="B29" s="21" t="s">
        <v>152</v>
      </c>
      <c r="C29" s="30">
        <f t="shared" ref="C29:N29" si="6">+C6/$O6</f>
        <v>9.9390365617013476E-2</v>
      </c>
      <c r="D29" s="30">
        <f t="shared" si="6"/>
        <v>8.2793126805915052E-2</v>
      </c>
      <c r="E29" s="30">
        <f t="shared" si="6"/>
        <v>8.8172831183960368E-2</v>
      </c>
      <c r="F29" s="30">
        <f t="shared" si="6"/>
        <v>8.2416809285553005E-2</v>
      </c>
      <c r="G29" s="30">
        <f t="shared" si="6"/>
        <v>8.1507102584156055E-2</v>
      </c>
      <c r="H29" s="30">
        <f t="shared" si="6"/>
        <v>7.3015415929029784E-2</v>
      </c>
      <c r="I29" s="30">
        <f t="shared" si="6"/>
        <v>7.8332946108058757E-2</v>
      </c>
      <c r="J29" s="30">
        <f t="shared" si="6"/>
        <v>8.0695565670679634E-2</v>
      </c>
      <c r="K29" s="30">
        <f t="shared" si="6"/>
        <v>7.3093951759366213E-2</v>
      </c>
      <c r="L29" s="30">
        <f t="shared" si="6"/>
        <v>9.02900262767799E-2</v>
      </c>
      <c r="M29" s="30">
        <f t="shared" si="6"/>
        <v>7.8326401455530728E-2</v>
      </c>
      <c r="N29" s="30">
        <f t="shared" si="6"/>
        <v>9.1965457323957028E-2</v>
      </c>
    </row>
    <row r="30" spans="2:16" x14ac:dyDescent="0.25">
      <c r="B30" s="21" t="s">
        <v>153</v>
      </c>
      <c r="C30" s="30">
        <f t="shared" ref="C30:N30" si="7">+C9/$O9</f>
        <v>0.12551574474681207</v>
      </c>
      <c r="D30" s="30">
        <f t="shared" si="7"/>
        <v>0.10813657148849062</v>
      </c>
      <c r="E30" s="30">
        <f t="shared" si="7"/>
        <v>9.966582019941371E-2</v>
      </c>
      <c r="F30" s="30">
        <f t="shared" si="7"/>
        <v>8.8281823445471252E-2</v>
      </c>
      <c r="G30" s="30">
        <f t="shared" si="7"/>
        <v>7.3204980327614744E-2</v>
      </c>
      <c r="H30" s="30">
        <f t="shared" si="7"/>
        <v>6.7948373096018561E-2</v>
      </c>
      <c r="I30" s="30">
        <f t="shared" si="7"/>
        <v>7.2863050108733812E-2</v>
      </c>
      <c r="J30" s="30">
        <f t="shared" si="7"/>
        <v>7.8311138262903313E-2</v>
      </c>
      <c r="K30" s="30">
        <f t="shared" si="7"/>
        <v>7.2252134784333219E-2</v>
      </c>
      <c r="L30" s="30">
        <f t="shared" si="7"/>
        <v>7.1399588771923428E-2</v>
      </c>
      <c r="M30" s="30">
        <f t="shared" si="7"/>
        <v>6.6557856872569446E-2</v>
      </c>
      <c r="N30" s="30">
        <f t="shared" si="7"/>
        <v>7.5862917895715837E-2</v>
      </c>
    </row>
    <row r="31" spans="2:16" x14ac:dyDescent="0.25">
      <c r="B31" s="21" t="s">
        <v>154</v>
      </c>
      <c r="C31" s="30">
        <f t="shared" ref="C31:N31" si="8">+C12/$O12</f>
        <v>0.1120020883127901</v>
      </c>
      <c r="D31" s="30">
        <f t="shared" si="8"/>
        <v>0.10616609700321676</v>
      </c>
      <c r="E31" s="30">
        <f t="shared" si="8"/>
        <v>9.2315389614450696E-2</v>
      </c>
      <c r="F31" s="30">
        <f t="shared" si="8"/>
        <v>8.1516936271110854E-2</v>
      </c>
      <c r="G31" s="30">
        <f t="shared" si="8"/>
        <v>8.3501921084617459E-2</v>
      </c>
      <c r="H31" s="30">
        <f t="shared" si="8"/>
        <v>6.4372649628427162E-2</v>
      </c>
      <c r="I31" s="30">
        <f t="shared" si="8"/>
        <v>7.4080041113658054E-2</v>
      </c>
      <c r="J31" s="30">
        <f t="shared" si="8"/>
        <v>8.4154518831523736E-2</v>
      </c>
      <c r="K31" s="30">
        <f t="shared" si="8"/>
        <v>6.6955849043264515E-2</v>
      </c>
      <c r="L31" s="30">
        <f t="shared" si="8"/>
        <v>8.3121239065588798E-2</v>
      </c>
      <c r="M31" s="30">
        <f t="shared" si="8"/>
        <v>7.6390645011298094E-2</v>
      </c>
      <c r="N31" s="30">
        <f t="shared" si="8"/>
        <v>7.5422625020053785E-2</v>
      </c>
    </row>
    <row r="32" spans="2:16" x14ac:dyDescent="0.25">
      <c r="B32" s="21" t="s">
        <v>103</v>
      </c>
      <c r="C32" s="31">
        <f t="shared" ref="C32:N32" si="9">+(C6+C9+C12)/($O6+$O9+$O12)</f>
        <v>0.11091567693526223</v>
      </c>
      <c r="D32" s="31">
        <f t="shared" si="9"/>
        <v>9.7974131069378689E-2</v>
      </c>
      <c r="E32" s="31">
        <f t="shared" si="9"/>
        <v>9.2738182553316575E-2</v>
      </c>
      <c r="F32" s="31">
        <f t="shared" si="9"/>
        <v>8.3664084786963175E-2</v>
      </c>
      <c r="G32" s="31">
        <f t="shared" si="9"/>
        <v>8.0000507846720137E-2</v>
      </c>
      <c r="H32" s="31">
        <f t="shared" si="9"/>
        <v>6.8554424077403656E-2</v>
      </c>
      <c r="I32" s="31">
        <f t="shared" si="9"/>
        <v>7.5340770032355689E-2</v>
      </c>
      <c r="J32" s="31">
        <f t="shared" si="9"/>
        <v>8.1299423496309808E-2</v>
      </c>
      <c r="K32" s="31">
        <f t="shared" si="9"/>
        <v>7.0663941222601903E-2</v>
      </c>
      <c r="L32" s="31">
        <f t="shared" si="9"/>
        <v>8.2656936844377207E-2</v>
      </c>
      <c r="M32" s="31">
        <f t="shared" si="9"/>
        <v>7.4479872178887047E-2</v>
      </c>
      <c r="N32" s="31">
        <f t="shared" si="9"/>
        <v>8.1712048956423811E-2</v>
      </c>
    </row>
    <row r="39" spans="2:15" x14ac:dyDescent="0.25">
      <c r="B39" s="20" t="s">
        <v>160</v>
      </c>
      <c r="C39" s="23" t="s">
        <v>109</v>
      </c>
      <c r="D39" s="23" t="s">
        <v>110</v>
      </c>
      <c r="E39" s="23" t="s">
        <v>111</v>
      </c>
      <c r="F39" s="23" t="s">
        <v>112</v>
      </c>
      <c r="G39" s="23" t="s">
        <v>113</v>
      </c>
      <c r="H39" s="23" t="s">
        <v>114</v>
      </c>
      <c r="I39" s="23" t="s">
        <v>115</v>
      </c>
      <c r="J39" s="23" t="s">
        <v>116</v>
      </c>
      <c r="K39" s="23" t="s">
        <v>117</v>
      </c>
      <c r="L39" s="23" t="s">
        <v>118</v>
      </c>
      <c r="M39" s="23" t="s">
        <v>119</v>
      </c>
      <c r="N39" s="23" t="s">
        <v>120</v>
      </c>
    </row>
    <row r="40" spans="2:15" x14ac:dyDescent="0.25">
      <c r="B40" s="35" t="s">
        <v>152</v>
      </c>
      <c r="C40" s="22">
        <f>+C5</f>
        <v>5508.5</v>
      </c>
      <c r="D40" s="22">
        <f>+(C40+E40)/2</f>
        <v>6024.125</v>
      </c>
      <c r="E40" s="22">
        <f t="shared" ref="E40:N40" si="10">+E5</f>
        <v>6539.75</v>
      </c>
      <c r="F40" s="22">
        <f t="shared" si="10"/>
        <v>13427.5</v>
      </c>
      <c r="G40" s="22">
        <f t="shared" si="10"/>
        <v>14942.25</v>
      </c>
      <c r="H40" s="22">
        <f t="shared" si="10"/>
        <v>18692</v>
      </c>
      <c r="I40" s="22">
        <f t="shared" si="10"/>
        <v>22453.25</v>
      </c>
      <c r="J40" s="22">
        <f t="shared" si="10"/>
        <v>17830.25</v>
      </c>
      <c r="K40" s="22">
        <f t="shared" si="10"/>
        <v>12682</v>
      </c>
      <c r="L40" s="22">
        <f t="shared" si="10"/>
        <v>17956.75</v>
      </c>
      <c r="M40" s="22">
        <f t="shared" si="10"/>
        <v>15164.25</v>
      </c>
      <c r="N40" s="22">
        <f t="shared" si="10"/>
        <v>38863.75</v>
      </c>
      <c r="O40" s="22">
        <f>SUM(C40:N40)</f>
        <v>190084.375</v>
      </c>
    </row>
    <row r="41" spans="2:15" x14ac:dyDescent="0.25">
      <c r="B41" s="35" t="s">
        <v>153</v>
      </c>
      <c r="C41" s="22">
        <f>+C8</f>
        <v>6428</v>
      </c>
      <c r="D41" s="22">
        <f t="shared" ref="D41:D42" si="11">+(C41+E41)/2</f>
        <v>6849.875</v>
      </c>
      <c r="E41" s="22">
        <f t="shared" ref="E41:N41" si="12">+E8</f>
        <v>7271.75</v>
      </c>
      <c r="F41" s="22">
        <f t="shared" si="12"/>
        <v>10572</v>
      </c>
      <c r="G41" s="22">
        <f t="shared" si="12"/>
        <v>13206.25</v>
      </c>
      <c r="H41" s="22">
        <f t="shared" si="12"/>
        <v>14919</v>
      </c>
      <c r="I41" s="22">
        <f t="shared" si="12"/>
        <v>17266.25</v>
      </c>
      <c r="J41" s="22">
        <f t="shared" si="12"/>
        <v>11689</v>
      </c>
      <c r="K41" s="22">
        <f t="shared" si="12"/>
        <v>10407.75</v>
      </c>
      <c r="L41" s="22">
        <f t="shared" si="12"/>
        <v>13737.25</v>
      </c>
      <c r="M41" s="22">
        <f t="shared" si="12"/>
        <v>13170.5</v>
      </c>
      <c r="N41" s="22">
        <f t="shared" si="12"/>
        <v>26378</v>
      </c>
      <c r="O41" s="22">
        <f t="shared" ref="O41:O43" si="13">SUM(C41:N41)</f>
        <v>151895.625</v>
      </c>
    </row>
    <row r="42" spans="2:15" x14ac:dyDescent="0.25">
      <c r="B42" s="35" t="s">
        <v>154</v>
      </c>
      <c r="C42" s="22">
        <f>+C11</f>
        <v>3352</v>
      </c>
      <c r="D42" s="22">
        <f t="shared" si="11"/>
        <v>4977.875</v>
      </c>
      <c r="E42" s="22">
        <f t="shared" ref="E42:N42" si="14">+E11</f>
        <v>6603.75</v>
      </c>
      <c r="F42" s="22">
        <f t="shared" si="14"/>
        <v>10168.75</v>
      </c>
      <c r="G42" s="22">
        <f t="shared" si="14"/>
        <v>12516.25</v>
      </c>
      <c r="H42" s="22">
        <f t="shared" si="14"/>
        <v>16322.5</v>
      </c>
      <c r="I42" s="22">
        <f t="shared" si="14"/>
        <v>17924</v>
      </c>
      <c r="J42" s="22">
        <f t="shared" si="14"/>
        <v>12648.75</v>
      </c>
      <c r="K42" s="22">
        <f t="shared" si="14"/>
        <v>10631</v>
      </c>
      <c r="L42" s="22">
        <f t="shared" si="14"/>
        <v>13667.5</v>
      </c>
      <c r="M42" s="22">
        <f t="shared" si="14"/>
        <v>13464.5</v>
      </c>
      <c r="N42" s="22">
        <f t="shared" si="14"/>
        <v>24000.25</v>
      </c>
      <c r="O42" s="22">
        <f t="shared" si="13"/>
        <v>146277.125</v>
      </c>
    </row>
    <row r="43" spans="2:15" x14ac:dyDescent="0.25">
      <c r="B43" s="35" t="s">
        <v>103</v>
      </c>
      <c r="C43" s="32">
        <f>SUM(C40:C42)</f>
        <v>15288.5</v>
      </c>
      <c r="D43" s="32">
        <f t="shared" ref="D43:N43" si="15">SUM(D40:D42)</f>
        <v>17851.875</v>
      </c>
      <c r="E43" s="32">
        <f t="shared" si="15"/>
        <v>20415.25</v>
      </c>
      <c r="F43" s="32">
        <f t="shared" si="15"/>
        <v>34168.25</v>
      </c>
      <c r="G43" s="32">
        <f t="shared" si="15"/>
        <v>40664.75</v>
      </c>
      <c r="H43" s="32">
        <f t="shared" si="15"/>
        <v>49933.5</v>
      </c>
      <c r="I43" s="32">
        <f t="shared" si="15"/>
        <v>57643.5</v>
      </c>
      <c r="J43" s="32">
        <f t="shared" si="15"/>
        <v>42168</v>
      </c>
      <c r="K43" s="32">
        <f t="shared" si="15"/>
        <v>33720.75</v>
      </c>
      <c r="L43" s="32">
        <f t="shared" si="15"/>
        <v>45361.5</v>
      </c>
      <c r="M43" s="32">
        <f t="shared" si="15"/>
        <v>41799.25</v>
      </c>
      <c r="N43" s="32">
        <f t="shared" si="15"/>
        <v>89242</v>
      </c>
      <c r="O43" s="22">
        <f t="shared" si="13"/>
        <v>488257.125</v>
      </c>
    </row>
    <row r="44" spans="2:15" x14ac:dyDescent="0.25">
      <c r="B44" s="35" t="s">
        <v>161</v>
      </c>
    </row>
    <row r="47" spans="2:15" x14ac:dyDescent="0.25">
      <c r="B47" s="35" t="s">
        <v>162</v>
      </c>
    </row>
    <row r="48" spans="2:15" x14ac:dyDescent="0.25">
      <c r="B48" s="28" t="s">
        <v>163</v>
      </c>
      <c r="C48" s="29" t="s">
        <v>109</v>
      </c>
      <c r="D48" s="29" t="s">
        <v>110</v>
      </c>
      <c r="E48" s="29" t="s">
        <v>111</v>
      </c>
      <c r="F48" s="29" t="s">
        <v>112</v>
      </c>
      <c r="G48" s="29" t="s">
        <v>113</v>
      </c>
      <c r="H48" s="29" t="s">
        <v>114</v>
      </c>
      <c r="I48" s="29" t="s">
        <v>115</v>
      </c>
      <c r="J48" s="29" t="s">
        <v>116</v>
      </c>
      <c r="K48" s="29" t="s">
        <v>117</v>
      </c>
      <c r="L48" s="29" t="s">
        <v>118</v>
      </c>
      <c r="M48" s="29" t="s">
        <v>119</v>
      </c>
      <c r="N48" s="29" t="s">
        <v>120</v>
      </c>
    </row>
    <row r="49" spans="2:14" x14ac:dyDescent="0.25">
      <c r="B49" s="21" t="s">
        <v>152</v>
      </c>
      <c r="C49" s="30">
        <f>+C40/$O40</f>
        <v>2.8979236194453122E-2</v>
      </c>
      <c r="D49" s="30">
        <f t="shared" ref="D49:N49" si="16">+D40/$O40</f>
        <v>3.1691847370411169E-2</v>
      </c>
      <c r="E49" s="30">
        <f t="shared" si="16"/>
        <v>3.4404458546369213E-2</v>
      </c>
      <c r="F49" s="30">
        <f t="shared" si="16"/>
        <v>7.0639683035494102E-2</v>
      </c>
      <c r="G49" s="30">
        <f t="shared" si="16"/>
        <v>7.8608512667072195E-2</v>
      </c>
      <c r="H49" s="30">
        <f t="shared" si="16"/>
        <v>9.8335278741348411E-2</v>
      </c>
      <c r="I49" s="30">
        <f t="shared" si="16"/>
        <v>0.11812254426488238</v>
      </c>
      <c r="J49" s="30">
        <f t="shared" si="16"/>
        <v>9.3801765663274528E-2</v>
      </c>
      <c r="K49" s="30">
        <f t="shared" si="16"/>
        <v>6.6717740477090767E-2</v>
      </c>
      <c r="L49" s="30">
        <f t="shared" si="16"/>
        <v>9.4467259605109571E-2</v>
      </c>
      <c r="M49" s="30">
        <f t="shared" si="16"/>
        <v>7.9776415078830126E-2</v>
      </c>
      <c r="N49" s="30">
        <f t="shared" si="16"/>
        <v>0.20445525835566442</v>
      </c>
    </row>
    <row r="50" spans="2:14" x14ac:dyDescent="0.25">
      <c r="B50" s="21" t="s">
        <v>153</v>
      </c>
      <c r="C50" s="30">
        <f t="shared" ref="C50:N52" si="17">+C41/$O41</f>
        <v>4.2318532874136436E-2</v>
      </c>
      <c r="D50" s="30">
        <f t="shared" si="17"/>
        <v>4.5095933474054967E-2</v>
      </c>
      <c r="E50" s="30">
        <f t="shared" si="17"/>
        <v>4.7873334073973491E-2</v>
      </c>
      <c r="F50" s="30">
        <f t="shared" si="17"/>
        <v>6.9600424633691718E-2</v>
      </c>
      <c r="G50" s="30">
        <f t="shared" si="17"/>
        <v>8.6942925446338568E-2</v>
      </c>
      <c r="H50" s="30">
        <f t="shared" si="17"/>
        <v>9.8218760415252251E-2</v>
      </c>
      <c r="I50" s="30">
        <f t="shared" si="17"/>
        <v>0.11367180588644341</v>
      </c>
      <c r="J50" s="30">
        <f t="shared" si="17"/>
        <v>7.6954158488764898E-2</v>
      </c>
      <c r="K50" s="30">
        <f t="shared" si="17"/>
        <v>6.8519090000123434E-2</v>
      </c>
      <c r="L50" s="30">
        <f t="shared" si="17"/>
        <v>9.0438747001436018E-2</v>
      </c>
      <c r="M50" s="30">
        <f t="shared" si="17"/>
        <v>8.6707566462167693E-2</v>
      </c>
      <c r="N50" s="30">
        <f t="shared" si="17"/>
        <v>0.17365872124361711</v>
      </c>
    </row>
    <row r="51" spans="2:14" x14ac:dyDescent="0.25">
      <c r="B51" s="21" t="s">
        <v>154</v>
      </c>
      <c r="C51" s="30">
        <f t="shared" si="17"/>
        <v>2.2915407996978339E-2</v>
      </c>
      <c r="D51" s="30">
        <f t="shared" si="17"/>
        <v>3.4030440508042527E-2</v>
      </c>
      <c r="E51" s="30">
        <f t="shared" si="17"/>
        <v>4.5145473019106715E-2</v>
      </c>
      <c r="F51" s="30">
        <f t="shared" si="17"/>
        <v>6.9517021202050555E-2</v>
      </c>
      <c r="G51" s="30">
        <f t="shared" si="17"/>
        <v>8.5565326772726769E-2</v>
      </c>
      <c r="H51" s="30">
        <f t="shared" si="17"/>
        <v>0.11158614171559633</v>
      </c>
      <c r="I51" s="30">
        <f t="shared" si="17"/>
        <v>0.12253453846594264</v>
      </c>
      <c r="J51" s="30">
        <f t="shared" si="17"/>
        <v>8.6471141677141927E-2</v>
      </c>
      <c r="K51" s="30">
        <f t="shared" si="17"/>
        <v>7.2677118859151763E-2</v>
      </c>
      <c r="L51" s="30">
        <f t="shared" si="17"/>
        <v>9.3435661932786823E-2</v>
      </c>
      <c r="M51" s="30">
        <f t="shared" si="17"/>
        <v>9.2047885135833785E-2</v>
      </c>
      <c r="N51" s="30">
        <f t="shared" si="17"/>
        <v>0.16407384271464182</v>
      </c>
    </row>
    <row r="52" spans="2:14" x14ac:dyDescent="0.25">
      <c r="B52" s="21" t="s">
        <v>103</v>
      </c>
      <c r="C52" s="31">
        <f t="shared" si="17"/>
        <v>3.1312395082816254E-2</v>
      </c>
      <c r="D52" s="31">
        <f t="shared" si="17"/>
        <v>3.6562446477355556E-2</v>
      </c>
      <c r="E52" s="31">
        <f t="shared" si="17"/>
        <v>4.1812497871894852E-2</v>
      </c>
      <c r="F52" s="31">
        <f t="shared" si="17"/>
        <v>6.9980033573498801E-2</v>
      </c>
      <c r="G52" s="31">
        <f t="shared" si="17"/>
        <v>8.3285522971118964E-2</v>
      </c>
      <c r="H52" s="31">
        <f t="shared" si="17"/>
        <v>0.10226886089987934</v>
      </c>
      <c r="I52" s="31">
        <f t="shared" si="17"/>
        <v>0.11805972109469985</v>
      </c>
      <c r="J52" s="31">
        <f t="shared" si="17"/>
        <v>8.6364331088870441E-2</v>
      </c>
      <c r="K52" s="31">
        <f t="shared" si="17"/>
        <v>6.9063508289817582E-2</v>
      </c>
      <c r="L52" s="31">
        <f t="shared" si="17"/>
        <v>9.290494224738656E-2</v>
      </c>
      <c r="M52" s="31">
        <f t="shared" si="17"/>
        <v>8.5609093774105194E-2</v>
      </c>
      <c r="N52" s="31">
        <f t="shared" si="17"/>
        <v>0.18277664662855661</v>
      </c>
    </row>
    <row r="615" spans="10:10" x14ac:dyDescent="0.25">
      <c r="J615" s="35">
        <f>448/3246</f>
        <v>0.13801601971657423</v>
      </c>
    </row>
  </sheetData>
  <mergeCells count="2">
    <mergeCell ref="Q2:R2"/>
    <mergeCell ref="T2:V2"/>
  </mergeCells>
  <pageMargins left="0.5" right="0.5" top="1" bottom="1.25" header="0.5" footer="0.5"/>
  <pageSetup scale="42" orientation="landscape" r:id="rId1"/>
  <headerFooter scaleWithDoc="0">
    <oddFooter>&amp;R&amp;"Times New Roman,Bold"&amp;12Attachment 1 to Response to LGE PSC-2 Question No. 90(b)
Page &amp;P of &amp;N
K.Blake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A1:S87"/>
  <sheetViews>
    <sheetView zoomScale="85" zoomScaleNormal="85" workbookViewId="0">
      <selection activeCell="B1" sqref="B1"/>
    </sheetView>
  </sheetViews>
  <sheetFormatPr defaultRowHeight="15" x14ac:dyDescent="0.25"/>
  <cols>
    <col min="1" max="1" width="24.85546875" style="2" bestFit="1" customWidth="1"/>
    <col min="2" max="2" width="19.85546875" style="2" customWidth="1"/>
    <col min="3" max="3" width="6.5703125" style="2" customWidth="1"/>
    <col min="4" max="4" width="14.42578125" style="2" bestFit="1" customWidth="1"/>
    <col min="5" max="5" width="27.5703125" style="2" bestFit="1" customWidth="1"/>
    <col min="6" max="6" width="10.5703125" style="2" customWidth="1"/>
    <col min="7" max="7" width="15.5703125" style="2" bestFit="1" customWidth="1"/>
    <col min="8" max="19" width="8.7109375" style="2" customWidth="1"/>
    <col min="20" max="16384" width="9.140625" style="2"/>
  </cols>
  <sheetData>
    <row r="1" spans="1:19" x14ac:dyDescent="0.25">
      <c r="A1" s="62" t="s">
        <v>173</v>
      </c>
      <c r="B1" s="62"/>
      <c r="C1" s="62"/>
      <c r="H1" s="63" t="s">
        <v>174</v>
      </c>
      <c r="I1" s="64"/>
      <c r="J1" s="64"/>
      <c r="K1" s="64"/>
      <c r="L1" s="64"/>
      <c r="M1" s="64"/>
      <c r="N1" s="64"/>
      <c r="O1" s="64"/>
      <c r="P1" s="64"/>
      <c r="Q1" s="64"/>
      <c r="R1" s="64"/>
      <c r="S1" s="65"/>
    </row>
    <row r="2" spans="1:19" ht="15.75" thickBot="1" x14ac:dyDescent="0.3"/>
    <row r="3" spans="1:19" x14ac:dyDescent="0.25">
      <c r="A3" s="46" t="s">
        <v>87</v>
      </c>
      <c r="B3" s="46" t="s">
        <v>7</v>
      </c>
      <c r="D3" s="16" t="s">
        <v>102</v>
      </c>
      <c r="E3" s="16" t="s">
        <v>138</v>
      </c>
      <c r="F3" s="60" t="s">
        <v>126</v>
      </c>
      <c r="G3" s="5" t="s">
        <v>105</v>
      </c>
      <c r="H3" s="5" t="s">
        <v>106</v>
      </c>
      <c r="I3" s="5" t="s">
        <v>107</v>
      </c>
      <c r="J3" s="5" t="s">
        <v>108</v>
      </c>
      <c r="Q3" s="59" t="s">
        <v>136</v>
      </c>
      <c r="R3" s="59"/>
      <c r="S3" s="59"/>
    </row>
    <row r="4" spans="1:19" x14ac:dyDescent="0.25">
      <c r="A4" s="46" t="s">
        <v>0</v>
      </c>
      <c r="B4" s="46" t="s">
        <v>4</v>
      </c>
      <c r="C4" s="15" t="s">
        <v>137</v>
      </c>
      <c r="D4" s="17">
        <v>0</v>
      </c>
      <c r="E4" s="18">
        <v>4</v>
      </c>
      <c r="F4" s="61"/>
      <c r="G4" s="14">
        <v>1.03</v>
      </c>
      <c r="H4" s="14">
        <v>1.03</v>
      </c>
      <c r="I4" s="14">
        <v>1.03</v>
      </c>
      <c r="J4" s="14">
        <v>1</v>
      </c>
      <c r="P4" s="66" t="s">
        <v>175</v>
      </c>
      <c r="Q4" s="67"/>
      <c r="R4" s="67"/>
      <c r="S4" s="68"/>
    </row>
    <row r="5" spans="1:19" ht="15.75" thickBot="1" x14ac:dyDescent="0.3">
      <c r="A5" s="47" t="s">
        <v>1</v>
      </c>
      <c r="B5" s="47" t="s">
        <v>5</v>
      </c>
      <c r="D5" s="19">
        <f ca="1">YEAR(TODAY())</f>
        <v>2015</v>
      </c>
      <c r="E5" s="8">
        <f ca="1">D5+E4</f>
        <v>2019</v>
      </c>
    </row>
    <row r="6" spans="1:19" x14ac:dyDescent="0.25">
      <c r="J6" s="7">
        <v>1.03</v>
      </c>
      <c r="K6" s="2" t="s">
        <v>166</v>
      </c>
    </row>
    <row r="7" spans="1:19" x14ac:dyDescent="0.25">
      <c r="A7" s="48"/>
      <c r="B7" s="48"/>
      <c r="C7" s="48" t="s">
        <v>103</v>
      </c>
      <c r="D7" s="35"/>
      <c r="E7" s="3" t="s">
        <v>100</v>
      </c>
      <c r="F7" s="3" t="s">
        <v>101</v>
      </c>
      <c r="G7" s="3" t="s">
        <v>104</v>
      </c>
      <c r="H7" s="3" t="s">
        <v>109</v>
      </c>
      <c r="I7" s="3" t="s">
        <v>110</v>
      </c>
      <c r="J7" s="3" t="s">
        <v>111</v>
      </c>
      <c r="K7" s="3" t="s">
        <v>112</v>
      </c>
      <c r="L7" s="3" t="s">
        <v>113</v>
      </c>
      <c r="M7" s="3" t="s">
        <v>114</v>
      </c>
      <c r="N7" s="3" t="s">
        <v>115</v>
      </c>
      <c r="O7" s="3" t="s">
        <v>116</v>
      </c>
      <c r="P7" s="3" t="s">
        <v>117</v>
      </c>
      <c r="Q7" s="3" t="s">
        <v>118</v>
      </c>
      <c r="R7" s="3" t="s">
        <v>119</v>
      </c>
      <c r="S7" s="3" t="s">
        <v>120</v>
      </c>
    </row>
    <row r="8" spans="1:19" x14ac:dyDescent="0.25">
      <c r="A8" s="39" t="s">
        <v>6</v>
      </c>
      <c r="B8" s="39" t="s">
        <v>93</v>
      </c>
      <c r="C8" s="44">
        <v>13</v>
      </c>
      <c r="D8" s="35"/>
      <c r="E8" s="40" t="str">
        <f>IF(B8="","",(IF($B8&lt;&gt;0,"NonExempt - Headcount")))</f>
        <v>NonExempt - Headcount</v>
      </c>
      <c r="F8" s="11">
        <f ca="1">IF(E8="","",$E$5)</f>
        <v>2019</v>
      </c>
      <c r="G8" s="11" t="str">
        <f>IF(E8="","",A8)</f>
        <v>001220</v>
      </c>
      <c r="H8" s="13">
        <f t="shared" ref="H8" si="0">IF(G8="","",(IF($C8=0,0,$C8)))</f>
        <v>13</v>
      </c>
      <c r="I8" s="13">
        <f t="shared" ref="I8" si="1">IF(H8="","",(IF($C8=0,0,$C8)))</f>
        <v>13</v>
      </c>
      <c r="J8" s="13">
        <f t="shared" ref="J8" si="2">IF(I8="","",(IF($C8=0,0,$C8)))</f>
        <v>13</v>
      </c>
      <c r="K8" s="13">
        <f t="shared" ref="K8" si="3">IF(J8="","",(IF($C8=0,0,$C8)))</f>
        <v>13</v>
      </c>
      <c r="L8" s="13">
        <f t="shared" ref="L8" si="4">IF(K8="","",(IF($C8=0,0,$C8)))</f>
        <v>13</v>
      </c>
      <c r="M8" s="13">
        <f t="shared" ref="M8" si="5">IF(L8="","",(IF($C8=0,0,$C8)))</f>
        <v>13</v>
      </c>
      <c r="N8" s="13">
        <f t="shared" ref="N8" si="6">IF(M8="","",(IF($C8=0,0,$C8)))</f>
        <v>13</v>
      </c>
      <c r="O8" s="13">
        <f t="shared" ref="O8" si="7">IF(N8="","",(IF($C8=0,0,$C8)))</f>
        <v>13</v>
      </c>
      <c r="P8" s="13">
        <f t="shared" ref="P8" si="8">IF(O8="","",(IF($C8=0,0,$C8)))</f>
        <v>13</v>
      </c>
      <c r="Q8" s="13">
        <f t="shared" ref="Q8" si="9">IF(P8="","",(IF($C8=0,0,$C8)))</f>
        <v>13</v>
      </c>
      <c r="R8" s="13">
        <f t="shared" ref="R8" si="10">IF(Q8="","",(IF($C8=0,0,$C8)))</f>
        <v>13</v>
      </c>
      <c r="S8" s="13">
        <f t="shared" ref="S8" si="11">IF(R8="","",(IF($C8=0,0,$C8)))</f>
        <v>13</v>
      </c>
    </row>
    <row r="9" spans="1:19" x14ac:dyDescent="0.25">
      <c r="A9" s="39" t="s">
        <v>6</v>
      </c>
      <c r="B9" s="39" t="s">
        <v>92</v>
      </c>
      <c r="C9" s="44">
        <v>14.535192461538461</v>
      </c>
      <c r="D9" s="35"/>
      <c r="E9" s="40" t="str">
        <f>IF(B9="","",(IF($B9&lt;&gt;0,"NonExempt - Avg Hourly Rate")))</f>
        <v>NonExempt - Avg Hourly Rate</v>
      </c>
      <c r="F9" s="11">
        <f t="shared" ref="F9:F12" ca="1" si="12">IF(E9="","",$E$5)</f>
        <v>2019</v>
      </c>
      <c r="G9" s="11" t="str">
        <f t="shared" ref="G9:G12" si="13">IF(E9="","",A9)</f>
        <v>001220</v>
      </c>
      <c r="H9" s="12">
        <f>IF(G9="","",(IF(C9=0,0,C9)*$G$4*$H$4*$I$4*$J$4))</f>
        <v>15.882997252919539</v>
      </c>
      <c r="I9" s="12">
        <f>IF(H9="","",(+H9))</f>
        <v>15.882997252919539</v>
      </c>
      <c r="J9" s="12">
        <f>IF(I9="","",(+I9*$J$6))</f>
        <v>16.359487170507126</v>
      </c>
      <c r="K9" s="12">
        <f>IF(J9="","",+J9)</f>
        <v>16.359487170507126</v>
      </c>
      <c r="L9" s="12">
        <f t="shared" ref="L9" si="14">IF(K9="","",+K9)</f>
        <v>16.359487170507126</v>
      </c>
      <c r="M9" s="12">
        <f t="shared" ref="M9" si="15">IF(L9="","",+L9)</f>
        <v>16.359487170507126</v>
      </c>
      <c r="N9" s="12">
        <f t="shared" ref="N9" si="16">IF(M9="","",+M9)</f>
        <v>16.359487170507126</v>
      </c>
      <c r="O9" s="12">
        <f t="shared" ref="O9" si="17">IF(N9="","",+N9)</f>
        <v>16.359487170507126</v>
      </c>
      <c r="P9" s="12">
        <f t="shared" ref="P9" si="18">IF(O9="","",+O9)</f>
        <v>16.359487170507126</v>
      </c>
      <c r="Q9" s="12">
        <f t="shared" ref="Q9" si="19">IF(P9="","",+P9)</f>
        <v>16.359487170507126</v>
      </c>
      <c r="R9" s="12">
        <f t="shared" ref="R9" si="20">IF(Q9="","",+Q9)</f>
        <v>16.359487170507126</v>
      </c>
      <c r="S9" s="12">
        <f t="shared" ref="S9" si="21">IF(R9="","",+R9)</f>
        <v>16.359487170507126</v>
      </c>
    </row>
    <row r="10" spans="1:19" x14ac:dyDescent="0.25">
      <c r="A10" s="39" t="s">
        <v>6</v>
      </c>
      <c r="B10" s="45" t="s">
        <v>141</v>
      </c>
      <c r="C10" s="44">
        <v>1520</v>
      </c>
      <c r="D10" s="35"/>
      <c r="E10" s="40" t="str">
        <f>IF(B10="","",(IF($B10&lt;&gt;0,"NonExempt - Vacation Hours")))</f>
        <v>NonExempt - Vacation Hours</v>
      </c>
      <c r="F10" s="11">
        <f t="shared" ca="1" si="12"/>
        <v>2019</v>
      </c>
      <c r="G10" s="11" t="str">
        <f t="shared" si="13"/>
        <v>001220</v>
      </c>
      <c r="H10" s="33">
        <f>IF(G10="","",($C10*'VACSICK EST'!C$50))</f>
        <v>64.324169968687386</v>
      </c>
      <c r="I10" s="33">
        <f>IF(H10="","",($C10*'VACSICK EST'!D$50))</f>
        <v>68.545818880563544</v>
      </c>
      <c r="J10" s="33">
        <f>IF(I10="","",($C10*'VACSICK EST'!E$50))</f>
        <v>72.767467792439703</v>
      </c>
      <c r="K10" s="33">
        <f>IF(J10="","",($C10*'VACSICK EST'!F$50))</f>
        <v>105.79264544321141</v>
      </c>
      <c r="L10" s="33">
        <f>IF(K10="","",($C10*'VACSICK EST'!G$50))</f>
        <v>132.15324667843461</v>
      </c>
      <c r="M10" s="33">
        <f>IF(L10="","",($C10*'VACSICK EST'!H$50))</f>
        <v>149.29251583118341</v>
      </c>
      <c r="N10" s="33">
        <f>IF(M10="","",($C10*'VACSICK EST'!I$50))</f>
        <v>172.78114494739398</v>
      </c>
      <c r="O10" s="33">
        <f>IF(N10="","",($C10*'VACSICK EST'!J$50))</f>
        <v>116.97032090292265</v>
      </c>
      <c r="P10" s="33">
        <f>IF(O10="","",($C10*'VACSICK EST'!K$50))</f>
        <v>104.14901680018762</v>
      </c>
      <c r="Q10" s="33">
        <f>IF(P10="","",($C10*'VACSICK EST'!L$50))</f>
        <v>137.46689544218276</v>
      </c>
      <c r="R10" s="33">
        <f>IF(Q10="","",($C10*'VACSICK EST'!M$50))</f>
        <v>131.7955010224949</v>
      </c>
      <c r="S10" s="33">
        <f>IF(R10="","",($C10*'VACSICK EST'!N$50))</f>
        <v>263.96125629029802</v>
      </c>
    </row>
    <row r="11" spans="1:19" x14ac:dyDescent="0.25">
      <c r="A11" s="39" t="s">
        <v>6</v>
      </c>
      <c r="B11" s="39" t="s">
        <v>95</v>
      </c>
      <c r="C11" s="44">
        <v>520</v>
      </c>
      <c r="D11" s="35"/>
      <c r="E11" s="40" t="str">
        <f>IF(B11="","",(IF($B11&lt;&gt;0,"NonExempt - Sick Time Hours")))</f>
        <v>NonExempt - Sick Time Hours</v>
      </c>
      <c r="F11" s="11">
        <f t="shared" ca="1" si="12"/>
        <v>2019</v>
      </c>
      <c r="G11" s="11" t="str">
        <f t="shared" si="13"/>
        <v>001220</v>
      </c>
      <c r="H11" s="33">
        <f>IF(G11="","",($C11*'VACSICK EST'!C$30))</f>
        <v>65.268187268342274</v>
      </c>
      <c r="I11" s="33">
        <f>IF(H11="","",($C11*'VACSICK EST'!D$30))</f>
        <v>56.231017174015122</v>
      </c>
      <c r="J11" s="33">
        <f>IF(I11="","",($C11*'VACSICK EST'!E$30))</f>
        <v>51.826226503695132</v>
      </c>
      <c r="K11" s="33">
        <f>IF(J11="","",($C11*'VACSICK EST'!F$30))</f>
        <v>45.906548191645051</v>
      </c>
      <c r="L11" s="33">
        <f>IF(K11="","",($C11*'VACSICK EST'!G$30))</f>
        <v>38.06658977035967</v>
      </c>
      <c r="M11" s="33">
        <f>IF(L11="","",($C11*'VACSICK EST'!H$30))</f>
        <v>35.33315400992965</v>
      </c>
      <c r="N11" s="33">
        <f>IF(M11="","",($C11*'VACSICK EST'!I$30))</f>
        <v>37.888786056541583</v>
      </c>
      <c r="O11" s="33">
        <f>IF(N11="","",($C11*'VACSICK EST'!J$30))</f>
        <v>40.721791896709725</v>
      </c>
      <c r="P11" s="33">
        <f>IF(O11="","",($C11*'VACSICK EST'!K$30))</f>
        <v>37.57111008785327</v>
      </c>
      <c r="Q11" s="33">
        <f>IF(P11="","",($C11*'VACSICK EST'!L$30))</f>
        <v>37.127786161400181</v>
      </c>
      <c r="R11" s="33">
        <f>IF(Q11="","",($C11*'VACSICK EST'!M$30))</f>
        <v>34.610085573736114</v>
      </c>
      <c r="S11" s="33">
        <f>IF(R11="","",($C11*'VACSICK EST'!N$30))</f>
        <v>39.448717305772234</v>
      </c>
    </row>
    <row r="12" spans="1:19" x14ac:dyDescent="0.25">
      <c r="A12" s="39" t="s">
        <v>8</v>
      </c>
      <c r="B12" s="39" t="s">
        <v>93</v>
      </c>
      <c r="C12" s="44">
        <v>3</v>
      </c>
      <c r="D12" s="35"/>
      <c r="E12" s="40" t="str">
        <f t="shared" ref="E12" si="22">IF(B12="","",(IF($B12&lt;&gt;0,"NonExempt - Headcount")))</f>
        <v>NonExempt - Headcount</v>
      </c>
      <c r="F12" s="11">
        <f t="shared" ca="1" si="12"/>
        <v>2019</v>
      </c>
      <c r="G12" s="11" t="str">
        <f t="shared" si="13"/>
        <v>001280</v>
      </c>
      <c r="H12" s="13">
        <f t="shared" ref="H12" si="23">IF(G12="","",(IF($C12=0,0,$C12)))</f>
        <v>3</v>
      </c>
      <c r="I12" s="13">
        <f t="shared" ref="I12" si="24">IF(H12="","",(IF($C12=0,0,$C12)))</f>
        <v>3</v>
      </c>
      <c r="J12" s="13">
        <f t="shared" ref="J12" si="25">IF(I12="","",(IF($C12=0,0,$C12)))</f>
        <v>3</v>
      </c>
      <c r="K12" s="13">
        <f t="shared" ref="K12" si="26">IF(J12="","",(IF($C12=0,0,$C12)))</f>
        <v>3</v>
      </c>
      <c r="L12" s="13">
        <f t="shared" ref="L12" si="27">IF(K12="","",(IF($C12=0,0,$C12)))</f>
        <v>3</v>
      </c>
      <c r="M12" s="13">
        <f t="shared" ref="M12" si="28">IF(L12="","",(IF($C12=0,0,$C12)))</f>
        <v>3</v>
      </c>
      <c r="N12" s="13">
        <f t="shared" ref="N12" si="29">IF(M12="","",(IF($C12=0,0,$C12)))</f>
        <v>3</v>
      </c>
      <c r="O12" s="13">
        <f t="shared" ref="O12" si="30">IF(N12="","",(IF($C12=0,0,$C12)))</f>
        <v>3</v>
      </c>
      <c r="P12" s="13">
        <f t="shared" ref="P12" si="31">IF(O12="","",(IF($C12=0,0,$C12)))</f>
        <v>3</v>
      </c>
      <c r="Q12" s="13">
        <f t="shared" ref="Q12" si="32">IF(P12="","",(IF($C12=0,0,$C12)))</f>
        <v>3</v>
      </c>
      <c r="R12" s="13">
        <f t="shared" ref="R12" si="33">IF(Q12="","",(IF($C12=0,0,$C12)))</f>
        <v>3</v>
      </c>
      <c r="S12" s="13">
        <f t="shared" ref="S12" si="34">IF(R12="","",(IF($C12=0,0,$C12)))</f>
        <v>3</v>
      </c>
    </row>
    <row r="13" spans="1:19" x14ac:dyDescent="0.25">
      <c r="A13" s="39" t="s">
        <v>8</v>
      </c>
      <c r="B13" s="39" t="s">
        <v>92</v>
      </c>
      <c r="C13" s="44">
        <v>27.868590000000001</v>
      </c>
      <c r="D13" s="35"/>
      <c r="E13" s="40" t="str">
        <f t="shared" ref="E13" si="35">IF(B13="","",(IF($B13&lt;&gt;0,"NonExempt - Avg Hourly Rate")))</f>
        <v>NonExempt - Avg Hourly Rate</v>
      </c>
      <c r="F13" s="11">
        <f t="shared" ref="F13:F76" ca="1" si="36">IF(E13="","",$E$5)</f>
        <v>2019</v>
      </c>
      <c r="G13" s="11" t="str">
        <f t="shared" ref="G13:G76" si="37">IF(E13="","",A13)</f>
        <v>001280</v>
      </c>
      <c r="H13" s="12">
        <f t="shared" ref="H13" si="38">IF(G13="","",(IF(C13=0,0,C13)*$G$4*$H$4*$I$4*$J$4))</f>
        <v>30.452760744930004</v>
      </c>
      <c r="I13" s="12">
        <f t="shared" ref="I13" si="39">IF(H13="","",(+H13))</f>
        <v>30.452760744930004</v>
      </c>
      <c r="J13" s="12">
        <f t="shared" ref="J13" si="40">IF(I13="","",(+I13*$J$6))</f>
        <v>31.366343567277905</v>
      </c>
      <c r="K13" s="12">
        <f t="shared" ref="K13" si="41">IF(J13="","",+J13)</f>
        <v>31.366343567277905</v>
      </c>
      <c r="L13" s="12">
        <f t="shared" ref="L13" si="42">IF(K13="","",+K13)</f>
        <v>31.366343567277905</v>
      </c>
      <c r="M13" s="12">
        <f t="shared" ref="M13" si="43">IF(L13="","",+L13)</f>
        <v>31.366343567277905</v>
      </c>
      <c r="N13" s="12">
        <f t="shared" ref="N13" si="44">IF(M13="","",+M13)</f>
        <v>31.366343567277905</v>
      </c>
      <c r="O13" s="12">
        <f t="shared" ref="O13" si="45">IF(N13="","",+N13)</f>
        <v>31.366343567277905</v>
      </c>
      <c r="P13" s="12">
        <f t="shared" ref="P13" si="46">IF(O13="","",+O13)</f>
        <v>31.366343567277905</v>
      </c>
      <c r="Q13" s="12">
        <f t="shared" ref="Q13" si="47">IF(P13="","",+P13)</f>
        <v>31.366343567277905</v>
      </c>
      <c r="R13" s="12">
        <f t="shared" ref="R13" si="48">IF(Q13="","",+Q13)</f>
        <v>31.366343567277905</v>
      </c>
      <c r="S13" s="12">
        <f t="shared" ref="S13" si="49">IF(R13="","",+R13)</f>
        <v>31.366343567277905</v>
      </c>
    </row>
    <row r="14" spans="1:19" x14ac:dyDescent="0.25">
      <c r="A14" s="39" t="s">
        <v>8</v>
      </c>
      <c r="B14" s="39" t="s">
        <v>141</v>
      </c>
      <c r="C14" s="44">
        <v>560</v>
      </c>
      <c r="D14" s="35"/>
      <c r="E14" s="40" t="str">
        <f t="shared" ref="E14" si="50">IF(B14="","",(IF($B14&lt;&gt;0,"NonExempt - Vacation Hours")))</f>
        <v>NonExempt - Vacation Hours</v>
      </c>
      <c r="F14" s="11">
        <f t="shared" ca="1" si="36"/>
        <v>2019</v>
      </c>
      <c r="G14" s="11" t="str">
        <f t="shared" si="37"/>
        <v>001280</v>
      </c>
      <c r="H14" s="33">
        <f>IF(G14="","",($C14*'VACSICK EST'!C$50))</f>
        <v>23.698378409516405</v>
      </c>
      <c r="I14" s="33">
        <f>IF(H14="","",($C14*'VACSICK EST'!D$50))</f>
        <v>25.253722745470782</v>
      </c>
      <c r="J14" s="33">
        <f>IF(I14="","",($C14*'VACSICK EST'!E$50))</f>
        <v>26.809067081425155</v>
      </c>
      <c r="K14" s="33">
        <f>IF(J14="","",($C14*'VACSICK EST'!F$50))</f>
        <v>38.976237794867359</v>
      </c>
      <c r="L14" s="33">
        <f>IF(K14="","",($C14*'VACSICK EST'!G$50))</f>
        <v>48.688038249949599</v>
      </c>
      <c r="M14" s="33">
        <f>IF(L14="","",($C14*'VACSICK EST'!H$50))</f>
        <v>55.00250583254126</v>
      </c>
      <c r="N14" s="33">
        <f>IF(M14="","",($C14*'VACSICK EST'!I$50))</f>
        <v>63.656211296408308</v>
      </c>
      <c r="O14" s="33">
        <f>IF(N14="","",($C14*'VACSICK EST'!J$50))</f>
        <v>43.094328753708346</v>
      </c>
      <c r="P14" s="33">
        <f>IF(O14="","",($C14*'VACSICK EST'!K$50))</f>
        <v>38.370690400069122</v>
      </c>
      <c r="Q14" s="33">
        <f>IF(P14="","",($C14*'VACSICK EST'!L$50))</f>
        <v>50.645698320804172</v>
      </c>
      <c r="R14" s="33">
        <f>IF(Q14="","",($C14*'VACSICK EST'!M$50))</f>
        <v>48.556237218813905</v>
      </c>
      <c r="S14" s="33">
        <f>IF(R14="","",($C14*'VACSICK EST'!N$50))</f>
        <v>97.248883896425582</v>
      </c>
    </row>
    <row r="15" spans="1:19" x14ac:dyDescent="0.25">
      <c r="A15" s="39" t="s">
        <v>8</v>
      </c>
      <c r="B15" s="39" t="s">
        <v>95</v>
      </c>
      <c r="C15" s="44">
        <v>120</v>
      </c>
      <c r="D15" s="35"/>
      <c r="E15" s="40" t="str">
        <f t="shared" ref="E15" si="51">IF(B15="","",(IF($B15&lt;&gt;0,"NonExempt - Sick Time Hours")))</f>
        <v>NonExempt - Sick Time Hours</v>
      </c>
      <c r="F15" s="11">
        <f t="shared" ca="1" si="36"/>
        <v>2019</v>
      </c>
      <c r="G15" s="11" t="str">
        <f t="shared" si="37"/>
        <v>001280</v>
      </c>
      <c r="H15" s="33">
        <f>IF(G15="","",($C15*'VACSICK EST'!C$30))</f>
        <v>15.061889369617449</v>
      </c>
      <c r="I15" s="33">
        <f>IF(H15="","",($C15*'VACSICK EST'!D$30))</f>
        <v>12.976388578618876</v>
      </c>
      <c r="J15" s="33">
        <f>IF(I15="","",($C15*'VACSICK EST'!E$30))</f>
        <v>11.959898423929646</v>
      </c>
      <c r="K15" s="33">
        <f>IF(J15="","",($C15*'VACSICK EST'!F$30))</f>
        <v>10.593818813456551</v>
      </c>
      <c r="L15" s="33">
        <f>IF(K15="","",($C15*'VACSICK EST'!G$30))</f>
        <v>8.7845976393137697</v>
      </c>
      <c r="M15" s="33">
        <f>IF(L15="","",($C15*'VACSICK EST'!H$30))</f>
        <v>8.1538047715222266</v>
      </c>
      <c r="N15" s="33">
        <f>IF(M15="","",($C15*'VACSICK EST'!I$30))</f>
        <v>8.7435660130480581</v>
      </c>
      <c r="O15" s="33">
        <f>IF(N15="","",($C15*'VACSICK EST'!J$30))</f>
        <v>9.3973365915483971</v>
      </c>
      <c r="P15" s="33">
        <f>IF(O15="","",($C15*'VACSICK EST'!K$30))</f>
        <v>8.6702561741199862</v>
      </c>
      <c r="Q15" s="33">
        <f>IF(P15="","",($C15*'VACSICK EST'!L$30))</f>
        <v>8.5679506526308113</v>
      </c>
      <c r="R15" s="33">
        <f>IF(Q15="","",($C15*'VACSICK EST'!M$30))</f>
        <v>7.9869428247083336</v>
      </c>
      <c r="S15" s="33">
        <f>IF(R15="","",($C15*'VACSICK EST'!N$30))</f>
        <v>9.1035501474859011</v>
      </c>
    </row>
    <row r="16" spans="1:19" x14ac:dyDescent="0.25">
      <c r="A16" s="39" t="s">
        <v>9</v>
      </c>
      <c r="B16" s="39" t="s">
        <v>93</v>
      </c>
      <c r="C16" s="44">
        <v>2</v>
      </c>
      <c r="D16" s="35"/>
      <c r="E16" s="40" t="str">
        <f t="shared" ref="E16" si="52">IF(B16="","",(IF($B16&lt;&gt;0,"NonExempt - Headcount")))</f>
        <v>NonExempt - Headcount</v>
      </c>
      <c r="F16" s="11">
        <f t="shared" ca="1" si="36"/>
        <v>2019</v>
      </c>
      <c r="G16" s="11" t="str">
        <f t="shared" si="37"/>
        <v>001295</v>
      </c>
      <c r="H16" s="13">
        <f t="shared" ref="H16" si="53">IF(G16="","",(IF($C16=0,0,$C16)))</f>
        <v>2</v>
      </c>
      <c r="I16" s="13">
        <f t="shared" ref="I16" si="54">IF(H16="","",(IF($C16=0,0,$C16)))</f>
        <v>2</v>
      </c>
      <c r="J16" s="13">
        <f t="shared" ref="J16" si="55">IF(I16="","",(IF($C16=0,0,$C16)))</f>
        <v>2</v>
      </c>
      <c r="K16" s="13">
        <f t="shared" ref="K16" si="56">IF(J16="","",(IF($C16=0,0,$C16)))</f>
        <v>2</v>
      </c>
      <c r="L16" s="13">
        <f t="shared" ref="L16" si="57">IF(K16="","",(IF($C16=0,0,$C16)))</f>
        <v>2</v>
      </c>
      <c r="M16" s="13">
        <f t="shared" ref="M16" si="58">IF(L16="","",(IF($C16=0,0,$C16)))</f>
        <v>2</v>
      </c>
      <c r="N16" s="13">
        <f t="shared" ref="N16" si="59">IF(M16="","",(IF($C16=0,0,$C16)))</f>
        <v>2</v>
      </c>
      <c r="O16" s="13">
        <f t="shared" ref="O16" si="60">IF(N16="","",(IF($C16=0,0,$C16)))</f>
        <v>2</v>
      </c>
      <c r="P16" s="13">
        <f t="shared" ref="P16" si="61">IF(O16="","",(IF($C16=0,0,$C16)))</f>
        <v>2</v>
      </c>
      <c r="Q16" s="13">
        <f t="shared" ref="Q16" si="62">IF(P16="","",(IF($C16=0,0,$C16)))</f>
        <v>2</v>
      </c>
      <c r="R16" s="13">
        <f t="shared" ref="R16" si="63">IF(Q16="","",(IF($C16=0,0,$C16)))</f>
        <v>2</v>
      </c>
      <c r="S16" s="13">
        <f t="shared" ref="S16" si="64">IF(R16="","",(IF($C16=0,0,$C16)))</f>
        <v>2</v>
      </c>
    </row>
    <row r="17" spans="1:19" x14ac:dyDescent="0.25">
      <c r="A17" s="39" t="s">
        <v>9</v>
      </c>
      <c r="B17" s="39" t="s">
        <v>92</v>
      </c>
      <c r="C17" s="44">
        <v>24.317307499999998</v>
      </c>
      <c r="D17" s="35"/>
      <c r="E17" s="40" t="str">
        <f t="shared" ref="E17" si="65">IF(B17="","",(IF($B17&lt;&gt;0,"NonExempt - Avg Hourly Rate")))</f>
        <v>NonExempt - Avg Hourly Rate</v>
      </c>
      <c r="F17" s="11">
        <f t="shared" ca="1" si="36"/>
        <v>2019</v>
      </c>
      <c r="G17" s="11" t="str">
        <f t="shared" si="37"/>
        <v>001295</v>
      </c>
      <c r="H17" s="12">
        <f t="shared" ref="H17" si="66">IF(G17="","",(IF(C17=0,0,C17)*$G$4*$H$4*$I$4*$J$4))</f>
        <v>26.572178472552501</v>
      </c>
      <c r="I17" s="12">
        <f t="shared" ref="I17" si="67">IF(H17="","",(+H17))</f>
        <v>26.572178472552501</v>
      </c>
      <c r="J17" s="12">
        <f t="shared" ref="J17" si="68">IF(I17="","",(+I17*$J$6))</f>
        <v>27.369343826729075</v>
      </c>
      <c r="K17" s="12">
        <f t="shared" ref="K17" si="69">IF(J17="","",+J17)</f>
        <v>27.369343826729075</v>
      </c>
      <c r="L17" s="12">
        <f t="shared" ref="L17" si="70">IF(K17="","",+K17)</f>
        <v>27.369343826729075</v>
      </c>
      <c r="M17" s="12">
        <f t="shared" ref="M17" si="71">IF(L17="","",+L17)</f>
        <v>27.369343826729075</v>
      </c>
      <c r="N17" s="12">
        <f t="shared" ref="N17" si="72">IF(M17="","",+M17)</f>
        <v>27.369343826729075</v>
      </c>
      <c r="O17" s="12">
        <f t="shared" ref="O17" si="73">IF(N17="","",+N17)</f>
        <v>27.369343826729075</v>
      </c>
      <c r="P17" s="12">
        <f t="shared" ref="P17" si="74">IF(O17="","",+O17)</f>
        <v>27.369343826729075</v>
      </c>
      <c r="Q17" s="12">
        <f t="shared" ref="Q17" si="75">IF(P17="","",+P17)</f>
        <v>27.369343826729075</v>
      </c>
      <c r="R17" s="12">
        <f t="shared" ref="R17" si="76">IF(Q17="","",+Q17)</f>
        <v>27.369343826729075</v>
      </c>
      <c r="S17" s="12">
        <f t="shared" ref="S17" si="77">IF(R17="","",+R17)</f>
        <v>27.369343826729075</v>
      </c>
    </row>
    <row r="18" spans="1:19" x14ac:dyDescent="0.25">
      <c r="A18" s="39" t="s">
        <v>9</v>
      </c>
      <c r="B18" s="45" t="s">
        <v>141</v>
      </c>
      <c r="C18" s="44">
        <v>400</v>
      </c>
      <c r="D18" s="35"/>
      <c r="E18" s="40" t="str">
        <f t="shared" ref="E18" si="78">IF(B18="","",(IF($B18&lt;&gt;0,"NonExempt - Vacation Hours")))</f>
        <v>NonExempt - Vacation Hours</v>
      </c>
      <c r="F18" s="11">
        <f t="shared" ca="1" si="36"/>
        <v>2019</v>
      </c>
      <c r="G18" s="11" t="str">
        <f t="shared" si="37"/>
        <v>001295</v>
      </c>
      <c r="H18" s="33">
        <f>IF(G18="","",($C18*'VACSICK EST'!C$50))</f>
        <v>16.927413149654573</v>
      </c>
      <c r="I18" s="33">
        <f>IF(H18="","",($C18*'VACSICK EST'!D$50))</f>
        <v>18.038373389621988</v>
      </c>
      <c r="J18" s="33">
        <f>IF(I18="","",($C18*'VACSICK EST'!E$50))</f>
        <v>19.149333629589396</v>
      </c>
      <c r="K18" s="33">
        <f>IF(J18="","",($C18*'VACSICK EST'!F$50))</f>
        <v>27.840169853476688</v>
      </c>
      <c r="L18" s="33">
        <f>IF(K18="","",($C18*'VACSICK EST'!G$50))</f>
        <v>34.777170178535428</v>
      </c>
      <c r="M18" s="33">
        <f>IF(L18="","",($C18*'VACSICK EST'!H$50))</f>
        <v>39.287504166100902</v>
      </c>
      <c r="N18" s="33">
        <f>IF(M18="","",($C18*'VACSICK EST'!I$50))</f>
        <v>45.468722354577359</v>
      </c>
      <c r="O18" s="33">
        <f>IF(N18="","",($C18*'VACSICK EST'!J$50))</f>
        <v>30.781663395505959</v>
      </c>
      <c r="P18" s="33">
        <f>IF(O18="","",($C18*'VACSICK EST'!K$50))</f>
        <v>27.407636000049372</v>
      </c>
      <c r="Q18" s="33">
        <f>IF(P18="","",($C18*'VACSICK EST'!L$50))</f>
        <v>36.17549880057441</v>
      </c>
      <c r="R18" s="33">
        <f>IF(Q18="","",($C18*'VACSICK EST'!M$50))</f>
        <v>34.683026584867079</v>
      </c>
      <c r="S18" s="33">
        <f>IF(R18="","",($C18*'VACSICK EST'!N$50))</f>
        <v>69.463488497446846</v>
      </c>
    </row>
    <row r="19" spans="1:19" x14ac:dyDescent="0.25">
      <c r="A19" s="39" t="s">
        <v>9</v>
      </c>
      <c r="B19" s="39" t="s">
        <v>95</v>
      </c>
      <c r="C19" s="44">
        <v>80</v>
      </c>
      <c r="D19" s="35"/>
      <c r="E19" s="40" t="str">
        <f t="shared" ref="E19" si="79">IF(B19="","",(IF($B19&lt;&gt;0,"NonExempt - Sick Time Hours")))</f>
        <v>NonExempt - Sick Time Hours</v>
      </c>
      <c r="F19" s="11">
        <f t="shared" ca="1" si="36"/>
        <v>2019</v>
      </c>
      <c r="G19" s="11" t="str">
        <f t="shared" si="37"/>
        <v>001295</v>
      </c>
      <c r="H19" s="33">
        <f>IF(G19="","",($C19*'VACSICK EST'!C$30))</f>
        <v>10.041259579744965</v>
      </c>
      <c r="I19" s="33">
        <f>IF(H19="","",($C19*'VACSICK EST'!D$30))</f>
        <v>8.6509257190792503</v>
      </c>
      <c r="J19" s="33">
        <f>IF(I19="","",($C19*'VACSICK EST'!E$30))</f>
        <v>7.973265615953097</v>
      </c>
      <c r="K19" s="33">
        <f>IF(J19="","",($C19*'VACSICK EST'!F$30))</f>
        <v>7.0625458756377002</v>
      </c>
      <c r="L19" s="33">
        <f>IF(K19="","",($C19*'VACSICK EST'!G$30))</f>
        <v>5.8563984262091795</v>
      </c>
      <c r="M19" s="33">
        <f>IF(L19="","",($C19*'VACSICK EST'!H$30))</f>
        <v>5.4358698476814844</v>
      </c>
      <c r="N19" s="33">
        <f>IF(M19="","",($C19*'VACSICK EST'!I$30))</f>
        <v>5.8290440086987054</v>
      </c>
      <c r="O19" s="33">
        <f>IF(N19="","",($C19*'VACSICK EST'!J$30))</f>
        <v>6.264891061032265</v>
      </c>
      <c r="P19" s="33">
        <f>IF(O19="","",($C19*'VACSICK EST'!K$30))</f>
        <v>5.7801707827466577</v>
      </c>
      <c r="Q19" s="33">
        <f>IF(P19="","",($C19*'VACSICK EST'!L$30))</f>
        <v>5.7119671017538742</v>
      </c>
      <c r="R19" s="33">
        <f>IF(Q19="","",($C19*'VACSICK EST'!M$30))</f>
        <v>5.3246285498055554</v>
      </c>
      <c r="S19" s="33">
        <f>IF(R19="","",($C19*'VACSICK EST'!N$30))</f>
        <v>6.0690334316572674</v>
      </c>
    </row>
    <row r="20" spans="1:19" x14ac:dyDescent="0.25">
      <c r="A20" s="39" t="s">
        <v>13</v>
      </c>
      <c r="B20" s="39" t="s">
        <v>93</v>
      </c>
      <c r="C20" s="44">
        <v>1</v>
      </c>
      <c r="D20" s="35"/>
      <c r="E20" s="40" t="str">
        <f t="shared" ref="E20" si="80">IF(B20="","",(IF($B20&lt;&gt;0,"NonExempt - Headcount")))</f>
        <v>NonExempt - Headcount</v>
      </c>
      <c r="F20" s="11">
        <f t="shared" ca="1" si="36"/>
        <v>2019</v>
      </c>
      <c r="G20" s="11" t="str">
        <f t="shared" si="37"/>
        <v>002030</v>
      </c>
      <c r="H20" s="13">
        <f t="shared" ref="H20" si="81">IF(G20="","",(IF($C20=0,0,$C20)))</f>
        <v>1</v>
      </c>
      <c r="I20" s="13">
        <f t="shared" ref="I20" si="82">IF(H20="","",(IF($C20=0,0,$C20)))</f>
        <v>1</v>
      </c>
      <c r="J20" s="13">
        <f t="shared" ref="J20" si="83">IF(I20="","",(IF($C20=0,0,$C20)))</f>
        <v>1</v>
      </c>
      <c r="K20" s="13">
        <f t="shared" ref="K20" si="84">IF(J20="","",(IF($C20=0,0,$C20)))</f>
        <v>1</v>
      </c>
      <c r="L20" s="13">
        <f t="shared" ref="L20" si="85">IF(K20="","",(IF($C20=0,0,$C20)))</f>
        <v>1</v>
      </c>
      <c r="M20" s="13">
        <f t="shared" ref="M20" si="86">IF(L20="","",(IF($C20=0,0,$C20)))</f>
        <v>1</v>
      </c>
      <c r="N20" s="13">
        <f t="shared" ref="N20" si="87">IF(M20="","",(IF($C20=0,0,$C20)))</f>
        <v>1</v>
      </c>
      <c r="O20" s="13">
        <f t="shared" ref="O20" si="88">IF(N20="","",(IF($C20=0,0,$C20)))</f>
        <v>1</v>
      </c>
      <c r="P20" s="13">
        <f t="shared" ref="P20" si="89">IF(O20="","",(IF($C20=0,0,$C20)))</f>
        <v>1</v>
      </c>
      <c r="Q20" s="13">
        <f t="shared" ref="Q20" si="90">IF(P20="","",(IF($C20=0,0,$C20)))</f>
        <v>1</v>
      </c>
      <c r="R20" s="13">
        <f t="shared" ref="R20" si="91">IF(Q20="","",(IF($C20=0,0,$C20)))</f>
        <v>1</v>
      </c>
      <c r="S20" s="13">
        <f t="shared" ref="S20" si="92">IF(R20="","",(IF($C20=0,0,$C20)))</f>
        <v>1</v>
      </c>
    </row>
    <row r="21" spans="1:19" x14ac:dyDescent="0.25">
      <c r="A21" s="39" t="s">
        <v>13</v>
      </c>
      <c r="B21" s="39" t="s">
        <v>92</v>
      </c>
      <c r="C21" s="44">
        <v>28.567308000000001</v>
      </c>
      <c r="D21" s="35"/>
      <c r="E21" s="40" t="str">
        <f t="shared" ref="E21" si="93">IF(B21="","",(IF($B21&lt;&gt;0,"NonExempt - Avg Hourly Rate")))</f>
        <v>NonExempt - Avg Hourly Rate</v>
      </c>
      <c r="F21" s="11">
        <f t="shared" ca="1" si="36"/>
        <v>2019</v>
      </c>
      <c r="G21" s="11" t="str">
        <f t="shared" si="37"/>
        <v>002030</v>
      </c>
      <c r="H21" s="12">
        <f t="shared" ref="H21" si="94">IF(G21="","",(IF(C21=0,0,C21)*$G$4*$H$4*$I$4*$J$4))</f>
        <v>31.216268768916002</v>
      </c>
      <c r="I21" s="12">
        <f t="shared" ref="I21" si="95">IF(H21="","",(+H21))</f>
        <v>31.216268768916002</v>
      </c>
      <c r="J21" s="12">
        <f t="shared" ref="J21" si="96">IF(I21="","",(+I21*$J$6))</f>
        <v>32.152756831983481</v>
      </c>
      <c r="K21" s="12">
        <f t="shared" ref="K21" si="97">IF(J21="","",+J21)</f>
        <v>32.152756831983481</v>
      </c>
      <c r="L21" s="12">
        <f t="shared" ref="L21" si="98">IF(K21="","",+K21)</f>
        <v>32.152756831983481</v>
      </c>
      <c r="M21" s="12">
        <f t="shared" ref="M21" si="99">IF(L21="","",+L21)</f>
        <v>32.152756831983481</v>
      </c>
      <c r="N21" s="12">
        <f t="shared" ref="N21" si="100">IF(M21="","",+M21)</f>
        <v>32.152756831983481</v>
      </c>
      <c r="O21" s="12">
        <f t="shared" ref="O21" si="101">IF(N21="","",+N21)</f>
        <v>32.152756831983481</v>
      </c>
      <c r="P21" s="12">
        <f t="shared" ref="P21" si="102">IF(O21="","",+O21)</f>
        <v>32.152756831983481</v>
      </c>
      <c r="Q21" s="12">
        <f t="shared" ref="Q21" si="103">IF(P21="","",+P21)</f>
        <v>32.152756831983481</v>
      </c>
      <c r="R21" s="12">
        <f t="shared" ref="R21" si="104">IF(Q21="","",+Q21)</f>
        <v>32.152756831983481</v>
      </c>
      <c r="S21" s="12">
        <f t="shared" ref="S21" si="105">IF(R21="","",+R21)</f>
        <v>32.152756831983481</v>
      </c>
    </row>
    <row r="22" spans="1:19" x14ac:dyDescent="0.25">
      <c r="A22" s="39" t="s">
        <v>13</v>
      </c>
      <c r="B22" s="39" t="s">
        <v>141</v>
      </c>
      <c r="C22" s="44">
        <v>200</v>
      </c>
      <c r="D22" s="35"/>
      <c r="E22" s="40" t="str">
        <f t="shared" ref="E22" si="106">IF(B22="","",(IF($B22&lt;&gt;0,"NonExempt - Vacation Hours")))</f>
        <v>NonExempt - Vacation Hours</v>
      </c>
      <c r="F22" s="11">
        <f t="shared" ca="1" si="36"/>
        <v>2019</v>
      </c>
      <c r="G22" s="11" t="str">
        <f t="shared" si="37"/>
        <v>002030</v>
      </c>
      <c r="H22" s="33">
        <f>IF(G22="","",($C22*'VACSICK EST'!C$50))</f>
        <v>8.4637065748272864</v>
      </c>
      <c r="I22" s="33">
        <f>IF(H22="","",($C22*'VACSICK EST'!D$50))</f>
        <v>9.019186694810994</v>
      </c>
      <c r="J22" s="33">
        <f>IF(I22="","",($C22*'VACSICK EST'!E$50))</f>
        <v>9.5746668147946981</v>
      </c>
      <c r="K22" s="33">
        <f>IF(J22="","",($C22*'VACSICK EST'!F$50))</f>
        <v>13.920084926738344</v>
      </c>
      <c r="L22" s="33">
        <f>IF(K22="","",($C22*'VACSICK EST'!G$50))</f>
        <v>17.388585089267714</v>
      </c>
      <c r="M22" s="33">
        <f>IF(L22="","",($C22*'VACSICK EST'!H$50))</f>
        <v>19.643752083050451</v>
      </c>
      <c r="N22" s="33">
        <f>IF(M22="","",($C22*'VACSICK EST'!I$50))</f>
        <v>22.73436117728868</v>
      </c>
      <c r="O22" s="33">
        <f>IF(N22="","",($C22*'VACSICK EST'!J$50))</f>
        <v>15.390831697752979</v>
      </c>
      <c r="P22" s="33">
        <f>IF(O22="","",($C22*'VACSICK EST'!K$50))</f>
        <v>13.703818000024686</v>
      </c>
      <c r="Q22" s="33">
        <f>IF(P22="","",($C22*'VACSICK EST'!L$50))</f>
        <v>18.087749400287205</v>
      </c>
      <c r="R22" s="33">
        <f>IF(Q22="","",($C22*'VACSICK EST'!M$50))</f>
        <v>17.34151329243354</v>
      </c>
      <c r="S22" s="33">
        <f>IF(R22="","",($C22*'VACSICK EST'!N$50))</f>
        <v>34.731744248723423</v>
      </c>
    </row>
    <row r="23" spans="1:19" x14ac:dyDescent="0.25">
      <c r="A23" s="39" t="s">
        <v>13</v>
      </c>
      <c r="B23" s="39" t="s">
        <v>95</v>
      </c>
      <c r="C23" s="44">
        <v>40</v>
      </c>
      <c r="D23" s="35"/>
      <c r="E23" s="40" t="str">
        <f t="shared" ref="E23" si="107">IF(B23="","",(IF($B23&lt;&gt;0,"NonExempt - Sick Time Hours")))</f>
        <v>NonExempt - Sick Time Hours</v>
      </c>
      <c r="F23" s="11">
        <f t="shared" ca="1" si="36"/>
        <v>2019</v>
      </c>
      <c r="G23" s="11" t="str">
        <f t="shared" si="37"/>
        <v>002030</v>
      </c>
      <c r="H23" s="33">
        <f>IF(G23="","",($C23*'VACSICK EST'!C$30))</f>
        <v>5.0206297898724825</v>
      </c>
      <c r="I23" s="33">
        <f>IF(H23="","",($C23*'VACSICK EST'!D$30))</f>
        <v>4.3254628595396252</v>
      </c>
      <c r="J23" s="33">
        <f>IF(I23="","",($C23*'VACSICK EST'!E$30))</f>
        <v>3.9866328079765485</v>
      </c>
      <c r="K23" s="33">
        <f>IF(J23="","",($C23*'VACSICK EST'!F$30))</f>
        <v>3.5312729378188501</v>
      </c>
      <c r="L23" s="33">
        <f>IF(K23="","",($C23*'VACSICK EST'!G$30))</f>
        <v>2.9281992131045897</v>
      </c>
      <c r="M23" s="33">
        <f>IF(L23="","",($C23*'VACSICK EST'!H$30))</f>
        <v>2.7179349238407422</v>
      </c>
      <c r="N23" s="33">
        <f>IF(M23="","",($C23*'VACSICK EST'!I$30))</f>
        <v>2.9145220043493527</v>
      </c>
      <c r="O23" s="33">
        <f>IF(N23="","",($C23*'VACSICK EST'!J$30))</f>
        <v>3.1324455305161325</v>
      </c>
      <c r="P23" s="33">
        <f>IF(O23="","",($C23*'VACSICK EST'!K$30))</f>
        <v>2.8900853913733289</v>
      </c>
      <c r="Q23" s="33">
        <f>IF(P23="","",($C23*'VACSICK EST'!L$30))</f>
        <v>2.8559835508769371</v>
      </c>
      <c r="R23" s="33">
        <f>IF(Q23="","",($C23*'VACSICK EST'!M$30))</f>
        <v>2.6623142749027777</v>
      </c>
      <c r="S23" s="33">
        <f>IF(R23="","",($C23*'VACSICK EST'!N$30))</f>
        <v>3.0345167158286337</v>
      </c>
    </row>
    <row r="24" spans="1:19" x14ac:dyDescent="0.25">
      <c r="A24" s="39" t="s">
        <v>21</v>
      </c>
      <c r="B24" s="39" t="s">
        <v>93</v>
      </c>
      <c r="C24" s="44">
        <v>1</v>
      </c>
      <c r="D24" s="35"/>
      <c r="E24" s="40" t="str">
        <f t="shared" ref="E24" si="108">IF(B24="","",(IF($B24&lt;&gt;0,"NonExempt - Headcount")))</f>
        <v>NonExempt - Headcount</v>
      </c>
      <c r="F24" s="11">
        <f t="shared" ca="1" si="36"/>
        <v>2019</v>
      </c>
      <c r="G24" s="11" t="str">
        <f t="shared" si="37"/>
        <v>002340</v>
      </c>
      <c r="H24" s="13">
        <f t="shared" ref="H24" si="109">IF(G24="","",(IF($C24=0,0,$C24)))</f>
        <v>1</v>
      </c>
      <c r="I24" s="13">
        <f t="shared" ref="I24" si="110">IF(H24="","",(IF($C24=0,0,$C24)))</f>
        <v>1</v>
      </c>
      <c r="J24" s="13">
        <f t="shared" ref="J24" si="111">IF(I24="","",(IF($C24=0,0,$C24)))</f>
        <v>1</v>
      </c>
      <c r="K24" s="13">
        <f t="shared" ref="K24" si="112">IF(J24="","",(IF($C24=0,0,$C24)))</f>
        <v>1</v>
      </c>
      <c r="L24" s="13">
        <f t="shared" ref="L24" si="113">IF(K24="","",(IF($C24=0,0,$C24)))</f>
        <v>1</v>
      </c>
      <c r="M24" s="13">
        <f t="shared" ref="M24" si="114">IF(L24="","",(IF($C24=0,0,$C24)))</f>
        <v>1</v>
      </c>
      <c r="N24" s="13">
        <f t="shared" ref="N24" si="115">IF(M24="","",(IF($C24=0,0,$C24)))</f>
        <v>1</v>
      </c>
      <c r="O24" s="13">
        <f t="shared" ref="O24" si="116">IF(N24="","",(IF($C24=0,0,$C24)))</f>
        <v>1</v>
      </c>
      <c r="P24" s="13">
        <f t="shared" ref="P24" si="117">IF(O24="","",(IF($C24=0,0,$C24)))</f>
        <v>1</v>
      </c>
      <c r="Q24" s="13">
        <f t="shared" ref="Q24" si="118">IF(P24="","",(IF($C24=0,0,$C24)))</f>
        <v>1</v>
      </c>
      <c r="R24" s="13">
        <f t="shared" ref="R24" si="119">IF(Q24="","",(IF($C24=0,0,$C24)))</f>
        <v>1</v>
      </c>
      <c r="S24" s="13">
        <f t="shared" ref="S24" si="120">IF(R24="","",(IF($C24=0,0,$C24)))</f>
        <v>1</v>
      </c>
    </row>
    <row r="25" spans="1:19" x14ac:dyDescent="0.25">
      <c r="A25" s="39" t="s">
        <v>21</v>
      </c>
      <c r="B25" s="39" t="s">
        <v>92</v>
      </c>
      <c r="C25" s="44">
        <v>26.725961999999999</v>
      </c>
      <c r="D25" s="35"/>
      <c r="E25" s="40" t="str">
        <f t="shared" ref="E25" si="121">IF(B25="","",(IF($B25&lt;&gt;0,"NonExempt - Avg Hourly Rate")))</f>
        <v>NonExempt - Avg Hourly Rate</v>
      </c>
      <c r="F25" s="11">
        <f t="shared" ca="1" si="36"/>
        <v>2019</v>
      </c>
      <c r="G25" s="11" t="str">
        <f t="shared" si="37"/>
        <v>002340</v>
      </c>
      <c r="H25" s="12">
        <f t="shared" ref="H25" si="122">IF(G25="","",(IF(C25=0,0,C25)*$G$4*$H$4*$I$4*$J$4))</f>
        <v>29.204180278374</v>
      </c>
      <c r="I25" s="12">
        <f t="shared" ref="I25" si="123">IF(H25="","",(+H25))</f>
        <v>29.204180278374</v>
      </c>
      <c r="J25" s="12">
        <f t="shared" ref="J25" si="124">IF(I25="","",(+I25*$J$6))</f>
        <v>30.080305686725222</v>
      </c>
      <c r="K25" s="12">
        <f t="shared" ref="K25" si="125">IF(J25="","",+J25)</f>
        <v>30.080305686725222</v>
      </c>
      <c r="L25" s="12">
        <f t="shared" ref="L25" si="126">IF(K25="","",+K25)</f>
        <v>30.080305686725222</v>
      </c>
      <c r="M25" s="12">
        <f t="shared" ref="M25" si="127">IF(L25="","",+L25)</f>
        <v>30.080305686725222</v>
      </c>
      <c r="N25" s="12">
        <f t="shared" ref="N25" si="128">IF(M25="","",+M25)</f>
        <v>30.080305686725222</v>
      </c>
      <c r="O25" s="12">
        <f t="shared" ref="O25" si="129">IF(N25="","",+N25)</f>
        <v>30.080305686725222</v>
      </c>
      <c r="P25" s="12">
        <f t="shared" ref="P25" si="130">IF(O25="","",+O25)</f>
        <v>30.080305686725222</v>
      </c>
      <c r="Q25" s="12">
        <f t="shared" ref="Q25" si="131">IF(P25="","",+P25)</f>
        <v>30.080305686725222</v>
      </c>
      <c r="R25" s="12">
        <f t="shared" ref="R25" si="132">IF(Q25="","",+Q25)</f>
        <v>30.080305686725222</v>
      </c>
      <c r="S25" s="12">
        <f t="shared" ref="S25" si="133">IF(R25="","",+R25)</f>
        <v>30.080305686725222</v>
      </c>
    </row>
    <row r="26" spans="1:19" x14ac:dyDescent="0.25">
      <c r="A26" s="39" t="s">
        <v>21</v>
      </c>
      <c r="B26" s="39" t="s">
        <v>141</v>
      </c>
      <c r="C26" s="44">
        <v>200</v>
      </c>
      <c r="D26" s="35"/>
      <c r="E26" s="40" t="str">
        <f t="shared" ref="E26" si="134">IF(B26="","",(IF($B26&lt;&gt;0,"NonExempt - Vacation Hours")))</f>
        <v>NonExempt - Vacation Hours</v>
      </c>
      <c r="F26" s="11">
        <f t="shared" ca="1" si="36"/>
        <v>2019</v>
      </c>
      <c r="G26" s="11" t="str">
        <f t="shared" si="37"/>
        <v>002340</v>
      </c>
      <c r="H26" s="33">
        <f>IF(G26="","",($C26*'VACSICK EST'!C$50))</f>
        <v>8.4637065748272864</v>
      </c>
      <c r="I26" s="33">
        <f>IF(H26="","",($C26*'VACSICK EST'!D$50))</f>
        <v>9.019186694810994</v>
      </c>
      <c r="J26" s="33">
        <f>IF(I26="","",($C26*'VACSICK EST'!E$50))</f>
        <v>9.5746668147946981</v>
      </c>
      <c r="K26" s="33">
        <f>IF(J26="","",($C26*'VACSICK EST'!F$50))</f>
        <v>13.920084926738344</v>
      </c>
      <c r="L26" s="33">
        <f>IF(K26="","",($C26*'VACSICK EST'!G$50))</f>
        <v>17.388585089267714</v>
      </c>
      <c r="M26" s="33">
        <f>IF(L26="","",($C26*'VACSICK EST'!H$50))</f>
        <v>19.643752083050451</v>
      </c>
      <c r="N26" s="33">
        <f>IF(M26="","",($C26*'VACSICK EST'!I$50))</f>
        <v>22.73436117728868</v>
      </c>
      <c r="O26" s="33">
        <f>IF(N26="","",($C26*'VACSICK EST'!J$50))</f>
        <v>15.390831697752979</v>
      </c>
      <c r="P26" s="33">
        <f>IF(O26="","",($C26*'VACSICK EST'!K$50))</f>
        <v>13.703818000024686</v>
      </c>
      <c r="Q26" s="33">
        <f>IF(P26="","",($C26*'VACSICK EST'!L$50))</f>
        <v>18.087749400287205</v>
      </c>
      <c r="R26" s="33">
        <f>IF(Q26="","",($C26*'VACSICK EST'!M$50))</f>
        <v>17.34151329243354</v>
      </c>
      <c r="S26" s="33">
        <f>IF(R26="","",($C26*'VACSICK EST'!N$50))</f>
        <v>34.731744248723423</v>
      </c>
    </row>
    <row r="27" spans="1:19" x14ac:dyDescent="0.25">
      <c r="A27" s="39" t="s">
        <v>21</v>
      </c>
      <c r="B27" s="39" t="s">
        <v>95</v>
      </c>
      <c r="C27" s="44">
        <v>40</v>
      </c>
      <c r="D27" s="35"/>
      <c r="E27" s="40" t="str">
        <f t="shared" ref="E27" si="135">IF(B27="","",(IF($B27&lt;&gt;0,"NonExempt - Sick Time Hours")))</f>
        <v>NonExempt - Sick Time Hours</v>
      </c>
      <c r="F27" s="11">
        <f t="shared" ca="1" si="36"/>
        <v>2019</v>
      </c>
      <c r="G27" s="11" t="str">
        <f t="shared" si="37"/>
        <v>002340</v>
      </c>
      <c r="H27" s="33">
        <f>IF(G27="","",($C27*'VACSICK EST'!C$30))</f>
        <v>5.0206297898724825</v>
      </c>
      <c r="I27" s="33">
        <f>IF(H27="","",($C27*'VACSICK EST'!D$30))</f>
        <v>4.3254628595396252</v>
      </c>
      <c r="J27" s="33">
        <f>IF(I27="","",($C27*'VACSICK EST'!E$30))</f>
        <v>3.9866328079765485</v>
      </c>
      <c r="K27" s="33">
        <f>IF(J27="","",($C27*'VACSICK EST'!F$30))</f>
        <v>3.5312729378188501</v>
      </c>
      <c r="L27" s="33">
        <f>IF(K27="","",($C27*'VACSICK EST'!G$30))</f>
        <v>2.9281992131045897</v>
      </c>
      <c r="M27" s="33">
        <f>IF(L27="","",($C27*'VACSICK EST'!H$30))</f>
        <v>2.7179349238407422</v>
      </c>
      <c r="N27" s="33">
        <f>IF(M27="","",($C27*'VACSICK EST'!I$30))</f>
        <v>2.9145220043493527</v>
      </c>
      <c r="O27" s="33">
        <f>IF(N27="","",($C27*'VACSICK EST'!J$30))</f>
        <v>3.1324455305161325</v>
      </c>
      <c r="P27" s="33">
        <f>IF(O27="","",($C27*'VACSICK EST'!K$30))</f>
        <v>2.8900853913733289</v>
      </c>
      <c r="Q27" s="33">
        <f>IF(P27="","",($C27*'VACSICK EST'!L$30))</f>
        <v>2.8559835508769371</v>
      </c>
      <c r="R27" s="33">
        <f>IF(Q27="","",($C27*'VACSICK EST'!M$30))</f>
        <v>2.6623142749027777</v>
      </c>
      <c r="S27" s="33">
        <f>IF(R27="","",($C27*'VACSICK EST'!N$30))</f>
        <v>3.0345167158286337</v>
      </c>
    </row>
    <row r="28" spans="1:19" x14ac:dyDescent="0.25">
      <c r="A28" s="39" t="s">
        <v>23</v>
      </c>
      <c r="B28" s="39" t="s">
        <v>93</v>
      </c>
      <c r="C28" s="44">
        <v>1</v>
      </c>
      <c r="D28" s="35"/>
      <c r="E28" s="40" t="str">
        <f t="shared" ref="E28" si="136">IF(B28="","",(IF($B28&lt;&gt;0,"NonExempt - Headcount")))</f>
        <v>NonExempt - Headcount</v>
      </c>
      <c r="F28" s="11">
        <f t="shared" ca="1" si="36"/>
        <v>2019</v>
      </c>
      <c r="G28" s="11" t="str">
        <f t="shared" si="37"/>
        <v>002401</v>
      </c>
      <c r="H28" s="13">
        <f t="shared" ref="H28" si="137">IF(G28="","",(IF($C28=0,0,$C28)))</f>
        <v>1</v>
      </c>
      <c r="I28" s="13">
        <f t="shared" ref="I28" si="138">IF(H28="","",(IF($C28=0,0,$C28)))</f>
        <v>1</v>
      </c>
      <c r="J28" s="13">
        <f t="shared" ref="J28" si="139">IF(I28="","",(IF($C28=0,0,$C28)))</f>
        <v>1</v>
      </c>
      <c r="K28" s="13">
        <f t="shared" ref="K28" si="140">IF(J28="","",(IF($C28=0,0,$C28)))</f>
        <v>1</v>
      </c>
      <c r="L28" s="13">
        <f t="shared" ref="L28" si="141">IF(K28="","",(IF($C28=0,0,$C28)))</f>
        <v>1</v>
      </c>
      <c r="M28" s="13">
        <f t="shared" ref="M28" si="142">IF(L28="","",(IF($C28=0,0,$C28)))</f>
        <v>1</v>
      </c>
      <c r="N28" s="13">
        <f t="shared" ref="N28" si="143">IF(M28="","",(IF($C28=0,0,$C28)))</f>
        <v>1</v>
      </c>
      <c r="O28" s="13">
        <f t="shared" ref="O28" si="144">IF(N28="","",(IF($C28=0,0,$C28)))</f>
        <v>1</v>
      </c>
      <c r="P28" s="13">
        <f t="shared" ref="P28" si="145">IF(O28="","",(IF($C28=0,0,$C28)))</f>
        <v>1</v>
      </c>
      <c r="Q28" s="13">
        <f t="shared" ref="Q28" si="146">IF(P28="","",(IF($C28=0,0,$C28)))</f>
        <v>1</v>
      </c>
      <c r="R28" s="13">
        <f t="shared" ref="R28" si="147">IF(Q28="","",(IF($C28=0,0,$C28)))</f>
        <v>1</v>
      </c>
      <c r="S28" s="13">
        <f t="shared" ref="S28" si="148">IF(R28="","",(IF($C28=0,0,$C28)))</f>
        <v>1</v>
      </c>
    </row>
    <row r="29" spans="1:19" x14ac:dyDescent="0.25">
      <c r="A29" s="39" t="s">
        <v>23</v>
      </c>
      <c r="B29" s="39" t="s">
        <v>92</v>
      </c>
      <c r="C29" s="44">
        <v>29.442308000000001</v>
      </c>
      <c r="D29" s="35"/>
      <c r="E29" s="40" t="str">
        <f t="shared" ref="E29" si="149">IF(B29="","",(IF($B29&lt;&gt;0,"NonExempt - Avg Hourly Rate")))</f>
        <v>NonExempt - Avg Hourly Rate</v>
      </c>
      <c r="F29" s="11">
        <f t="shared" ca="1" si="36"/>
        <v>2019</v>
      </c>
      <c r="G29" s="11" t="str">
        <f t="shared" si="37"/>
        <v>002401</v>
      </c>
      <c r="H29" s="12">
        <f t="shared" ref="H29" si="150">IF(G29="","",(IF(C29=0,0,C29)*$G$4*$H$4*$I$4*$J$4))</f>
        <v>32.172404893916003</v>
      </c>
      <c r="I29" s="12">
        <f t="shared" ref="I29" si="151">IF(H29="","",(+H29))</f>
        <v>32.172404893916003</v>
      </c>
      <c r="J29" s="12">
        <f t="shared" ref="J29" si="152">IF(I29="","",(+I29*$J$6))</f>
        <v>33.137577040733483</v>
      </c>
      <c r="K29" s="12">
        <f t="shared" ref="K29" si="153">IF(J29="","",+J29)</f>
        <v>33.137577040733483</v>
      </c>
      <c r="L29" s="12">
        <f t="shared" ref="L29" si="154">IF(K29="","",+K29)</f>
        <v>33.137577040733483</v>
      </c>
      <c r="M29" s="12">
        <f t="shared" ref="M29" si="155">IF(L29="","",+L29)</f>
        <v>33.137577040733483</v>
      </c>
      <c r="N29" s="12">
        <f t="shared" ref="N29" si="156">IF(M29="","",+M29)</f>
        <v>33.137577040733483</v>
      </c>
      <c r="O29" s="12">
        <f t="shared" ref="O29" si="157">IF(N29="","",+N29)</f>
        <v>33.137577040733483</v>
      </c>
      <c r="P29" s="12">
        <f t="shared" ref="P29" si="158">IF(O29="","",+O29)</f>
        <v>33.137577040733483</v>
      </c>
      <c r="Q29" s="12">
        <f t="shared" ref="Q29" si="159">IF(P29="","",+P29)</f>
        <v>33.137577040733483</v>
      </c>
      <c r="R29" s="12">
        <f t="shared" ref="R29" si="160">IF(Q29="","",+Q29)</f>
        <v>33.137577040733483</v>
      </c>
      <c r="S29" s="12">
        <f t="shared" ref="S29" si="161">IF(R29="","",+R29)</f>
        <v>33.137577040733483</v>
      </c>
    </row>
    <row r="30" spans="1:19" x14ac:dyDescent="0.25">
      <c r="A30" s="39" t="s">
        <v>23</v>
      </c>
      <c r="B30" s="39" t="s">
        <v>141</v>
      </c>
      <c r="C30" s="44">
        <v>200</v>
      </c>
      <c r="D30" s="35"/>
      <c r="E30" s="40" t="str">
        <f t="shared" ref="E30" si="162">IF(B30="","",(IF($B30&lt;&gt;0,"NonExempt - Vacation Hours")))</f>
        <v>NonExempt - Vacation Hours</v>
      </c>
      <c r="F30" s="11">
        <f t="shared" ca="1" si="36"/>
        <v>2019</v>
      </c>
      <c r="G30" s="11" t="str">
        <f t="shared" si="37"/>
        <v>002401</v>
      </c>
      <c r="H30" s="33">
        <f>IF(G30="","",($C30*'VACSICK EST'!C$50))</f>
        <v>8.4637065748272864</v>
      </c>
      <c r="I30" s="33">
        <f>IF(H30="","",($C30*'VACSICK EST'!D$50))</f>
        <v>9.019186694810994</v>
      </c>
      <c r="J30" s="33">
        <f>IF(I30="","",($C30*'VACSICK EST'!E$50))</f>
        <v>9.5746668147946981</v>
      </c>
      <c r="K30" s="33">
        <f>IF(J30="","",($C30*'VACSICK EST'!F$50))</f>
        <v>13.920084926738344</v>
      </c>
      <c r="L30" s="33">
        <f>IF(K30="","",($C30*'VACSICK EST'!G$50))</f>
        <v>17.388585089267714</v>
      </c>
      <c r="M30" s="33">
        <f>IF(L30="","",($C30*'VACSICK EST'!H$50))</f>
        <v>19.643752083050451</v>
      </c>
      <c r="N30" s="33">
        <f>IF(M30="","",($C30*'VACSICK EST'!I$50))</f>
        <v>22.73436117728868</v>
      </c>
      <c r="O30" s="33">
        <f>IF(N30="","",($C30*'VACSICK EST'!J$50))</f>
        <v>15.390831697752979</v>
      </c>
      <c r="P30" s="33">
        <f>IF(O30="","",($C30*'VACSICK EST'!K$50))</f>
        <v>13.703818000024686</v>
      </c>
      <c r="Q30" s="33">
        <f>IF(P30="","",($C30*'VACSICK EST'!L$50))</f>
        <v>18.087749400287205</v>
      </c>
      <c r="R30" s="33">
        <f>IF(Q30="","",($C30*'VACSICK EST'!M$50))</f>
        <v>17.34151329243354</v>
      </c>
      <c r="S30" s="33">
        <f>IF(R30="","",($C30*'VACSICK EST'!N$50))</f>
        <v>34.731744248723423</v>
      </c>
    </row>
    <row r="31" spans="1:19" x14ac:dyDescent="0.25">
      <c r="A31" s="39" t="s">
        <v>23</v>
      </c>
      <c r="B31" s="39" t="s">
        <v>95</v>
      </c>
      <c r="C31" s="44">
        <v>40</v>
      </c>
      <c r="D31" s="35"/>
      <c r="E31" s="40" t="str">
        <f t="shared" ref="E31" si="163">IF(B31="","",(IF($B31&lt;&gt;0,"NonExempt - Sick Time Hours")))</f>
        <v>NonExempt - Sick Time Hours</v>
      </c>
      <c r="F31" s="11">
        <f t="shared" ca="1" si="36"/>
        <v>2019</v>
      </c>
      <c r="G31" s="11" t="str">
        <f t="shared" si="37"/>
        <v>002401</v>
      </c>
      <c r="H31" s="33">
        <f>IF(G31="","",($C31*'VACSICK EST'!C$30))</f>
        <v>5.0206297898724825</v>
      </c>
      <c r="I31" s="33">
        <f>IF(H31="","",($C31*'VACSICK EST'!D$30))</f>
        <v>4.3254628595396252</v>
      </c>
      <c r="J31" s="33">
        <f>IF(I31="","",($C31*'VACSICK EST'!E$30))</f>
        <v>3.9866328079765485</v>
      </c>
      <c r="K31" s="33">
        <f>IF(J31="","",($C31*'VACSICK EST'!F$30))</f>
        <v>3.5312729378188501</v>
      </c>
      <c r="L31" s="33">
        <f>IF(K31="","",($C31*'VACSICK EST'!G$30))</f>
        <v>2.9281992131045897</v>
      </c>
      <c r="M31" s="33">
        <f>IF(L31="","",($C31*'VACSICK EST'!H$30))</f>
        <v>2.7179349238407422</v>
      </c>
      <c r="N31" s="33">
        <f>IF(M31="","",($C31*'VACSICK EST'!I$30))</f>
        <v>2.9145220043493527</v>
      </c>
      <c r="O31" s="33">
        <f>IF(N31="","",($C31*'VACSICK EST'!J$30))</f>
        <v>3.1324455305161325</v>
      </c>
      <c r="P31" s="33">
        <f>IF(O31="","",($C31*'VACSICK EST'!K$30))</f>
        <v>2.8900853913733289</v>
      </c>
      <c r="Q31" s="33">
        <f>IF(P31="","",($C31*'VACSICK EST'!L$30))</f>
        <v>2.8559835508769371</v>
      </c>
      <c r="R31" s="33">
        <f>IF(Q31="","",($C31*'VACSICK EST'!M$30))</f>
        <v>2.6623142749027777</v>
      </c>
      <c r="S31" s="33">
        <f>IF(R31="","",($C31*'VACSICK EST'!N$30))</f>
        <v>3.0345167158286337</v>
      </c>
    </row>
    <row r="32" spans="1:19" x14ac:dyDescent="0.25">
      <c r="A32" s="39" t="s">
        <v>28</v>
      </c>
      <c r="B32" s="39" t="s">
        <v>93</v>
      </c>
      <c r="C32" s="44">
        <v>1</v>
      </c>
      <c r="D32" s="35"/>
      <c r="E32" s="40" t="str">
        <f t="shared" ref="E32" si="164">IF(B32="","",(IF($B32&lt;&gt;0,"NonExempt - Headcount")))</f>
        <v>NonExempt - Headcount</v>
      </c>
      <c r="F32" s="11">
        <f t="shared" ca="1" si="36"/>
        <v>2019</v>
      </c>
      <c r="G32" s="11" t="str">
        <f t="shared" si="37"/>
        <v>002530</v>
      </c>
      <c r="H32" s="13">
        <f t="shared" ref="H32" si="165">IF(G32="","",(IF($C32=0,0,$C32)))</f>
        <v>1</v>
      </c>
      <c r="I32" s="13">
        <f t="shared" ref="I32" si="166">IF(H32="","",(IF($C32=0,0,$C32)))</f>
        <v>1</v>
      </c>
      <c r="J32" s="13">
        <f t="shared" ref="J32" si="167">IF(I32="","",(IF($C32=0,0,$C32)))</f>
        <v>1</v>
      </c>
      <c r="K32" s="13">
        <f t="shared" ref="K32" si="168">IF(J32="","",(IF($C32=0,0,$C32)))</f>
        <v>1</v>
      </c>
      <c r="L32" s="13">
        <f t="shared" ref="L32" si="169">IF(K32="","",(IF($C32=0,0,$C32)))</f>
        <v>1</v>
      </c>
      <c r="M32" s="13">
        <f t="shared" ref="M32" si="170">IF(L32="","",(IF($C32=0,0,$C32)))</f>
        <v>1</v>
      </c>
      <c r="N32" s="13">
        <f t="shared" ref="N32" si="171">IF(M32="","",(IF($C32=0,0,$C32)))</f>
        <v>1</v>
      </c>
      <c r="O32" s="13">
        <f t="shared" ref="O32" si="172">IF(N32="","",(IF($C32=0,0,$C32)))</f>
        <v>1</v>
      </c>
      <c r="P32" s="13">
        <f t="shared" ref="P32" si="173">IF(O32="","",(IF($C32=0,0,$C32)))</f>
        <v>1</v>
      </c>
      <c r="Q32" s="13">
        <f t="shared" ref="Q32" si="174">IF(P32="","",(IF($C32=0,0,$C32)))</f>
        <v>1</v>
      </c>
      <c r="R32" s="13">
        <f t="shared" ref="R32" si="175">IF(Q32="","",(IF($C32=0,0,$C32)))</f>
        <v>1</v>
      </c>
      <c r="S32" s="13">
        <f t="shared" ref="S32" si="176">IF(R32="","",(IF($C32=0,0,$C32)))</f>
        <v>1</v>
      </c>
    </row>
    <row r="33" spans="1:19" x14ac:dyDescent="0.25">
      <c r="A33" s="39" t="s">
        <v>28</v>
      </c>
      <c r="B33" s="39" t="s">
        <v>92</v>
      </c>
      <c r="C33" s="44">
        <v>23.985576999999999</v>
      </c>
      <c r="D33" s="35"/>
      <c r="E33" s="40" t="str">
        <f t="shared" ref="E33" si="177">IF(B33="","",(IF($B33&lt;&gt;0,"NonExempt - Avg Hourly Rate")))</f>
        <v>NonExempt - Avg Hourly Rate</v>
      </c>
      <c r="F33" s="11">
        <f t="shared" ca="1" si="36"/>
        <v>2019</v>
      </c>
      <c r="G33" s="11" t="str">
        <f t="shared" si="37"/>
        <v>002530</v>
      </c>
      <c r="H33" s="12">
        <f t="shared" ref="H33" si="178">IF(G33="","",(IF(C33=0,0,C33)*$G$4*$H$4*$I$4*$J$4))</f>
        <v>26.209687598479004</v>
      </c>
      <c r="I33" s="12">
        <f t="shared" ref="I33" si="179">IF(H33="","",(+H33))</f>
        <v>26.209687598479004</v>
      </c>
      <c r="J33" s="12">
        <f t="shared" ref="J33" si="180">IF(I33="","",(+I33*$J$6))</f>
        <v>26.995978226433376</v>
      </c>
      <c r="K33" s="12">
        <f t="shared" ref="K33" si="181">IF(J33="","",+J33)</f>
        <v>26.995978226433376</v>
      </c>
      <c r="L33" s="12">
        <f t="shared" ref="L33" si="182">IF(K33="","",+K33)</f>
        <v>26.995978226433376</v>
      </c>
      <c r="M33" s="12">
        <f t="shared" ref="M33" si="183">IF(L33="","",+L33)</f>
        <v>26.995978226433376</v>
      </c>
      <c r="N33" s="12">
        <f t="shared" ref="N33" si="184">IF(M33="","",+M33)</f>
        <v>26.995978226433376</v>
      </c>
      <c r="O33" s="12">
        <f t="shared" ref="O33" si="185">IF(N33="","",+N33)</f>
        <v>26.995978226433376</v>
      </c>
      <c r="P33" s="12">
        <f t="shared" ref="P33" si="186">IF(O33="","",+O33)</f>
        <v>26.995978226433376</v>
      </c>
      <c r="Q33" s="12">
        <f t="shared" ref="Q33" si="187">IF(P33="","",+P33)</f>
        <v>26.995978226433376</v>
      </c>
      <c r="R33" s="12">
        <f t="shared" ref="R33" si="188">IF(Q33="","",+Q33)</f>
        <v>26.995978226433376</v>
      </c>
      <c r="S33" s="12">
        <f t="shared" ref="S33" si="189">IF(R33="","",+R33)</f>
        <v>26.995978226433376</v>
      </c>
    </row>
    <row r="34" spans="1:19" x14ac:dyDescent="0.25">
      <c r="A34" s="39" t="s">
        <v>28</v>
      </c>
      <c r="B34" s="39" t="s">
        <v>141</v>
      </c>
      <c r="C34" s="44">
        <v>200</v>
      </c>
      <c r="D34" s="35"/>
      <c r="E34" s="40" t="str">
        <f t="shared" ref="E34" si="190">IF(B34="","",(IF($B34&lt;&gt;0,"NonExempt - Vacation Hours")))</f>
        <v>NonExempt - Vacation Hours</v>
      </c>
      <c r="F34" s="11">
        <f t="shared" ca="1" si="36"/>
        <v>2019</v>
      </c>
      <c r="G34" s="11" t="str">
        <f t="shared" si="37"/>
        <v>002530</v>
      </c>
      <c r="H34" s="33">
        <f>IF(G34="","",($C34*'VACSICK EST'!C$50))</f>
        <v>8.4637065748272864</v>
      </c>
      <c r="I34" s="33">
        <f>IF(H34="","",($C34*'VACSICK EST'!D$50))</f>
        <v>9.019186694810994</v>
      </c>
      <c r="J34" s="33">
        <f>IF(I34="","",($C34*'VACSICK EST'!E$50))</f>
        <v>9.5746668147946981</v>
      </c>
      <c r="K34" s="33">
        <f>IF(J34="","",($C34*'VACSICK EST'!F$50))</f>
        <v>13.920084926738344</v>
      </c>
      <c r="L34" s="33">
        <f>IF(K34="","",($C34*'VACSICK EST'!G$50))</f>
        <v>17.388585089267714</v>
      </c>
      <c r="M34" s="33">
        <f>IF(L34="","",($C34*'VACSICK EST'!H$50))</f>
        <v>19.643752083050451</v>
      </c>
      <c r="N34" s="33">
        <f>IF(M34="","",($C34*'VACSICK EST'!I$50))</f>
        <v>22.73436117728868</v>
      </c>
      <c r="O34" s="33">
        <f>IF(N34="","",($C34*'VACSICK EST'!J$50))</f>
        <v>15.390831697752979</v>
      </c>
      <c r="P34" s="33">
        <f>IF(O34="","",($C34*'VACSICK EST'!K$50))</f>
        <v>13.703818000024686</v>
      </c>
      <c r="Q34" s="33">
        <f>IF(P34="","",($C34*'VACSICK EST'!L$50))</f>
        <v>18.087749400287205</v>
      </c>
      <c r="R34" s="33">
        <f>IF(Q34="","",($C34*'VACSICK EST'!M$50))</f>
        <v>17.34151329243354</v>
      </c>
      <c r="S34" s="33">
        <f>IF(R34="","",($C34*'VACSICK EST'!N$50))</f>
        <v>34.731744248723423</v>
      </c>
    </row>
    <row r="35" spans="1:19" x14ac:dyDescent="0.25">
      <c r="A35" s="39" t="s">
        <v>28</v>
      </c>
      <c r="B35" s="39" t="s">
        <v>95</v>
      </c>
      <c r="C35" s="44">
        <v>40</v>
      </c>
      <c r="D35" s="35"/>
      <c r="E35" s="40" t="str">
        <f t="shared" ref="E35" si="191">IF(B35="","",(IF($B35&lt;&gt;0,"NonExempt - Sick Time Hours")))</f>
        <v>NonExempt - Sick Time Hours</v>
      </c>
      <c r="F35" s="11">
        <f t="shared" ca="1" si="36"/>
        <v>2019</v>
      </c>
      <c r="G35" s="11" t="str">
        <f t="shared" si="37"/>
        <v>002530</v>
      </c>
      <c r="H35" s="33">
        <f>IF(G35="","",($C35*'VACSICK EST'!C$30))</f>
        <v>5.0206297898724825</v>
      </c>
      <c r="I35" s="33">
        <f>IF(H35="","",($C35*'VACSICK EST'!D$30))</f>
        <v>4.3254628595396252</v>
      </c>
      <c r="J35" s="33">
        <f>IF(I35="","",($C35*'VACSICK EST'!E$30))</f>
        <v>3.9866328079765485</v>
      </c>
      <c r="K35" s="33">
        <f>IF(J35="","",($C35*'VACSICK EST'!F$30))</f>
        <v>3.5312729378188501</v>
      </c>
      <c r="L35" s="33">
        <f>IF(K35="","",($C35*'VACSICK EST'!G$30))</f>
        <v>2.9281992131045897</v>
      </c>
      <c r="M35" s="33">
        <f>IF(L35="","",($C35*'VACSICK EST'!H$30))</f>
        <v>2.7179349238407422</v>
      </c>
      <c r="N35" s="33">
        <f>IF(M35="","",($C35*'VACSICK EST'!I$30))</f>
        <v>2.9145220043493527</v>
      </c>
      <c r="O35" s="33">
        <f>IF(N35="","",($C35*'VACSICK EST'!J$30))</f>
        <v>3.1324455305161325</v>
      </c>
      <c r="P35" s="33">
        <f>IF(O35="","",($C35*'VACSICK EST'!K$30))</f>
        <v>2.8900853913733289</v>
      </c>
      <c r="Q35" s="33">
        <f>IF(P35="","",($C35*'VACSICK EST'!L$30))</f>
        <v>2.8559835508769371</v>
      </c>
      <c r="R35" s="33">
        <f>IF(Q35="","",($C35*'VACSICK EST'!M$30))</f>
        <v>2.6623142749027777</v>
      </c>
      <c r="S35" s="33">
        <f>IF(R35="","",($C35*'VACSICK EST'!N$30))</f>
        <v>3.0345167158286337</v>
      </c>
    </row>
    <row r="36" spans="1:19" x14ac:dyDescent="0.25">
      <c r="A36" s="39" t="s">
        <v>32</v>
      </c>
      <c r="B36" s="39" t="s">
        <v>93</v>
      </c>
      <c r="C36" s="44">
        <v>1</v>
      </c>
      <c r="D36" s="35"/>
      <c r="E36" s="40" t="str">
        <f t="shared" ref="E36" si="192">IF(B36="","",(IF($B36&lt;&gt;0,"NonExempt - Headcount")))</f>
        <v>NonExempt - Headcount</v>
      </c>
      <c r="F36" s="11">
        <f t="shared" ca="1" si="36"/>
        <v>2019</v>
      </c>
      <c r="G36" s="11" t="str">
        <f t="shared" si="37"/>
        <v>002650</v>
      </c>
      <c r="H36" s="13">
        <f t="shared" ref="H36" si="193">IF(G36="","",(IF($C36=0,0,$C36)))</f>
        <v>1</v>
      </c>
      <c r="I36" s="13">
        <f t="shared" ref="I36" si="194">IF(H36="","",(IF($C36=0,0,$C36)))</f>
        <v>1</v>
      </c>
      <c r="J36" s="13">
        <f t="shared" ref="J36" si="195">IF(I36="","",(IF($C36=0,0,$C36)))</f>
        <v>1</v>
      </c>
      <c r="K36" s="13">
        <f t="shared" ref="K36" si="196">IF(J36="","",(IF($C36=0,0,$C36)))</f>
        <v>1</v>
      </c>
      <c r="L36" s="13">
        <f t="shared" ref="L36" si="197">IF(K36="","",(IF($C36=0,0,$C36)))</f>
        <v>1</v>
      </c>
      <c r="M36" s="13">
        <f t="shared" ref="M36" si="198">IF(L36="","",(IF($C36=0,0,$C36)))</f>
        <v>1</v>
      </c>
      <c r="N36" s="13">
        <f t="shared" ref="N36" si="199">IF(M36="","",(IF($C36=0,0,$C36)))</f>
        <v>1</v>
      </c>
      <c r="O36" s="13">
        <f t="shared" ref="O36" si="200">IF(N36="","",(IF($C36=0,0,$C36)))</f>
        <v>1</v>
      </c>
      <c r="P36" s="13">
        <f t="shared" ref="P36" si="201">IF(O36="","",(IF($C36=0,0,$C36)))</f>
        <v>1</v>
      </c>
      <c r="Q36" s="13">
        <f t="shared" ref="Q36" si="202">IF(P36="","",(IF($C36=0,0,$C36)))</f>
        <v>1</v>
      </c>
      <c r="R36" s="13">
        <f t="shared" ref="R36" si="203">IF(Q36="","",(IF($C36=0,0,$C36)))</f>
        <v>1</v>
      </c>
      <c r="S36" s="13">
        <f t="shared" ref="S36" si="204">IF(R36="","",(IF($C36=0,0,$C36)))</f>
        <v>1</v>
      </c>
    </row>
    <row r="37" spans="1:19" x14ac:dyDescent="0.25">
      <c r="A37" s="39" t="s">
        <v>32</v>
      </c>
      <c r="B37" s="39" t="s">
        <v>92</v>
      </c>
      <c r="C37" s="44">
        <v>30.264423000000001</v>
      </c>
      <c r="D37" s="35"/>
      <c r="E37" s="40" t="str">
        <f t="shared" ref="E37" si="205">IF(B37="","",(IF($B37&lt;&gt;0,"NonExempt - Avg Hourly Rate")))</f>
        <v>NonExempt - Avg Hourly Rate</v>
      </c>
      <c r="F37" s="11">
        <f t="shared" ca="1" si="36"/>
        <v>2019</v>
      </c>
      <c r="G37" s="11" t="str">
        <f t="shared" si="37"/>
        <v>002650</v>
      </c>
      <c r="H37" s="12">
        <f t="shared" ref="H37" si="206">IF(G37="","",(IF(C37=0,0,C37)*$G$4*$H$4*$I$4*$J$4))</f>
        <v>33.070752151520999</v>
      </c>
      <c r="I37" s="12">
        <f t="shared" ref="I37" si="207">IF(H37="","",(+H37))</f>
        <v>33.070752151520999</v>
      </c>
      <c r="J37" s="12">
        <f t="shared" ref="J37" si="208">IF(I37="","",(+I37*$J$6))</f>
        <v>34.062874716066631</v>
      </c>
      <c r="K37" s="12">
        <f t="shared" ref="K37" si="209">IF(J37="","",+J37)</f>
        <v>34.062874716066631</v>
      </c>
      <c r="L37" s="12">
        <f t="shared" ref="L37" si="210">IF(K37="","",+K37)</f>
        <v>34.062874716066631</v>
      </c>
      <c r="M37" s="12">
        <f t="shared" ref="M37" si="211">IF(L37="","",+L37)</f>
        <v>34.062874716066631</v>
      </c>
      <c r="N37" s="12">
        <f t="shared" ref="N37" si="212">IF(M37="","",+M37)</f>
        <v>34.062874716066631</v>
      </c>
      <c r="O37" s="12">
        <f t="shared" ref="O37" si="213">IF(N37="","",+N37)</f>
        <v>34.062874716066631</v>
      </c>
      <c r="P37" s="12">
        <f t="shared" ref="P37" si="214">IF(O37="","",+O37)</f>
        <v>34.062874716066631</v>
      </c>
      <c r="Q37" s="12">
        <f t="shared" ref="Q37" si="215">IF(P37="","",+P37)</f>
        <v>34.062874716066631</v>
      </c>
      <c r="R37" s="12">
        <f t="shared" ref="R37" si="216">IF(Q37="","",+Q37)</f>
        <v>34.062874716066631</v>
      </c>
      <c r="S37" s="12">
        <f t="shared" ref="S37" si="217">IF(R37="","",+R37)</f>
        <v>34.062874716066631</v>
      </c>
    </row>
    <row r="38" spans="1:19" x14ac:dyDescent="0.25">
      <c r="A38" s="39" t="s">
        <v>32</v>
      </c>
      <c r="B38" s="39" t="s">
        <v>141</v>
      </c>
      <c r="C38" s="44">
        <v>120</v>
      </c>
      <c r="D38" s="35"/>
      <c r="E38" s="40" t="str">
        <f t="shared" ref="E38" si="218">IF(B38="","",(IF($B38&lt;&gt;0,"NonExempt - Vacation Hours")))</f>
        <v>NonExempt - Vacation Hours</v>
      </c>
      <c r="F38" s="11">
        <f t="shared" ca="1" si="36"/>
        <v>2019</v>
      </c>
      <c r="G38" s="11" t="str">
        <f t="shared" si="37"/>
        <v>002650</v>
      </c>
      <c r="H38" s="33">
        <f>IF(G38="","",($C38*'VACSICK EST'!C$50))</f>
        <v>5.0782239448963722</v>
      </c>
      <c r="I38" s="33">
        <f>IF(H38="","",($C38*'VACSICK EST'!D$50))</f>
        <v>5.4115120168865962</v>
      </c>
      <c r="J38" s="33">
        <f>IF(I38="","",($C38*'VACSICK EST'!E$50))</f>
        <v>5.7448000888768185</v>
      </c>
      <c r="K38" s="33">
        <f>IF(J38="","",($C38*'VACSICK EST'!F$50))</f>
        <v>8.3520509560430067</v>
      </c>
      <c r="L38" s="33">
        <f>IF(K38="","",($C38*'VACSICK EST'!G$50))</f>
        <v>10.433151053560628</v>
      </c>
      <c r="M38" s="33">
        <f>IF(L38="","",($C38*'VACSICK EST'!H$50))</f>
        <v>11.78625124983027</v>
      </c>
      <c r="N38" s="33">
        <f>IF(M38="","",($C38*'VACSICK EST'!I$50))</f>
        <v>13.640616706373208</v>
      </c>
      <c r="O38" s="33">
        <f>IF(N38="","",($C38*'VACSICK EST'!J$50))</f>
        <v>9.2344990186517872</v>
      </c>
      <c r="P38" s="33">
        <f>IF(O38="","",($C38*'VACSICK EST'!K$50))</f>
        <v>8.2222908000148127</v>
      </c>
      <c r="Q38" s="33">
        <f>IF(P38="","",($C38*'VACSICK EST'!L$50))</f>
        <v>10.852649640172322</v>
      </c>
      <c r="R38" s="33">
        <f>IF(Q38="","",($C38*'VACSICK EST'!M$50))</f>
        <v>10.404907975460123</v>
      </c>
      <c r="S38" s="33">
        <f>IF(R38="","",($C38*'VACSICK EST'!N$50))</f>
        <v>20.839046549234055</v>
      </c>
    </row>
    <row r="39" spans="1:19" x14ac:dyDescent="0.25">
      <c r="A39" s="39" t="s">
        <v>32</v>
      </c>
      <c r="B39" s="39" t="s">
        <v>95</v>
      </c>
      <c r="C39" s="44">
        <v>40</v>
      </c>
      <c r="D39" s="35"/>
      <c r="E39" s="40" t="str">
        <f t="shared" ref="E39" si="219">IF(B39="","",(IF($B39&lt;&gt;0,"NonExempt - Sick Time Hours")))</f>
        <v>NonExempt - Sick Time Hours</v>
      </c>
      <c r="F39" s="11">
        <f t="shared" ca="1" si="36"/>
        <v>2019</v>
      </c>
      <c r="G39" s="11" t="str">
        <f t="shared" si="37"/>
        <v>002650</v>
      </c>
      <c r="H39" s="33">
        <f>IF(G39="","",($C39*'VACSICK EST'!C$30))</f>
        <v>5.0206297898724825</v>
      </c>
      <c r="I39" s="33">
        <f>IF(H39="","",($C39*'VACSICK EST'!D$30))</f>
        <v>4.3254628595396252</v>
      </c>
      <c r="J39" s="33">
        <f>IF(I39="","",($C39*'VACSICK EST'!E$30))</f>
        <v>3.9866328079765485</v>
      </c>
      <c r="K39" s="33">
        <f>IF(J39="","",($C39*'VACSICK EST'!F$30))</f>
        <v>3.5312729378188501</v>
      </c>
      <c r="L39" s="33">
        <f>IF(K39="","",($C39*'VACSICK EST'!G$30))</f>
        <v>2.9281992131045897</v>
      </c>
      <c r="M39" s="33">
        <f>IF(L39="","",($C39*'VACSICK EST'!H$30))</f>
        <v>2.7179349238407422</v>
      </c>
      <c r="N39" s="33">
        <f>IF(M39="","",($C39*'VACSICK EST'!I$30))</f>
        <v>2.9145220043493527</v>
      </c>
      <c r="O39" s="33">
        <f>IF(N39="","",($C39*'VACSICK EST'!J$30))</f>
        <v>3.1324455305161325</v>
      </c>
      <c r="P39" s="33">
        <f>IF(O39="","",($C39*'VACSICK EST'!K$30))</f>
        <v>2.8900853913733289</v>
      </c>
      <c r="Q39" s="33">
        <f>IF(P39="","",($C39*'VACSICK EST'!L$30))</f>
        <v>2.8559835508769371</v>
      </c>
      <c r="R39" s="33">
        <f>IF(Q39="","",($C39*'VACSICK EST'!M$30))</f>
        <v>2.6623142749027777</v>
      </c>
      <c r="S39" s="33">
        <f>IF(R39="","",($C39*'VACSICK EST'!N$30))</f>
        <v>3.0345167158286337</v>
      </c>
    </row>
    <row r="40" spans="1:19" x14ac:dyDescent="0.25">
      <c r="A40" s="39" t="s">
        <v>34</v>
      </c>
      <c r="B40" s="39" t="s">
        <v>93</v>
      </c>
      <c r="C40" s="44">
        <v>1</v>
      </c>
      <c r="D40" s="35"/>
      <c r="E40" s="40" t="str">
        <f t="shared" ref="E40" si="220">IF(B40="","",(IF($B40&lt;&gt;0,"NonExempt - Headcount")))</f>
        <v>NonExempt - Headcount</v>
      </c>
      <c r="F40" s="11">
        <f t="shared" ca="1" si="36"/>
        <v>2019</v>
      </c>
      <c r="G40" s="11" t="str">
        <f t="shared" si="37"/>
        <v>002670</v>
      </c>
      <c r="H40" s="13">
        <f t="shared" ref="H40" si="221">IF(G40="","",(IF($C40=0,0,$C40)))</f>
        <v>1</v>
      </c>
      <c r="I40" s="13">
        <f t="shared" ref="I40" si="222">IF(H40="","",(IF($C40=0,0,$C40)))</f>
        <v>1</v>
      </c>
      <c r="J40" s="13">
        <f t="shared" ref="J40" si="223">IF(I40="","",(IF($C40=0,0,$C40)))</f>
        <v>1</v>
      </c>
      <c r="K40" s="13">
        <f t="shared" ref="K40" si="224">IF(J40="","",(IF($C40=0,0,$C40)))</f>
        <v>1</v>
      </c>
      <c r="L40" s="13">
        <f t="shared" ref="L40" si="225">IF(K40="","",(IF($C40=0,0,$C40)))</f>
        <v>1</v>
      </c>
      <c r="M40" s="13">
        <f t="shared" ref="M40" si="226">IF(L40="","",(IF($C40=0,0,$C40)))</f>
        <v>1</v>
      </c>
      <c r="N40" s="13">
        <f t="shared" ref="N40" si="227">IF(M40="","",(IF($C40=0,0,$C40)))</f>
        <v>1</v>
      </c>
      <c r="O40" s="13">
        <f t="shared" ref="O40" si="228">IF(N40="","",(IF($C40=0,0,$C40)))</f>
        <v>1</v>
      </c>
      <c r="P40" s="13">
        <f t="shared" ref="P40" si="229">IF(O40="","",(IF($C40=0,0,$C40)))</f>
        <v>1</v>
      </c>
      <c r="Q40" s="13">
        <f t="shared" ref="Q40" si="230">IF(P40="","",(IF($C40=0,0,$C40)))</f>
        <v>1</v>
      </c>
      <c r="R40" s="13">
        <f t="shared" ref="R40" si="231">IF(Q40="","",(IF($C40=0,0,$C40)))</f>
        <v>1</v>
      </c>
      <c r="S40" s="13">
        <f t="shared" ref="S40" si="232">IF(R40="","",(IF($C40=0,0,$C40)))</f>
        <v>1</v>
      </c>
    </row>
    <row r="41" spans="1:19" x14ac:dyDescent="0.25">
      <c r="A41" s="39" t="s">
        <v>34</v>
      </c>
      <c r="B41" s="39" t="s">
        <v>92</v>
      </c>
      <c r="C41" s="44">
        <v>28.408653999999999</v>
      </c>
      <c r="D41" s="35"/>
      <c r="E41" s="40" t="str">
        <f t="shared" ref="E41" si="233">IF(B41="","",(IF($B41&lt;&gt;0,"NonExempt - Avg Hourly Rate")))</f>
        <v>NonExempt - Avg Hourly Rate</v>
      </c>
      <c r="F41" s="11">
        <f t="shared" ca="1" si="36"/>
        <v>2019</v>
      </c>
      <c r="G41" s="11" t="str">
        <f t="shared" si="37"/>
        <v>002670</v>
      </c>
      <c r="H41" s="12">
        <f t="shared" ref="H41" si="234">IF(G41="","",(IF(C41=0,0,C41)*$G$4*$H$4*$I$4*$J$4))</f>
        <v>31.042903259458004</v>
      </c>
      <c r="I41" s="12">
        <f t="shared" ref="I41" si="235">IF(H41="","",(+H41))</f>
        <v>31.042903259458004</v>
      </c>
      <c r="J41" s="12">
        <f t="shared" ref="J41" si="236">IF(I41="","",(+I41*$J$6))</f>
        <v>31.974190357241746</v>
      </c>
      <c r="K41" s="12">
        <f t="shared" ref="K41" si="237">IF(J41="","",+J41)</f>
        <v>31.974190357241746</v>
      </c>
      <c r="L41" s="12">
        <f t="shared" ref="L41" si="238">IF(K41="","",+K41)</f>
        <v>31.974190357241746</v>
      </c>
      <c r="M41" s="12">
        <f t="shared" ref="M41" si="239">IF(L41="","",+L41)</f>
        <v>31.974190357241746</v>
      </c>
      <c r="N41" s="12">
        <f t="shared" ref="N41" si="240">IF(M41="","",+M41)</f>
        <v>31.974190357241746</v>
      </c>
      <c r="O41" s="12">
        <f t="shared" ref="O41" si="241">IF(N41="","",+N41)</f>
        <v>31.974190357241746</v>
      </c>
      <c r="P41" s="12">
        <f t="shared" ref="P41" si="242">IF(O41="","",+O41)</f>
        <v>31.974190357241746</v>
      </c>
      <c r="Q41" s="12">
        <f t="shared" ref="Q41" si="243">IF(P41="","",+P41)</f>
        <v>31.974190357241746</v>
      </c>
      <c r="R41" s="12">
        <f t="shared" ref="R41" si="244">IF(Q41="","",+Q41)</f>
        <v>31.974190357241746</v>
      </c>
      <c r="S41" s="12">
        <f t="shared" ref="S41" si="245">IF(R41="","",+R41)</f>
        <v>31.974190357241746</v>
      </c>
    </row>
    <row r="42" spans="1:19" x14ac:dyDescent="0.25">
      <c r="A42" s="39" t="s">
        <v>34</v>
      </c>
      <c r="B42" s="39" t="s">
        <v>141</v>
      </c>
      <c r="C42" s="44">
        <v>200</v>
      </c>
      <c r="D42" s="35"/>
      <c r="E42" s="40" t="str">
        <f t="shared" ref="E42" si="246">IF(B42="","",(IF($B42&lt;&gt;0,"NonExempt - Vacation Hours")))</f>
        <v>NonExempt - Vacation Hours</v>
      </c>
      <c r="F42" s="11">
        <f t="shared" ca="1" si="36"/>
        <v>2019</v>
      </c>
      <c r="G42" s="11" t="str">
        <f t="shared" si="37"/>
        <v>002670</v>
      </c>
      <c r="H42" s="33">
        <f>IF(G42="","",($C42*'VACSICK EST'!C$50))</f>
        <v>8.4637065748272864</v>
      </c>
      <c r="I42" s="33">
        <f>IF(H42="","",($C42*'VACSICK EST'!D$50))</f>
        <v>9.019186694810994</v>
      </c>
      <c r="J42" s="33">
        <f>IF(I42="","",($C42*'VACSICK EST'!E$50))</f>
        <v>9.5746668147946981</v>
      </c>
      <c r="K42" s="33">
        <f>IF(J42="","",($C42*'VACSICK EST'!F$50))</f>
        <v>13.920084926738344</v>
      </c>
      <c r="L42" s="33">
        <f>IF(K42="","",($C42*'VACSICK EST'!G$50))</f>
        <v>17.388585089267714</v>
      </c>
      <c r="M42" s="33">
        <f>IF(L42="","",($C42*'VACSICK EST'!H$50))</f>
        <v>19.643752083050451</v>
      </c>
      <c r="N42" s="33">
        <f>IF(M42="","",($C42*'VACSICK EST'!I$50))</f>
        <v>22.73436117728868</v>
      </c>
      <c r="O42" s="33">
        <f>IF(N42="","",($C42*'VACSICK EST'!J$50))</f>
        <v>15.390831697752979</v>
      </c>
      <c r="P42" s="33">
        <f>IF(O42="","",($C42*'VACSICK EST'!K$50))</f>
        <v>13.703818000024686</v>
      </c>
      <c r="Q42" s="33">
        <f>IF(P42="","",($C42*'VACSICK EST'!L$50))</f>
        <v>18.087749400287205</v>
      </c>
      <c r="R42" s="33">
        <f>IF(Q42="","",($C42*'VACSICK EST'!M$50))</f>
        <v>17.34151329243354</v>
      </c>
      <c r="S42" s="33">
        <f>IF(R42="","",($C42*'VACSICK EST'!N$50))</f>
        <v>34.731744248723423</v>
      </c>
    </row>
    <row r="43" spans="1:19" x14ac:dyDescent="0.25">
      <c r="A43" s="39" t="s">
        <v>34</v>
      </c>
      <c r="B43" s="39" t="s">
        <v>95</v>
      </c>
      <c r="C43" s="44">
        <v>40</v>
      </c>
      <c r="D43" s="35"/>
      <c r="E43" s="40" t="str">
        <f t="shared" ref="E43" si="247">IF(B43="","",(IF($B43&lt;&gt;0,"NonExempt - Sick Time Hours")))</f>
        <v>NonExempt - Sick Time Hours</v>
      </c>
      <c r="F43" s="11">
        <f t="shared" ca="1" si="36"/>
        <v>2019</v>
      </c>
      <c r="G43" s="11" t="str">
        <f t="shared" si="37"/>
        <v>002670</v>
      </c>
      <c r="H43" s="33">
        <f>IF(G43="","",($C43*'VACSICK EST'!C$30))</f>
        <v>5.0206297898724825</v>
      </c>
      <c r="I43" s="33">
        <f>IF(H43="","",($C43*'VACSICK EST'!D$30))</f>
        <v>4.3254628595396252</v>
      </c>
      <c r="J43" s="33">
        <f>IF(I43="","",($C43*'VACSICK EST'!E$30))</f>
        <v>3.9866328079765485</v>
      </c>
      <c r="K43" s="33">
        <f>IF(J43="","",($C43*'VACSICK EST'!F$30))</f>
        <v>3.5312729378188501</v>
      </c>
      <c r="L43" s="33">
        <f>IF(K43="","",($C43*'VACSICK EST'!G$30))</f>
        <v>2.9281992131045897</v>
      </c>
      <c r="M43" s="33">
        <f>IF(L43="","",($C43*'VACSICK EST'!H$30))</f>
        <v>2.7179349238407422</v>
      </c>
      <c r="N43" s="33">
        <f>IF(M43="","",($C43*'VACSICK EST'!I$30))</f>
        <v>2.9145220043493527</v>
      </c>
      <c r="O43" s="33">
        <f>IF(N43="","",($C43*'VACSICK EST'!J$30))</f>
        <v>3.1324455305161325</v>
      </c>
      <c r="P43" s="33">
        <f>IF(O43="","",($C43*'VACSICK EST'!K$30))</f>
        <v>2.8900853913733289</v>
      </c>
      <c r="Q43" s="33">
        <f>IF(P43="","",($C43*'VACSICK EST'!L$30))</f>
        <v>2.8559835508769371</v>
      </c>
      <c r="R43" s="33">
        <f>IF(Q43="","",($C43*'VACSICK EST'!M$30))</f>
        <v>2.6623142749027777</v>
      </c>
      <c r="S43" s="33">
        <f>IF(R43="","",($C43*'VACSICK EST'!N$30))</f>
        <v>3.0345167158286337</v>
      </c>
    </row>
    <row r="44" spans="1:19" x14ac:dyDescent="0.25">
      <c r="A44" s="39" t="s">
        <v>50</v>
      </c>
      <c r="B44" s="39" t="s">
        <v>93</v>
      </c>
      <c r="C44" s="44">
        <v>1</v>
      </c>
      <c r="D44" s="35"/>
      <c r="E44" s="40" t="str">
        <f t="shared" ref="E44" si="248">IF(B44="","",(IF($B44&lt;&gt;0,"NonExempt - Headcount")))</f>
        <v>NonExempt - Headcount</v>
      </c>
      <c r="F44" s="11">
        <f t="shared" ca="1" si="36"/>
        <v>2019</v>
      </c>
      <c r="G44" s="11" t="str">
        <f t="shared" si="37"/>
        <v>003160</v>
      </c>
      <c r="H44" s="13">
        <f t="shared" ref="H44" si="249">IF(G44="","",(IF($C44=0,0,$C44)))</f>
        <v>1</v>
      </c>
      <c r="I44" s="13">
        <f t="shared" ref="I44" si="250">IF(H44="","",(IF($C44=0,0,$C44)))</f>
        <v>1</v>
      </c>
      <c r="J44" s="13">
        <f t="shared" ref="J44" si="251">IF(I44="","",(IF($C44=0,0,$C44)))</f>
        <v>1</v>
      </c>
      <c r="K44" s="13">
        <f t="shared" ref="K44" si="252">IF(J44="","",(IF($C44=0,0,$C44)))</f>
        <v>1</v>
      </c>
      <c r="L44" s="13">
        <f t="shared" ref="L44" si="253">IF(K44="","",(IF($C44=0,0,$C44)))</f>
        <v>1</v>
      </c>
      <c r="M44" s="13">
        <f t="shared" ref="M44" si="254">IF(L44="","",(IF($C44=0,0,$C44)))</f>
        <v>1</v>
      </c>
      <c r="N44" s="13">
        <f t="shared" ref="N44" si="255">IF(M44="","",(IF($C44=0,0,$C44)))</f>
        <v>1</v>
      </c>
      <c r="O44" s="13">
        <f t="shared" ref="O44" si="256">IF(N44="","",(IF($C44=0,0,$C44)))</f>
        <v>1</v>
      </c>
      <c r="P44" s="13">
        <f t="shared" ref="P44" si="257">IF(O44="","",(IF($C44=0,0,$C44)))</f>
        <v>1</v>
      </c>
      <c r="Q44" s="13">
        <f t="shared" ref="Q44" si="258">IF(P44="","",(IF($C44=0,0,$C44)))</f>
        <v>1</v>
      </c>
      <c r="R44" s="13">
        <f t="shared" ref="R44" si="259">IF(Q44="","",(IF($C44=0,0,$C44)))</f>
        <v>1</v>
      </c>
      <c r="S44" s="13">
        <f t="shared" ref="S44" si="260">IF(R44="","",(IF($C44=0,0,$C44)))</f>
        <v>1</v>
      </c>
    </row>
    <row r="45" spans="1:19" x14ac:dyDescent="0.25">
      <c r="A45" s="39" t="s">
        <v>50</v>
      </c>
      <c r="B45" s="39" t="s">
        <v>92</v>
      </c>
      <c r="C45" s="44">
        <v>22.884615</v>
      </c>
      <c r="D45" s="35"/>
      <c r="E45" s="40" t="str">
        <f t="shared" ref="E45" si="261">IF(B45="","",(IF($B45&lt;&gt;0,"NonExempt - Avg Hourly Rate")))</f>
        <v>NonExempt - Avg Hourly Rate</v>
      </c>
      <c r="F45" s="11">
        <f t="shared" ca="1" si="36"/>
        <v>2019</v>
      </c>
      <c r="G45" s="11" t="str">
        <f t="shared" si="37"/>
        <v>003160</v>
      </c>
      <c r="H45" s="12">
        <f t="shared" ref="H45" si="262">IF(G45="","",(IF(C45=0,0,C45)*$G$4*$H$4*$I$4*$J$4))</f>
        <v>25.006636695105005</v>
      </c>
      <c r="I45" s="12">
        <f t="shared" ref="I45" si="263">IF(H45="","",(+H45))</f>
        <v>25.006636695105005</v>
      </c>
      <c r="J45" s="12">
        <f t="shared" ref="J45" si="264">IF(I45="","",(+I45*$J$6))</f>
        <v>25.756835795958157</v>
      </c>
      <c r="K45" s="12">
        <f t="shared" ref="K45" si="265">IF(J45="","",+J45)</f>
        <v>25.756835795958157</v>
      </c>
      <c r="L45" s="12">
        <f t="shared" ref="L45" si="266">IF(K45="","",+K45)</f>
        <v>25.756835795958157</v>
      </c>
      <c r="M45" s="12">
        <f t="shared" ref="M45" si="267">IF(L45="","",+L45)</f>
        <v>25.756835795958157</v>
      </c>
      <c r="N45" s="12">
        <f t="shared" ref="N45" si="268">IF(M45="","",+M45)</f>
        <v>25.756835795958157</v>
      </c>
      <c r="O45" s="12">
        <f t="shared" ref="O45" si="269">IF(N45="","",+N45)</f>
        <v>25.756835795958157</v>
      </c>
      <c r="P45" s="12">
        <f t="shared" ref="P45" si="270">IF(O45="","",+O45)</f>
        <v>25.756835795958157</v>
      </c>
      <c r="Q45" s="12">
        <f t="shared" ref="Q45" si="271">IF(P45="","",+P45)</f>
        <v>25.756835795958157</v>
      </c>
      <c r="R45" s="12">
        <f t="shared" ref="R45" si="272">IF(Q45="","",+Q45)</f>
        <v>25.756835795958157</v>
      </c>
      <c r="S45" s="12">
        <f t="shared" ref="S45" si="273">IF(R45="","",+R45)</f>
        <v>25.756835795958157</v>
      </c>
    </row>
    <row r="46" spans="1:19" x14ac:dyDescent="0.25">
      <c r="A46" s="39" t="s">
        <v>50</v>
      </c>
      <c r="B46" s="39" t="s">
        <v>141</v>
      </c>
      <c r="C46" s="44">
        <v>160</v>
      </c>
      <c r="D46" s="35"/>
      <c r="E46" s="40" t="str">
        <f t="shared" ref="E46" si="274">IF(B46="","",(IF($B46&lt;&gt;0,"NonExempt - Vacation Hours")))</f>
        <v>NonExempt - Vacation Hours</v>
      </c>
      <c r="F46" s="11">
        <f t="shared" ca="1" si="36"/>
        <v>2019</v>
      </c>
      <c r="G46" s="11" t="str">
        <f t="shared" si="37"/>
        <v>003160</v>
      </c>
      <c r="H46" s="33">
        <f>IF(G46="","",($C46*'VACSICK EST'!C$50))</f>
        <v>6.7709652598618302</v>
      </c>
      <c r="I46" s="33">
        <f>IF(H46="","",($C46*'VACSICK EST'!D$50))</f>
        <v>7.2153493558487947</v>
      </c>
      <c r="J46" s="33">
        <f>IF(I46="","",($C46*'VACSICK EST'!E$50))</f>
        <v>7.6597334518357583</v>
      </c>
      <c r="K46" s="33">
        <f>IF(J46="","",($C46*'VACSICK EST'!F$50))</f>
        <v>11.136067941390674</v>
      </c>
      <c r="L46" s="33">
        <f>IF(K46="","",($C46*'VACSICK EST'!G$50))</f>
        <v>13.910868071414171</v>
      </c>
      <c r="M46" s="33">
        <f>IF(L46="","",($C46*'VACSICK EST'!H$50))</f>
        <v>15.71500166644036</v>
      </c>
      <c r="N46" s="33">
        <f>IF(M46="","",($C46*'VACSICK EST'!I$50))</f>
        <v>18.187488941830946</v>
      </c>
      <c r="O46" s="33">
        <f>IF(N46="","",($C46*'VACSICK EST'!J$50))</f>
        <v>12.312665358202384</v>
      </c>
      <c r="P46" s="33">
        <f>IF(O46="","",($C46*'VACSICK EST'!K$50))</f>
        <v>10.96305440001975</v>
      </c>
      <c r="Q46" s="33">
        <f>IF(P46="","",($C46*'VACSICK EST'!L$50))</f>
        <v>14.470199520229762</v>
      </c>
      <c r="R46" s="33">
        <f>IF(Q46="","",($C46*'VACSICK EST'!M$50))</f>
        <v>13.873210633946831</v>
      </c>
      <c r="S46" s="33">
        <f>IF(R46="","",($C46*'VACSICK EST'!N$50))</f>
        <v>27.785395398978739</v>
      </c>
    </row>
    <row r="47" spans="1:19" x14ac:dyDescent="0.25">
      <c r="A47" s="39" t="s">
        <v>50</v>
      </c>
      <c r="B47" s="39" t="s">
        <v>95</v>
      </c>
      <c r="C47" s="44">
        <v>40</v>
      </c>
      <c r="D47" s="35"/>
      <c r="E47" s="40" t="str">
        <f t="shared" ref="E47" si="275">IF(B47="","",(IF($B47&lt;&gt;0,"NonExempt - Sick Time Hours")))</f>
        <v>NonExempt - Sick Time Hours</v>
      </c>
      <c r="F47" s="11">
        <f t="shared" ca="1" si="36"/>
        <v>2019</v>
      </c>
      <c r="G47" s="11" t="str">
        <f t="shared" si="37"/>
        <v>003160</v>
      </c>
      <c r="H47" s="33">
        <f>IF(G47="","",($C47*'VACSICK EST'!C$30))</f>
        <v>5.0206297898724825</v>
      </c>
      <c r="I47" s="33">
        <f>IF(H47="","",($C47*'VACSICK EST'!D$30))</f>
        <v>4.3254628595396252</v>
      </c>
      <c r="J47" s="33">
        <f>IF(I47="","",($C47*'VACSICK EST'!E$30))</f>
        <v>3.9866328079765485</v>
      </c>
      <c r="K47" s="33">
        <f>IF(J47="","",($C47*'VACSICK EST'!F$30))</f>
        <v>3.5312729378188501</v>
      </c>
      <c r="L47" s="33">
        <f>IF(K47="","",($C47*'VACSICK EST'!G$30))</f>
        <v>2.9281992131045897</v>
      </c>
      <c r="M47" s="33">
        <f>IF(L47="","",($C47*'VACSICK EST'!H$30))</f>
        <v>2.7179349238407422</v>
      </c>
      <c r="N47" s="33">
        <f>IF(M47="","",($C47*'VACSICK EST'!I$30))</f>
        <v>2.9145220043493527</v>
      </c>
      <c r="O47" s="33">
        <f>IF(N47="","",($C47*'VACSICK EST'!J$30))</f>
        <v>3.1324455305161325</v>
      </c>
      <c r="P47" s="33">
        <f>IF(O47="","",($C47*'VACSICK EST'!K$30))</f>
        <v>2.8900853913733289</v>
      </c>
      <c r="Q47" s="33">
        <f>IF(P47="","",($C47*'VACSICK EST'!L$30))</f>
        <v>2.8559835508769371</v>
      </c>
      <c r="R47" s="33">
        <f>IF(Q47="","",($C47*'VACSICK EST'!M$30))</f>
        <v>2.6623142749027777</v>
      </c>
      <c r="S47" s="33">
        <f>IF(R47="","",($C47*'VACSICK EST'!N$30))</f>
        <v>3.0345167158286337</v>
      </c>
    </row>
    <row r="48" spans="1:19" x14ac:dyDescent="0.25">
      <c r="A48" s="39" t="s">
        <v>54</v>
      </c>
      <c r="B48" s="39" t="s">
        <v>93</v>
      </c>
      <c r="C48" s="44">
        <v>1</v>
      </c>
      <c r="D48" s="35"/>
      <c r="E48" s="40" t="str">
        <f t="shared" ref="E48" si="276">IF(B48="","",(IF($B48&lt;&gt;0,"NonExempt - Headcount")))</f>
        <v>NonExempt - Headcount</v>
      </c>
      <c r="F48" s="11">
        <f t="shared" ca="1" si="36"/>
        <v>2019</v>
      </c>
      <c r="G48" s="11" t="str">
        <f t="shared" si="37"/>
        <v>003410</v>
      </c>
      <c r="H48" s="13">
        <f t="shared" ref="H48" si="277">IF(G48="","",(IF($C48=0,0,$C48)))</f>
        <v>1</v>
      </c>
      <c r="I48" s="13">
        <f t="shared" ref="I48" si="278">IF(H48="","",(IF($C48=0,0,$C48)))</f>
        <v>1</v>
      </c>
      <c r="J48" s="13">
        <f t="shared" ref="J48" si="279">IF(I48="","",(IF($C48=0,0,$C48)))</f>
        <v>1</v>
      </c>
      <c r="K48" s="13">
        <f t="shared" ref="K48" si="280">IF(J48="","",(IF($C48=0,0,$C48)))</f>
        <v>1</v>
      </c>
      <c r="L48" s="13">
        <f t="shared" ref="L48" si="281">IF(K48="","",(IF($C48=0,0,$C48)))</f>
        <v>1</v>
      </c>
      <c r="M48" s="13">
        <f t="shared" ref="M48" si="282">IF(L48="","",(IF($C48=0,0,$C48)))</f>
        <v>1</v>
      </c>
      <c r="N48" s="13">
        <f t="shared" ref="N48" si="283">IF(M48="","",(IF($C48=0,0,$C48)))</f>
        <v>1</v>
      </c>
      <c r="O48" s="13">
        <f t="shared" ref="O48" si="284">IF(N48="","",(IF($C48=0,0,$C48)))</f>
        <v>1</v>
      </c>
      <c r="P48" s="13">
        <f t="shared" ref="P48" si="285">IF(O48="","",(IF($C48=0,0,$C48)))</f>
        <v>1</v>
      </c>
      <c r="Q48" s="13">
        <f t="shared" ref="Q48" si="286">IF(P48="","",(IF($C48=0,0,$C48)))</f>
        <v>1</v>
      </c>
      <c r="R48" s="13">
        <f t="shared" ref="R48" si="287">IF(Q48="","",(IF($C48=0,0,$C48)))</f>
        <v>1</v>
      </c>
      <c r="S48" s="13">
        <f t="shared" ref="S48" si="288">IF(R48="","",(IF($C48=0,0,$C48)))</f>
        <v>1</v>
      </c>
    </row>
    <row r="49" spans="1:19" x14ac:dyDescent="0.25">
      <c r="A49" s="39" t="s">
        <v>54</v>
      </c>
      <c r="B49" s="39" t="s">
        <v>92</v>
      </c>
      <c r="C49" s="44">
        <v>25.365385</v>
      </c>
      <c r="D49" s="35"/>
      <c r="E49" s="40" t="str">
        <f t="shared" ref="E49" si="289">IF(B49="","",(IF($B49&lt;&gt;0,"NonExempt - Avg Hourly Rate")))</f>
        <v>NonExempt - Avg Hourly Rate</v>
      </c>
      <c r="F49" s="11">
        <f t="shared" ca="1" si="36"/>
        <v>2019</v>
      </c>
      <c r="G49" s="11" t="str">
        <f t="shared" si="37"/>
        <v>003410</v>
      </c>
      <c r="H49" s="12">
        <f t="shared" ref="H49" si="290">IF(G49="","",(IF(C49=0,0,C49)*$G$4*$H$4*$I$4*$J$4))</f>
        <v>27.717441054895005</v>
      </c>
      <c r="I49" s="12">
        <f t="shared" ref="I49" si="291">IF(H49="","",(+H49))</f>
        <v>27.717441054895005</v>
      </c>
      <c r="J49" s="12">
        <f t="shared" ref="J49" si="292">IF(I49="","",(+I49*$J$6))</f>
        <v>28.548964286541857</v>
      </c>
      <c r="K49" s="12">
        <f t="shared" ref="K49" si="293">IF(J49="","",+J49)</f>
        <v>28.548964286541857</v>
      </c>
      <c r="L49" s="12">
        <f t="shared" ref="L49" si="294">IF(K49="","",+K49)</f>
        <v>28.548964286541857</v>
      </c>
      <c r="M49" s="12">
        <f t="shared" ref="M49" si="295">IF(L49="","",+L49)</f>
        <v>28.548964286541857</v>
      </c>
      <c r="N49" s="12">
        <f t="shared" ref="N49" si="296">IF(M49="","",+M49)</f>
        <v>28.548964286541857</v>
      </c>
      <c r="O49" s="12">
        <f t="shared" ref="O49" si="297">IF(N49="","",+N49)</f>
        <v>28.548964286541857</v>
      </c>
      <c r="P49" s="12">
        <f t="shared" ref="P49" si="298">IF(O49="","",+O49)</f>
        <v>28.548964286541857</v>
      </c>
      <c r="Q49" s="12">
        <f t="shared" ref="Q49" si="299">IF(P49="","",+P49)</f>
        <v>28.548964286541857</v>
      </c>
      <c r="R49" s="12">
        <f t="shared" ref="R49" si="300">IF(Q49="","",+Q49)</f>
        <v>28.548964286541857</v>
      </c>
      <c r="S49" s="12">
        <f t="shared" ref="S49" si="301">IF(R49="","",+R49)</f>
        <v>28.548964286541857</v>
      </c>
    </row>
    <row r="50" spans="1:19" x14ac:dyDescent="0.25">
      <c r="A50" s="39" t="s">
        <v>54</v>
      </c>
      <c r="B50" s="39" t="s">
        <v>141</v>
      </c>
      <c r="C50" s="44">
        <v>200</v>
      </c>
      <c r="D50" s="35"/>
      <c r="E50" s="40" t="str">
        <f t="shared" ref="E50" si="302">IF(B50="","",(IF($B50&lt;&gt;0,"NonExempt - Vacation Hours")))</f>
        <v>NonExempt - Vacation Hours</v>
      </c>
      <c r="F50" s="11">
        <f t="shared" ca="1" si="36"/>
        <v>2019</v>
      </c>
      <c r="G50" s="11" t="str">
        <f t="shared" si="37"/>
        <v>003410</v>
      </c>
      <c r="H50" s="33">
        <f>IF(G50="","",($C50*'VACSICK EST'!C$50))</f>
        <v>8.4637065748272864</v>
      </c>
      <c r="I50" s="33">
        <f>IF(H50="","",($C50*'VACSICK EST'!D$50))</f>
        <v>9.019186694810994</v>
      </c>
      <c r="J50" s="33">
        <f>IF(I50="","",($C50*'VACSICK EST'!E$50))</f>
        <v>9.5746668147946981</v>
      </c>
      <c r="K50" s="33">
        <f>IF(J50="","",($C50*'VACSICK EST'!F$50))</f>
        <v>13.920084926738344</v>
      </c>
      <c r="L50" s="33">
        <f>IF(K50="","",($C50*'VACSICK EST'!G$50))</f>
        <v>17.388585089267714</v>
      </c>
      <c r="M50" s="33">
        <f>IF(L50="","",($C50*'VACSICK EST'!H$50))</f>
        <v>19.643752083050451</v>
      </c>
      <c r="N50" s="33">
        <f>IF(M50="","",($C50*'VACSICK EST'!I$50))</f>
        <v>22.73436117728868</v>
      </c>
      <c r="O50" s="33">
        <f>IF(N50="","",($C50*'VACSICK EST'!J$50))</f>
        <v>15.390831697752979</v>
      </c>
      <c r="P50" s="33">
        <f>IF(O50="","",($C50*'VACSICK EST'!K$50))</f>
        <v>13.703818000024686</v>
      </c>
      <c r="Q50" s="33">
        <f>IF(P50="","",($C50*'VACSICK EST'!L$50))</f>
        <v>18.087749400287205</v>
      </c>
      <c r="R50" s="33">
        <f>IF(Q50="","",($C50*'VACSICK EST'!M$50))</f>
        <v>17.34151329243354</v>
      </c>
      <c r="S50" s="33">
        <f>IF(R50="","",($C50*'VACSICK EST'!N$50))</f>
        <v>34.731744248723423</v>
      </c>
    </row>
    <row r="51" spans="1:19" x14ac:dyDescent="0.25">
      <c r="A51" s="39" t="s">
        <v>54</v>
      </c>
      <c r="B51" s="39" t="s">
        <v>95</v>
      </c>
      <c r="C51" s="44">
        <v>40</v>
      </c>
      <c r="D51" s="35"/>
      <c r="E51" s="40" t="str">
        <f t="shared" ref="E51" si="303">IF(B51="","",(IF($B51&lt;&gt;0,"NonExempt - Sick Time Hours")))</f>
        <v>NonExempt - Sick Time Hours</v>
      </c>
      <c r="F51" s="11">
        <f t="shared" ca="1" si="36"/>
        <v>2019</v>
      </c>
      <c r="G51" s="11" t="str">
        <f t="shared" si="37"/>
        <v>003410</v>
      </c>
      <c r="H51" s="33">
        <f>IF(G51="","",($C51*'VACSICK EST'!C$30))</f>
        <v>5.0206297898724825</v>
      </c>
      <c r="I51" s="33">
        <f>IF(H51="","",($C51*'VACSICK EST'!D$30))</f>
        <v>4.3254628595396252</v>
      </c>
      <c r="J51" s="33">
        <f>IF(I51="","",($C51*'VACSICK EST'!E$30))</f>
        <v>3.9866328079765485</v>
      </c>
      <c r="K51" s="33">
        <f>IF(J51="","",($C51*'VACSICK EST'!F$30))</f>
        <v>3.5312729378188501</v>
      </c>
      <c r="L51" s="33">
        <f>IF(K51="","",($C51*'VACSICK EST'!G$30))</f>
        <v>2.9281992131045897</v>
      </c>
      <c r="M51" s="33">
        <f>IF(L51="","",($C51*'VACSICK EST'!H$30))</f>
        <v>2.7179349238407422</v>
      </c>
      <c r="N51" s="33">
        <f>IF(M51="","",($C51*'VACSICK EST'!I$30))</f>
        <v>2.9145220043493527</v>
      </c>
      <c r="O51" s="33">
        <f>IF(N51="","",($C51*'VACSICK EST'!J$30))</f>
        <v>3.1324455305161325</v>
      </c>
      <c r="P51" s="33">
        <f>IF(O51="","",($C51*'VACSICK EST'!K$30))</f>
        <v>2.8900853913733289</v>
      </c>
      <c r="Q51" s="33">
        <f>IF(P51="","",($C51*'VACSICK EST'!L$30))</f>
        <v>2.8559835508769371</v>
      </c>
      <c r="R51" s="33">
        <f>IF(Q51="","",($C51*'VACSICK EST'!M$30))</f>
        <v>2.6623142749027777</v>
      </c>
      <c r="S51" s="33">
        <f>IF(R51="","",($C51*'VACSICK EST'!N$30))</f>
        <v>3.0345167158286337</v>
      </c>
    </row>
    <row r="52" spans="1:19" x14ac:dyDescent="0.25">
      <c r="A52" s="39" t="s">
        <v>57</v>
      </c>
      <c r="B52" s="39" t="s">
        <v>93</v>
      </c>
      <c r="C52" s="44">
        <v>3</v>
      </c>
      <c r="D52" s="35"/>
      <c r="E52" s="40" t="str">
        <f t="shared" ref="E52" si="304">IF(B52="","",(IF($B52&lt;&gt;0,"NonExempt - Headcount")))</f>
        <v>NonExempt - Headcount</v>
      </c>
      <c r="F52" s="11">
        <f t="shared" ca="1" si="36"/>
        <v>2019</v>
      </c>
      <c r="G52" s="11" t="str">
        <f t="shared" si="37"/>
        <v>003470</v>
      </c>
      <c r="H52" s="13">
        <f t="shared" ref="H52" si="305">IF(G52="","",(IF($C52=0,0,$C52)))</f>
        <v>3</v>
      </c>
      <c r="I52" s="13">
        <f t="shared" ref="I52" si="306">IF(H52="","",(IF($C52=0,0,$C52)))</f>
        <v>3</v>
      </c>
      <c r="J52" s="13">
        <f t="shared" ref="J52" si="307">IF(I52="","",(IF($C52=0,0,$C52)))</f>
        <v>3</v>
      </c>
      <c r="K52" s="13">
        <f t="shared" ref="K52" si="308">IF(J52="","",(IF($C52=0,0,$C52)))</f>
        <v>3</v>
      </c>
      <c r="L52" s="13">
        <f t="shared" ref="L52" si="309">IF(K52="","",(IF($C52=0,0,$C52)))</f>
        <v>3</v>
      </c>
      <c r="M52" s="13">
        <f t="shared" ref="M52" si="310">IF(L52="","",(IF($C52=0,0,$C52)))</f>
        <v>3</v>
      </c>
      <c r="N52" s="13">
        <f t="shared" ref="N52" si="311">IF(M52="","",(IF($C52=0,0,$C52)))</f>
        <v>3</v>
      </c>
      <c r="O52" s="13">
        <f t="shared" ref="O52" si="312">IF(N52="","",(IF($C52=0,0,$C52)))</f>
        <v>3</v>
      </c>
      <c r="P52" s="13">
        <f t="shared" ref="P52" si="313">IF(O52="","",(IF($C52=0,0,$C52)))</f>
        <v>3</v>
      </c>
      <c r="Q52" s="13">
        <f t="shared" ref="Q52" si="314">IF(P52="","",(IF($C52=0,0,$C52)))</f>
        <v>3</v>
      </c>
      <c r="R52" s="13">
        <f t="shared" ref="R52" si="315">IF(Q52="","",(IF($C52=0,0,$C52)))</f>
        <v>3</v>
      </c>
      <c r="S52" s="13">
        <f t="shared" ref="S52" si="316">IF(R52="","",(IF($C52=0,0,$C52)))</f>
        <v>3</v>
      </c>
    </row>
    <row r="53" spans="1:19" x14ac:dyDescent="0.25">
      <c r="A53" s="39" t="s">
        <v>57</v>
      </c>
      <c r="B53" s="39" t="s">
        <v>92</v>
      </c>
      <c r="C53" s="44">
        <v>26.841346333333334</v>
      </c>
      <c r="D53" s="35"/>
      <c r="E53" s="40" t="str">
        <f t="shared" ref="E53" si="317">IF(B53="","",(IF($B53&lt;&gt;0,"NonExempt - Avg Hourly Rate")))</f>
        <v>NonExempt - Avg Hourly Rate</v>
      </c>
      <c r="F53" s="11">
        <f t="shared" ca="1" si="36"/>
        <v>2019</v>
      </c>
      <c r="G53" s="11" t="str">
        <f t="shared" si="37"/>
        <v>003470</v>
      </c>
      <c r="H53" s="12">
        <f t="shared" ref="H53" si="318">IF(G53="","",(IF(C53=0,0,C53)*$G$4*$H$4*$I$4*$J$4))</f>
        <v>29.330263854784338</v>
      </c>
      <c r="I53" s="12">
        <f t="shared" ref="I53" si="319">IF(H53="","",(+H53))</f>
        <v>29.330263854784338</v>
      </c>
      <c r="J53" s="12">
        <f t="shared" ref="J53" si="320">IF(I53="","",(+I53*$J$6))</f>
        <v>30.21017177042787</v>
      </c>
      <c r="K53" s="12">
        <f t="shared" ref="K53" si="321">IF(J53="","",+J53)</f>
        <v>30.21017177042787</v>
      </c>
      <c r="L53" s="12">
        <f t="shared" ref="L53" si="322">IF(K53="","",+K53)</f>
        <v>30.21017177042787</v>
      </c>
      <c r="M53" s="12">
        <f t="shared" ref="M53" si="323">IF(L53="","",+L53)</f>
        <v>30.21017177042787</v>
      </c>
      <c r="N53" s="12">
        <f t="shared" ref="N53" si="324">IF(M53="","",+M53)</f>
        <v>30.21017177042787</v>
      </c>
      <c r="O53" s="12">
        <f t="shared" ref="O53" si="325">IF(N53="","",+N53)</f>
        <v>30.21017177042787</v>
      </c>
      <c r="P53" s="12">
        <f t="shared" ref="P53" si="326">IF(O53="","",+O53)</f>
        <v>30.21017177042787</v>
      </c>
      <c r="Q53" s="12">
        <f t="shared" ref="Q53" si="327">IF(P53="","",+P53)</f>
        <v>30.21017177042787</v>
      </c>
      <c r="R53" s="12">
        <f t="shared" ref="R53" si="328">IF(Q53="","",+Q53)</f>
        <v>30.21017177042787</v>
      </c>
      <c r="S53" s="12">
        <f t="shared" ref="S53" si="329">IF(R53="","",+R53)</f>
        <v>30.21017177042787</v>
      </c>
    </row>
    <row r="54" spans="1:19" x14ac:dyDescent="0.25">
      <c r="A54" s="39" t="s">
        <v>57</v>
      </c>
      <c r="B54" s="39" t="s">
        <v>141</v>
      </c>
      <c r="C54" s="44">
        <v>600</v>
      </c>
      <c r="D54" s="35"/>
      <c r="E54" s="40" t="str">
        <f t="shared" ref="E54" si="330">IF(B54="","",(IF($B54&lt;&gt;0,"NonExempt - Vacation Hours")))</f>
        <v>NonExempt - Vacation Hours</v>
      </c>
      <c r="F54" s="11">
        <f t="shared" ca="1" si="36"/>
        <v>2019</v>
      </c>
      <c r="G54" s="11" t="str">
        <f t="shared" si="37"/>
        <v>003470</v>
      </c>
      <c r="H54" s="33">
        <f>IF(G54="","",($C54*'VACSICK EST'!C$50))</f>
        <v>25.391119724481861</v>
      </c>
      <c r="I54" s="33">
        <f>IF(H54="","",($C54*'VACSICK EST'!D$50))</f>
        <v>27.057560084432978</v>
      </c>
      <c r="J54" s="33">
        <f>IF(I54="","",($C54*'VACSICK EST'!E$50))</f>
        <v>28.724000444384096</v>
      </c>
      <c r="K54" s="33">
        <f>IF(J54="","",($C54*'VACSICK EST'!F$50))</f>
        <v>41.760254780215028</v>
      </c>
      <c r="L54" s="33">
        <f>IF(K54="","",($C54*'VACSICK EST'!G$50))</f>
        <v>52.165755267803142</v>
      </c>
      <c r="M54" s="33">
        <f>IF(L54="","",($C54*'VACSICK EST'!H$50))</f>
        <v>58.931256249151353</v>
      </c>
      <c r="N54" s="33">
        <f>IF(M54="","",($C54*'VACSICK EST'!I$50))</f>
        <v>68.203083531866042</v>
      </c>
      <c r="O54" s="33">
        <f>IF(N54="","",($C54*'VACSICK EST'!J$50))</f>
        <v>46.172495093258938</v>
      </c>
      <c r="P54" s="33">
        <f>IF(O54="","",($C54*'VACSICK EST'!K$50))</f>
        <v>41.111454000074062</v>
      </c>
      <c r="Q54" s="33">
        <f>IF(P54="","",($C54*'VACSICK EST'!L$50))</f>
        <v>54.263248200861611</v>
      </c>
      <c r="R54" s="33">
        <f>IF(Q54="","",($C54*'VACSICK EST'!M$50))</f>
        <v>52.024539877300619</v>
      </c>
      <c r="S54" s="33">
        <f>IF(R54="","",($C54*'VACSICK EST'!N$50))</f>
        <v>104.19523274617026</v>
      </c>
    </row>
    <row r="55" spans="1:19" x14ac:dyDescent="0.25">
      <c r="A55" s="39" t="s">
        <v>57</v>
      </c>
      <c r="B55" s="39" t="s">
        <v>95</v>
      </c>
      <c r="C55" s="44">
        <v>120</v>
      </c>
      <c r="D55" s="35"/>
      <c r="E55" s="40" t="str">
        <f t="shared" ref="E55" si="331">IF(B55="","",(IF($B55&lt;&gt;0,"NonExempt - Sick Time Hours")))</f>
        <v>NonExempt - Sick Time Hours</v>
      </c>
      <c r="F55" s="11">
        <f t="shared" ca="1" si="36"/>
        <v>2019</v>
      </c>
      <c r="G55" s="11" t="str">
        <f t="shared" si="37"/>
        <v>003470</v>
      </c>
      <c r="H55" s="33">
        <f>IF(G55="","",($C55*'VACSICK EST'!C$30))</f>
        <v>15.061889369617449</v>
      </c>
      <c r="I55" s="33">
        <f>IF(H55="","",($C55*'VACSICK EST'!D$30))</f>
        <v>12.976388578618876</v>
      </c>
      <c r="J55" s="33">
        <f>IF(I55="","",($C55*'VACSICK EST'!E$30))</f>
        <v>11.959898423929646</v>
      </c>
      <c r="K55" s="33">
        <f>IF(J55="","",($C55*'VACSICK EST'!F$30))</f>
        <v>10.593818813456551</v>
      </c>
      <c r="L55" s="33">
        <f>IF(K55="","",($C55*'VACSICK EST'!G$30))</f>
        <v>8.7845976393137697</v>
      </c>
      <c r="M55" s="33">
        <f>IF(L55="","",($C55*'VACSICK EST'!H$30))</f>
        <v>8.1538047715222266</v>
      </c>
      <c r="N55" s="33">
        <f>IF(M55="","",($C55*'VACSICK EST'!I$30))</f>
        <v>8.7435660130480581</v>
      </c>
      <c r="O55" s="33">
        <f>IF(N55="","",($C55*'VACSICK EST'!J$30))</f>
        <v>9.3973365915483971</v>
      </c>
      <c r="P55" s="33">
        <f>IF(O55="","",($C55*'VACSICK EST'!K$30))</f>
        <v>8.6702561741199862</v>
      </c>
      <c r="Q55" s="33">
        <f>IF(P55="","",($C55*'VACSICK EST'!L$30))</f>
        <v>8.5679506526308113</v>
      </c>
      <c r="R55" s="33">
        <f>IF(Q55="","",($C55*'VACSICK EST'!M$30))</f>
        <v>7.9869428247083336</v>
      </c>
      <c r="S55" s="33">
        <f>IF(R55="","",($C55*'VACSICK EST'!N$30))</f>
        <v>9.1035501474859011</v>
      </c>
    </row>
    <row r="56" spans="1:19" x14ac:dyDescent="0.25">
      <c r="A56" s="39" t="s">
        <v>59</v>
      </c>
      <c r="B56" s="39" t="s">
        <v>93</v>
      </c>
      <c r="C56" s="44">
        <v>1</v>
      </c>
      <c r="D56" s="35"/>
      <c r="E56" s="40" t="str">
        <f t="shared" ref="E56" si="332">IF(B56="","",(IF($B56&lt;&gt;0,"NonExempt - Headcount")))</f>
        <v>NonExempt - Headcount</v>
      </c>
      <c r="F56" s="11">
        <f t="shared" ca="1" si="36"/>
        <v>2019</v>
      </c>
      <c r="G56" s="11" t="str">
        <f t="shared" si="37"/>
        <v>004010</v>
      </c>
      <c r="H56" s="13">
        <f t="shared" ref="H56" si="333">IF(G56="","",(IF($C56=0,0,$C56)))</f>
        <v>1</v>
      </c>
      <c r="I56" s="13">
        <f t="shared" ref="I56" si="334">IF(H56="","",(IF($C56=0,0,$C56)))</f>
        <v>1</v>
      </c>
      <c r="J56" s="13">
        <f t="shared" ref="J56" si="335">IF(I56="","",(IF($C56=0,0,$C56)))</f>
        <v>1</v>
      </c>
      <c r="K56" s="13">
        <f t="shared" ref="K56" si="336">IF(J56="","",(IF($C56=0,0,$C56)))</f>
        <v>1</v>
      </c>
      <c r="L56" s="13">
        <f t="shared" ref="L56" si="337">IF(K56="","",(IF($C56=0,0,$C56)))</f>
        <v>1</v>
      </c>
      <c r="M56" s="13">
        <f t="shared" ref="M56" si="338">IF(L56="","",(IF($C56=0,0,$C56)))</f>
        <v>1</v>
      </c>
      <c r="N56" s="13">
        <f t="shared" ref="N56" si="339">IF(M56="","",(IF($C56=0,0,$C56)))</f>
        <v>1</v>
      </c>
      <c r="O56" s="13">
        <f t="shared" ref="O56" si="340">IF(N56="","",(IF($C56=0,0,$C56)))</f>
        <v>1</v>
      </c>
      <c r="P56" s="13">
        <f t="shared" ref="P56" si="341">IF(O56="","",(IF($C56=0,0,$C56)))</f>
        <v>1</v>
      </c>
      <c r="Q56" s="13">
        <f t="shared" ref="Q56" si="342">IF(P56="","",(IF($C56=0,0,$C56)))</f>
        <v>1</v>
      </c>
      <c r="R56" s="13">
        <f t="shared" ref="R56" si="343">IF(Q56="","",(IF($C56=0,0,$C56)))</f>
        <v>1</v>
      </c>
      <c r="S56" s="13">
        <f t="shared" ref="S56" si="344">IF(R56="","",(IF($C56=0,0,$C56)))</f>
        <v>1</v>
      </c>
    </row>
    <row r="57" spans="1:19" x14ac:dyDescent="0.25">
      <c r="A57" s="39" t="s">
        <v>59</v>
      </c>
      <c r="B57" s="39" t="s">
        <v>92</v>
      </c>
      <c r="C57" s="44">
        <v>20.959105999999998</v>
      </c>
      <c r="D57" s="35"/>
      <c r="E57" s="40" t="str">
        <f t="shared" ref="E57" si="345">IF(B57="","",(IF($B57&lt;&gt;0,"NonExempt - Avg Hourly Rate")))</f>
        <v>NonExempt - Avg Hourly Rate</v>
      </c>
      <c r="F57" s="11">
        <f t="shared" ca="1" si="36"/>
        <v>2019</v>
      </c>
      <c r="G57" s="11" t="str">
        <f t="shared" si="37"/>
        <v>004010</v>
      </c>
      <c r="H57" s="12">
        <f t="shared" ref="H57" si="346">IF(G57="","",(IF(C57=0,0,C57)*$G$4*$H$4*$I$4*$J$4))</f>
        <v>22.902581022061998</v>
      </c>
      <c r="I57" s="12">
        <f t="shared" ref="I57" si="347">IF(H57="","",(+H57))</f>
        <v>22.902581022061998</v>
      </c>
      <c r="J57" s="12">
        <f t="shared" ref="J57" si="348">IF(I57="","",(+I57*$J$6))</f>
        <v>23.58965845272386</v>
      </c>
      <c r="K57" s="12">
        <f t="shared" ref="K57" si="349">IF(J57="","",+J57)</f>
        <v>23.58965845272386</v>
      </c>
      <c r="L57" s="12">
        <f t="shared" ref="L57" si="350">IF(K57="","",+K57)</f>
        <v>23.58965845272386</v>
      </c>
      <c r="M57" s="12">
        <f t="shared" ref="M57" si="351">IF(L57="","",+L57)</f>
        <v>23.58965845272386</v>
      </c>
      <c r="N57" s="12">
        <f t="shared" ref="N57" si="352">IF(M57="","",+M57)</f>
        <v>23.58965845272386</v>
      </c>
      <c r="O57" s="12">
        <f t="shared" ref="O57" si="353">IF(N57="","",+N57)</f>
        <v>23.58965845272386</v>
      </c>
      <c r="P57" s="12">
        <f t="shared" ref="P57" si="354">IF(O57="","",+O57)</f>
        <v>23.58965845272386</v>
      </c>
      <c r="Q57" s="12">
        <f t="shared" ref="Q57" si="355">IF(P57="","",+P57)</f>
        <v>23.58965845272386</v>
      </c>
      <c r="R57" s="12">
        <f t="shared" ref="R57" si="356">IF(Q57="","",+Q57)</f>
        <v>23.58965845272386</v>
      </c>
      <c r="S57" s="12">
        <f t="shared" ref="S57" si="357">IF(R57="","",+R57)</f>
        <v>23.58965845272386</v>
      </c>
    </row>
    <row r="58" spans="1:19" x14ac:dyDescent="0.25">
      <c r="A58" s="39" t="s">
        <v>59</v>
      </c>
      <c r="B58" s="39" t="s">
        <v>141</v>
      </c>
      <c r="C58" s="44">
        <v>160</v>
      </c>
      <c r="D58" s="35"/>
      <c r="E58" s="40" t="str">
        <f t="shared" ref="E58" si="358">IF(B58="","",(IF($B58&lt;&gt;0,"NonExempt - Vacation Hours")))</f>
        <v>NonExempt - Vacation Hours</v>
      </c>
      <c r="F58" s="11">
        <f t="shared" ca="1" si="36"/>
        <v>2019</v>
      </c>
      <c r="G58" s="11" t="str">
        <f t="shared" si="37"/>
        <v>004010</v>
      </c>
      <c r="H58" s="33">
        <f>IF(G58="","",($C58*'VACSICK EST'!C$50))</f>
        <v>6.7709652598618302</v>
      </c>
      <c r="I58" s="33">
        <f>IF(H58="","",($C58*'VACSICK EST'!D$50))</f>
        <v>7.2153493558487947</v>
      </c>
      <c r="J58" s="33">
        <f>IF(I58="","",($C58*'VACSICK EST'!E$50))</f>
        <v>7.6597334518357583</v>
      </c>
      <c r="K58" s="33">
        <f>IF(J58="","",($C58*'VACSICK EST'!F$50))</f>
        <v>11.136067941390674</v>
      </c>
      <c r="L58" s="33">
        <f>IF(K58="","",($C58*'VACSICK EST'!G$50))</f>
        <v>13.910868071414171</v>
      </c>
      <c r="M58" s="33">
        <f>IF(L58="","",($C58*'VACSICK EST'!H$50))</f>
        <v>15.71500166644036</v>
      </c>
      <c r="N58" s="33">
        <f>IF(M58="","",($C58*'VACSICK EST'!I$50))</f>
        <v>18.187488941830946</v>
      </c>
      <c r="O58" s="33">
        <f>IF(N58="","",($C58*'VACSICK EST'!J$50))</f>
        <v>12.312665358202384</v>
      </c>
      <c r="P58" s="33">
        <f>IF(O58="","",($C58*'VACSICK EST'!K$50))</f>
        <v>10.96305440001975</v>
      </c>
      <c r="Q58" s="33">
        <f>IF(P58="","",($C58*'VACSICK EST'!L$50))</f>
        <v>14.470199520229762</v>
      </c>
      <c r="R58" s="33">
        <f>IF(Q58="","",($C58*'VACSICK EST'!M$50))</f>
        <v>13.873210633946831</v>
      </c>
      <c r="S58" s="33">
        <f>IF(R58="","",($C58*'VACSICK EST'!N$50))</f>
        <v>27.785395398978739</v>
      </c>
    </row>
    <row r="59" spans="1:19" x14ac:dyDescent="0.25">
      <c r="A59" s="39" t="s">
        <v>59</v>
      </c>
      <c r="B59" s="39" t="s">
        <v>95</v>
      </c>
      <c r="C59" s="44">
        <v>40</v>
      </c>
      <c r="D59" s="35"/>
      <c r="E59" s="40" t="str">
        <f t="shared" ref="E59" si="359">IF(B59="","",(IF($B59&lt;&gt;0,"NonExempt - Sick Time Hours")))</f>
        <v>NonExempt - Sick Time Hours</v>
      </c>
      <c r="F59" s="11">
        <f t="shared" ca="1" si="36"/>
        <v>2019</v>
      </c>
      <c r="G59" s="11" t="str">
        <f t="shared" si="37"/>
        <v>004010</v>
      </c>
      <c r="H59" s="33">
        <f>IF(G59="","",($C59*'VACSICK EST'!C$30))</f>
        <v>5.0206297898724825</v>
      </c>
      <c r="I59" s="33">
        <f>IF(H59="","",($C59*'VACSICK EST'!D$30))</f>
        <v>4.3254628595396252</v>
      </c>
      <c r="J59" s="33">
        <f>IF(I59="","",($C59*'VACSICK EST'!E$30))</f>
        <v>3.9866328079765485</v>
      </c>
      <c r="K59" s="33">
        <f>IF(J59="","",($C59*'VACSICK EST'!F$30))</f>
        <v>3.5312729378188501</v>
      </c>
      <c r="L59" s="33">
        <f>IF(K59="","",($C59*'VACSICK EST'!G$30))</f>
        <v>2.9281992131045897</v>
      </c>
      <c r="M59" s="33">
        <f>IF(L59="","",($C59*'VACSICK EST'!H$30))</f>
        <v>2.7179349238407422</v>
      </c>
      <c r="N59" s="33">
        <f>IF(M59="","",($C59*'VACSICK EST'!I$30))</f>
        <v>2.9145220043493527</v>
      </c>
      <c r="O59" s="33">
        <f>IF(N59="","",($C59*'VACSICK EST'!J$30))</f>
        <v>3.1324455305161325</v>
      </c>
      <c r="P59" s="33">
        <f>IF(O59="","",($C59*'VACSICK EST'!K$30))</f>
        <v>2.8900853913733289</v>
      </c>
      <c r="Q59" s="33">
        <f>IF(P59="","",($C59*'VACSICK EST'!L$30))</f>
        <v>2.8559835508769371</v>
      </c>
      <c r="R59" s="33">
        <f>IF(Q59="","",($C59*'VACSICK EST'!M$30))</f>
        <v>2.6623142749027777</v>
      </c>
      <c r="S59" s="33">
        <f>IF(R59="","",($C59*'VACSICK EST'!N$30))</f>
        <v>3.0345167158286337</v>
      </c>
    </row>
    <row r="60" spans="1:19" x14ac:dyDescent="0.25">
      <c r="A60" s="39" t="s">
        <v>64</v>
      </c>
      <c r="B60" s="39" t="s">
        <v>93</v>
      </c>
      <c r="C60" s="44">
        <v>1</v>
      </c>
      <c r="D60" s="35"/>
      <c r="E60" s="40" t="str">
        <f t="shared" ref="E60" si="360">IF(B60="","",(IF($B60&lt;&gt;0,"NonExempt - Headcount")))</f>
        <v>NonExempt - Headcount</v>
      </c>
      <c r="F60" s="11">
        <f t="shared" ca="1" si="36"/>
        <v>2019</v>
      </c>
      <c r="G60" s="11" t="str">
        <f t="shared" si="37"/>
        <v>004190</v>
      </c>
      <c r="H60" s="13">
        <f t="shared" ref="H60" si="361">IF(G60="","",(IF($C60=0,0,$C60)))</f>
        <v>1</v>
      </c>
      <c r="I60" s="13">
        <f t="shared" ref="I60" si="362">IF(H60="","",(IF($C60=0,0,$C60)))</f>
        <v>1</v>
      </c>
      <c r="J60" s="13">
        <f t="shared" ref="J60" si="363">IF(I60="","",(IF($C60=0,0,$C60)))</f>
        <v>1</v>
      </c>
      <c r="K60" s="13">
        <f t="shared" ref="K60" si="364">IF(J60="","",(IF($C60=0,0,$C60)))</f>
        <v>1</v>
      </c>
      <c r="L60" s="13">
        <f t="shared" ref="L60" si="365">IF(K60="","",(IF($C60=0,0,$C60)))</f>
        <v>1</v>
      </c>
      <c r="M60" s="13">
        <f t="shared" ref="M60" si="366">IF(L60="","",(IF($C60=0,0,$C60)))</f>
        <v>1</v>
      </c>
      <c r="N60" s="13">
        <f t="shared" ref="N60" si="367">IF(M60="","",(IF($C60=0,0,$C60)))</f>
        <v>1</v>
      </c>
      <c r="O60" s="13">
        <f t="shared" ref="O60" si="368">IF(N60="","",(IF($C60=0,0,$C60)))</f>
        <v>1</v>
      </c>
      <c r="P60" s="13">
        <f t="shared" ref="P60" si="369">IF(O60="","",(IF($C60=0,0,$C60)))</f>
        <v>1</v>
      </c>
      <c r="Q60" s="13">
        <f t="shared" ref="Q60" si="370">IF(P60="","",(IF($C60=0,0,$C60)))</f>
        <v>1</v>
      </c>
      <c r="R60" s="13">
        <f t="shared" ref="R60" si="371">IF(Q60="","",(IF($C60=0,0,$C60)))</f>
        <v>1</v>
      </c>
      <c r="S60" s="13">
        <f t="shared" ref="S60" si="372">IF(R60="","",(IF($C60=0,0,$C60)))</f>
        <v>1</v>
      </c>
    </row>
    <row r="61" spans="1:19" x14ac:dyDescent="0.25">
      <c r="A61" s="39" t="s">
        <v>64</v>
      </c>
      <c r="B61" s="39" t="s">
        <v>92</v>
      </c>
      <c r="C61" s="44">
        <v>25.567308000000001</v>
      </c>
      <c r="D61" s="35"/>
      <c r="E61" s="40" t="str">
        <f t="shared" ref="E61" si="373">IF(B61="","",(IF($B61&lt;&gt;0,"NonExempt - Avg Hourly Rate")))</f>
        <v>NonExempt - Avg Hourly Rate</v>
      </c>
      <c r="F61" s="11">
        <f t="shared" ca="1" si="36"/>
        <v>2019</v>
      </c>
      <c r="G61" s="11" t="str">
        <f t="shared" si="37"/>
        <v>004190</v>
      </c>
      <c r="H61" s="12">
        <f t="shared" ref="H61" si="374">IF(G61="","",(IF(C61=0,0,C61)*$G$4*$H$4*$I$4*$J$4))</f>
        <v>27.938087768916002</v>
      </c>
      <c r="I61" s="12">
        <f t="shared" ref="I61" si="375">IF(H61="","",(+H61))</f>
        <v>27.938087768916002</v>
      </c>
      <c r="J61" s="12">
        <f t="shared" ref="J61" si="376">IF(I61="","",(+I61*$J$6))</f>
        <v>28.776230401983483</v>
      </c>
      <c r="K61" s="12">
        <f t="shared" ref="K61" si="377">IF(J61="","",+J61)</f>
        <v>28.776230401983483</v>
      </c>
      <c r="L61" s="12">
        <f t="shared" ref="L61" si="378">IF(K61="","",+K61)</f>
        <v>28.776230401983483</v>
      </c>
      <c r="M61" s="12">
        <f t="shared" ref="M61" si="379">IF(L61="","",+L61)</f>
        <v>28.776230401983483</v>
      </c>
      <c r="N61" s="12">
        <f t="shared" ref="N61" si="380">IF(M61="","",+M61)</f>
        <v>28.776230401983483</v>
      </c>
      <c r="O61" s="12">
        <f t="shared" ref="O61" si="381">IF(N61="","",+N61)</f>
        <v>28.776230401983483</v>
      </c>
      <c r="P61" s="12">
        <f t="shared" ref="P61" si="382">IF(O61="","",+O61)</f>
        <v>28.776230401983483</v>
      </c>
      <c r="Q61" s="12">
        <f t="shared" ref="Q61" si="383">IF(P61="","",+P61)</f>
        <v>28.776230401983483</v>
      </c>
      <c r="R61" s="12">
        <f t="shared" ref="R61" si="384">IF(Q61="","",+Q61)</f>
        <v>28.776230401983483</v>
      </c>
      <c r="S61" s="12">
        <f t="shared" ref="S61" si="385">IF(R61="","",+R61)</f>
        <v>28.776230401983483</v>
      </c>
    </row>
    <row r="62" spans="1:19" x14ac:dyDescent="0.25">
      <c r="A62" s="39" t="s">
        <v>64</v>
      </c>
      <c r="B62" s="39" t="s">
        <v>141</v>
      </c>
      <c r="C62" s="44">
        <v>200</v>
      </c>
      <c r="D62" s="35"/>
      <c r="E62" s="40" t="str">
        <f t="shared" ref="E62" si="386">IF(B62="","",(IF($B62&lt;&gt;0,"NonExempt - Vacation Hours")))</f>
        <v>NonExempt - Vacation Hours</v>
      </c>
      <c r="F62" s="11">
        <f t="shared" ca="1" si="36"/>
        <v>2019</v>
      </c>
      <c r="G62" s="11" t="str">
        <f t="shared" si="37"/>
        <v>004190</v>
      </c>
      <c r="H62" s="33">
        <f>IF(G62="","",($C62*'VACSICK EST'!C$50))</f>
        <v>8.4637065748272864</v>
      </c>
      <c r="I62" s="33">
        <f>IF(H62="","",($C62*'VACSICK EST'!D$50))</f>
        <v>9.019186694810994</v>
      </c>
      <c r="J62" s="33">
        <f>IF(I62="","",($C62*'VACSICK EST'!E$50))</f>
        <v>9.5746668147946981</v>
      </c>
      <c r="K62" s="33">
        <f>IF(J62="","",($C62*'VACSICK EST'!F$50))</f>
        <v>13.920084926738344</v>
      </c>
      <c r="L62" s="33">
        <f>IF(K62="","",($C62*'VACSICK EST'!G$50))</f>
        <v>17.388585089267714</v>
      </c>
      <c r="M62" s="33">
        <f>IF(L62="","",($C62*'VACSICK EST'!H$50))</f>
        <v>19.643752083050451</v>
      </c>
      <c r="N62" s="33">
        <f>IF(M62="","",($C62*'VACSICK EST'!I$50))</f>
        <v>22.73436117728868</v>
      </c>
      <c r="O62" s="33">
        <f>IF(N62="","",($C62*'VACSICK EST'!J$50))</f>
        <v>15.390831697752979</v>
      </c>
      <c r="P62" s="33">
        <f>IF(O62="","",($C62*'VACSICK EST'!K$50))</f>
        <v>13.703818000024686</v>
      </c>
      <c r="Q62" s="33">
        <f>IF(P62="","",($C62*'VACSICK EST'!L$50))</f>
        <v>18.087749400287205</v>
      </c>
      <c r="R62" s="33">
        <f>IF(Q62="","",($C62*'VACSICK EST'!M$50))</f>
        <v>17.34151329243354</v>
      </c>
      <c r="S62" s="33">
        <f>IF(R62="","",($C62*'VACSICK EST'!N$50))</f>
        <v>34.731744248723423</v>
      </c>
    </row>
    <row r="63" spans="1:19" x14ac:dyDescent="0.25">
      <c r="A63" s="39" t="s">
        <v>64</v>
      </c>
      <c r="B63" s="39" t="s">
        <v>95</v>
      </c>
      <c r="C63" s="44">
        <v>40</v>
      </c>
      <c r="D63" s="35"/>
      <c r="E63" s="40" t="str">
        <f t="shared" ref="E63" si="387">IF(B63="","",(IF($B63&lt;&gt;0,"NonExempt - Sick Time Hours")))</f>
        <v>NonExempt - Sick Time Hours</v>
      </c>
      <c r="F63" s="11">
        <f t="shared" ca="1" si="36"/>
        <v>2019</v>
      </c>
      <c r="G63" s="11" t="str">
        <f t="shared" si="37"/>
        <v>004190</v>
      </c>
      <c r="H63" s="33">
        <f>IF(G63="","",($C63*'VACSICK EST'!C$30))</f>
        <v>5.0206297898724825</v>
      </c>
      <c r="I63" s="33">
        <f>IF(H63="","",($C63*'VACSICK EST'!D$30))</f>
        <v>4.3254628595396252</v>
      </c>
      <c r="J63" s="33">
        <f>IF(I63="","",($C63*'VACSICK EST'!E$30))</f>
        <v>3.9866328079765485</v>
      </c>
      <c r="K63" s="33">
        <f>IF(J63="","",($C63*'VACSICK EST'!F$30))</f>
        <v>3.5312729378188501</v>
      </c>
      <c r="L63" s="33">
        <f>IF(K63="","",($C63*'VACSICK EST'!G$30))</f>
        <v>2.9281992131045897</v>
      </c>
      <c r="M63" s="33">
        <f>IF(L63="","",($C63*'VACSICK EST'!H$30))</f>
        <v>2.7179349238407422</v>
      </c>
      <c r="N63" s="33">
        <f>IF(M63="","",($C63*'VACSICK EST'!I$30))</f>
        <v>2.9145220043493527</v>
      </c>
      <c r="O63" s="33">
        <f>IF(N63="","",($C63*'VACSICK EST'!J$30))</f>
        <v>3.1324455305161325</v>
      </c>
      <c r="P63" s="33">
        <f>IF(O63="","",($C63*'VACSICK EST'!K$30))</f>
        <v>2.8900853913733289</v>
      </c>
      <c r="Q63" s="33">
        <f>IF(P63="","",($C63*'VACSICK EST'!L$30))</f>
        <v>2.8559835508769371</v>
      </c>
      <c r="R63" s="33">
        <f>IF(Q63="","",($C63*'VACSICK EST'!M$30))</f>
        <v>2.6623142749027777</v>
      </c>
      <c r="S63" s="33">
        <f>IF(R63="","",($C63*'VACSICK EST'!N$30))</f>
        <v>3.0345167158286337</v>
      </c>
    </row>
    <row r="64" spans="1:19" x14ac:dyDescent="0.25">
      <c r="A64" s="39" t="s">
        <v>69</v>
      </c>
      <c r="B64" s="39" t="s">
        <v>93</v>
      </c>
      <c r="C64" s="44">
        <v>2</v>
      </c>
      <c r="D64" s="35"/>
      <c r="E64" s="40" t="str">
        <f t="shared" ref="E64" si="388">IF(B64="","",(IF($B64&lt;&gt;0,"NonExempt - Headcount")))</f>
        <v>NonExempt - Headcount</v>
      </c>
      <c r="F64" s="11">
        <f t="shared" ca="1" si="36"/>
        <v>2019</v>
      </c>
      <c r="G64" s="11" t="str">
        <f t="shared" si="37"/>
        <v>004290</v>
      </c>
      <c r="H64" s="13">
        <f t="shared" ref="H64" si="389">IF(G64="","",(IF($C64=0,0,$C64)))</f>
        <v>2</v>
      </c>
      <c r="I64" s="13">
        <f t="shared" ref="I64" si="390">IF(H64="","",(IF($C64=0,0,$C64)))</f>
        <v>2</v>
      </c>
      <c r="J64" s="13">
        <f t="shared" ref="J64" si="391">IF(I64="","",(IF($C64=0,0,$C64)))</f>
        <v>2</v>
      </c>
      <c r="K64" s="13">
        <f t="shared" ref="K64" si="392">IF(J64="","",(IF($C64=0,0,$C64)))</f>
        <v>2</v>
      </c>
      <c r="L64" s="13">
        <f t="shared" ref="L64" si="393">IF(K64="","",(IF($C64=0,0,$C64)))</f>
        <v>2</v>
      </c>
      <c r="M64" s="13">
        <f t="shared" ref="M64" si="394">IF(L64="","",(IF($C64=0,0,$C64)))</f>
        <v>2</v>
      </c>
      <c r="N64" s="13">
        <f t="shared" ref="N64" si="395">IF(M64="","",(IF($C64=0,0,$C64)))</f>
        <v>2</v>
      </c>
      <c r="O64" s="13">
        <f t="shared" ref="O64" si="396">IF(N64="","",(IF($C64=0,0,$C64)))</f>
        <v>2</v>
      </c>
      <c r="P64" s="13">
        <f t="shared" ref="P64" si="397">IF(O64="","",(IF($C64=0,0,$C64)))</f>
        <v>2</v>
      </c>
      <c r="Q64" s="13">
        <f t="shared" ref="Q64" si="398">IF(P64="","",(IF($C64=0,0,$C64)))</f>
        <v>2</v>
      </c>
      <c r="R64" s="13">
        <f t="shared" ref="R64" si="399">IF(Q64="","",(IF($C64=0,0,$C64)))</f>
        <v>2</v>
      </c>
      <c r="S64" s="13">
        <f t="shared" ref="S64" si="400">IF(R64="","",(IF($C64=0,0,$C64)))</f>
        <v>2</v>
      </c>
    </row>
    <row r="65" spans="1:19" x14ac:dyDescent="0.25">
      <c r="A65" s="39" t="s">
        <v>69</v>
      </c>
      <c r="B65" s="39" t="s">
        <v>92</v>
      </c>
      <c r="C65" s="44">
        <v>16.987980999999998</v>
      </c>
      <c r="D65" s="35"/>
      <c r="E65" s="40" t="str">
        <f t="shared" ref="E65" si="401">IF(B65="","",(IF($B65&lt;&gt;0,"NonExempt - Avg Hourly Rate")))</f>
        <v>NonExempt - Avg Hourly Rate</v>
      </c>
      <c r="F65" s="11">
        <f t="shared" ca="1" si="36"/>
        <v>2019</v>
      </c>
      <c r="G65" s="11" t="str">
        <f t="shared" si="37"/>
        <v>004290</v>
      </c>
      <c r="H65" s="12">
        <f t="shared" ref="H65" si="402">IF(G65="","",(IF(C65=0,0,C65)*$G$4*$H$4*$I$4*$J$4))</f>
        <v>18.563225514187</v>
      </c>
      <c r="I65" s="12">
        <f t="shared" ref="I65" si="403">IF(H65="","",(+H65))</f>
        <v>18.563225514187</v>
      </c>
      <c r="J65" s="12">
        <f t="shared" ref="J65" si="404">IF(I65="","",(+I65*$J$6))</f>
        <v>19.120122279612609</v>
      </c>
      <c r="K65" s="12">
        <f t="shared" ref="K65" si="405">IF(J65="","",+J65)</f>
        <v>19.120122279612609</v>
      </c>
      <c r="L65" s="12">
        <f t="shared" ref="L65" si="406">IF(K65="","",+K65)</f>
        <v>19.120122279612609</v>
      </c>
      <c r="M65" s="12">
        <f t="shared" ref="M65" si="407">IF(L65="","",+L65)</f>
        <v>19.120122279612609</v>
      </c>
      <c r="N65" s="12">
        <f t="shared" ref="N65" si="408">IF(M65="","",+M65)</f>
        <v>19.120122279612609</v>
      </c>
      <c r="O65" s="12">
        <f t="shared" ref="O65" si="409">IF(N65="","",+N65)</f>
        <v>19.120122279612609</v>
      </c>
      <c r="P65" s="12">
        <f t="shared" ref="P65" si="410">IF(O65="","",+O65)</f>
        <v>19.120122279612609</v>
      </c>
      <c r="Q65" s="12">
        <f t="shared" ref="Q65" si="411">IF(P65="","",+P65)</f>
        <v>19.120122279612609</v>
      </c>
      <c r="R65" s="12">
        <f t="shared" ref="R65" si="412">IF(Q65="","",+Q65)</f>
        <v>19.120122279612609</v>
      </c>
      <c r="S65" s="12">
        <f t="shared" ref="S65" si="413">IF(R65="","",+R65)</f>
        <v>19.120122279612609</v>
      </c>
    </row>
    <row r="66" spans="1:19" x14ac:dyDescent="0.25">
      <c r="A66" s="39" t="s">
        <v>69</v>
      </c>
      <c r="B66" s="39" t="s">
        <v>141</v>
      </c>
      <c r="C66" s="44">
        <v>240</v>
      </c>
      <c r="D66" s="35"/>
      <c r="E66" s="40" t="str">
        <f t="shared" ref="E66" si="414">IF(B66="","",(IF($B66&lt;&gt;0,"NonExempt - Vacation Hours")))</f>
        <v>NonExempt - Vacation Hours</v>
      </c>
      <c r="F66" s="11">
        <f t="shared" ca="1" si="36"/>
        <v>2019</v>
      </c>
      <c r="G66" s="11" t="str">
        <f t="shared" si="37"/>
        <v>004290</v>
      </c>
      <c r="H66" s="33">
        <f>IF(G66="","",($C66*'VACSICK EST'!C$50))</f>
        <v>10.156447889792744</v>
      </c>
      <c r="I66" s="33">
        <f>IF(H66="","",($C66*'VACSICK EST'!D$50))</f>
        <v>10.823024033773192</v>
      </c>
      <c r="J66" s="33">
        <f>IF(I66="","",($C66*'VACSICK EST'!E$50))</f>
        <v>11.489600177753637</v>
      </c>
      <c r="K66" s="33">
        <f>IF(J66="","",($C66*'VACSICK EST'!F$50))</f>
        <v>16.704101912086013</v>
      </c>
      <c r="L66" s="33">
        <f>IF(K66="","",($C66*'VACSICK EST'!G$50))</f>
        <v>20.866302107121257</v>
      </c>
      <c r="M66" s="33">
        <f>IF(L66="","",($C66*'VACSICK EST'!H$50))</f>
        <v>23.572502499660541</v>
      </c>
      <c r="N66" s="33">
        <f>IF(M66="","",($C66*'VACSICK EST'!I$50))</f>
        <v>27.281233412746417</v>
      </c>
      <c r="O66" s="33">
        <f>IF(N66="","",($C66*'VACSICK EST'!J$50))</f>
        <v>18.468998037303574</v>
      </c>
      <c r="P66" s="33">
        <f>IF(O66="","",($C66*'VACSICK EST'!K$50))</f>
        <v>16.444581600029625</v>
      </c>
      <c r="Q66" s="33">
        <f>IF(P66="","",($C66*'VACSICK EST'!L$50))</f>
        <v>21.705299280344644</v>
      </c>
      <c r="R66" s="33">
        <f>IF(Q66="","",($C66*'VACSICK EST'!M$50))</f>
        <v>20.809815950920246</v>
      </c>
      <c r="S66" s="33">
        <f>IF(R66="","",($C66*'VACSICK EST'!N$50))</f>
        <v>41.678093098468111</v>
      </c>
    </row>
    <row r="67" spans="1:19" x14ac:dyDescent="0.25">
      <c r="A67" s="39" t="s">
        <v>69</v>
      </c>
      <c r="B67" s="39" t="s">
        <v>95</v>
      </c>
      <c r="C67" s="44">
        <v>80</v>
      </c>
      <c r="D67" s="35"/>
      <c r="E67" s="40" t="str">
        <f t="shared" ref="E67" si="415">IF(B67="","",(IF($B67&lt;&gt;0,"NonExempt - Sick Time Hours")))</f>
        <v>NonExempt - Sick Time Hours</v>
      </c>
      <c r="F67" s="11">
        <f t="shared" ca="1" si="36"/>
        <v>2019</v>
      </c>
      <c r="G67" s="11" t="str">
        <f t="shared" si="37"/>
        <v>004290</v>
      </c>
      <c r="H67" s="33">
        <f>IF(G67="","",($C67*'VACSICK EST'!C$30))</f>
        <v>10.041259579744965</v>
      </c>
      <c r="I67" s="33">
        <f>IF(H67="","",($C67*'VACSICK EST'!D$30))</f>
        <v>8.6509257190792503</v>
      </c>
      <c r="J67" s="33">
        <f>IF(I67="","",($C67*'VACSICK EST'!E$30))</f>
        <v>7.973265615953097</v>
      </c>
      <c r="K67" s="33">
        <f>IF(J67="","",($C67*'VACSICK EST'!F$30))</f>
        <v>7.0625458756377002</v>
      </c>
      <c r="L67" s="33">
        <f>IF(K67="","",($C67*'VACSICK EST'!G$30))</f>
        <v>5.8563984262091795</v>
      </c>
      <c r="M67" s="33">
        <f>IF(L67="","",($C67*'VACSICK EST'!H$30))</f>
        <v>5.4358698476814844</v>
      </c>
      <c r="N67" s="33">
        <f>IF(M67="","",($C67*'VACSICK EST'!I$30))</f>
        <v>5.8290440086987054</v>
      </c>
      <c r="O67" s="33">
        <f>IF(N67="","",($C67*'VACSICK EST'!J$30))</f>
        <v>6.264891061032265</v>
      </c>
      <c r="P67" s="33">
        <f>IF(O67="","",($C67*'VACSICK EST'!K$30))</f>
        <v>5.7801707827466577</v>
      </c>
      <c r="Q67" s="33">
        <f>IF(P67="","",($C67*'VACSICK EST'!L$30))</f>
        <v>5.7119671017538742</v>
      </c>
      <c r="R67" s="33">
        <f>IF(Q67="","",($C67*'VACSICK EST'!M$30))</f>
        <v>5.3246285498055554</v>
      </c>
      <c r="S67" s="33">
        <f>IF(R67="","",($C67*'VACSICK EST'!N$30))</f>
        <v>6.0690334316572674</v>
      </c>
    </row>
    <row r="68" spans="1:19" x14ac:dyDescent="0.25">
      <c r="A68" s="39" t="s">
        <v>73</v>
      </c>
      <c r="B68" s="39" t="s">
        <v>93</v>
      </c>
      <c r="C68" s="44">
        <v>1</v>
      </c>
      <c r="D68" s="35"/>
      <c r="E68" s="40" t="str">
        <f t="shared" ref="E68" si="416">IF(B68="","",(IF($B68&lt;&gt;0,"NonExempt - Headcount")))</f>
        <v>NonExempt - Headcount</v>
      </c>
      <c r="F68" s="11">
        <f t="shared" ca="1" si="36"/>
        <v>2019</v>
      </c>
      <c r="G68" s="11" t="str">
        <f t="shared" si="37"/>
        <v>004450</v>
      </c>
      <c r="H68" s="13">
        <f t="shared" ref="H68" si="417">IF(G68="","",(IF($C68=0,0,$C68)))</f>
        <v>1</v>
      </c>
      <c r="I68" s="13">
        <f t="shared" ref="I68" si="418">IF(H68="","",(IF($C68=0,0,$C68)))</f>
        <v>1</v>
      </c>
      <c r="J68" s="13">
        <f t="shared" ref="J68" si="419">IF(I68="","",(IF($C68=0,0,$C68)))</f>
        <v>1</v>
      </c>
      <c r="K68" s="13">
        <f t="shared" ref="K68" si="420">IF(J68="","",(IF($C68=0,0,$C68)))</f>
        <v>1</v>
      </c>
      <c r="L68" s="13">
        <f t="shared" ref="L68" si="421">IF(K68="","",(IF($C68=0,0,$C68)))</f>
        <v>1</v>
      </c>
      <c r="M68" s="13">
        <f t="shared" ref="M68" si="422">IF(L68="","",(IF($C68=0,0,$C68)))</f>
        <v>1</v>
      </c>
      <c r="N68" s="13">
        <f t="shared" ref="N68" si="423">IF(M68="","",(IF($C68=0,0,$C68)))</f>
        <v>1</v>
      </c>
      <c r="O68" s="13">
        <f t="shared" ref="O68" si="424">IF(N68="","",(IF($C68=0,0,$C68)))</f>
        <v>1</v>
      </c>
      <c r="P68" s="13">
        <f t="shared" ref="P68" si="425">IF(O68="","",(IF($C68=0,0,$C68)))</f>
        <v>1</v>
      </c>
      <c r="Q68" s="13">
        <f t="shared" ref="Q68" si="426">IF(P68="","",(IF($C68=0,0,$C68)))</f>
        <v>1</v>
      </c>
      <c r="R68" s="13">
        <f t="shared" ref="R68" si="427">IF(Q68="","",(IF($C68=0,0,$C68)))</f>
        <v>1</v>
      </c>
      <c r="S68" s="13">
        <f t="shared" ref="S68" si="428">IF(R68="","",(IF($C68=0,0,$C68)))</f>
        <v>1</v>
      </c>
    </row>
    <row r="69" spans="1:19" x14ac:dyDescent="0.25">
      <c r="A69" s="39" t="s">
        <v>73</v>
      </c>
      <c r="B69" s="39" t="s">
        <v>92</v>
      </c>
      <c r="C69" s="44">
        <v>17.331731000000001</v>
      </c>
      <c r="D69" s="35"/>
      <c r="E69" s="40" t="str">
        <f t="shared" ref="E69" si="429">IF(B69="","",(IF($B69&lt;&gt;0,"NonExempt - Avg Hourly Rate")))</f>
        <v>NonExempt - Avg Hourly Rate</v>
      </c>
      <c r="F69" s="11">
        <f t="shared" ca="1" si="36"/>
        <v>2019</v>
      </c>
      <c r="G69" s="11" t="str">
        <f t="shared" si="37"/>
        <v>004450</v>
      </c>
      <c r="H69" s="12">
        <f t="shared" ref="H69" si="430">IF(G69="","",(IF(C69=0,0,C69)*$G$4*$H$4*$I$4*$J$4))</f>
        <v>18.938850420437003</v>
      </c>
      <c r="I69" s="12">
        <f t="shared" ref="I69" si="431">IF(H69="","",(+H69))</f>
        <v>18.938850420437003</v>
      </c>
      <c r="J69" s="12">
        <f t="shared" ref="J69" si="432">IF(I69="","",(+I69*$J$6))</f>
        <v>19.507015933050113</v>
      </c>
      <c r="K69" s="12">
        <f t="shared" ref="K69" si="433">IF(J69="","",+J69)</f>
        <v>19.507015933050113</v>
      </c>
      <c r="L69" s="12">
        <f t="shared" ref="L69" si="434">IF(K69="","",+K69)</f>
        <v>19.507015933050113</v>
      </c>
      <c r="M69" s="12">
        <f t="shared" ref="M69" si="435">IF(L69="","",+L69)</f>
        <v>19.507015933050113</v>
      </c>
      <c r="N69" s="12">
        <f t="shared" ref="N69" si="436">IF(M69="","",+M69)</f>
        <v>19.507015933050113</v>
      </c>
      <c r="O69" s="12">
        <f t="shared" ref="O69" si="437">IF(N69="","",+N69)</f>
        <v>19.507015933050113</v>
      </c>
      <c r="P69" s="12">
        <f t="shared" ref="P69" si="438">IF(O69="","",+O69)</f>
        <v>19.507015933050113</v>
      </c>
      <c r="Q69" s="12">
        <f t="shared" ref="Q69" si="439">IF(P69="","",+P69)</f>
        <v>19.507015933050113</v>
      </c>
      <c r="R69" s="12">
        <f t="shared" ref="R69" si="440">IF(Q69="","",+Q69)</f>
        <v>19.507015933050113</v>
      </c>
      <c r="S69" s="12">
        <f t="shared" ref="S69" si="441">IF(R69="","",+R69)</f>
        <v>19.507015933050113</v>
      </c>
    </row>
    <row r="70" spans="1:19" x14ac:dyDescent="0.25">
      <c r="A70" s="39" t="s">
        <v>73</v>
      </c>
      <c r="B70" s="39" t="s">
        <v>141</v>
      </c>
      <c r="C70" s="44">
        <v>120</v>
      </c>
      <c r="D70" s="35"/>
      <c r="E70" s="40" t="str">
        <f t="shared" ref="E70" si="442">IF(B70="","",(IF($B70&lt;&gt;0,"NonExempt - Vacation Hours")))</f>
        <v>NonExempt - Vacation Hours</v>
      </c>
      <c r="F70" s="11">
        <f t="shared" ca="1" si="36"/>
        <v>2019</v>
      </c>
      <c r="G70" s="11" t="str">
        <f t="shared" si="37"/>
        <v>004450</v>
      </c>
      <c r="H70" s="33">
        <f>IF(G70="","",($C70*'VACSICK EST'!C$50))</f>
        <v>5.0782239448963722</v>
      </c>
      <c r="I70" s="33">
        <f>IF(H70="","",($C70*'VACSICK EST'!D$50))</f>
        <v>5.4115120168865962</v>
      </c>
      <c r="J70" s="33">
        <f>IF(I70="","",($C70*'VACSICK EST'!E$50))</f>
        <v>5.7448000888768185</v>
      </c>
      <c r="K70" s="33">
        <f>IF(J70="","",($C70*'VACSICK EST'!F$50))</f>
        <v>8.3520509560430067</v>
      </c>
      <c r="L70" s="33">
        <f>IF(K70="","",($C70*'VACSICK EST'!G$50))</f>
        <v>10.433151053560628</v>
      </c>
      <c r="M70" s="33">
        <f>IF(L70="","",($C70*'VACSICK EST'!H$50))</f>
        <v>11.78625124983027</v>
      </c>
      <c r="N70" s="33">
        <f>IF(M70="","",($C70*'VACSICK EST'!I$50))</f>
        <v>13.640616706373208</v>
      </c>
      <c r="O70" s="33">
        <f>IF(N70="","",($C70*'VACSICK EST'!J$50))</f>
        <v>9.2344990186517872</v>
      </c>
      <c r="P70" s="33">
        <f>IF(O70="","",($C70*'VACSICK EST'!K$50))</f>
        <v>8.2222908000148127</v>
      </c>
      <c r="Q70" s="33">
        <f>IF(P70="","",($C70*'VACSICK EST'!L$50))</f>
        <v>10.852649640172322</v>
      </c>
      <c r="R70" s="33">
        <f>IF(Q70="","",($C70*'VACSICK EST'!M$50))</f>
        <v>10.404907975460123</v>
      </c>
      <c r="S70" s="33">
        <f>IF(R70="","",($C70*'VACSICK EST'!N$50))</f>
        <v>20.839046549234055</v>
      </c>
    </row>
    <row r="71" spans="1:19" x14ac:dyDescent="0.25">
      <c r="A71" s="39" t="s">
        <v>73</v>
      </c>
      <c r="B71" s="39" t="s">
        <v>95</v>
      </c>
      <c r="C71" s="44">
        <v>40</v>
      </c>
      <c r="D71" s="35"/>
      <c r="E71" s="40" t="str">
        <f t="shared" ref="E71" si="443">IF(B71="","",(IF($B71&lt;&gt;0,"NonExempt - Sick Time Hours")))</f>
        <v>NonExempt - Sick Time Hours</v>
      </c>
      <c r="F71" s="11">
        <f t="shared" ca="1" si="36"/>
        <v>2019</v>
      </c>
      <c r="G71" s="11" t="str">
        <f t="shared" si="37"/>
        <v>004450</v>
      </c>
      <c r="H71" s="33">
        <f>IF(G71="","",($C71*'VACSICK EST'!C$30))</f>
        <v>5.0206297898724825</v>
      </c>
      <c r="I71" s="33">
        <f>IF(H71="","",($C71*'VACSICK EST'!D$30))</f>
        <v>4.3254628595396252</v>
      </c>
      <c r="J71" s="33">
        <f>IF(I71="","",($C71*'VACSICK EST'!E$30))</f>
        <v>3.9866328079765485</v>
      </c>
      <c r="K71" s="33">
        <f>IF(J71="","",($C71*'VACSICK EST'!F$30))</f>
        <v>3.5312729378188501</v>
      </c>
      <c r="L71" s="33">
        <f>IF(K71="","",($C71*'VACSICK EST'!G$30))</f>
        <v>2.9281992131045897</v>
      </c>
      <c r="M71" s="33">
        <f>IF(L71="","",($C71*'VACSICK EST'!H$30))</f>
        <v>2.7179349238407422</v>
      </c>
      <c r="N71" s="33">
        <f>IF(M71="","",($C71*'VACSICK EST'!I$30))</f>
        <v>2.9145220043493527</v>
      </c>
      <c r="O71" s="33">
        <f>IF(N71="","",($C71*'VACSICK EST'!J$30))</f>
        <v>3.1324455305161325</v>
      </c>
      <c r="P71" s="33">
        <f>IF(O71="","",($C71*'VACSICK EST'!K$30))</f>
        <v>2.8900853913733289</v>
      </c>
      <c r="Q71" s="33">
        <f>IF(P71="","",($C71*'VACSICK EST'!L$30))</f>
        <v>2.8559835508769371</v>
      </c>
      <c r="R71" s="33">
        <f>IF(Q71="","",($C71*'VACSICK EST'!M$30))</f>
        <v>2.6623142749027777</v>
      </c>
      <c r="S71" s="33">
        <f>IF(R71="","",($C71*'VACSICK EST'!N$30))</f>
        <v>3.0345167158286337</v>
      </c>
    </row>
    <row r="72" spans="1:19" x14ac:dyDescent="0.25">
      <c r="A72" s="39" t="s">
        <v>74</v>
      </c>
      <c r="B72" s="39" t="s">
        <v>93</v>
      </c>
      <c r="C72" s="44">
        <v>1</v>
      </c>
      <c r="D72" s="35"/>
      <c r="E72" s="40" t="str">
        <f t="shared" ref="E72" si="444">IF(B72="","",(IF($B72&lt;&gt;0,"NonExempt - Headcount")))</f>
        <v>NonExempt - Headcount</v>
      </c>
      <c r="F72" s="11">
        <f t="shared" ca="1" si="36"/>
        <v>2019</v>
      </c>
      <c r="G72" s="11" t="str">
        <f t="shared" si="37"/>
        <v>004470</v>
      </c>
      <c r="H72" s="13">
        <f t="shared" ref="H72" si="445">IF(G72="","",(IF($C72=0,0,$C72)))</f>
        <v>1</v>
      </c>
      <c r="I72" s="13">
        <f t="shared" ref="I72" si="446">IF(H72="","",(IF($C72=0,0,$C72)))</f>
        <v>1</v>
      </c>
      <c r="J72" s="13">
        <f t="shared" ref="J72" si="447">IF(I72="","",(IF($C72=0,0,$C72)))</f>
        <v>1</v>
      </c>
      <c r="K72" s="13">
        <f t="shared" ref="K72" si="448">IF(J72="","",(IF($C72=0,0,$C72)))</f>
        <v>1</v>
      </c>
      <c r="L72" s="13">
        <f t="shared" ref="L72" si="449">IF(K72="","",(IF($C72=0,0,$C72)))</f>
        <v>1</v>
      </c>
      <c r="M72" s="13">
        <f t="shared" ref="M72" si="450">IF(L72="","",(IF($C72=0,0,$C72)))</f>
        <v>1</v>
      </c>
      <c r="N72" s="13">
        <f t="shared" ref="N72" si="451">IF(M72="","",(IF($C72=0,0,$C72)))</f>
        <v>1</v>
      </c>
      <c r="O72" s="13">
        <f t="shared" ref="O72" si="452">IF(N72="","",(IF($C72=0,0,$C72)))</f>
        <v>1</v>
      </c>
      <c r="P72" s="13">
        <f t="shared" ref="P72" si="453">IF(O72="","",(IF($C72=0,0,$C72)))</f>
        <v>1</v>
      </c>
      <c r="Q72" s="13">
        <f t="shared" ref="Q72" si="454">IF(P72="","",(IF($C72=0,0,$C72)))</f>
        <v>1</v>
      </c>
      <c r="R72" s="13">
        <f t="shared" ref="R72" si="455">IF(Q72="","",(IF($C72=0,0,$C72)))</f>
        <v>1</v>
      </c>
      <c r="S72" s="13">
        <f t="shared" ref="S72" si="456">IF(R72="","",(IF($C72=0,0,$C72)))</f>
        <v>1</v>
      </c>
    </row>
    <row r="73" spans="1:19" x14ac:dyDescent="0.25">
      <c r="A73" s="39" t="s">
        <v>74</v>
      </c>
      <c r="B73" s="39" t="s">
        <v>92</v>
      </c>
      <c r="C73" s="44">
        <v>22.423076999999999</v>
      </c>
      <c r="D73" s="35"/>
      <c r="E73" s="40" t="str">
        <f t="shared" ref="E73" si="457">IF(B73="","",(IF($B73&lt;&gt;0,"NonExempt - Avg Hourly Rate")))</f>
        <v>NonExempt - Avg Hourly Rate</v>
      </c>
      <c r="F73" s="11">
        <f t="shared" ca="1" si="36"/>
        <v>2019</v>
      </c>
      <c r="G73" s="11" t="str">
        <f t="shared" si="37"/>
        <v>004470</v>
      </c>
      <c r="H73" s="12">
        <f t="shared" ref="H73" si="458">IF(G73="","",(IF(C73=0,0,C73)*$G$4*$H$4*$I$4*$J$4))</f>
        <v>24.502301660979001</v>
      </c>
      <c r="I73" s="12">
        <f t="shared" ref="I73" si="459">IF(H73="","",(+H73))</f>
        <v>24.502301660979001</v>
      </c>
      <c r="J73" s="12">
        <f t="shared" ref="J73" si="460">IF(I73="","",(+I73*$J$6))</f>
        <v>25.237370710808371</v>
      </c>
      <c r="K73" s="12">
        <f t="shared" ref="K73" si="461">IF(J73="","",+J73)</f>
        <v>25.237370710808371</v>
      </c>
      <c r="L73" s="12">
        <f t="shared" ref="L73" si="462">IF(K73="","",+K73)</f>
        <v>25.237370710808371</v>
      </c>
      <c r="M73" s="12">
        <f t="shared" ref="M73" si="463">IF(L73="","",+L73)</f>
        <v>25.237370710808371</v>
      </c>
      <c r="N73" s="12">
        <f t="shared" ref="N73" si="464">IF(M73="","",+M73)</f>
        <v>25.237370710808371</v>
      </c>
      <c r="O73" s="12">
        <f t="shared" ref="O73" si="465">IF(N73="","",+N73)</f>
        <v>25.237370710808371</v>
      </c>
      <c r="P73" s="12">
        <f t="shared" ref="P73" si="466">IF(O73="","",+O73)</f>
        <v>25.237370710808371</v>
      </c>
      <c r="Q73" s="12">
        <f t="shared" ref="Q73" si="467">IF(P73="","",+P73)</f>
        <v>25.237370710808371</v>
      </c>
      <c r="R73" s="12">
        <f t="shared" ref="R73" si="468">IF(Q73="","",+Q73)</f>
        <v>25.237370710808371</v>
      </c>
      <c r="S73" s="12">
        <f t="shared" ref="S73" si="469">IF(R73="","",+R73)</f>
        <v>25.237370710808371</v>
      </c>
    </row>
    <row r="74" spans="1:19" x14ac:dyDescent="0.25">
      <c r="A74" s="39" t="s">
        <v>74</v>
      </c>
      <c r="B74" s="39" t="s">
        <v>141</v>
      </c>
      <c r="C74" s="44">
        <v>120</v>
      </c>
      <c r="D74" s="35"/>
      <c r="E74" s="40" t="str">
        <f t="shared" ref="E74" si="470">IF(B74="","",(IF($B74&lt;&gt;0,"NonExempt - Vacation Hours")))</f>
        <v>NonExempt - Vacation Hours</v>
      </c>
      <c r="F74" s="11">
        <f t="shared" ca="1" si="36"/>
        <v>2019</v>
      </c>
      <c r="G74" s="11" t="str">
        <f t="shared" si="37"/>
        <v>004470</v>
      </c>
      <c r="H74" s="33">
        <f>IF(G74="","",($C74*'VACSICK EST'!C$50))</f>
        <v>5.0782239448963722</v>
      </c>
      <c r="I74" s="33">
        <f>IF(H74="","",($C74*'VACSICK EST'!D$50))</f>
        <v>5.4115120168865962</v>
      </c>
      <c r="J74" s="33">
        <f>IF(I74="","",($C74*'VACSICK EST'!E$50))</f>
        <v>5.7448000888768185</v>
      </c>
      <c r="K74" s="33">
        <f>IF(J74="","",($C74*'VACSICK EST'!F$50))</f>
        <v>8.3520509560430067</v>
      </c>
      <c r="L74" s="33">
        <f>IF(K74="","",($C74*'VACSICK EST'!G$50))</f>
        <v>10.433151053560628</v>
      </c>
      <c r="M74" s="33">
        <f>IF(L74="","",($C74*'VACSICK EST'!H$50))</f>
        <v>11.78625124983027</v>
      </c>
      <c r="N74" s="33">
        <f>IF(M74="","",($C74*'VACSICK EST'!I$50))</f>
        <v>13.640616706373208</v>
      </c>
      <c r="O74" s="33">
        <f>IF(N74="","",($C74*'VACSICK EST'!J$50))</f>
        <v>9.2344990186517872</v>
      </c>
      <c r="P74" s="33">
        <f>IF(O74="","",($C74*'VACSICK EST'!K$50))</f>
        <v>8.2222908000148127</v>
      </c>
      <c r="Q74" s="33">
        <f>IF(P74="","",($C74*'VACSICK EST'!L$50))</f>
        <v>10.852649640172322</v>
      </c>
      <c r="R74" s="33">
        <f>IF(Q74="","",($C74*'VACSICK EST'!M$50))</f>
        <v>10.404907975460123</v>
      </c>
      <c r="S74" s="33">
        <f>IF(R74="","",($C74*'VACSICK EST'!N$50))</f>
        <v>20.839046549234055</v>
      </c>
    </row>
    <row r="75" spans="1:19" x14ac:dyDescent="0.25">
      <c r="A75" s="39" t="s">
        <v>74</v>
      </c>
      <c r="B75" s="39" t="s">
        <v>95</v>
      </c>
      <c r="C75" s="44">
        <v>40</v>
      </c>
      <c r="D75" s="35"/>
      <c r="E75" s="40" t="str">
        <f t="shared" ref="E75" si="471">IF(B75="","",(IF($B75&lt;&gt;0,"NonExempt - Sick Time Hours")))</f>
        <v>NonExempt - Sick Time Hours</v>
      </c>
      <c r="F75" s="11">
        <f t="shared" ca="1" si="36"/>
        <v>2019</v>
      </c>
      <c r="G75" s="11" t="str">
        <f t="shared" si="37"/>
        <v>004470</v>
      </c>
      <c r="H75" s="33">
        <f>IF(G75="","",($C75*'VACSICK EST'!C$30))</f>
        <v>5.0206297898724825</v>
      </c>
      <c r="I75" s="33">
        <f>IF(H75="","",($C75*'VACSICK EST'!D$30))</f>
        <v>4.3254628595396252</v>
      </c>
      <c r="J75" s="33">
        <f>IF(I75="","",($C75*'VACSICK EST'!E$30))</f>
        <v>3.9866328079765485</v>
      </c>
      <c r="K75" s="33">
        <f>IF(J75="","",($C75*'VACSICK EST'!F$30))</f>
        <v>3.5312729378188501</v>
      </c>
      <c r="L75" s="33">
        <f>IF(K75="","",($C75*'VACSICK EST'!G$30))</f>
        <v>2.9281992131045897</v>
      </c>
      <c r="M75" s="33">
        <f>IF(L75="","",($C75*'VACSICK EST'!H$30))</f>
        <v>2.7179349238407422</v>
      </c>
      <c r="N75" s="33">
        <f>IF(M75="","",($C75*'VACSICK EST'!I$30))</f>
        <v>2.9145220043493527</v>
      </c>
      <c r="O75" s="33">
        <f>IF(N75="","",($C75*'VACSICK EST'!J$30))</f>
        <v>3.1324455305161325</v>
      </c>
      <c r="P75" s="33">
        <f>IF(O75="","",($C75*'VACSICK EST'!K$30))</f>
        <v>2.8900853913733289</v>
      </c>
      <c r="Q75" s="33">
        <f>IF(P75="","",($C75*'VACSICK EST'!L$30))</f>
        <v>2.8559835508769371</v>
      </c>
      <c r="R75" s="33">
        <f>IF(Q75="","",($C75*'VACSICK EST'!M$30))</f>
        <v>2.6623142749027777</v>
      </c>
      <c r="S75" s="33">
        <f>IF(R75="","",($C75*'VACSICK EST'!N$30))</f>
        <v>3.0345167158286337</v>
      </c>
    </row>
    <row r="76" spans="1:19" x14ac:dyDescent="0.25">
      <c r="A76" s="39" t="s">
        <v>80</v>
      </c>
      <c r="B76" s="39" t="s">
        <v>93</v>
      </c>
      <c r="C76" s="44">
        <v>1</v>
      </c>
      <c r="D76" s="35"/>
      <c r="E76" s="40" t="str">
        <f t="shared" ref="E76" si="472">IF(B76="","",(IF($B76&lt;&gt;0,"NonExempt - Headcount")))</f>
        <v>NonExempt - Headcount</v>
      </c>
      <c r="F76" s="11">
        <f t="shared" ca="1" si="36"/>
        <v>2019</v>
      </c>
      <c r="G76" s="11" t="str">
        <f t="shared" si="37"/>
        <v>004510</v>
      </c>
      <c r="H76" s="13">
        <f t="shared" ref="H76" si="473">IF(G76="","",(IF($C76=0,0,$C76)))</f>
        <v>1</v>
      </c>
      <c r="I76" s="13">
        <f t="shared" ref="I76" si="474">IF(H76="","",(IF($C76=0,0,$C76)))</f>
        <v>1</v>
      </c>
      <c r="J76" s="13">
        <f t="shared" ref="J76" si="475">IF(I76="","",(IF($C76=0,0,$C76)))</f>
        <v>1</v>
      </c>
      <c r="K76" s="13">
        <f t="shared" ref="K76" si="476">IF(J76="","",(IF($C76=0,0,$C76)))</f>
        <v>1</v>
      </c>
      <c r="L76" s="13">
        <f t="shared" ref="L76" si="477">IF(K76="","",(IF($C76=0,0,$C76)))</f>
        <v>1</v>
      </c>
      <c r="M76" s="13">
        <f t="shared" ref="M76" si="478">IF(L76="","",(IF($C76=0,0,$C76)))</f>
        <v>1</v>
      </c>
      <c r="N76" s="13">
        <f t="shared" ref="N76" si="479">IF(M76="","",(IF($C76=0,0,$C76)))</f>
        <v>1</v>
      </c>
      <c r="O76" s="13">
        <f t="shared" ref="O76" si="480">IF(N76="","",(IF($C76=0,0,$C76)))</f>
        <v>1</v>
      </c>
      <c r="P76" s="13">
        <f t="shared" ref="P76" si="481">IF(O76="","",(IF($C76=0,0,$C76)))</f>
        <v>1</v>
      </c>
      <c r="Q76" s="13">
        <f t="shared" ref="Q76" si="482">IF(P76="","",(IF($C76=0,0,$C76)))</f>
        <v>1</v>
      </c>
      <c r="R76" s="13">
        <f t="shared" ref="R76" si="483">IF(Q76="","",(IF($C76=0,0,$C76)))</f>
        <v>1</v>
      </c>
      <c r="S76" s="13">
        <f t="shared" ref="S76" si="484">IF(R76="","",(IF($C76=0,0,$C76)))</f>
        <v>1</v>
      </c>
    </row>
    <row r="77" spans="1:19" x14ac:dyDescent="0.25">
      <c r="A77" s="39" t="s">
        <v>80</v>
      </c>
      <c r="B77" s="39" t="s">
        <v>92</v>
      </c>
      <c r="C77" s="44">
        <v>20.495191999999999</v>
      </c>
      <c r="D77" s="35"/>
      <c r="E77" s="40" t="str">
        <f t="shared" ref="E77" si="485">IF(B77="","",(IF($B77&lt;&gt;0,"NonExempt - Avg Hourly Rate")))</f>
        <v>NonExempt - Avg Hourly Rate</v>
      </c>
      <c r="F77" s="11">
        <f t="shared" ref="F77:F87" ca="1" si="486">IF(E77="","",$E$5)</f>
        <v>2019</v>
      </c>
      <c r="G77" s="11" t="str">
        <f t="shared" ref="G77:G87" si="487">IF(E77="","",A77)</f>
        <v>004510</v>
      </c>
      <c r="H77" s="12">
        <f t="shared" ref="H77" si="488">IF(G77="","",(IF(C77=0,0,C77)*$G$4*$H$4*$I$4*$J$4))</f>
        <v>22.395649668583999</v>
      </c>
      <c r="I77" s="12">
        <f t="shared" ref="I77" si="489">IF(H77="","",(+H77))</f>
        <v>22.395649668583999</v>
      </c>
      <c r="J77" s="12">
        <f t="shared" ref="J77" si="490">IF(I77="","",(+I77*$J$6))</f>
        <v>23.06751915864152</v>
      </c>
      <c r="K77" s="12">
        <f t="shared" ref="K77" si="491">IF(J77="","",+J77)</f>
        <v>23.06751915864152</v>
      </c>
      <c r="L77" s="12">
        <f t="shared" ref="L77" si="492">IF(K77="","",+K77)</f>
        <v>23.06751915864152</v>
      </c>
      <c r="M77" s="12">
        <f t="shared" ref="M77" si="493">IF(L77="","",+L77)</f>
        <v>23.06751915864152</v>
      </c>
      <c r="N77" s="12">
        <f t="shared" ref="N77" si="494">IF(M77="","",+M77)</f>
        <v>23.06751915864152</v>
      </c>
      <c r="O77" s="12">
        <f t="shared" ref="O77" si="495">IF(N77="","",+N77)</f>
        <v>23.06751915864152</v>
      </c>
      <c r="P77" s="12">
        <f t="shared" ref="P77" si="496">IF(O77="","",+O77)</f>
        <v>23.06751915864152</v>
      </c>
      <c r="Q77" s="12">
        <f t="shared" ref="Q77" si="497">IF(P77="","",+P77)</f>
        <v>23.06751915864152</v>
      </c>
      <c r="R77" s="12">
        <f t="shared" ref="R77" si="498">IF(Q77="","",+Q77)</f>
        <v>23.06751915864152</v>
      </c>
      <c r="S77" s="12">
        <f t="shared" ref="S77" si="499">IF(R77="","",+R77)</f>
        <v>23.06751915864152</v>
      </c>
    </row>
    <row r="78" spans="1:19" x14ac:dyDescent="0.25">
      <c r="A78" s="39" t="s">
        <v>80</v>
      </c>
      <c r="B78" s="39" t="s">
        <v>141</v>
      </c>
      <c r="C78" s="44">
        <v>120</v>
      </c>
      <c r="D78" s="35"/>
      <c r="E78" s="40" t="str">
        <f t="shared" ref="E78" si="500">IF(B78="","",(IF($B78&lt;&gt;0,"NonExempt - Vacation Hours")))</f>
        <v>NonExempt - Vacation Hours</v>
      </c>
      <c r="F78" s="11">
        <f t="shared" ca="1" si="486"/>
        <v>2019</v>
      </c>
      <c r="G78" s="11" t="str">
        <f t="shared" si="487"/>
        <v>004510</v>
      </c>
      <c r="H78" s="33">
        <f>IF(G78="","",($C78*'VACSICK EST'!C$50))</f>
        <v>5.0782239448963722</v>
      </c>
      <c r="I78" s="33">
        <f>IF(H78="","",($C78*'VACSICK EST'!D$50))</f>
        <v>5.4115120168865962</v>
      </c>
      <c r="J78" s="33">
        <f>IF(I78="","",($C78*'VACSICK EST'!E$50))</f>
        <v>5.7448000888768185</v>
      </c>
      <c r="K78" s="33">
        <f>IF(J78="","",($C78*'VACSICK EST'!F$50))</f>
        <v>8.3520509560430067</v>
      </c>
      <c r="L78" s="33">
        <f>IF(K78="","",($C78*'VACSICK EST'!G$50))</f>
        <v>10.433151053560628</v>
      </c>
      <c r="M78" s="33">
        <f>IF(L78="","",($C78*'VACSICK EST'!H$50))</f>
        <v>11.78625124983027</v>
      </c>
      <c r="N78" s="33">
        <f>IF(M78="","",($C78*'VACSICK EST'!I$50))</f>
        <v>13.640616706373208</v>
      </c>
      <c r="O78" s="33">
        <f>IF(N78="","",($C78*'VACSICK EST'!J$50))</f>
        <v>9.2344990186517872</v>
      </c>
      <c r="P78" s="33">
        <f>IF(O78="","",($C78*'VACSICK EST'!K$50))</f>
        <v>8.2222908000148127</v>
      </c>
      <c r="Q78" s="33">
        <f>IF(P78="","",($C78*'VACSICK EST'!L$50))</f>
        <v>10.852649640172322</v>
      </c>
      <c r="R78" s="33">
        <f>IF(Q78="","",($C78*'VACSICK EST'!M$50))</f>
        <v>10.404907975460123</v>
      </c>
      <c r="S78" s="33">
        <f>IF(R78="","",($C78*'VACSICK EST'!N$50))</f>
        <v>20.839046549234055</v>
      </c>
    </row>
    <row r="79" spans="1:19" x14ac:dyDescent="0.25">
      <c r="A79" s="39" t="s">
        <v>80</v>
      </c>
      <c r="B79" s="39" t="s">
        <v>95</v>
      </c>
      <c r="C79" s="44">
        <v>40</v>
      </c>
      <c r="D79" s="35"/>
      <c r="E79" s="40" t="str">
        <f t="shared" ref="E79" si="501">IF(B79="","",(IF($B79&lt;&gt;0,"NonExempt - Sick Time Hours")))</f>
        <v>NonExempt - Sick Time Hours</v>
      </c>
      <c r="F79" s="11">
        <f t="shared" ca="1" si="486"/>
        <v>2019</v>
      </c>
      <c r="G79" s="11" t="str">
        <f t="shared" si="487"/>
        <v>004510</v>
      </c>
      <c r="H79" s="33">
        <f>IF(G79="","",($C79*'VACSICK EST'!C$30))</f>
        <v>5.0206297898724825</v>
      </c>
      <c r="I79" s="33">
        <f>IF(H79="","",($C79*'VACSICK EST'!D$30))</f>
        <v>4.3254628595396252</v>
      </c>
      <c r="J79" s="33">
        <f>IF(I79="","",($C79*'VACSICK EST'!E$30))</f>
        <v>3.9866328079765485</v>
      </c>
      <c r="K79" s="33">
        <f>IF(J79="","",($C79*'VACSICK EST'!F$30))</f>
        <v>3.5312729378188501</v>
      </c>
      <c r="L79" s="33">
        <f>IF(K79="","",($C79*'VACSICK EST'!G$30))</f>
        <v>2.9281992131045897</v>
      </c>
      <c r="M79" s="33">
        <f>IF(L79="","",($C79*'VACSICK EST'!H$30))</f>
        <v>2.7179349238407422</v>
      </c>
      <c r="N79" s="33">
        <f>IF(M79="","",($C79*'VACSICK EST'!I$30))</f>
        <v>2.9145220043493527</v>
      </c>
      <c r="O79" s="33">
        <f>IF(N79="","",($C79*'VACSICK EST'!J$30))</f>
        <v>3.1324455305161325</v>
      </c>
      <c r="P79" s="33">
        <f>IF(O79="","",($C79*'VACSICK EST'!K$30))</f>
        <v>2.8900853913733289</v>
      </c>
      <c r="Q79" s="33">
        <f>IF(P79="","",($C79*'VACSICK EST'!L$30))</f>
        <v>2.8559835508769371</v>
      </c>
      <c r="R79" s="33">
        <f>IF(Q79="","",($C79*'VACSICK EST'!M$30))</f>
        <v>2.6623142749027777</v>
      </c>
      <c r="S79" s="33">
        <f>IF(R79="","",($C79*'VACSICK EST'!N$30))</f>
        <v>3.0345167158286337</v>
      </c>
    </row>
    <row r="80" spans="1:19" x14ac:dyDescent="0.25">
      <c r="A80" s="39" t="s">
        <v>82</v>
      </c>
      <c r="B80" s="39" t="s">
        <v>93</v>
      </c>
      <c r="C80" s="44">
        <v>4</v>
      </c>
      <c r="D80" s="35"/>
      <c r="E80" s="40" t="str">
        <f t="shared" ref="E80" si="502">IF(B80="","",(IF($B80&lt;&gt;0,"NonExempt - Headcount")))</f>
        <v>NonExempt - Headcount</v>
      </c>
      <c r="F80" s="11">
        <f t="shared" ca="1" si="486"/>
        <v>2019</v>
      </c>
      <c r="G80" s="11" t="str">
        <f t="shared" si="487"/>
        <v>004600</v>
      </c>
      <c r="H80" s="13">
        <f t="shared" ref="H80" si="503">IF(G80="","",(IF($C80=0,0,$C80)))</f>
        <v>4</v>
      </c>
      <c r="I80" s="13">
        <f t="shared" ref="I80" si="504">IF(H80="","",(IF($C80=0,0,$C80)))</f>
        <v>4</v>
      </c>
      <c r="J80" s="13">
        <f t="shared" ref="J80" si="505">IF(I80="","",(IF($C80=0,0,$C80)))</f>
        <v>4</v>
      </c>
      <c r="K80" s="13">
        <f t="shared" ref="K80" si="506">IF(J80="","",(IF($C80=0,0,$C80)))</f>
        <v>4</v>
      </c>
      <c r="L80" s="13">
        <f t="shared" ref="L80" si="507">IF(K80="","",(IF($C80=0,0,$C80)))</f>
        <v>4</v>
      </c>
      <c r="M80" s="13">
        <f t="shared" ref="M80" si="508">IF(L80="","",(IF($C80=0,0,$C80)))</f>
        <v>4</v>
      </c>
      <c r="N80" s="13">
        <f t="shared" ref="N80" si="509">IF(M80="","",(IF($C80=0,0,$C80)))</f>
        <v>4</v>
      </c>
      <c r="O80" s="13">
        <f t="shared" ref="O80" si="510">IF(N80="","",(IF($C80=0,0,$C80)))</f>
        <v>4</v>
      </c>
      <c r="P80" s="13">
        <f t="shared" ref="P80" si="511">IF(O80="","",(IF($C80=0,0,$C80)))</f>
        <v>4</v>
      </c>
      <c r="Q80" s="13">
        <f t="shared" ref="Q80" si="512">IF(P80="","",(IF($C80=0,0,$C80)))</f>
        <v>4</v>
      </c>
      <c r="R80" s="13">
        <f t="shared" ref="R80" si="513">IF(Q80="","",(IF($C80=0,0,$C80)))</f>
        <v>4</v>
      </c>
      <c r="S80" s="13">
        <f t="shared" ref="S80" si="514">IF(R80="","",(IF($C80=0,0,$C80)))</f>
        <v>4</v>
      </c>
    </row>
    <row r="81" spans="1:19" x14ac:dyDescent="0.25">
      <c r="A81" s="39" t="s">
        <v>82</v>
      </c>
      <c r="B81" s="39" t="s">
        <v>92</v>
      </c>
      <c r="C81" s="44">
        <v>21.160697000000003</v>
      </c>
      <c r="D81" s="35"/>
      <c r="E81" s="40" t="str">
        <f t="shared" ref="E81" si="515">IF(B81="","",(IF($B81&lt;&gt;0,"NonExempt - Avg Hourly Rate")))</f>
        <v>NonExempt - Avg Hourly Rate</v>
      </c>
      <c r="F81" s="11">
        <f t="shared" ca="1" si="486"/>
        <v>2019</v>
      </c>
      <c r="G81" s="11" t="str">
        <f t="shared" si="487"/>
        <v>004600</v>
      </c>
      <c r="H81" s="12">
        <f t="shared" ref="H81" si="516">IF(G81="","",(IF(C81=0,0,C81)*$G$4*$H$4*$I$4*$J$4))</f>
        <v>23.122864950719006</v>
      </c>
      <c r="I81" s="12">
        <f t="shared" ref="I81" si="517">IF(H81="","",(+H81))</f>
        <v>23.122864950719006</v>
      </c>
      <c r="J81" s="12">
        <f t="shared" ref="J81" si="518">IF(I81="","",(+I81*$J$6))</f>
        <v>23.816550899240575</v>
      </c>
      <c r="K81" s="12">
        <f t="shared" ref="K81" si="519">IF(J81="","",+J81)</f>
        <v>23.816550899240575</v>
      </c>
      <c r="L81" s="12">
        <f t="shared" ref="L81" si="520">IF(K81="","",+K81)</f>
        <v>23.816550899240575</v>
      </c>
      <c r="M81" s="12">
        <f t="shared" ref="M81" si="521">IF(L81="","",+L81)</f>
        <v>23.816550899240575</v>
      </c>
      <c r="N81" s="12">
        <f t="shared" ref="N81" si="522">IF(M81="","",+M81)</f>
        <v>23.816550899240575</v>
      </c>
      <c r="O81" s="12">
        <f t="shared" ref="O81" si="523">IF(N81="","",+N81)</f>
        <v>23.816550899240575</v>
      </c>
      <c r="P81" s="12">
        <f t="shared" ref="P81" si="524">IF(O81="","",+O81)</f>
        <v>23.816550899240575</v>
      </c>
      <c r="Q81" s="12">
        <f t="shared" ref="Q81" si="525">IF(P81="","",+P81)</f>
        <v>23.816550899240575</v>
      </c>
      <c r="R81" s="12">
        <f t="shared" ref="R81" si="526">IF(Q81="","",+Q81)</f>
        <v>23.816550899240575</v>
      </c>
      <c r="S81" s="12">
        <f t="shared" ref="S81" si="527">IF(R81="","",+R81)</f>
        <v>23.816550899240575</v>
      </c>
    </row>
    <row r="82" spans="1:19" x14ac:dyDescent="0.25">
      <c r="A82" s="39" t="s">
        <v>82</v>
      </c>
      <c r="B82" s="39" t="s">
        <v>141</v>
      </c>
      <c r="C82" s="44">
        <v>480</v>
      </c>
      <c r="D82" s="35"/>
      <c r="E82" s="40" t="str">
        <f t="shared" ref="E82" si="528">IF(B82="","",(IF($B82&lt;&gt;0,"NonExempt - Vacation Hours")))</f>
        <v>NonExempt - Vacation Hours</v>
      </c>
      <c r="F82" s="11">
        <f t="shared" ca="1" si="486"/>
        <v>2019</v>
      </c>
      <c r="G82" s="11" t="str">
        <f t="shared" si="487"/>
        <v>004600</v>
      </c>
      <c r="H82" s="33">
        <f>IF(G82="","",($C82*'VACSICK EST'!C$50))</f>
        <v>20.312895779585489</v>
      </c>
      <c r="I82" s="33">
        <f>IF(H82="","",($C82*'VACSICK EST'!D$50))</f>
        <v>21.646048067546385</v>
      </c>
      <c r="J82" s="33">
        <f>IF(I82="","",($C82*'VACSICK EST'!E$50))</f>
        <v>22.979200355507274</v>
      </c>
      <c r="K82" s="33">
        <f>IF(J82="","",($C82*'VACSICK EST'!F$50))</f>
        <v>33.408203824172027</v>
      </c>
      <c r="L82" s="33">
        <f>IF(K82="","",($C82*'VACSICK EST'!G$50))</f>
        <v>41.732604214242514</v>
      </c>
      <c r="M82" s="33">
        <f>IF(L82="","",($C82*'VACSICK EST'!H$50))</f>
        <v>47.145004999321081</v>
      </c>
      <c r="N82" s="33">
        <f>IF(M82="","",($C82*'VACSICK EST'!I$50))</f>
        <v>54.562466825492834</v>
      </c>
      <c r="O82" s="33">
        <f>IF(N82="","",($C82*'VACSICK EST'!J$50))</f>
        <v>36.937996074607149</v>
      </c>
      <c r="P82" s="33">
        <f>IF(O82="","",($C82*'VACSICK EST'!K$50))</f>
        <v>32.889163200059251</v>
      </c>
      <c r="Q82" s="33">
        <f>IF(P82="","",($C82*'VACSICK EST'!L$50))</f>
        <v>43.410598560689287</v>
      </c>
      <c r="R82" s="33">
        <f>IF(Q82="","",($C82*'VACSICK EST'!M$50))</f>
        <v>41.619631901840492</v>
      </c>
      <c r="S82" s="33">
        <f>IF(R82="","",($C82*'VACSICK EST'!N$50))</f>
        <v>83.356186196936221</v>
      </c>
    </row>
    <row r="83" spans="1:19" x14ac:dyDescent="0.25">
      <c r="A83" s="39" t="s">
        <v>82</v>
      </c>
      <c r="B83" s="39" t="s">
        <v>95</v>
      </c>
      <c r="C83" s="44">
        <v>160</v>
      </c>
      <c r="D83" s="35"/>
      <c r="E83" s="40" t="str">
        <f t="shared" ref="E83" si="529">IF(B83="","",(IF($B83&lt;&gt;0,"NonExempt - Sick Time Hours")))</f>
        <v>NonExempt - Sick Time Hours</v>
      </c>
      <c r="F83" s="11">
        <f t="shared" ca="1" si="486"/>
        <v>2019</v>
      </c>
      <c r="G83" s="11" t="str">
        <f t="shared" si="487"/>
        <v>004600</v>
      </c>
      <c r="H83" s="33">
        <f>IF(G83="","",($C83*'VACSICK EST'!C$30))</f>
        <v>20.08251915948993</v>
      </c>
      <c r="I83" s="33">
        <f>IF(H83="","",($C83*'VACSICK EST'!D$30))</f>
        <v>17.301851438158501</v>
      </c>
      <c r="J83" s="33">
        <f>IF(I83="","",($C83*'VACSICK EST'!E$30))</f>
        <v>15.946531231906194</v>
      </c>
      <c r="K83" s="33">
        <f>IF(J83="","",($C83*'VACSICK EST'!F$30))</f>
        <v>14.1250917512754</v>
      </c>
      <c r="L83" s="33">
        <f>IF(K83="","",($C83*'VACSICK EST'!G$30))</f>
        <v>11.712796852418359</v>
      </c>
      <c r="M83" s="33">
        <f>IF(L83="","",($C83*'VACSICK EST'!H$30))</f>
        <v>10.871739695362969</v>
      </c>
      <c r="N83" s="33">
        <f>IF(M83="","",($C83*'VACSICK EST'!I$30))</f>
        <v>11.658088017397411</v>
      </c>
      <c r="O83" s="33">
        <f>IF(N83="","",($C83*'VACSICK EST'!J$30))</f>
        <v>12.52978212206453</v>
      </c>
      <c r="P83" s="33">
        <f>IF(O83="","",($C83*'VACSICK EST'!K$30))</f>
        <v>11.560341565493315</v>
      </c>
      <c r="Q83" s="33">
        <f>IF(P83="","",($C83*'VACSICK EST'!L$30))</f>
        <v>11.423934203507748</v>
      </c>
      <c r="R83" s="33">
        <f>IF(Q83="","",($C83*'VACSICK EST'!M$30))</f>
        <v>10.649257099611111</v>
      </c>
      <c r="S83" s="33">
        <f>IF(R83="","",($C83*'VACSICK EST'!N$30))</f>
        <v>12.138066863314535</v>
      </c>
    </row>
    <row r="84" spans="1:19" x14ac:dyDescent="0.25">
      <c r="A84" s="49" t="s">
        <v>97</v>
      </c>
      <c r="B84" s="49"/>
      <c r="C84" s="50">
        <v>40</v>
      </c>
      <c r="D84" s="35"/>
      <c r="E84" s="40" t="str">
        <f t="shared" ref="E84" si="530">IF(B84="","",(IF($B84&lt;&gt;0,"NonExempt - Headcount")))</f>
        <v/>
      </c>
      <c r="F84" s="11" t="str">
        <f t="shared" si="486"/>
        <v/>
      </c>
      <c r="G84" s="11" t="str">
        <f t="shared" si="487"/>
        <v/>
      </c>
      <c r="H84" s="13" t="str">
        <f t="shared" ref="H84" si="531">IF(G84="","",(IF($C84=0,0,$C84)))</f>
        <v/>
      </c>
      <c r="I84" s="13" t="str">
        <f t="shared" ref="I84" si="532">IF(H84="","",(IF($C84=0,0,$C84)))</f>
        <v/>
      </c>
      <c r="J84" s="13" t="str">
        <f t="shared" ref="J84" si="533">IF(I84="","",(IF($C84=0,0,$C84)))</f>
        <v/>
      </c>
      <c r="K84" s="13" t="str">
        <f t="shared" ref="K84" si="534">IF(J84="","",(IF($C84=0,0,$C84)))</f>
        <v/>
      </c>
      <c r="L84" s="13" t="str">
        <f t="shared" ref="L84" si="535">IF(K84="","",(IF($C84=0,0,$C84)))</f>
        <v/>
      </c>
      <c r="M84" s="13" t="str">
        <f t="shared" ref="M84" si="536">IF(L84="","",(IF($C84=0,0,$C84)))</f>
        <v/>
      </c>
      <c r="N84" s="13" t="str">
        <f t="shared" ref="N84" si="537">IF(M84="","",(IF($C84=0,0,$C84)))</f>
        <v/>
      </c>
      <c r="O84" s="13" t="str">
        <f t="shared" ref="O84" si="538">IF(N84="","",(IF($C84=0,0,$C84)))</f>
        <v/>
      </c>
      <c r="P84" s="13" t="str">
        <f t="shared" ref="P84" si="539">IF(O84="","",(IF($C84=0,0,$C84)))</f>
        <v/>
      </c>
      <c r="Q84" s="13" t="str">
        <f t="shared" ref="Q84" si="540">IF(P84="","",(IF($C84=0,0,$C84)))</f>
        <v/>
      </c>
      <c r="R84" s="13" t="str">
        <f t="shared" ref="R84" si="541">IF(Q84="","",(IF($C84=0,0,$C84)))</f>
        <v/>
      </c>
      <c r="S84" s="13" t="str">
        <f t="shared" ref="S84" si="542">IF(R84="","",(IF($C84=0,0,$C84)))</f>
        <v/>
      </c>
    </row>
    <row r="85" spans="1:19" x14ac:dyDescent="0.25">
      <c r="A85" s="51" t="s">
        <v>96</v>
      </c>
      <c r="B85" s="51"/>
      <c r="C85" s="52">
        <v>21.069033050000002</v>
      </c>
      <c r="D85" s="35"/>
      <c r="E85" s="40" t="str">
        <f t="shared" ref="E85" si="543">IF(B85="","",(IF($B85&lt;&gt;0,"NonExempt - Avg Hourly Rate")))</f>
        <v/>
      </c>
      <c r="F85" s="11" t="str">
        <f t="shared" si="486"/>
        <v/>
      </c>
      <c r="G85" s="11" t="str">
        <f t="shared" si="487"/>
        <v/>
      </c>
      <c r="H85" s="12" t="str">
        <f t="shared" ref="H85" si="544">IF(G85="","",(IF(C85=0,0,C85)*$G$4*$H$4*$I$4*$J$4))</f>
        <v/>
      </c>
      <c r="I85" s="12" t="str">
        <f t="shared" ref="I85" si="545">IF(H85="","",(+H85))</f>
        <v/>
      </c>
      <c r="J85" s="12" t="str">
        <f t="shared" ref="J85" si="546">IF(I85="","",(+I85*$J$6))</f>
        <v/>
      </c>
      <c r="K85" s="12" t="str">
        <f t="shared" ref="K85" si="547">IF(J85="","",+J85)</f>
        <v/>
      </c>
      <c r="L85" s="12" t="str">
        <f t="shared" ref="L85" si="548">IF(K85="","",+K85)</f>
        <v/>
      </c>
      <c r="M85" s="12" t="str">
        <f t="shared" ref="M85" si="549">IF(L85="","",+L85)</f>
        <v/>
      </c>
      <c r="N85" s="12" t="str">
        <f t="shared" ref="N85" si="550">IF(M85="","",+M85)</f>
        <v/>
      </c>
      <c r="O85" s="12" t="str">
        <f t="shared" ref="O85" si="551">IF(N85="","",+N85)</f>
        <v/>
      </c>
      <c r="P85" s="12" t="str">
        <f t="shared" ref="P85" si="552">IF(O85="","",+O85)</f>
        <v/>
      </c>
      <c r="Q85" s="12" t="str">
        <f t="shared" ref="Q85" si="553">IF(P85="","",+P85)</f>
        <v/>
      </c>
      <c r="R85" s="12" t="str">
        <f t="shared" ref="R85" si="554">IF(Q85="","",+Q85)</f>
        <v/>
      </c>
      <c r="S85" s="12" t="str">
        <f t="shared" ref="S85" si="555">IF(R85="","",+R85)</f>
        <v/>
      </c>
    </row>
    <row r="86" spans="1:19" x14ac:dyDescent="0.25">
      <c r="A86" s="51" t="s">
        <v>142</v>
      </c>
      <c r="B86" s="51"/>
      <c r="C86" s="52">
        <v>6000</v>
      </c>
      <c r="D86" s="35"/>
      <c r="E86" s="40" t="str">
        <f t="shared" ref="E86" si="556">IF(B86="","",(IF($B86&lt;&gt;0,"NonExempt - Vacation Hours")))</f>
        <v/>
      </c>
      <c r="F86" s="11" t="str">
        <f t="shared" si="486"/>
        <v/>
      </c>
      <c r="G86" s="11" t="str">
        <f t="shared" si="487"/>
        <v/>
      </c>
      <c r="H86" s="33" t="str">
        <f>IF(G86="","",($C86*'VACSICK EST'!C$50))</f>
        <v/>
      </c>
      <c r="I86" s="33" t="str">
        <f>IF(H86="","",($C86*'VACSICK EST'!D$50))</f>
        <v/>
      </c>
      <c r="J86" s="33" t="str">
        <f>IF(I86="","",($C86*'VACSICK EST'!E$50))</f>
        <v/>
      </c>
      <c r="K86" s="33" t="str">
        <f>IF(J86="","",($C86*'VACSICK EST'!F$50))</f>
        <v/>
      </c>
      <c r="L86" s="33" t="str">
        <f>IF(K86="","",($C86*'VACSICK EST'!G$50))</f>
        <v/>
      </c>
      <c r="M86" s="33" t="str">
        <f>IF(L86="","",($C86*'VACSICK EST'!H$50))</f>
        <v/>
      </c>
      <c r="N86" s="33" t="str">
        <f>IF(M86="","",($C86*'VACSICK EST'!I$50))</f>
        <v/>
      </c>
      <c r="O86" s="33" t="str">
        <f>IF(N86="","",($C86*'VACSICK EST'!J$50))</f>
        <v/>
      </c>
      <c r="P86" s="33" t="str">
        <f>IF(O86="","",($C86*'VACSICK EST'!K$50))</f>
        <v/>
      </c>
      <c r="Q86" s="33" t="str">
        <f>IF(P86="","",($C86*'VACSICK EST'!L$50))</f>
        <v/>
      </c>
      <c r="R86" s="33" t="str">
        <f>IF(Q86="","",($C86*'VACSICK EST'!M$50))</f>
        <v/>
      </c>
      <c r="S86" s="33" t="str">
        <f>IF(R86="","",($C86*'VACSICK EST'!N$50))</f>
        <v/>
      </c>
    </row>
    <row r="87" spans="1:19" x14ac:dyDescent="0.25">
      <c r="A87" s="51" t="s">
        <v>99</v>
      </c>
      <c r="B87" s="51"/>
      <c r="C87" s="52">
        <v>1600</v>
      </c>
      <c r="D87" s="35"/>
      <c r="E87" s="40" t="str">
        <f t="shared" ref="E87" si="557">IF(B87="","",(IF($B87&lt;&gt;0,"NonExempt - Sick Time Hours")))</f>
        <v/>
      </c>
      <c r="F87" s="11" t="str">
        <f t="shared" si="486"/>
        <v/>
      </c>
      <c r="G87" s="11" t="str">
        <f t="shared" si="487"/>
        <v/>
      </c>
      <c r="H87" s="33" t="str">
        <f>IF(G87="","",($C87*'VACSICK EST'!C$30))</f>
        <v/>
      </c>
      <c r="I87" s="33" t="str">
        <f>IF(H87="","",($C87*'VACSICK EST'!D$30))</f>
        <v/>
      </c>
      <c r="J87" s="33" t="str">
        <f>IF(I87="","",($C87*'VACSICK EST'!E$30))</f>
        <v/>
      </c>
      <c r="K87" s="33" t="str">
        <f>IF(J87="","",($C87*'VACSICK EST'!F$30))</f>
        <v/>
      </c>
      <c r="L87" s="33" t="str">
        <f>IF(K87="","",($C87*'VACSICK EST'!G$30))</f>
        <v/>
      </c>
      <c r="M87" s="33" t="str">
        <f>IF(L87="","",($C87*'VACSICK EST'!H$30))</f>
        <v/>
      </c>
      <c r="N87" s="33" t="str">
        <f>IF(M87="","",($C87*'VACSICK EST'!I$30))</f>
        <v/>
      </c>
      <c r="O87" s="33" t="str">
        <f>IF(N87="","",($C87*'VACSICK EST'!J$30))</f>
        <v/>
      </c>
      <c r="P87" s="33" t="str">
        <f>IF(O87="","",($C87*'VACSICK EST'!K$30))</f>
        <v/>
      </c>
      <c r="Q87" s="33" t="str">
        <f>IF(P87="","",($C87*'VACSICK EST'!L$30))</f>
        <v/>
      </c>
      <c r="R87" s="33" t="str">
        <f>IF(Q87="","",($C87*'VACSICK EST'!M$30))</f>
        <v/>
      </c>
      <c r="S87" s="33" t="str">
        <f>IF(R87="","",($C87*'VACSICK EST'!N$30))</f>
        <v/>
      </c>
    </row>
  </sheetData>
  <autoFilter ref="E7:S87"/>
  <mergeCells count="5">
    <mergeCell ref="F3:F4"/>
    <mergeCell ref="Q3:S3"/>
    <mergeCell ref="A1:C1"/>
    <mergeCell ref="H1:S1"/>
    <mergeCell ref="P4:S4"/>
  </mergeCells>
  <pageMargins left="0.5" right="0.5" top="1" bottom="1.25" header="0.5" footer="0.5"/>
  <pageSetup scale="56" fitToHeight="0" orientation="landscape" r:id="rId1"/>
  <headerFooter scaleWithDoc="0">
    <oddFooter>&amp;R&amp;"Times New Roman,Bold"&amp;12Attachment 1 to Response to LGE PSC-2 Question No. 90(b)
Page &amp;P of &amp;N
K.Blake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A1:S87"/>
  <sheetViews>
    <sheetView zoomScale="85" zoomScaleNormal="85" workbookViewId="0">
      <selection activeCell="B1" sqref="B1"/>
    </sheetView>
  </sheetViews>
  <sheetFormatPr defaultRowHeight="15" x14ac:dyDescent="0.25"/>
  <cols>
    <col min="1" max="1" width="24.85546875" style="2" bestFit="1" customWidth="1"/>
    <col min="2" max="2" width="19.85546875" style="2" customWidth="1"/>
    <col min="3" max="3" width="6.5703125" style="2" customWidth="1"/>
    <col min="4" max="4" width="14.42578125" style="2" bestFit="1" customWidth="1"/>
    <col min="5" max="5" width="27.5703125" style="2" bestFit="1" customWidth="1"/>
    <col min="6" max="6" width="10.5703125" style="2" customWidth="1"/>
    <col min="7" max="7" width="15.5703125" style="2" bestFit="1" customWidth="1"/>
    <col min="8" max="19" width="8.7109375" style="2" customWidth="1"/>
    <col min="20" max="16384" width="9.140625" style="2"/>
  </cols>
  <sheetData>
    <row r="1" spans="1:19" x14ac:dyDescent="0.25">
      <c r="A1" s="62" t="s">
        <v>173</v>
      </c>
      <c r="B1" s="62"/>
      <c r="C1" s="62"/>
      <c r="H1" s="63" t="s">
        <v>174</v>
      </c>
      <c r="I1" s="64"/>
      <c r="J1" s="64"/>
      <c r="K1" s="64"/>
      <c r="L1" s="64"/>
      <c r="M1" s="64"/>
      <c r="N1" s="64"/>
      <c r="O1" s="64"/>
      <c r="P1" s="64"/>
      <c r="Q1" s="64"/>
      <c r="R1" s="64"/>
      <c r="S1" s="65"/>
    </row>
    <row r="2" spans="1:19" ht="15.75" thickBot="1" x14ac:dyDescent="0.3"/>
    <row r="3" spans="1:19" x14ac:dyDescent="0.25">
      <c r="A3" s="46" t="s">
        <v>87</v>
      </c>
      <c r="B3" s="46" t="s">
        <v>7</v>
      </c>
      <c r="D3" s="16" t="s">
        <v>102</v>
      </c>
      <c r="E3" s="16" t="s">
        <v>138</v>
      </c>
      <c r="F3" s="60" t="s">
        <v>126</v>
      </c>
      <c r="G3" s="5" t="s">
        <v>105</v>
      </c>
      <c r="H3" s="5" t="s">
        <v>106</v>
      </c>
      <c r="I3" s="5" t="s">
        <v>107</v>
      </c>
      <c r="J3" s="5" t="s">
        <v>108</v>
      </c>
      <c r="Q3" s="59" t="s">
        <v>136</v>
      </c>
      <c r="R3" s="59"/>
      <c r="S3" s="59"/>
    </row>
    <row r="4" spans="1:19" x14ac:dyDescent="0.25">
      <c r="A4" s="46" t="s">
        <v>0</v>
      </c>
      <c r="B4" s="46" t="s">
        <v>4</v>
      </c>
      <c r="C4" s="15" t="s">
        <v>137</v>
      </c>
      <c r="D4" s="17">
        <v>0</v>
      </c>
      <c r="E4" s="18">
        <v>5</v>
      </c>
      <c r="F4" s="61"/>
      <c r="G4" s="14">
        <v>1.03</v>
      </c>
      <c r="H4" s="14">
        <v>1.03</v>
      </c>
      <c r="I4" s="14">
        <v>1.03</v>
      </c>
      <c r="J4" s="14">
        <v>1.03</v>
      </c>
      <c r="P4" s="66" t="s">
        <v>175</v>
      </c>
      <c r="Q4" s="67"/>
      <c r="R4" s="67"/>
      <c r="S4" s="68"/>
    </row>
    <row r="5" spans="1:19" ht="15.75" thickBot="1" x14ac:dyDescent="0.3">
      <c r="A5" s="47" t="s">
        <v>1</v>
      </c>
      <c r="B5" s="47" t="s">
        <v>5</v>
      </c>
      <c r="D5" s="19">
        <f ca="1">YEAR(TODAY())</f>
        <v>2015</v>
      </c>
      <c r="E5" s="8">
        <f ca="1">D5+E4</f>
        <v>2020</v>
      </c>
    </row>
    <row r="6" spans="1:19" x14ac:dyDescent="0.25">
      <c r="J6" s="7">
        <v>1.03</v>
      </c>
      <c r="K6" s="2" t="s">
        <v>167</v>
      </c>
    </row>
    <row r="7" spans="1:19" x14ac:dyDescent="0.25">
      <c r="A7" s="48"/>
      <c r="B7" s="48"/>
      <c r="C7" s="48" t="s">
        <v>103</v>
      </c>
      <c r="D7" s="35"/>
      <c r="E7" s="3" t="s">
        <v>100</v>
      </c>
      <c r="F7" s="3" t="s">
        <v>101</v>
      </c>
      <c r="G7" s="3" t="s">
        <v>104</v>
      </c>
      <c r="H7" s="3" t="s">
        <v>109</v>
      </c>
      <c r="I7" s="3" t="s">
        <v>110</v>
      </c>
      <c r="J7" s="3" t="s">
        <v>111</v>
      </c>
      <c r="K7" s="3" t="s">
        <v>112</v>
      </c>
      <c r="L7" s="3" t="s">
        <v>113</v>
      </c>
      <c r="M7" s="3" t="s">
        <v>114</v>
      </c>
      <c r="N7" s="3" t="s">
        <v>115</v>
      </c>
      <c r="O7" s="3" t="s">
        <v>116</v>
      </c>
      <c r="P7" s="3" t="s">
        <v>117</v>
      </c>
      <c r="Q7" s="3" t="s">
        <v>118</v>
      </c>
      <c r="R7" s="3" t="s">
        <v>119</v>
      </c>
      <c r="S7" s="3" t="s">
        <v>120</v>
      </c>
    </row>
    <row r="8" spans="1:19" x14ac:dyDescent="0.25">
      <c r="A8" s="39" t="s">
        <v>6</v>
      </c>
      <c r="B8" s="39" t="s">
        <v>93</v>
      </c>
      <c r="C8" s="44">
        <v>13</v>
      </c>
      <c r="D8" s="35"/>
      <c r="E8" s="40" t="str">
        <f>IF($B8="","",(IF($B8&lt;&gt;0,"NonExempt - Headcount")))</f>
        <v>NonExempt - Headcount</v>
      </c>
      <c r="F8" s="11">
        <f ca="1">IF(E8="","",$E$5)</f>
        <v>2020</v>
      </c>
      <c r="G8" s="11" t="str">
        <f>IF(E8="","",A8)</f>
        <v>001220</v>
      </c>
      <c r="H8" s="13">
        <f>IF(G8="","",(IF($C8=0,0,$C8)))</f>
        <v>13</v>
      </c>
      <c r="I8" s="13">
        <f t="shared" ref="I8" si="0">IF(H8="","",(IF($C8=0,0,$C8)))</f>
        <v>13</v>
      </c>
      <c r="J8" s="13">
        <f t="shared" ref="J8" si="1">IF(I8="","",(IF($C8=0,0,$C8)))</f>
        <v>13</v>
      </c>
      <c r="K8" s="13">
        <f t="shared" ref="K8" si="2">IF(J8="","",(IF($C8=0,0,$C8)))</f>
        <v>13</v>
      </c>
      <c r="L8" s="13">
        <f t="shared" ref="L8" si="3">IF(K8="","",(IF($C8=0,0,$C8)))</f>
        <v>13</v>
      </c>
      <c r="M8" s="13">
        <f t="shared" ref="M8" si="4">IF(L8="","",(IF($C8=0,0,$C8)))</f>
        <v>13</v>
      </c>
      <c r="N8" s="13">
        <f t="shared" ref="N8" si="5">IF(M8="","",(IF($C8=0,0,$C8)))</f>
        <v>13</v>
      </c>
      <c r="O8" s="13">
        <f t="shared" ref="O8" si="6">IF(N8="","",(IF($C8=0,0,$C8)))</f>
        <v>13</v>
      </c>
      <c r="P8" s="13">
        <f t="shared" ref="P8" si="7">IF(O8="","",(IF($C8=0,0,$C8)))</f>
        <v>13</v>
      </c>
      <c r="Q8" s="13">
        <f t="shared" ref="Q8" si="8">IF(P8="","",(IF($C8=0,0,$C8)))</f>
        <v>13</v>
      </c>
      <c r="R8" s="13">
        <f t="shared" ref="R8" si="9">IF(Q8="","",(IF($C8=0,0,$C8)))</f>
        <v>13</v>
      </c>
      <c r="S8" s="13">
        <f t="shared" ref="S8" si="10">IF(R8="","",(IF($C8=0,0,$C8)))</f>
        <v>13</v>
      </c>
    </row>
    <row r="9" spans="1:19" x14ac:dyDescent="0.25">
      <c r="A9" s="39" t="s">
        <v>6</v>
      </c>
      <c r="B9" s="39" t="s">
        <v>92</v>
      </c>
      <c r="C9" s="44">
        <v>14.535192461538461</v>
      </c>
      <c r="D9" s="35"/>
      <c r="E9" s="40" t="str">
        <f>IF($B9="","",(IF($B9&lt;&gt;0,"NonExempt - Avg Hourly Rate")))</f>
        <v>NonExempt - Avg Hourly Rate</v>
      </c>
      <c r="F9" s="11">
        <f t="shared" ref="F9:F12" ca="1" si="11">IF(E9="","",$E$5)</f>
        <v>2020</v>
      </c>
      <c r="G9" s="11" t="str">
        <f t="shared" ref="G9:G12" si="12">IF(E9="","",A9)</f>
        <v>001220</v>
      </c>
      <c r="H9" s="12">
        <f t="shared" ref="H9" si="13">IF(G9="","",(IF(C9=0,0,C9)*$G$4*$H$4*$I$4*$J$4))</f>
        <v>16.359487170507126</v>
      </c>
      <c r="I9" s="12">
        <f t="shared" ref="I9" si="14">IF(H9="","",(+H9))</f>
        <v>16.359487170507126</v>
      </c>
      <c r="J9" s="12">
        <f t="shared" ref="J9" si="15">IF(I9="","",(+I9*$J$6))</f>
        <v>16.85027178562234</v>
      </c>
      <c r="K9" s="12">
        <f t="shared" ref="K9" si="16">IF(J9="","",+J9)</f>
        <v>16.85027178562234</v>
      </c>
      <c r="L9" s="12">
        <f t="shared" ref="L9" si="17">IF(K9="","",+K9)</f>
        <v>16.85027178562234</v>
      </c>
      <c r="M9" s="12">
        <f t="shared" ref="M9" si="18">IF(L9="","",+L9)</f>
        <v>16.85027178562234</v>
      </c>
      <c r="N9" s="12">
        <f t="shared" ref="N9" si="19">IF(M9="","",+M9)</f>
        <v>16.85027178562234</v>
      </c>
      <c r="O9" s="12">
        <f t="shared" ref="O9" si="20">IF(N9="","",+N9)</f>
        <v>16.85027178562234</v>
      </c>
      <c r="P9" s="12">
        <f t="shared" ref="P9" si="21">IF(O9="","",+O9)</f>
        <v>16.85027178562234</v>
      </c>
      <c r="Q9" s="12">
        <f t="shared" ref="Q9" si="22">IF(P9="","",+P9)</f>
        <v>16.85027178562234</v>
      </c>
      <c r="R9" s="12">
        <f t="shared" ref="R9" si="23">IF(Q9="","",+Q9)</f>
        <v>16.85027178562234</v>
      </c>
      <c r="S9" s="12">
        <f t="shared" ref="S9" si="24">IF(R9="","",+R9)</f>
        <v>16.85027178562234</v>
      </c>
    </row>
    <row r="10" spans="1:19" x14ac:dyDescent="0.25">
      <c r="A10" s="39" t="s">
        <v>6</v>
      </c>
      <c r="B10" s="45" t="s">
        <v>143</v>
      </c>
      <c r="C10" s="44">
        <v>1640</v>
      </c>
      <c r="D10" s="35"/>
      <c r="E10" s="40" t="str">
        <f>IF($B10="","",(IF($B10&lt;&gt;0,"NonExempt - Vacation Hours")))</f>
        <v>NonExempt - Vacation Hours</v>
      </c>
      <c r="F10" s="11">
        <f t="shared" ca="1" si="11"/>
        <v>2020</v>
      </c>
      <c r="G10" s="11" t="str">
        <f t="shared" si="12"/>
        <v>001220</v>
      </c>
      <c r="H10" s="33">
        <f>IF(G10="","",($C10*'VACSICK EST'!C$50))</f>
        <v>69.402393913583751</v>
      </c>
      <c r="I10" s="33">
        <f>IF(H10="","",($C10*'VACSICK EST'!D$50))</f>
        <v>73.957330897450149</v>
      </c>
      <c r="J10" s="33">
        <f>IF(I10="","",($C10*'VACSICK EST'!E$50))</f>
        <v>78.512267881316518</v>
      </c>
      <c r="K10" s="33">
        <f>IF(J10="","",($C10*'VACSICK EST'!F$50))</f>
        <v>114.14469639925441</v>
      </c>
      <c r="L10" s="33">
        <f>IF(K10="","",($C10*'VACSICK EST'!G$50))</f>
        <v>142.58639773199525</v>
      </c>
      <c r="M10" s="33">
        <f>IF(L10="","",($C10*'VACSICK EST'!H$50))</f>
        <v>161.07876708101369</v>
      </c>
      <c r="N10" s="33">
        <f>IF(M10="","",($C10*'VACSICK EST'!I$50))</f>
        <v>186.42176165376719</v>
      </c>
      <c r="O10" s="33">
        <f>IF(N10="","",($C10*'VACSICK EST'!J$50))</f>
        <v>126.20481992157443</v>
      </c>
      <c r="P10" s="33">
        <f>IF(O10="","",($C10*'VACSICK EST'!K$50))</f>
        <v>112.37130760020243</v>
      </c>
      <c r="Q10" s="33">
        <f>IF(P10="","",($C10*'VACSICK EST'!L$50))</f>
        <v>148.31954508235506</v>
      </c>
      <c r="R10" s="33">
        <f>IF(Q10="","",($C10*'VACSICK EST'!M$50))</f>
        <v>142.20040899795501</v>
      </c>
      <c r="S10" s="33">
        <f>IF(R10="","",($C10*'VACSICK EST'!N$50))</f>
        <v>284.80030283953209</v>
      </c>
    </row>
    <row r="11" spans="1:19" x14ac:dyDescent="0.25">
      <c r="A11" s="39" t="s">
        <v>6</v>
      </c>
      <c r="B11" s="39" t="s">
        <v>95</v>
      </c>
      <c r="C11" s="44">
        <v>520</v>
      </c>
      <c r="D11" s="35"/>
      <c r="E11" s="40" t="str">
        <f>IF($B11="","",(IF($B11&lt;&gt;0,"NonExempt - Sick Time Hours")))</f>
        <v>NonExempt - Sick Time Hours</v>
      </c>
      <c r="F11" s="11">
        <f t="shared" ca="1" si="11"/>
        <v>2020</v>
      </c>
      <c r="G11" s="11" t="str">
        <f t="shared" si="12"/>
        <v>001220</v>
      </c>
      <c r="H11" s="33">
        <f>IF(G11="","",($C11*'VACSICK EST'!C$30))</f>
        <v>65.268187268342274</v>
      </c>
      <c r="I11" s="33">
        <f>IF(H11="","",($C11*'VACSICK EST'!D$30))</f>
        <v>56.231017174015122</v>
      </c>
      <c r="J11" s="33">
        <f>IF(I11="","",($C11*'VACSICK EST'!E$30))</f>
        <v>51.826226503695132</v>
      </c>
      <c r="K11" s="33">
        <f>IF(J11="","",($C11*'VACSICK EST'!F$30))</f>
        <v>45.906548191645051</v>
      </c>
      <c r="L11" s="33">
        <f>IF(K11="","",($C11*'VACSICK EST'!G$30))</f>
        <v>38.06658977035967</v>
      </c>
      <c r="M11" s="33">
        <f>IF(L11="","",($C11*'VACSICK EST'!H$30))</f>
        <v>35.33315400992965</v>
      </c>
      <c r="N11" s="33">
        <f>IF(M11="","",($C11*'VACSICK EST'!I$30))</f>
        <v>37.888786056541583</v>
      </c>
      <c r="O11" s="33">
        <f>IF(N11="","",($C11*'VACSICK EST'!J$30))</f>
        <v>40.721791896709725</v>
      </c>
      <c r="P11" s="33">
        <f>IF(O11="","",($C11*'VACSICK EST'!K$30))</f>
        <v>37.57111008785327</v>
      </c>
      <c r="Q11" s="33">
        <f>IF(P11="","",($C11*'VACSICK EST'!L$30))</f>
        <v>37.127786161400181</v>
      </c>
      <c r="R11" s="33">
        <f>IF(Q11="","",($C11*'VACSICK EST'!M$30))</f>
        <v>34.610085573736114</v>
      </c>
      <c r="S11" s="33">
        <f>IF(R11="","",($C11*'VACSICK EST'!N$30))</f>
        <v>39.448717305772234</v>
      </c>
    </row>
    <row r="12" spans="1:19" x14ac:dyDescent="0.25">
      <c r="A12" s="39" t="s">
        <v>8</v>
      </c>
      <c r="B12" s="39" t="s">
        <v>93</v>
      </c>
      <c r="C12" s="44">
        <v>3</v>
      </c>
      <c r="D12" s="35"/>
      <c r="E12" s="40" t="str">
        <f t="shared" ref="E12" si="25">IF($B12="","",(IF($B12&lt;&gt;0,"NonExempt - Headcount")))</f>
        <v>NonExempt - Headcount</v>
      </c>
      <c r="F12" s="11">
        <f t="shared" ca="1" si="11"/>
        <v>2020</v>
      </c>
      <c r="G12" s="11" t="str">
        <f t="shared" si="12"/>
        <v>001280</v>
      </c>
      <c r="H12" s="13">
        <f t="shared" ref="H12" si="26">IF(G12="","",(IF($C12=0,0,$C12)))</f>
        <v>3</v>
      </c>
      <c r="I12" s="13">
        <f t="shared" ref="I12" si="27">IF(H12="","",(IF($C12=0,0,$C12)))</f>
        <v>3</v>
      </c>
      <c r="J12" s="13">
        <f t="shared" ref="J12" si="28">IF(I12="","",(IF($C12=0,0,$C12)))</f>
        <v>3</v>
      </c>
      <c r="K12" s="13">
        <f t="shared" ref="K12" si="29">IF(J12="","",(IF($C12=0,0,$C12)))</f>
        <v>3</v>
      </c>
      <c r="L12" s="13">
        <f t="shared" ref="L12" si="30">IF(K12="","",(IF($C12=0,0,$C12)))</f>
        <v>3</v>
      </c>
      <c r="M12" s="13">
        <f t="shared" ref="M12" si="31">IF(L12="","",(IF($C12=0,0,$C12)))</f>
        <v>3</v>
      </c>
      <c r="N12" s="13">
        <f t="shared" ref="N12" si="32">IF(M12="","",(IF($C12=0,0,$C12)))</f>
        <v>3</v>
      </c>
      <c r="O12" s="13">
        <f t="shared" ref="O12" si="33">IF(N12="","",(IF($C12=0,0,$C12)))</f>
        <v>3</v>
      </c>
      <c r="P12" s="13">
        <f t="shared" ref="P12" si="34">IF(O12="","",(IF($C12=0,0,$C12)))</f>
        <v>3</v>
      </c>
      <c r="Q12" s="13">
        <f t="shared" ref="Q12" si="35">IF(P12="","",(IF($C12=0,0,$C12)))</f>
        <v>3</v>
      </c>
      <c r="R12" s="13">
        <f t="shared" ref="R12" si="36">IF(Q12="","",(IF($C12=0,0,$C12)))</f>
        <v>3</v>
      </c>
      <c r="S12" s="13">
        <f t="shared" ref="S12" si="37">IF(R12="","",(IF($C12=0,0,$C12)))</f>
        <v>3</v>
      </c>
    </row>
    <row r="13" spans="1:19" x14ac:dyDescent="0.25">
      <c r="A13" s="39" t="s">
        <v>8</v>
      </c>
      <c r="B13" s="39" t="s">
        <v>92</v>
      </c>
      <c r="C13" s="44">
        <v>27.868590000000001</v>
      </c>
      <c r="D13" s="35"/>
      <c r="E13" s="40" t="str">
        <f t="shared" ref="E13" si="38">IF($B13="","",(IF($B13&lt;&gt;0,"NonExempt - Avg Hourly Rate")))</f>
        <v>NonExempt - Avg Hourly Rate</v>
      </c>
      <c r="F13" s="11">
        <f t="shared" ref="F13:F76" ca="1" si="39">IF(E13="","",$E$5)</f>
        <v>2020</v>
      </c>
      <c r="G13" s="11" t="str">
        <f t="shared" ref="G13:G76" si="40">IF(E13="","",A13)</f>
        <v>001280</v>
      </c>
      <c r="H13" s="12">
        <f t="shared" ref="H13" si="41">IF(G13="","",(IF(C13=0,0,C13)*$G$4*$H$4*$I$4*$J$4))</f>
        <v>31.366343567277905</v>
      </c>
      <c r="I13" s="12">
        <f t="shared" ref="I13" si="42">IF(H13="","",(+H13))</f>
        <v>31.366343567277905</v>
      </c>
      <c r="J13" s="12">
        <f t="shared" ref="J13" si="43">IF(I13="","",(+I13*$J$6))</f>
        <v>32.307333874296241</v>
      </c>
      <c r="K13" s="12">
        <f t="shared" ref="K13" si="44">IF(J13="","",+J13)</f>
        <v>32.307333874296241</v>
      </c>
      <c r="L13" s="12">
        <f t="shared" ref="L13" si="45">IF(K13="","",+K13)</f>
        <v>32.307333874296241</v>
      </c>
      <c r="M13" s="12">
        <f t="shared" ref="M13" si="46">IF(L13="","",+L13)</f>
        <v>32.307333874296241</v>
      </c>
      <c r="N13" s="12">
        <f t="shared" ref="N13" si="47">IF(M13="","",+M13)</f>
        <v>32.307333874296241</v>
      </c>
      <c r="O13" s="12">
        <f t="shared" ref="O13" si="48">IF(N13="","",+N13)</f>
        <v>32.307333874296241</v>
      </c>
      <c r="P13" s="12">
        <f t="shared" ref="P13" si="49">IF(O13="","",+O13)</f>
        <v>32.307333874296241</v>
      </c>
      <c r="Q13" s="12">
        <f t="shared" ref="Q13" si="50">IF(P13="","",+P13)</f>
        <v>32.307333874296241</v>
      </c>
      <c r="R13" s="12">
        <f t="shared" ref="R13" si="51">IF(Q13="","",+Q13)</f>
        <v>32.307333874296241</v>
      </c>
      <c r="S13" s="12">
        <f t="shared" ref="S13" si="52">IF(R13="","",+R13)</f>
        <v>32.307333874296241</v>
      </c>
    </row>
    <row r="14" spans="1:19" x14ac:dyDescent="0.25">
      <c r="A14" s="39" t="s">
        <v>8</v>
      </c>
      <c r="B14" s="39" t="s">
        <v>143</v>
      </c>
      <c r="C14" s="44">
        <v>560</v>
      </c>
      <c r="D14" s="35"/>
      <c r="E14" s="40" t="str">
        <f t="shared" ref="E14" si="53">IF($B14="","",(IF($B14&lt;&gt;0,"NonExempt - Vacation Hours")))</f>
        <v>NonExempt - Vacation Hours</v>
      </c>
      <c r="F14" s="11">
        <f t="shared" ca="1" si="39"/>
        <v>2020</v>
      </c>
      <c r="G14" s="11" t="str">
        <f t="shared" si="40"/>
        <v>001280</v>
      </c>
      <c r="H14" s="33">
        <f>IF(G14="","",($C14*'VACSICK EST'!C$50))</f>
        <v>23.698378409516405</v>
      </c>
      <c r="I14" s="33">
        <f>IF(H14="","",($C14*'VACSICK EST'!D$50))</f>
        <v>25.253722745470782</v>
      </c>
      <c r="J14" s="33">
        <f>IF(I14="","",($C14*'VACSICK EST'!E$50))</f>
        <v>26.809067081425155</v>
      </c>
      <c r="K14" s="33">
        <f>IF(J14="","",($C14*'VACSICK EST'!F$50))</f>
        <v>38.976237794867359</v>
      </c>
      <c r="L14" s="33">
        <f>IF(K14="","",($C14*'VACSICK EST'!G$50))</f>
        <v>48.688038249949599</v>
      </c>
      <c r="M14" s="33">
        <f>IF(L14="","",($C14*'VACSICK EST'!H$50))</f>
        <v>55.00250583254126</v>
      </c>
      <c r="N14" s="33">
        <f>IF(M14="","",($C14*'VACSICK EST'!I$50))</f>
        <v>63.656211296408308</v>
      </c>
      <c r="O14" s="33">
        <f>IF(N14="","",($C14*'VACSICK EST'!J$50))</f>
        <v>43.094328753708346</v>
      </c>
      <c r="P14" s="33">
        <f>IF(O14="","",($C14*'VACSICK EST'!K$50))</f>
        <v>38.370690400069122</v>
      </c>
      <c r="Q14" s="33">
        <f>IF(P14="","",($C14*'VACSICK EST'!L$50))</f>
        <v>50.645698320804172</v>
      </c>
      <c r="R14" s="33">
        <f>IF(Q14="","",($C14*'VACSICK EST'!M$50))</f>
        <v>48.556237218813905</v>
      </c>
      <c r="S14" s="33">
        <f>IF(R14="","",($C14*'VACSICK EST'!N$50))</f>
        <v>97.248883896425582</v>
      </c>
    </row>
    <row r="15" spans="1:19" x14ac:dyDescent="0.25">
      <c r="A15" s="39" t="s">
        <v>8</v>
      </c>
      <c r="B15" s="39" t="s">
        <v>95</v>
      </c>
      <c r="C15" s="44">
        <v>120</v>
      </c>
      <c r="D15" s="35"/>
      <c r="E15" s="40" t="str">
        <f t="shared" ref="E15" si="54">IF($B15="","",(IF($B15&lt;&gt;0,"NonExempt - Sick Time Hours")))</f>
        <v>NonExempt - Sick Time Hours</v>
      </c>
      <c r="F15" s="11">
        <f t="shared" ca="1" si="39"/>
        <v>2020</v>
      </c>
      <c r="G15" s="11" t="str">
        <f t="shared" si="40"/>
        <v>001280</v>
      </c>
      <c r="H15" s="33">
        <f>IF(G15="","",($C15*'VACSICK EST'!C$30))</f>
        <v>15.061889369617449</v>
      </c>
      <c r="I15" s="33">
        <f>IF(H15="","",($C15*'VACSICK EST'!D$30))</f>
        <v>12.976388578618876</v>
      </c>
      <c r="J15" s="33">
        <f>IF(I15="","",($C15*'VACSICK EST'!E$30))</f>
        <v>11.959898423929646</v>
      </c>
      <c r="K15" s="33">
        <f>IF(J15="","",($C15*'VACSICK EST'!F$30))</f>
        <v>10.593818813456551</v>
      </c>
      <c r="L15" s="33">
        <f>IF(K15="","",($C15*'VACSICK EST'!G$30))</f>
        <v>8.7845976393137697</v>
      </c>
      <c r="M15" s="33">
        <f>IF(L15="","",($C15*'VACSICK EST'!H$30))</f>
        <v>8.1538047715222266</v>
      </c>
      <c r="N15" s="33">
        <f>IF(M15="","",($C15*'VACSICK EST'!I$30))</f>
        <v>8.7435660130480581</v>
      </c>
      <c r="O15" s="33">
        <f>IF(N15="","",($C15*'VACSICK EST'!J$30))</f>
        <v>9.3973365915483971</v>
      </c>
      <c r="P15" s="33">
        <f>IF(O15="","",($C15*'VACSICK EST'!K$30))</f>
        <v>8.6702561741199862</v>
      </c>
      <c r="Q15" s="33">
        <f>IF(P15="","",($C15*'VACSICK EST'!L$30))</f>
        <v>8.5679506526308113</v>
      </c>
      <c r="R15" s="33">
        <f>IF(Q15="","",($C15*'VACSICK EST'!M$30))</f>
        <v>7.9869428247083336</v>
      </c>
      <c r="S15" s="33">
        <f>IF(R15="","",($C15*'VACSICK EST'!N$30))</f>
        <v>9.1035501474859011</v>
      </c>
    </row>
    <row r="16" spans="1:19" x14ac:dyDescent="0.25">
      <c r="A16" s="39" t="s">
        <v>9</v>
      </c>
      <c r="B16" s="39" t="s">
        <v>93</v>
      </c>
      <c r="C16" s="44">
        <v>2</v>
      </c>
      <c r="D16" s="35"/>
      <c r="E16" s="40" t="str">
        <f t="shared" ref="E16" si="55">IF($B16="","",(IF($B16&lt;&gt;0,"NonExempt - Headcount")))</f>
        <v>NonExempt - Headcount</v>
      </c>
      <c r="F16" s="11">
        <f t="shared" ca="1" si="39"/>
        <v>2020</v>
      </c>
      <c r="G16" s="11" t="str">
        <f t="shared" si="40"/>
        <v>001295</v>
      </c>
      <c r="H16" s="13">
        <f t="shared" ref="H16" si="56">IF(G16="","",(IF($C16=0,0,$C16)))</f>
        <v>2</v>
      </c>
      <c r="I16" s="13">
        <f t="shared" ref="I16" si="57">IF(H16="","",(IF($C16=0,0,$C16)))</f>
        <v>2</v>
      </c>
      <c r="J16" s="13">
        <f t="shared" ref="J16" si="58">IF(I16="","",(IF($C16=0,0,$C16)))</f>
        <v>2</v>
      </c>
      <c r="K16" s="13">
        <f t="shared" ref="K16" si="59">IF(J16="","",(IF($C16=0,0,$C16)))</f>
        <v>2</v>
      </c>
      <c r="L16" s="13">
        <f t="shared" ref="L16" si="60">IF(K16="","",(IF($C16=0,0,$C16)))</f>
        <v>2</v>
      </c>
      <c r="M16" s="13">
        <f t="shared" ref="M16" si="61">IF(L16="","",(IF($C16=0,0,$C16)))</f>
        <v>2</v>
      </c>
      <c r="N16" s="13">
        <f t="shared" ref="N16" si="62">IF(M16="","",(IF($C16=0,0,$C16)))</f>
        <v>2</v>
      </c>
      <c r="O16" s="13">
        <f t="shared" ref="O16" si="63">IF(N16="","",(IF($C16=0,0,$C16)))</f>
        <v>2</v>
      </c>
      <c r="P16" s="13">
        <f t="shared" ref="P16" si="64">IF(O16="","",(IF($C16=0,0,$C16)))</f>
        <v>2</v>
      </c>
      <c r="Q16" s="13">
        <f t="shared" ref="Q16" si="65">IF(P16="","",(IF($C16=0,0,$C16)))</f>
        <v>2</v>
      </c>
      <c r="R16" s="13">
        <f t="shared" ref="R16" si="66">IF(Q16="","",(IF($C16=0,0,$C16)))</f>
        <v>2</v>
      </c>
      <c r="S16" s="13">
        <f t="shared" ref="S16" si="67">IF(R16="","",(IF($C16=0,0,$C16)))</f>
        <v>2</v>
      </c>
    </row>
    <row r="17" spans="1:19" x14ac:dyDescent="0.25">
      <c r="A17" s="39" t="s">
        <v>9</v>
      </c>
      <c r="B17" s="39" t="s">
        <v>92</v>
      </c>
      <c r="C17" s="44">
        <v>24.317307499999998</v>
      </c>
      <c r="D17" s="35"/>
      <c r="E17" s="40" t="str">
        <f t="shared" ref="E17" si="68">IF($B17="","",(IF($B17&lt;&gt;0,"NonExempt - Avg Hourly Rate")))</f>
        <v>NonExempt - Avg Hourly Rate</v>
      </c>
      <c r="F17" s="11">
        <f t="shared" ca="1" si="39"/>
        <v>2020</v>
      </c>
      <c r="G17" s="11" t="str">
        <f t="shared" si="40"/>
        <v>001295</v>
      </c>
      <c r="H17" s="12">
        <f t="shared" ref="H17" si="69">IF(G17="","",(IF(C17=0,0,C17)*$G$4*$H$4*$I$4*$J$4))</f>
        <v>27.369343826729075</v>
      </c>
      <c r="I17" s="12">
        <f t="shared" ref="I17" si="70">IF(H17="","",(+H17))</f>
        <v>27.369343826729075</v>
      </c>
      <c r="J17" s="12">
        <f t="shared" ref="J17" si="71">IF(I17="","",(+I17*$J$6))</f>
        <v>28.190424141530947</v>
      </c>
      <c r="K17" s="12">
        <f t="shared" ref="K17" si="72">IF(J17="","",+J17)</f>
        <v>28.190424141530947</v>
      </c>
      <c r="L17" s="12">
        <f t="shared" ref="L17" si="73">IF(K17="","",+K17)</f>
        <v>28.190424141530947</v>
      </c>
      <c r="M17" s="12">
        <f t="shared" ref="M17" si="74">IF(L17="","",+L17)</f>
        <v>28.190424141530947</v>
      </c>
      <c r="N17" s="12">
        <f t="shared" ref="N17" si="75">IF(M17="","",+M17)</f>
        <v>28.190424141530947</v>
      </c>
      <c r="O17" s="12">
        <f t="shared" ref="O17" si="76">IF(N17="","",+N17)</f>
        <v>28.190424141530947</v>
      </c>
      <c r="P17" s="12">
        <f t="shared" ref="P17" si="77">IF(O17="","",+O17)</f>
        <v>28.190424141530947</v>
      </c>
      <c r="Q17" s="12">
        <f t="shared" ref="Q17" si="78">IF(P17="","",+P17)</f>
        <v>28.190424141530947</v>
      </c>
      <c r="R17" s="12">
        <f t="shared" ref="R17" si="79">IF(Q17="","",+Q17)</f>
        <v>28.190424141530947</v>
      </c>
      <c r="S17" s="12">
        <f t="shared" ref="S17" si="80">IF(R17="","",+R17)</f>
        <v>28.190424141530947</v>
      </c>
    </row>
    <row r="18" spans="1:19" x14ac:dyDescent="0.25">
      <c r="A18" s="39" t="s">
        <v>9</v>
      </c>
      <c r="B18" s="45" t="s">
        <v>143</v>
      </c>
      <c r="C18" s="44">
        <v>400</v>
      </c>
      <c r="D18" s="35"/>
      <c r="E18" s="40" t="str">
        <f t="shared" ref="E18" si="81">IF($B18="","",(IF($B18&lt;&gt;0,"NonExempt - Vacation Hours")))</f>
        <v>NonExempt - Vacation Hours</v>
      </c>
      <c r="F18" s="11">
        <f t="shared" ca="1" si="39"/>
        <v>2020</v>
      </c>
      <c r="G18" s="11" t="str">
        <f t="shared" si="40"/>
        <v>001295</v>
      </c>
      <c r="H18" s="33">
        <f>IF(G18="","",($C18*'VACSICK EST'!C$50))</f>
        <v>16.927413149654573</v>
      </c>
      <c r="I18" s="33">
        <f>IF(H18="","",($C18*'VACSICK EST'!D$50))</f>
        <v>18.038373389621988</v>
      </c>
      <c r="J18" s="33">
        <f>IF(I18="","",($C18*'VACSICK EST'!E$50))</f>
        <v>19.149333629589396</v>
      </c>
      <c r="K18" s="33">
        <f>IF(J18="","",($C18*'VACSICK EST'!F$50))</f>
        <v>27.840169853476688</v>
      </c>
      <c r="L18" s="33">
        <f>IF(K18="","",($C18*'VACSICK EST'!G$50))</f>
        <v>34.777170178535428</v>
      </c>
      <c r="M18" s="33">
        <f>IF(L18="","",($C18*'VACSICK EST'!H$50))</f>
        <v>39.287504166100902</v>
      </c>
      <c r="N18" s="33">
        <f>IF(M18="","",($C18*'VACSICK EST'!I$50))</f>
        <v>45.468722354577359</v>
      </c>
      <c r="O18" s="33">
        <f>IF(N18="","",($C18*'VACSICK EST'!J$50))</f>
        <v>30.781663395505959</v>
      </c>
      <c r="P18" s="33">
        <f>IF(O18="","",($C18*'VACSICK EST'!K$50))</f>
        <v>27.407636000049372</v>
      </c>
      <c r="Q18" s="33">
        <f>IF(P18="","",($C18*'VACSICK EST'!L$50))</f>
        <v>36.17549880057441</v>
      </c>
      <c r="R18" s="33">
        <f>IF(Q18="","",($C18*'VACSICK EST'!M$50))</f>
        <v>34.683026584867079</v>
      </c>
      <c r="S18" s="33">
        <f>IF(R18="","",($C18*'VACSICK EST'!N$50))</f>
        <v>69.463488497446846</v>
      </c>
    </row>
    <row r="19" spans="1:19" x14ac:dyDescent="0.25">
      <c r="A19" s="39" t="s">
        <v>9</v>
      </c>
      <c r="B19" s="39" t="s">
        <v>95</v>
      </c>
      <c r="C19" s="44">
        <v>80</v>
      </c>
      <c r="D19" s="35"/>
      <c r="E19" s="40" t="str">
        <f t="shared" ref="E19" si="82">IF($B19="","",(IF($B19&lt;&gt;0,"NonExempt - Sick Time Hours")))</f>
        <v>NonExempt - Sick Time Hours</v>
      </c>
      <c r="F19" s="11">
        <f t="shared" ca="1" si="39"/>
        <v>2020</v>
      </c>
      <c r="G19" s="11" t="str">
        <f t="shared" si="40"/>
        <v>001295</v>
      </c>
      <c r="H19" s="33">
        <f>IF(G19="","",($C19*'VACSICK EST'!C$30))</f>
        <v>10.041259579744965</v>
      </c>
      <c r="I19" s="33">
        <f>IF(H19="","",($C19*'VACSICK EST'!D$30))</f>
        <v>8.6509257190792503</v>
      </c>
      <c r="J19" s="33">
        <f>IF(I19="","",($C19*'VACSICK EST'!E$30))</f>
        <v>7.973265615953097</v>
      </c>
      <c r="K19" s="33">
        <f>IF(J19="","",($C19*'VACSICK EST'!F$30))</f>
        <v>7.0625458756377002</v>
      </c>
      <c r="L19" s="33">
        <f>IF(K19="","",($C19*'VACSICK EST'!G$30))</f>
        <v>5.8563984262091795</v>
      </c>
      <c r="M19" s="33">
        <f>IF(L19="","",($C19*'VACSICK EST'!H$30))</f>
        <v>5.4358698476814844</v>
      </c>
      <c r="N19" s="33">
        <f>IF(M19="","",($C19*'VACSICK EST'!I$30))</f>
        <v>5.8290440086987054</v>
      </c>
      <c r="O19" s="33">
        <f>IF(N19="","",($C19*'VACSICK EST'!J$30))</f>
        <v>6.264891061032265</v>
      </c>
      <c r="P19" s="33">
        <f>IF(O19="","",($C19*'VACSICK EST'!K$30))</f>
        <v>5.7801707827466577</v>
      </c>
      <c r="Q19" s="33">
        <f>IF(P19="","",($C19*'VACSICK EST'!L$30))</f>
        <v>5.7119671017538742</v>
      </c>
      <c r="R19" s="33">
        <f>IF(Q19="","",($C19*'VACSICK EST'!M$30))</f>
        <v>5.3246285498055554</v>
      </c>
      <c r="S19" s="33">
        <f>IF(R19="","",($C19*'VACSICK EST'!N$30))</f>
        <v>6.0690334316572674</v>
      </c>
    </row>
    <row r="20" spans="1:19" x14ac:dyDescent="0.25">
      <c r="A20" s="39" t="s">
        <v>13</v>
      </c>
      <c r="B20" s="39" t="s">
        <v>93</v>
      </c>
      <c r="C20" s="44">
        <v>1</v>
      </c>
      <c r="D20" s="35"/>
      <c r="E20" s="40" t="str">
        <f t="shared" ref="E20" si="83">IF($B20="","",(IF($B20&lt;&gt;0,"NonExempt - Headcount")))</f>
        <v>NonExempt - Headcount</v>
      </c>
      <c r="F20" s="11">
        <f t="shared" ca="1" si="39"/>
        <v>2020</v>
      </c>
      <c r="G20" s="11" t="str">
        <f t="shared" si="40"/>
        <v>002030</v>
      </c>
      <c r="H20" s="13">
        <f t="shared" ref="H20" si="84">IF(G20="","",(IF($C20=0,0,$C20)))</f>
        <v>1</v>
      </c>
      <c r="I20" s="13">
        <f t="shared" ref="I20" si="85">IF(H20="","",(IF($C20=0,0,$C20)))</f>
        <v>1</v>
      </c>
      <c r="J20" s="13">
        <f t="shared" ref="J20" si="86">IF(I20="","",(IF($C20=0,0,$C20)))</f>
        <v>1</v>
      </c>
      <c r="K20" s="13">
        <f t="shared" ref="K20" si="87">IF(J20="","",(IF($C20=0,0,$C20)))</f>
        <v>1</v>
      </c>
      <c r="L20" s="13">
        <f t="shared" ref="L20" si="88">IF(K20="","",(IF($C20=0,0,$C20)))</f>
        <v>1</v>
      </c>
      <c r="M20" s="13">
        <f t="shared" ref="M20" si="89">IF(L20="","",(IF($C20=0,0,$C20)))</f>
        <v>1</v>
      </c>
      <c r="N20" s="13">
        <f t="shared" ref="N20" si="90">IF(M20="","",(IF($C20=0,0,$C20)))</f>
        <v>1</v>
      </c>
      <c r="O20" s="13">
        <f t="shared" ref="O20" si="91">IF(N20="","",(IF($C20=0,0,$C20)))</f>
        <v>1</v>
      </c>
      <c r="P20" s="13">
        <f t="shared" ref="P20" si="92">IF(O20="","",(IF($C20=0,0,$C20)))</f>
        <v>1</v>
      </c>
      <c r="Q20" s="13">
        <f t="shared" ref="Q20" si="93">IF(P20="","",(IF($C20=0,0,$C20)))</f>
        <v>1</v>
      </c>
      <c r="R20" s="13">
        <f t="shared" ref="R20" si="94">IF(Q20="","",(IF($C20=0,0,$C20)))</f>
        <v>1</v>
      </c>
      <c r="S20" s="13">
        <f t="shared" ref="S20" si="95">IF(R20="","",(IF($C20=0,0,$C20)))</f>
        <v>1</v>
      </c>
    </row>
    <row r="21" spans="1:19" x14ac:dyDescent="0.25">
      <c r="A21" s="39" t="s">
        <v>13</v>
      </c>
      <c r="B21" s="39" t="s">
        <v>92</v>
      </c>
      <c r="C21" s="44">
        <v>28.567308000000001</v>
      </c>
      <c r="D21" s="35"/>
      <c r="E21" s="40" t="str">
        <f t="shared" ref="E21" si="96">IF($B21="","",(IF($B21&lt;&gt;0,"NonExempt - Avg Hourly Rate")))</f>
        <v>NonExempt - Avg Hourly Rate</v>
      </c>
      <c r="F21" s="11">
        <f t="shared" ca="1" si="39"/>
        <v>2020</v>
      </c>
      <c r="G21" s="11" t="str">
        <f t="shared" si="40"/>
        <v>002030</v>
      </c>
      <c r="H21" s="12">
        <f t="shared" ref="H21" si="97">IF(G21="","",(IF(C21=0,0,C21)*$G$4*$H$4*$I$4*$J$4))</f>
        <v>32.152756831983481</v>
      </c>
      <c r="I21" s="12">
        <f t="shared" ref="I21" si="98">IF(H21="","",(+H21))</f>
        <v>32.152756831983481</v>
      </c>
      <c r="J21" s="12">
        <f t="shared" ref="J21" si="99">IF(I21="","",(+I21*$J$6))</f>
        <v>33.117339536942985</v>
      </c>
      <c r="K21" s="12">
        <f t="shared" ref="K21" si="100">IF(J21="","",+J21)</f>
        <v>33.117339536942985</v>
      </c>
      <c r="L21" s="12">
        <f t="shared" ref="L21" si="101">IF(K21="","",+K21)</f>
        <v>33.117339536942985</v>
      </c>
      <c r="M21" s="12">
        <f t="shared" ref="M21" si="102">IF(L21="","",+L21)</f>
        <v>33.117339536942985</v>
      </c>
      <c r="N21" s="12">
        <f t="shared" ref="N21" si="103">IF(M21="","",+M21)</f>
        <v>33.117339536942985</v>
      </c>
      <c r="O21" s="12">
        <f t="shared" ref="O21" si="104">IF(N21="","",+N21)</f>
        <v>33.117339536942985</v>
      </c>
      <c r="P21" s="12">
        <f t="shared" ref="P21" si="105">IF(O21="","",+O21)</f>
        <v>33.117339536942985</v>
      </c>
      <c r="Q21" s="12">
        <f t="shared" ref="Q21" si="106">IF(P21="","",+P21)</f>
        <v>33.117339536942985</v>
      </c>
      <c r="R21" s="12">
        <f t="shared" ref="R21" si="107">IF(Q21="","",+Q21)</f>
        <v>33.117339536942985</v>
      </c>
      <c r="S21" s="12">
        <f t="shared" ref="S21" si="108">IF(R21="","",+R21)</f>
        <v>33.117339536942985</v>
      </c>
    </row>
    <row r="22" spans="1:19" x14ac:dyDescent="0.25">
      <c r="A22" s="39" t="s">
        <v>13</v>
      </c>
      <c r="B22" s="39" t="s">
        <v>143</v>
      </c>
      <c r="C22" s="44">
        <v>200</v>
      </c>
      <c r="D22" s="35"/>
      <c r="E22" s="40" t="str">
        <f t="shared" ref="E22" si="109">IF($B22="","",(IF($B22&lt;&gt;0,"NonExempt - Vacation Hours")))</f>
        <v>NonExempt - Vacation Hours</v>
      </c>
      <c r="F22" s="11">
        <f t="shared" ca="1" si="39"/>
        <v>2020</v>
      </c>
      <c r="G22" s="11" t="str">
        <f t="shared" si="40"/>
        <v>002030</v>
      </c>
      <c r="H22" s="33">
        <f>IF(G22="","",($C22*'VACSICK EST'!C$50))</f>
        <v>8.4637065748272864</v>
      </c>
      <c r="I22" s="33">
        <f>IF(H22="","",($C22*'VACSICK EST'!D$50))</f>
        <v>9.019186694810994</v>
      </c>
      <c r="J22" s="33">
        <f>IF(I22="","",($C22*'VACSICK EST'!E$50))</f>
        <v>9.5746668147946981</v>
      </c>
      <c r="K22" s="33">
        <f>IF(J22="","",($C22*'VACSICK EST'!F$50))</f>
        <v>13.920084926738344</v>
      </c>
      <c r="L22" s="33">
        <f>IF(K22="","",($C22*'VACSICK EST'!G$50))</f>
        <v>17.388585089267714</v>
      </c>
      <c r="M22" s="33">
        <f>IF(L22="","",($C22*'VACSICK EST'!H$50))</f>
        <v>19.643752083050451</v>
      </c>
      <c r="N22" s="33">
        <f>IF(M22="","",($C22*'VACSICK EST'!I$50))</f>
        <v>22.73436117728868</v>
      </c>
      <c r="O22" s="33">
        <f>IF(N22="","",($C22*'VACSICK EST'!J$50))</f>
        <v>15.390831697752979</v>
      </c>
      <c r="P22" s="33">
        <f>IF(O22="","",($C22*'VACSICK EST'!K$50))</f>
        <v>13.703818000024686</v>
      </c>
      <c r="Q22" s="33">
        <f>IF(P22="","",($C22*'VACSICK EST'!L$50))</f>
        <v>18.087749400287205</v>
      </c>
      <c r="R22" s="33">
        <f>IF(Q22="","",($C22*'VACSICK EST'!M$50))</f>
        <v>17.34151329243354</v>
      </c>
      <c r="S22" s="33">
        <f>IF(R22="","",($C22*'VACSICK EST'!N$50))</f>
        <v>34.731744248723423</v>
      </c>
    </row>
    <row r="23" spans="1:19" x14ac:dyDescent="0.25">
      <c r="A23" s="39" t="s">
        <v>13</v>
      </c>
      <c r="B23" s="39" t="s">
        <v>95</v>
      </c>
      <c r="C23" s="44">
        <v>40</v>
      </c>
      <c r="D23" s="35"/>
      <c r="E23" s="40" t="str">
        <f t="shared" ref="E23" si="110">IF($B23="","",(IF($B23&lt;&gt;0,"NonExempt - Sick Time Hours")))</f>
        <v>NonExempt - Sick Time Hours</v>
      </c>
      <c r="F23" s="11">
        <f t="shared" ca="1" si="39"/>
        <v>2020</v>
      </c>
      <c r="G23" s="11" t="str">
        <f t="shared" si="40"/>
        <v>002030</v>
      </c>
      <c r="H23" s="33">
        <f>IF(G23="","",($C23*'VACSICK EST'!C$30))</f>
        <v>5.0206297898724825</v>
      </c>
      <c r="I23" s="33">
        <f>IF(H23="","",($C23*'VACSICK EST'!D$30))</f>
        <v>4.3254628595396252</v>
      </c>
      <c r="J23" s="33">
        <f>IF(I23="","",($C23*'VACSICK EST'!E$30))</f>
        <v>3.9866328079765485</v>
      </c>
      <c r="K23" s="33">
        <f>IF(J23="","",($C23*'VACSICK EST'!F$30))</f>
        <v>3.5312729378188501</v>
      </c>
      <c r="L23" s="33">
        <f>IF(K23="","",($C23*'VACSICK EST'!G$30))</f>
        <v>2.9281992131045897</v>
      </c>
      <c r="M23" s="33">
        <f>IF(L23="","",($C23*'VACSICK EST'!H$30))</f>
        <v>2.7179349238407422</v>
      </c>
      <c r="N23" s="33">
        <f>IF(M23="","",($C23*'VACSICK EST'!I$30))</f>
        <v>2.9145220043493527</v>
      </c>
      <c r="O23" s="33">
        <f>IF(N23="","",($C23*'VACSICK EST'!J$30))</f>
        <v>3.1324455305161325</v>
      </c>
      <c r="P23" s="33">
        <f>IF(O23="","",($C23*'VACSICK EST'!K$30))</f>
        <v>2.8900853913733289</v>
      </c>
      <c r="Q23" s="33">
        <f>IF(P23="","",($C23*'VACSICK EST'!L$30))</f>
        <v>2.8559835508769371</v>
      </c>
      <c r="R23" s="33">
        <f>IF(Q23="","",($C23*'VACSICK EST'!M$30))</f>
        <v>2.6623142749027777</v>
      </c>
      <c r="S23" s="33">
        <f>IF(R23="","",($C23*'VACSICK EST'!N$30))</f>
        <v>3.0345167158286337</v>
      </c>
    </row>
    <row r="24" spans="1:19" x14ac:dyDescent="0.25">
      <c r="A24" s="39" t="s">
        <v>21</v>
      </c>
      <c r="B24" s="39" t="s">
        <v>93</v>
      </c>
      <c r="C24" s="44">
        <v>1</v>
      </c>
      <c r="D24" s="35"/>
      <c r="E24" s="40" t="str">
        <f t="shared" ref="E24" si="111">IF($B24="","",(IF($B24&lt;&gt;0,"NonExempt - Headcount")))</f>
        <v>NonExempt - Headcount</v>
      </c>
      <c r="F24" s="11">
        <f t="shared" ca="1" si="39"/>
        <v>2020</v>
      </c>
      <c r="G24" s="11" t="str">
        <f t="shared" si="40"/>
        <v>002340</v>
      </c>
      <c r="H24" s="13">
        <f t="shared" ref="H24" si="112">IF(G24="","",(IF($C24=0,0,$C24)))</f>
        <v>1</v>
      </c>
      <c r="I24" s="13">
        <f t="shared" ref="I24" si="113">IF(H24="","",(IF($C24=0,0,$C24)))</f>
        <v>1</v>
      </c>
      <c r="J24" s="13">
        <f t="shared" ref="J24" si="114">IF(I24="","",(IF($C24=0,0,$C24)))</f>
        <v>1</v>
      </c>
      <c r="K24" s="13">
        <f t="shared" ref="K24" si="115">IF(J24="","",(IF($C24=0,0,$C24)))</f>
        <v>1</v>
      </c>
      <c r="L24" s="13">
        <f t="shared" ref="L24" si="116">IF(K24="","",(IF($C24=0,0,$C24)))</f>
        <v>1</v>
      </c>
      <c r="M24" s="13">
        <f t="shared" ref="M24" si="117">IF(L24="","",(IF($C24=0,0,$C24)))</f>
        <v>1</v>
      </c>
      <c r="N24" s="13">
        <f t="shared" ref="N24" si="118">IF(M24="","",(IF($C24=0,0,$C24)))</f>
        <v>1</v>
      </c>
      <c r="O24" s="13">
        <f t="shared" ref="O24" si="119">IF(N24="","",(IF($C24=0,0,$C24)))</f>
        <v>1</v>
      </c>
      <c r="P24" s="13">
        <f t="shared" ref="P24" si="120">IF(O24="","",(IF($C24=0,0,$C24)))</f>
        <v>1</v>
      </c>
      <c r="Q24" s="13">
        <f t="shared" ref="Q24" si="121">IF(P24="","",(IF($C24=0,0,$C24)))</f>
        <v>1</v>
      </c>
      <c r="R24" s="13">
        <f t="shared" ref="R24" si="122">IF(Q24="","",(IF($C24=0,0,$C24)))</f>
        <v>1</v>
      </c>
      <c r="S24" s="13">
        <f t="shared" ref="S24" si="123">IF(R24="","",(IF($C24=0,0,$C24)))</f>
        <v>1</v>
      </c>
    </row>
    <row r="25" spans="1:19" x14ac:dyDescent="0.25">
      <c r="A25" s="39" t="s">
        <v>21</v>
      </c>
      <c r="B25" s="39" t="s">
        <v>92</v>
      </c>
      <c r="C25" s="44">
        <v>26.725961999999999</v>
      </c>
      <c r="D25" s="35"/>
      <c r="E25" s="40" t="str">
        <f t="shared" ref="E25" si="124">IF($B25="","",(IF($B25&lt;&gt;0,"NonExempt - Avg Hourly Rate")))</f>
        <v>NonExempt - Avg Hourly Rate</v>
      </c>
      <c r="F25" s="11">
        <f t="shared" ca="1" si="39"/>
        <v>2020</v>
      </c>
      <c r="G25" s="11" t="str">
        <f t="shared" si="40"/>
        <v>002340</v>
      </c>
      <c r="H25" s="12">
        <f t="shared" ref="H25" si="125">IF(G25="","",(IF(C25=0,0,C25)*$G$4*$H$4*$I$4*$J$4))</f>
        <v>30.080305686725222</v>
      </c>
      <c r="I25" s="12">
        <f t="shared" ref="I25" si="126">IF(H25="","",(+H25))</f>
        <v>30.080305686725222</v>
      </c>
      <c r="J25" s="12">
        <f t="shared" ref="J25" si="127">IF(I25="","",(+I25*$J$6))</f>
        <v>30.982714857326979</v>
      </c>
      <c r="K25" s="12">
        <f t="shared" ref="K25" si="128">IF(J25="","",+J25)</f>
        <v>30.982714857326979</v>
      </c>
      <c r="L25" s="12">
        <f t="shared" ref="L25" si="129">IF(K25="","",+K25)</f>
        <v>30.982714857326979</v>
      </c>
      <c r="M25" s="12">
        <f t="shared" ref="M25" si="130">IF(L25="","",+L25)</f>
        <v>30.982714857326979</v>
      </c>
      <c r="N25" s="12">
        <f t="shared" ref="N25" si="131">IF(M25="","",+M25)</f>
        <v>30.982714857326979</v>
      </c>
      <c r="O25" s="12">
        <f t="shared" ref="O25" si="132">IF(N25="","",+N25)</f>
        <v>30.982714857326979</v>
      </c>
      <c r="P25" s="12">
        <f t="shared" ref="P25" si="133">IF(O25="","",+O25)</f>
        <v>30.982714857326979</v>
      </c>
      <c r="Q25" s="12">
        <f t="shared" ref="Q25" si="134">IF(P25="","",+P25)</f>
        <v>30.982714857326979</v>
      </c>
      <c r="R25" s="12">
        <f t="shared" ref="R25" si="135">IF(Q25="","",+Q25)</f>
        <v>30.982714857326979</v>
      </c>
      <c r="S25" s="12">
        <f t="shared" ref="S25" si="136">IF(R25="","",+R25)</f>
        <v>30.982714857326979</v>
      </c>
    </row>
    <row r="26" spans="1:19" x14ac:dyDescent="0.25">
      <c r="A26" s="39" t="s">
        <v>21</v>
      </c>
      <c r="B26" s="39" t="s">
        <v>143</v>
      </c>
      <c r="C26" s="44">
        <v>200</v>
      </c>
      <c r="D26" s="35"/>
      <c r="E26" s="40" t="str">
        <f t="shared" ref="E26" si="137">IF($B26="","",(IF($B26&lt;&gt;0,"NonExempt - Vacation Hours")))</f>
        <v>NonExempt - Vacation Hours</v>
      </c>
      <c r="F26" s="11">
        <f t="shared" ca="1" si="39"/>
        <v>2020</v>
      </c>
      <c r="G26" s="11" t="str">
        <f t="shared" si="40"/>
        <v>002340</v>
      </c>
      <c r="H26" s="33">
        <f>IF(G26="","",($C26*'VACSICK EST'!C$50))</f>
        <v>8.4637065748272864</v>
      </c>
      <c r="I26" s="33">
        <f>IF(H26="","",($C26*'VACSICK EST'!D$50))</f>
        <v>9.019186694810994</v>
      </c>
      <c r="J26" s="33">
        <f>IF(I26="","",($C26*'VACSICK EST'!E$50))</f>
        <v>9.5746668147946981</v>
      </c>
      <c r="K26" s="33">
        <f>IF(J26="","",($C26*'VACSICK EST'!F$50))</f>
        <v>13.920084926738344</v>
      </c>
      <c r="L26" s="33">
        <f>IF(K26="","",($C26*'VACSICK EST'!G$50))</f>
        <v>17.388585089267714</v>
      </c>
      <c r="M26" s="33">
        <f>IF(L26="","",($C26*'VACSICK EST'!H$50))</f>
        <v>19.643752083050451</v>
      </c>
      <c r="N26" s="33">
        <f>IF(M26="","",($C26*'VACSICK EST'!I$50))</f>
        <v>22.73436117728868</v>
      </c>
      <c r="O26" s="33">
        <f>IF(N26="","",($C26*'VACSICK EST'!J$50))</f>
        <v>15.390831697752979</v>
      </c>
      <c r="P26" s="33">
        <f>IF(O26="","",($C26*'VACSICK EST'!K$50))</f>
        <v>13.703818000024686</v>
      </c>
      <c r="Q26" s="33">
        <f>IF(P26="","",($C26*'VACSICK EST'!L$50))</f>
        <v>18.087749400287205</v>
      </c>
      <c r="R26" s="33">
        <f>IF(Q26="","",($C26*'VACSICK EST'!M$50))</f>
        <v>17.34151329243354</v>
      </c>
      <c r="S26" s="33">
        <f>IF(R26="","",($C26*'VACSICK EST'!N$50))</f>
        <v>34.731744248723423</v>
      </c>
    </row>
    <row r="27" spans="1:19" x14ac:dyDescent="0.25">
      <c r="A27" s="39" t="s">
        <v>21</v>
      </c>
      <c r="B27" s="39" t="s">
        <v>95</v>
      </c>
      <c r="C27" s="44">
        <v>40</v>
      </c>
      <c r="D27" s="35"/>
      <c r="E27" s="40" t="str">
        <f t="shared" ref="E27" si="138">IF($B27="","",(IF($B27&lt;&gt;0,"NonExempt - Sick Time Hours")))</f>
        <v>NonExempt - Sick Time Hours</v>
      </c>
      <c r="F27" s="11">
        <f t="shared" ca="1" si="39"/>
        <v>2020</v>
      </c>
      <c r="G27" s="11" t="str">
        <f t="shared" si="40"/>
        <v>002340</v>
      </c>
      <c r="H27" s="33">
        <f>IF(G27="","",($C27*'VACSICK EST'!C$30))</f>
        <v>5.0206297898724825</v>
      </c>
      <c r="I27" s="33">
        <f>IF(H27="","",($C27*'VACSICK EST'!D$30))</f>
        <v>4.3254628595396252</v>
      </c>
      <c r="J27" s="33">
        <f>IF(I27="","",($C27*'VACSICK EST'!E$30))</f>
        <v>3.9866328079765485</v>
      </c>
      <c r="K27" s="33">
        <f>IF(J27="","",($C27*'VACSICK EST'!F$30))</f>
        <v>3.5312729378188501</v>
      </c>
      <c r="L27" s="33">
        <f>IF(K27="","",($C27*'VACSICK EST'!G$30))</f>
        <v>2.9281992131045897</v>
      </c>
      <c r="M27" s="33">
        <f>IF(L27="","",($C27*'VACSICK EST'!H$30))</f>
        <v>2.7179349238407422</v>
      </c>
      <c r="N27" s="33">
        <f>IF(M27="","",($C27*'VACSICK EST'!I$30))</f>
        <v>2.9145220043493527</v>
      </c>
      <c r="O27" s="33">
        <f>IF(N27="","",($C27*'VACSICK EST'!J$30))</f>
        <v>3.1324455305161325</v>
      </c>
      <c r="P27" s="33">
        <f>IF(O27="","",($C27*'VACSICK EST'!K$30))</f>
        <v>2.8900853913733289</v>
      </c>
      <c r="Q27" s="33">
        <f>IF(P27="","",($C27*'VACSICK EST'!L$30))</f>
        <v>2.8559835508769371</v>
      </c>
      <c r="R27" s="33">
        <f>IF(Q27="","",($C27*'VACSICK EST'!M$30))</f>
        <v>2.6623142749027777</v>
      </c>
      <c r="S27" s="33">
        <f>IF(R27="","",($C27*'VACSICK EST'!N$30))</f>
        <v>3.0345167158286337</v>
      </c>
    </row>
    <row r="28" spans="1:19" x14ac:dyDescent="0.25">
      <c r="A28" s="39" t="s">
        <v>23</v>
      </c>
      <c r="B28" s="39" t="s">
        <v>93</v>
      </c>
      <c r="C28" s="44">
        <v>1</v>
      </c>
      <c r="D28" s="35"/>
      <c r="E28" s="40" t="str">
        <f t="shared" ref="E28" si="139">IF($B28="","",(IF($B28&lt;&gt;0,"NonExempt - Headcount")))</f>
        <v>NonExempt - Headcount</v>
      </c>
      <c r="F28" s="11">
        <f t="shared" ca="1" si="39"/>
        <v>2020</v>
      </c>
      <c r="G28" s="11" t="str">
        <f t="shared" si="40"/>
        <v>002401</v>
      </c>
      <c r="H28" s="13">
        <f t="shared" ref="H28" si="140">IF(G28="","",(IF($C28=0,0,$C28)))</f>
        <v>1</v>
      </c>
      <c r="I28" s="13">
        <f t="shared" ref="I28" si="141">IF(H28="","",(IF($C28=0,0,$C28)))</f>
        <v>1</v>
      </c>
      <c r="J28" s="13">
        <f t="shared" ref="J28" si="142">IF(I28="","",(IF($C28=0,0,$C28)))</f>
        <v>1</v>
      </c>
      <c r="K28" s="13">
        <f t="shared" ref="K28" si="143">IF(J28="","",(IF($C28=0,0,$C28)))</f>
        <v>1</v>
      </c>
      <c r="L28" s="13">
        <f t="shared" ref="L28" si="144">IF(K28="","",(IF($C28=0,0,$C28)))</f>
        <v>1</v>
      </c>
      <c r="M28" s="13">
        <f t="shared" ref="M28" si="145">IF(L28="","",(IF($C28=0,0,$C28)))</f>
        <v>1</v>
      </c>
      <c r="N28" s="13">
        <f t="shared" ref="N28" si="146">IF(M28="","",(IF($C28=0,0,$C28)))</f>
        <v>1</v>
      </c>
      <c r="O28" s="13">
        <f t="shared" ref="O28" si="147">IF(N28="","",(IF($C28=0,0,$C28)))</f>
        <v>1</v>
      </c>
      <c r="P28" s="13">
        <f t="shared" ref="P28" si="148">IF(O28="","",(IF($C28=0,0,$C28)))</f>
        <v>1</v>
      </c>
      <c r="Q28" s="13">
        <f t="shared" ref="Q28" si="149">IF(P28="","",(IF($C28=0,0,$C28)))</f>
        <v>1</v>
      </c>
      <c r="R28" s="13">
        <f t="shared" ref="R28" si="150">IF(Q28="","",(IF($C28=0,0,$C28)))</f>
        <v>1</v>
      </c>
      <c r="S28" s="13">
        <f t="shared" ref="S28" si="151">IF(R28="","",(IF($C28=0,0,$C28)))</f>
        <v>1</v>
      </c>
    </row>
    <row r="29" spans="1:19" x14ac:dyDescent="0.25">
      <c r="A29" s="39" t="s">
        <v>23</v>
      </c>
      <c r="B29" s="39" t="s">
        <v>92</v>
      </c>
      <c r="C29" s="44">
        <v>29.442308000000001</v>
      </c>
      <c r="D29" s="35"/>
      <c r="E29" s="40" t="str">
        <f t="shared" ref="E29" si="152">IF($B29="","",(IF($B29&lt;&gt;0,"NonExempt - Avg Hourly Rate")))</f>
        <v>NonExempt - Avg Hourly Rate</v>
      </c>
      <c r="F29" s="11">
        <f t="shared" ca="1" si="39"/>
        <v>2020</v>
      </c>
      <c r="G29" s="11" t="str">
        <f t="shared" si="40"/>
        <v>002401</v>
      </c>
      <c r="H29" s="12">
        <f t="shared" ref="H29" si="153">IF(G29="","",(IF(C29=0,0,C29)*$G$4*$H$4*$I$4*$J$4))</f>
        <v>33.137577040733483</v>
      </c>
      <c r="I29" s="12">
        <f t="shared" ref="I29" si="154">IF(H29="","",(+H29))</f>
        <v>33.137577040733483</v>
      </c>
      <c r="J29" s="12">
        <f t="shared" ref="J29" si="155">IF(I29="","",(+I29*$J$6))</f>
        <v>34.131704351955491</v>
      </c>
      <c r="K29" s="12">
        <f t="shared" ref="K29" si="156">IF(J29="","",+J29)</f>
        <v>34.131704351955491</v>
      </c>
      <c r="L29" s="12">
        <f t="shared" ref="L29" si="157">IF(K29="","",+K29)</f>
        <v>34.131704351955491</v>
      </c>
      <c r="M29" s="12">
        <f t="shared" ref="M29" si="158">IF(L29="","",+L29)</f>
        <v>34.131704351955491</v>
      </c>
      <c r="N29" s="12">
        <f t="shared" ref="N29" si="159">IF(M29="","",+M29)</f>
        <v>34.131704351955491</v>
      </c>
      <c r="O29" s="12">
        <f t="shared" ref="O29" si="160">IF(N29="","",+N29)</f>
        <v>34.131704351955491</v>
      </c>
      <c r="P29" s="12">
        <f t="shared" ref="P29" si="161">IF(O29="","",+O29)</f>
        <v>34.131704351955491</v>
      </c>
      <c r="Q29" s="12">
        <f t="shared" ref="Q29" si="162">IF(P29="","",+P29)</f>
        <v>34.131704351955491</v>
      </c>
      <c r="R29" s="12">
        <f t="shared" ref="R29" si="163">IF(Q29="","",+Q29)</f>
        <v>34.131704351955491</v>
      </c>
      <c r="S29" s="12">
        <f t="shared" ref="S29" si="164">IF(R29="","",+R29)</f>
        <v>34.131704351955491</v>
      </c>
    </row>
    <row r="30" spans="1:19" x14ac:dyDescent="0.25">
      <c r="A30" s="39" t="s">
        <v>23</v>
      </c>
      <c r="B30" s="39" t="s">
        <v>143</v>
      </c>
      <c r="C30" s="44">
        <v>200</v>
      </c>
      <c r="D30" s="35"/>
      <c r="E30" s="40" t="str">
        <f t="shared" ref="E30" si="165">IF($B30="","",(IF($B30&lt;&gt;0,"NonExempt - Vacation Hours")))</f>
        <v>NonExempt - Vacation Hours</v>
      </c>
      <c r="F30" s="11">
        <f t="shared" ca="1" si="39"/>
        <v>2020</v>
      </c>
      <c r="G30" s="11" t="str">
        <f t="shared" si="40"/>
        <v>002401</v>
      </c>
      <c r="H30" s="33">
        <f>IF(G30="","",($C30*'VACSICK EST'!C$50))</f>
        <v>8.4637065748272864</v>
      </c>
      <c r="I30" s="33">
        <f>IF(H30="","",($C30*'VACSICK EST'!D$50))</f>
        <v>9.019186694810994</v>
      </c>
      <c r="J30" s="33">
        <f>IF(I30="","",($C30*'VACSICK EST'!E$50))</f>
        <v>9.5746668147946981</v>
      </c>
      <c r="K30" s="33">
        <f>IF(J30="","",($C30*'VACSICK EST'!F$50))</f>
        <v>13.920084926738344</v>
      </c>
      <c r="L30" s="33">
        <f>IF(K30="","",($C30*'VACSICK EST'!G$50))</f>
        <v>17.388585089267714</v>
      </c>
      <c r="M30" s="33">
        <f>IF(L30="","",($C30*'VACSICK EST'!H$50))</f>
        <v>19.643752083050451</v>
      </c>
      <c r="N30" s="33">
        <f>IF(M30="","",($C30*'VACSICK EST'!I$50))</f>
        <v>22.73436117728868</v>
      </c>
      <c r="O30" s="33">
        <f>IF(N30="","",($C30*'VACSICK EST'!J$50))</f>
        <v>15.390831697752979</v>
      </c>
      <c r="P30" s="33">
        <f>IF(O30="","",($C30*'VACSICK EST'!K$50))</f>
        <v>13.703818000024686</v>
      </c>
      <c r="Q30" s="33">
        <f>IF(P30="","",($C30*'VACSICK EST'!L$50))</f>
        <v>18.087749400287205</v>
      </c>
      <c r="R30" s="33">
        <f>IF(Q30="","",($C30*'VACSICK EST'!M$50))</f>
        <v>17.34151329243354</v>
      </c>
      <c r="S30" s="33">
        <f>IF(R30="","",($C30*'VACSICK EST'!N$50))</f>
        <v>34.731744248723423</v>
      </c>
    </row>
    <row r="31" spans="1:19" x14ac:dyDescent="0.25">
      <c r="A31" s="39" t="s">
        <v>23</v>
      </c>
      <c r="B31" s="39" t="s">
        <v>95</v>
      </c>
      <c r="C31" s="44">
        <v>40</v>
      </c>
      <c r="D31" s="35"/>
      <c r="E31" s="40" t="str">
        <f t="shared" ref="E31" si="166">IF($B31="","",(IF($B31&lt;&gt;0,"NonExempt - Sick Time Hours")))</f>
        <v>NonExempt - Sick Time Hours</v>
      </c>
      <c r="F31" s="11">
        <f t="shared" ca="1" si="39"/>
        <v>2020</v>
      </c>
      <c r="G31" s="11" t="str">
        <f t="shared" si="40"/>
        <v>002401</v>
      </c>
      <c r="H31" s="33">
        <f>IF(G31="","",($C31*'VACSICK EST'!C$30))</f>
        <v>5.0206297898724825</v>
      </c>
      <c r="I31" s="33">
        <f>IF(H31="","",($C31*'VACSICK EST'!D$30))</f>
        <v>4.3254628595396252</v>
      </c>
      <c r="J31" s="33">
        <f>IF(I31="","",($C31*'VACSICK EST'!E$30))</f>
        <v>3.9866328079765485</v>
      </c>
      <c r="K31" s="33">
        <f>IF(J31="","",($C31*'VACSICK EST'!F$30))</f>
        <v>3.5312729378188501</v>
      </c>
      <c r="L31" s="33">
        <f>IF(K31="","",($C31*'VACSICK EST'!G$30))</f>
        <v>2.9281992131045897</v>
      </c>
      <c r="M31" s="33">
        <f>IF(L31="","",($C31*'VACSICK EST'!H$30))</f>
        <v>2.7179349238407422</v>
      </c>
      <c r="N31" s="33">
        <f>IF(M31="","",($C31*'VACSICK EST'!I$30))</f>
        <v>2.9145220043493527</v>
      </c>
      <c r="O31" s="33">
        <f>IF(N31="","",($C31*'VACSICK EST'!J$30))</f>
        <v>3.1324455305161325</v>
      </c>
      <c r="P31" s="33">
        <f>IF(O31="","",($C31*'VACSICK EST'!K$30))</f>
        <v>2.8900853913733289</v>
      </c>
      <c r="Q31" s="33">
        <f>IF(P31="","",($C31*'VACSICK EST'!L$30))</f>
        <v>2.8559835508769371</v>
      </c>
      <c r="R31" s="33">
        <f>IF(Q31="","",($C31*'VACSICK EST'!M$30))</f>
        <v>2.6623142749027777</v>
      </c>
      <c r="S31" s="33">
        <f>IF(R31="","",($C31*'VACSICK EST'!N$30))</f>
        <v>3.0345167158286337</v>
      </c>
    </row>
    <row r="32" spans="1:19" x14ac:dyDescent="0.25">
      <c r="A32" s="39" t="s">
        <v>28</v>
      </c>
      <c r="B32" s="39" t="s">
        <v>93</v>
      </c>
      <c r="C32" s="44">
        <v>1</v>
      </c>
      <c r="D32" s="35"/>
      <c r="E32" s="40" t="str">
        <f t="shared" ref="E32" si="167">IF($B32="","",(IF($B32&lt;&gt;0,"NonExempt - Headcount")))</f>
        <v>NonExempt - Headcount</v>
      </c>
      <c r="F32" s="11">
        <f t="shared" ca="1" si="39"/>
        <v>2020</v>
      </c>
      <c r="G32" s="11" t="str">
        <f t="shared" si="40"/>
        <v>002530</v>
      </c>
      <c r="H32" s="13">
        <f t="shared" ref="H32" si="168">IF(G32="","",(IF($C32=0,0,$C32)))</f>
        <v>1</v>
      </c>
      <c r="I32" s="13">
        <f t="shared" ref="I32" si="169">IF(H32="","",(IF($C32=0,0,$C32)))</f>
        <v>1</v>
      </c>
      <c r="J32" s="13">
        <f t="shared" ref="J32" si="170">IF(I32="","",(IF($C32=0,0,$C32)))</f>
        <v>1</v>
      </c>
      <c r="K32" s="13">
        <f t="shared" ref="K32" si="171">IF(J32="","",(IF($C32=0,0,$C32)))</f>
        <v>1</v>
      </c>
      <c r="L32" s="13">
        <f t="shared" ref="L32" si="172">IF(K32="","",(IF($C32=0,0,$C32)))</f>
        <v>1</v>
      </c>
      <c r="M32" s="13">
        <f t="shared" ref="M32" si="173">IF(L32="","",(IF($C32=0,0,$C32)))</f>
        <v>1</v>
      </c>
      <c r="N32" s="13">
        <f t="shared" ref="N32" si="174">IF(M32="","",(IF($C32=0,0,$C32)))</f>
        <v>1</v>
      </c>
      <c r="O32" s="13">
        <f t="shared" ref="O32" si="175">IF(N32="","",(IF($C32=0,0,$C32)))</f>
        <v>1</v>
      </c>
      <c r="P32" s="13">
        <f t="shared" ref="P32" si="176">IF(O32="","",(IF($C32=0,0,$C32)))</f>
        <v>1</v>
      </c>
      <c r="Q32" s="13">
        <f t="shared" ref="Q32" si="177">IF(P32="","",(IF($C32=0,0,$C32)))</f>
        <v>1</v>
      </c>
      <c r="R32" s="13">
        <f t="shared" ref="R32" si="178">IF(Q32="","",(IF($C32=0,0,$C32)))</f>
        <v>1</v>
      </c>
      <c r="S32" s="13">
        <f t="shared" ref="S32" si="179">IF(R32="","",(IF($C32=0,0,$C32)))</f>
        <v>1</v>
      </c>
    </row>
    <row r="33" spans="1:19" x14ac:dyDescent="0.25">
      <c r="A33" s="39" t="s">
        <v>28</v>
      </c>
      <c r="B33" s="39" t="s">
        <v>92</v>
      </c>
      <c r="C33" s="44">
        <v>23.985576999999999</v>
      </c>
      <c r="D33" s="35"/>
      <c r="E33" s="40" t="str">
        <f t="shared" ref="E33" si="180">IF($B33="","",(IF($B33&lt;&gt;0,"NonExempt - Avg Hourly Rate")))</f>
        <v>NonExempt - Avg Hourly Rate</v>
      </c>
      <c r="F33" s="11">
        <f t="shared" ca="1" si="39"/>
        <v>2020</v>
      </c>
      <c r="G33" s="11" t="str">
        <f t="shared" si="40"/>
        <v>002530</v>
      </c>
      <c r="H33" s="12">
        <f t="shared" ref="H33" si="181">IF(G33="","",(IF(C33=0,0,C33)*$G$4*$H$4*$I$4*$J$4))</f>
        <v>26.995978226433376</v>
      </c>
      <c r="I33" s="12">
        <f t="shared" ref="I33" si="182">IF(H33="","",(+H33))</f>
        <v>26.995978226433376</v>
      </c>
      <c r="J33" s="12">
        <f t="shared" ref="J33" si="183">IF(I33="","",(+I33*$J$6))</f>
        <v>27.80585757322638</v>
      </c>
      <c r="K33" s="12">
        <f t="shared" ref="K33" si="184">IF(J33="","",+J33)</f>
        <v>27.80585757322638</v>
      </c>
      <c r="L33" s="12">
        <f t="shared" ref="L33" si="185">IF(K33="","",+K33)</f>
        <v>27.80585757322638</v>
      </c>
      <c r="M33" s="12">
        <f t="shared" ref="M33" si="186">IF(L33="","",+L33)</f>
        <v>27.80585757322638</v>
      </c>
      <c r="N33" s="12">
        <f t="shared" ref="N33" si="187">IF(M33="","",+M33)</f>
        <v>27.80585757322638</v>
      </c>
      <c r="O33" s="12">
        <f t="shared" ref="O33" si="188">IF(N33="","",+N33)</f>
        <v>27.80585757322638</v>
      </c>
      <c r="P33" s="12">
        <f t="shared" ref="P33" si="189">IF(O33="","",+O33)</f>
        <v>27.80585757322638</v>
      </c>
      <c r="Q33" s="12">
        <f t="shared" ref="Q33" si="190">IF(P33="","",+P33)</f>
        <v>27.80585757322638</v>
      </c>
      <c r="R33" s="12">
        <f t="shared" ref="R33" si="191">IF(Q33="","",+Q33)</f>
        <v>27.80585757322638</v>
      </c>
      <c r="S33" s="12">
        <f t="shared" ref="S33" si="192">IF(R33="","",+R33)</f>
        <v>27.80585757322638</v>
      </c>
    </row>
    <row r="34" spans="1:19" x14ac:dyDescent="0.25">
      <c r="A34" s="39" t="s">
        <v>28</v>
      </c>
      <c r="B34" s="39" t="s">
        <v>143</v>
      </c>
      <c r="C34" s="44">
        <v>200</v>
      </c>
      <c r="D34" s="35"/>
      <c r="E34" s="40" t="str">
        <f t="shared" ref="E34" si="193">IF($B34="","",(IF($B34&lt;&gt;0,"NonExempt - Vacation Hours")))</f>
        <v>NonExempt - Vacation Hours</v>
      </c>
      <c r="F34" s="11">
        <f t="shared" ca="1" si="39"/>
        <v>2020</v>
      </c>
      <c r="G34" s="11" t="str">
        <f t="shared" si="40"/>
        <v>002530</v>
      </c>
      <c r="H34" s="33">
        <f>IF(G34="","",($C34*'VACSICK EST'!C$50))</f>
        <v>8.4637065748272864</v>
      </c>
      <c r="I34" s="33">
        <f>IF(H34="","",($C34*'VACSICK EST'!D$50))</f>
        <v>9.019186694810994</v>
      </c>
      <c r="J34" s="33">
        <f>IF(I34="","",($C34*'VACSICK EST'!E$50))</f>
        <v>9.5746668147946981</v>
      </c>
      <c r="K34" s="33">
        <f>IF(J34="","",($C34*'VACSICK EST'!F$50))</f>
        <v>13.920084926738344</v>
      </c>
      <c r="L34" s="33">
        <f>IF(K34="","",($C34*'VACSICK EST'!G$50))</f>
        <v>17.388585089267714</v>
      </c>
      <c r="M34" s="33">
        <f>IF(L34="","",($C34*'VACSICK EST'!H$50))</f>
        <v>19.643752083050451</v>
      </c>
      <c r="N34" s="33">
        <f>IF(M34="","",($C34*'VACSICK EST'!I$50))</f>
        <v>22.73436117728868</v>
      </c>
      <c r="O34" s="33">
        <f>IF(N34="","",($C34*'VACSICK EST'!J$50))</f>
        <v>15.390831697752979</v>
      </c>
      <c r="P34" s="33">
        <f>IF(O34="","",($C34*'VACSICK EST'!K$50))</f>
        <v>13.703818000024686</v>
      </c>
      <c r="Q34" s="33">
        <f>IF(P34="","",($C34*'VACSICK EST'!L$50))</f>
        <v>18.087749400287205</v>
      </c>
      <c r="R34" s="33">
        <f>IF(Q34="","",($C34*'VACSICK EST'!M$50))</f>
        <v>17.34151329243354</v>
      </c>
      <c r="S34" s="33">
        <f>IF(R34="","",($C34*'VACSICK EST'!N$50))</f>
        <v>34.731744248723423</v>
      </c>
    </row>
    <row r="35" spans="1:19" x14ac:dyDescent="0.25">
      <c r="A35" s="39" t="s">
        <v>28</v>
      </c>
      <c r="B35" s="39" t="s">
        <v>95</v>
      </c>
      <c r="C35" s="44">
        <v>40</v>
      </c>
      <c r="D35" s="35"/>
      <c r="E35" s="40" t="str">
        <f t="shared" ref="E35" si="194">IF($B35="","",(IF($B35&lt;&gt;0,"NonExempt - Sick Time Hours")))</f>
        <v>NonExempt - Sick Time Hours</v>
      </c>
      <c r="F35" s="11">
        <f t="shared" ca="1" si="39"/>
        <v>2020</v>
      </c>
      <c r="G35" s="11" t="str">
        <f t="shared" si="40"/>
        <v>002530</v>
      </c>
      <c r="H35" s="33">
        <f>IF(G35="","",($C35*'VACSICK EST'!C$30))</f>
        <v>5.0206297898724825</v>
      </c>
      <c r="I35" s="33">
        <f>IF(H35="","",($C35*'VACSICK EST'!D$30))</f>
        <v>4.3254628595396252</v>
      </c>
      <c r="J35" s="33">
        <f>IF(I35="","",($C35*'VACSICK EST'!E$30))</f>
        <v>3.9866328079765485</v>
      </c>
      <c r="K35" s="33">
        <f>IF(J35="","",($C35*'VACSICK EST'!F$30))</f>
        <v>3.5312729378188501</v>
      </c>
      <c r="L35" s="33">
        <f>IF(K35="","",($C35*'VACSICK EST'!G$30))</f>
        <v>2.9281992131045897</v>
      </c>
      <c r="M35" s="33">
        <f>IF(L35="","",($C35*'VACSICK EST'!H$30))</f>
        <v>2.7179349238407422</v>
      </c>
      <c r="N35" s="33">
        <f>IF(M35="","",($C35*'VACSICK EST'!I$30))</f>
        <v>2.9145220043493527</v>
      </c>
      <c r="O35" s="33">
        <f>IF(N35="","",($C35*'VACSICK EST'!J$30))</f>
        <v>3.1324455305161325</v>
      </c>
      <c r="P35" s="33">
        <f>IF(O35="","",($C35*'VACSICK EST'!K$30))</f>
        <v>2.8900853913733289</v>
      </c>
      <c r="Q35" s="33">
        <f>IF(P35="","",($C35*'VACSICK EST'!L$30))</f>
        <v>2.8559835508769371</v>
      </c>
      <c r="R35" s="33">
        <f>IF(Q35="","",($C35*'VACSICK EST'!M$30))</f>
        <v>2.6623142749027777</v>
      </c>
      <c r="S35" s="33">
        <f>IF(R35="","",($C35*'VACSICK EST'!N$30))</f>
        <v>3.0345167158286337</v>
      </c>
    </row>
    <row r="36" spans="1:19" x14ac:dyDescent="0.25">
      <c r="A36" s="39" t="s">
        <v>32</v>
      </c>
      <c r="B36" s="39" t="s">
        <v>93</v>
      </c>
      <c r="C36" s="44">
        <v>1</v>
      </c>
      <c r="D36" s="35"/>
      <c r="E36" s="40" t="str">
        <f t="shared" ref="E36" si="195">IF($B36="","",(IF($B36&lt;&gt;0,"NonExempt - Headcount")))</f>
        <v>NonExempt - Headcount</v>
      </c>
      <c r="F36" s="11">
        <f t="shared" ca="1" si="39"/>
        <v>2020</v>
      </c>
      <c r="G36" s="11" t="str">
        <f t="shared" si="40"/>
        <v>002650</v>
      </c>
      <c r="H36" s="13">
        <f t="shared" ref="H36" si="196">IF(G36="","",(IF($C36=0,0,$C36)))</f>
        <v>1</v>
      </c>
      <c r="I36" s="13">
        <f t="shared" ref="I36" si="197">IF(H36="","",(IF($C36=0,0,$C36)))</f>
        <v>1</v>
      </c>
      <c r="J36" s="13">
        <f t="shared" ref="J36" si="198">IF(I36="","",(IF($C36=0,0,$C36)))</f>
        <v>1</v>
      </c>
      <c r="K36" s="13">
        <f t="shared" ref="K36" si="199">IF(J36="","",(IF($C36=0,0,$C36)))</f>
        <v>1</v>
      </c>
      <c r="L36" s="13">
        <f t="shared" ref="L36" si="200">IF(K36="","",(IF($C36=0,0,$C36)))</f>
        <v>1</v>
      </c>
      <c r="M36" s="13">
        <f t="shared" ref="M36" si="201">IF(L36="","",(IF($C36=0,0,$C36)))</f>
        <v>1</v>
      </c>
      <c r="N36" s="13">
        <f t="shared" ref="N36" si="202">IF(M36="","",(IF($C36=0,0,$C36)))</f>
        <v>1</v>
      </c>
      <c r="O36" s="13">
        <f t="shared" ref="O36" si="203">IF(N36="","",(IF($C36=0,0,$C36)))</f>
        <v>1</v>
      </c>
      <c r="P36" s="13">
        <f t="shared" ref="P36" si="204">IF(O36="","",(IF($C36=0,0,$C36)))</f>
        <v>1</v>
      </c>
      <c r="Q36" s="13">
        <f t="shared" ref="Q36" si="205">IF(P36="","",(IF($C36=0,0,$C36)))</f>
        <v>1</v>
      </c>
      <c r="R36" s="13">
        <f t="shared" ref="R36" si="206">IF(Q36="","",(IF($C36=0,0,$C36)))</f>
        <v>1</v>
      </c>
      <c r="S36" s="13">
        <f t="shared" ref="S36" si="207">IF(R36="","",(IF($C36=0,0,$C36)))</f>
        <v>1</v>
      </c>
    </row>
    <row r="37" spans="1:19" x14ac:dyDescent="0.25">
      <c r="A37" s="39" t="s">
        <v>32</v>
      </c>
      <c r="B37" s="39" t="s">
        <v>92</v>
      </c>
      <c r="C37" s="44">
        <v>30.264423000000001</v>
      </c>
      <c r="D37" s="35"/>
      <c r="E37" s="40" t="str">
        <f t="shared" ref="E37" si="208">IF($B37="","",(IF($B37&lt;&gt;0,"NonExempt - Avg Hourly Rate")))</f>
        <v>NonExempt - Avg Hourly Rate</v>
      </c>
      <c r="F37" s="11">
        <f t="shared" ca="1" si="39"/>
        <v>2020</v>
      </c>
      <c r="G37" s="11" t="str">
        <f t="shared" si="40"/>
        <v>002650</v>
      </c>
      <c r="H37" s="12">
        <f t="shared" ref="H37" si="209">IF(G37="","",(IF(C37=0,0,C37)*$G$4*$H$4*$I$4*$J$4))</f>
        <v>34.062874716066631</v>
      </c>
      <c r="I37" s="12">
        <f t="shared" ref="I37" si="210">IF(H37="","",(+H37))</f>
        <v>34.062874716066631</v>
      </c>
      <c r="J37" s="12">
        <f t="shared" ref="J37" si="211">IF(I37="","",(+I37*$J$6))</f>
        <v>35.084760957548632</v>
      </c>
      <c r="K37" s="12">
        <f t="shared" ref="K37" si="212">IF(J37="","",+J37)</f>
        <v>35.084760957548632</v>
      </c>
      <c r="L37" s="12">
        <f t="shared" ref="L37" si="213">IF(K37="","",+K37)</f>
        <v>35.084760957548632</v>
      </c>
      <c r="M37" s="12">
        <f t="shared" ref="M37" si="214">IF(L37="","",+L37)</f>
        <v>35.084760957548632</v>
      </c>
      <c r="N37" s="12">
        <f t="shared" ref="N37" si="215">IF(M37="","",+M37)</f>
        <v>35.084760957548632</v>
      </c>
      <c r="O37" s="12">
        <f t="shared" ref="O37" si="216">IF(N37="","",+N37)</f>
        <v>35.084760957548632</v>
      </c>
      <c r="P37" s="12">
        <f t="shared" ref="P37" si="217">IF(O37="","",+O37)</f>
        <v>35.084760957548632</v>
      </c>
      <c r="Q37" s="12">
        <f t="shared" ref="Q37" si="218">IF(P37="","",+P37)</f>
        <v>35.084760957548632</v>
      </c>
      <c r="R37" s="12">
        <f t="shared" ref="R37" si="219">IF(Q37="","",+Q37)</f>
        <v>35.084760957548632</v>
      </c>
      <c r="S37" s="12">
        <f t="shared" ref="S37" si="220">IF(R37="","",+R37)</f>
        <v>35.084760957548632</v>
      </c>
    </row>
    <row r="38" spans="1:19" x14ac:dyDescent="0.25">
      <c r="A38" s="39" t="s">
        <v>32</v>
      </c>
      <c r="B38" s="39" t="s">
        <v>143</v>
      </c>
      <c r="C38" s="44">
        <v>120</v>
      </c>
      <c r="D38" s="35"/>
      <c r="E38" s="40" t="str">
        <f t="shared" ref="E38" si="221">IF($B38="","",(IF($B38&lt;&gt;0,"NonExempt - Vacation Hours")))</f>
        <v>NonExempt - Vacation Hours</v>
      </c>
      <c r="F38" s="11">
        <f t="shared" ca="1" si="39"/>
        <v>2020</v>
      </c>
      <c r="G38" s="11" t="str">
        <f t="shared" si="40"/>
        <v>002650</v>
      </c>
      <c r="H38" s="33">
        <f>IF(G38="","",($C38*'VACSICK EST'!C$50))</f>
        <v>5.0782239448963722</v>
      </c>
      <c r="I38" s="33">
        <f>IF(H38="","",($C38*'VACSICK EST'!D$50))</f>
        <v>5.4115120168865962</v>
      </c>
      <c r="J38" s="33">
        <f>IF(I38="","",($C38*'VACSICK EST'!E$50))</f>
        <v>5.7448000888768185</v>
      </c>
      <c r="K38" s="33">
        <f>IF(J38="","",($C38*'VACSICK EST'!F$50))</f>
        <v>8.3520509560430067</v>
      </c>
      <c r="L38" s="33">
        <f>IF(K38="","",($C38*'VACSICK EST'!G$50))</f>
        <v>10.433151053560628</v>
      </c>
      <c r="M38" s="33">
        <f>IF(L38="","",($C38*'VACSICK EST'!H$50))</f>
        <v>11.78625124983027</v>
      </c>
      <c r="N38" s="33">
        <f>IF(M38="","",($C38*'VACSICK EST'!I$50))</f>
        <v>13.640616706373208</v>
      </c>
      <c r="O38" s="33">
        <f>IF(N38="","",($C38*'VACSICK EST'!J$50))</f>
        <v>9.2344990186517872</v>
      </c>
      <c r="P38" s="33">
        <f>IF(O38="","",($C38*'VACSICK EST'!K$50))</f>
        <v>8.2222908000148127</v>
      </c>
      <c r="Q38" s="33">
        <f>IF(P38="","",($C38*'VACSICK EST'!L$50))</f>
        <v>10.852649640172322</v>
      </c>
      <c r="R38" s="33">
        <f>IF(Q38="","",($C38*'VACSICK EST'!M$50))</f>
        <v>10.404907975460123</v>
      </c>
      <c r="S38" s="33">
        <f>IF(R38="","",($C38*'VACSICK EST'!N$50))</f>
        <v>20.839046549234055</v>
      </c>
    </row>
    <row r="39" spans="1:19" x14ac:dyDescent="0.25">
      <c r="A39" s="39" t="s">
        <v>32</v>
      </c>
      <c r="B39" s="39" t="s">
        <v>95</v>
      </c>
      <c r="C39" s="44">
        <v>40</v>
      </c>
      <c r="D39" s="35"/>
      <c r="E39" s="40" t="str">
        <f t="shared" ref="E39" si="222">IF($B39="","",(IF($B39&lt;&gt;0,"NonExempt - Sick Time Hours")))</f>
        <v>NonExempt - Sick Time Hours</v>
      </c>
      <c r="F39" s="11">
        <f t="shared" ca="1" si="39"/>
        <v>2020</v>
      </c>
      <c r="G39" s="11" t="str">
        <f t="shared" si="40"/>
        <v>002650</v>
      </c>
      <c r="H39" s="33">
        <f>IF(G39="","",($C39*'VACSICK EST'!C$30))</f>
        <v>5.0206297898724825</v>
      </c>
      <c r="I39" s="33">
        <f>IF(H39="","",($C39*'VACSICK EST'!D$30))</f>
        <v>4.3254628595396252</v>
      </c>
      <c r="J39" s="33">
        <f>IF(I39="","",($C39*'VACSICK EST'!E$30))</f>
        <v>3.9866328079765485</v>
      </c>
      <c r="K39" s="33">
        <f>IF(J39="","",($C39*'VACSICK EST'!F$30))</f>
        <v>3.5312729378188501</v>
      </c>
      <c r="L39" s="33">
        <f>IF(K39="","",($C39*'VACSICK EST'!G$30))</f>
        <v>2.9281992131045897</v>
      </c>
      <c r="M39" s="33">
        <f>IF(L39="","",($C39*'VACSICK EST'!H$30))</f>
        <v>2.7179349238407422</v>
      </c>
      <c r="N39" s="33">
        <f>IF(M39="","",($C39*'VACSICK EST'!I$30))</f>
        <v>2.9145220043493527</v>
      </c>
      <c r="O39" s="33">
        <f>IF(N39="","",($C39*'VACSICK EST'!J$30))</f>
        <v>3.1324455305161325</v>
      </c>
      <c r="P39" s="33">
        <f>IF(O39="","",($C39*'VACSICK EST'!K$30))</f>
        <v>2.8900853913733289</v>
      </c>
      <c r="Q39" s="33">
        <f>IF(P39="","",($C39*'VACSICK EST'!L$30))</f>
        <v>2.8559835508769371</v>
      </c>
      <c r="R39" s="33">
        <f>IF(Q39="","",($C39*'VACSICK EST'!M$30))</f>
        <v>2.6623142749027777</v>
      </c>
      <c r="S39" s="33">
        <f>IF(R39="","",($C39*'VACSICK EST'!N$30))</f>
        <v>3.0345167158286337</v>
      </c>
    </row>
    <row r="40" spans="1:19" x14ac:dyDescent="0.25">
      <c r="A40" s="39" t="s">
        <v>34</v>
      </c>
      <c r="B40" s="39" t="s">
        <v>93</v>
      </c>
      <c r="C40" s="44">
        <v>1</v>
      </c>
      <c r="D40" s="35"/>
      <c r="E40" s="40" t="str">
        <f t="shared" ref="E40" si="223">IF($B40="","",(IF($B40&lt;&gt;0,"NonExempt - Headcount")))</f>
        <v>NonExempt - Headcount</v>
      </c>
      <c r="F40" s="11">
        <f t="shared" ca="1" si="39"/>
        <v>2020</v>
      </c>
      <c r="G40" s="11" t="str">
        <f t="shared" si="40"/>
        <v>002670</v>
      </c>
      <c r="H40" s="13">
        <f t="shared" ref="H40" si="224">IF(G40="","",(IF($C40=0,0,$C40)))</f>
        <v>1</v>
      </c>
      <c r="I40" s="13">
        <f t="shared" ref="I40" si="225">IF(H40="","",(IF($C40=0,0,$C40)))</f>
        <v>1</v>
      </c>
      <c r="J40" s="13">
        <f t="shared" ref="J40" si="226">IF(I40="","",(IF($C40=0,0,$C40)))</f>
        <v>1</v>
      </c>
      <c r="K40" s="13">
        <f t="shared" ref="K40" si="227">IF(J40="","",(IF($C40=0,0,$C40)))</f>
        <v>1</v>
      </c>
      <c r="L40" s="13">
        <f t="shared" ref="L40" si="228">IF(K40="","",(IF($C40=0,0,$C40)))</f>
        <v>1</v>
      </c>
      <c r="M40" s="13">
        <f t="shared" ref="M40" si="229">IF(L40="","",(IF($C40=0,0,$C40)))</f>
        <v>1</v>
      </c>
      <c r="N40" s="13">
        <f t="shared" ref="N40" si="230">IF(M40="","",(IF($C40=0,0,$C40)))</f>
        <v>1</v>
      </c>
      <c r="O40" s="13">
        <f t="shared" ref="O40" si="231">IF(N40="","",(IF($C40=0,0,$C40)))</f>
        <v>1</v>
      </c>
      <c r="P40" s="13">
        <f t="shared" ref="P40" si="232">IF(O40="","",(IF($C40=0,0,$C40)))</f>
        <v>1</v>
      </c>
      <c r="Q40" s="13">
        <f t="shared" ref="Q40" si="233">IF(P40="","",(IF($C40=0,0,$C40)))</f>
        <v>1</v>
      </c>
      <c r="R40" s="13">
        <f t="shared" ref="R40" si="234">IF(Q40="","",(IF($C40=0,0,$C40)))</f>
        <v>1</v>
      </c>
      <c r="S40" s="13">
        <f t="shared" ref="S40" si="235">IF(R40="","",(IF($C40=0,0,$C40)))</f>
        <v>1</v>
      </c>
    </row>
    <row r="41" spans="1:19" x14ac:dyDescent="0.25">
      <c r="A41" s="39" t="s">
        <v>34</v>
      </c>
      <c r="B41" s="39" t="s">
        <v>92</v>
      </c>
      <c r="C41" s="44">
        <v>28.408653999999999</v>
      </c>
      <c r="D41" s="35"/>
      <c r="E41" s="40" t="str">
        <f t="shared" ref="E41" si="236">IF($B41="","",(IF($B41&lt;&gt;0,"NonExempt - Avg Hourly Rate")))</f>
        <v>NonExempt - Avg Hourly Rate</v>
      </c>
      <c r="F41" s="11">
        <f t="shared" ca="1" si="39"/>
        <v>2020</v>
      </c>
      <c r="G41" s="11" t="str">
        <f t="shared" si="40"/>
        <v>002670</v>
      </c>
      <c r="H41" s="12">
        <f t="shared" ref="H41" si="237">IF(G41="","",(IF(C41=0,0,C41)*$G$4*$H$4*$I$4*$J$4))</f>
        <v>31.974190357241746</v>
      </c>
      <c r="I41" s="12">
        <f t="shared" ref="I41" si="238">IF(H41="","",(+H41))</f>
        <v>31.974190357241746</v>
      </c>
      <c r="J41" s="12">
        <f t="shared" ref="J41" si="239">IF(I41="","",(+I41*$J$6))</f>
        <v>32.933416067959001</v>
      </c>
      <c r="K41" s="12">
        <f t="shared" ref="K41" si="240">IF(J41="","",+J41)</f>
        <v>32.933416067959001</v>
      </c>
      <c r="L41" s="12">
        <f t="shared" ref="L41" si="241">IF(K41="","",+K41)</f>
        <v>32.933416067959001</v>
      </c>
      <c r="M41" s="12">
        <f t="shared" ref="M41" si="242">IF(L41="","",+L41)</f>
        <v>32.933416067959001</v>
      </c>
      <c r="N41" s="12">
        <f t="shared" ref="N41" si="243">IF(M41="","",+M41)</f>
        <v>32.933416067959001</v>
      </c>
      <c r="O41" s="12">
        <f t="shared" ref="O41" si="244">IF(N41="","",+N41)</f>
        <v>32.933416067959001</v>
      </c>
      <c r="P41" s="12">
        <f t="shared" ref="P41" si="245">IF(O41="","",+O41)</f>
        <v>32.933416067959001</v>
      </c>
      <c r="Q41" s="12">
        <f t="shared" ref="Q41" si="246">IF(P41="","",+P41)</f>
        <v>32.933416067959001</v>
      </c>
      <c r="R41" s="12">
        <f t="shared" ref="R41" si="247">IF(Q41="","",+Q41)</f>
        <v>32.933416067959001</v>
      </c>
      <c r="S41" s="12">
        <f t="shared" ref="S41" si="248">IF(R41="","",+R41)</f>
        <v>32.933416067959001</v>
      </c>
    </row>
    <row r="42" spans="1:19" x14ac:dyDescent="0.25">
      <c r="A42" s="39" t="s">
        <v>34</v>
      </c>
      <c r="B42" s="39" t="s">
        <v>143</v>
      </c>
      <c r="C42" s="44">
        <v>200</v>
      </c>
      <c r="D42" s="35"/>
      <c r="E42" s="40" t="str">
        <f t="shared" ref="E42" si="249">IF($B42="","",(IF($B42&lt;&gt;0,"NonExempt - Vacation Hours")))</f>
        <v>NonExempt - Vacation Hours</v>
      </c>
      <c r="F42" s="11">
        <f t="shared" ca="1" si="39"/>
        <v>2020</v>
      </c>
      <c r="G42" s="11" t="str">
        <f t="shared" si="40"/>
        <v>002670</v>
      </c>
      <c r="H42" s="33">
        <f>IF(G42="","",($C42*'VACSICK EST'!C$50))</f>
        <v>8.4637065748272864</v>
      </c>
      <c r="I42" s="33">
        <f>IF(H42="","",($C42*'VACSICK EST'!D$50))</f>
        <v>9.019186694810994</v>
      </c>
      <c r="J42" s="33">
        <f>IF(I42="","",($C42*'VACSICK EST'!E$50))</f>
        <v>9.5746668147946981</v>
      </c>
      <c r="K42" s="33">
        <f>IF(J42="","",($C42*'VACSICK EST'!F$50))</f>
        <v>13.920084926738344</v>
      </c>
      <c r="L42" s="33">
        <f>IF(K42="","",($C42*'VACSICK EST'!G$50))</f>
        <v>17.388585089267714</v>
      </c>
      <c r="M42" s="33">
        <f>IF(L42="","",($C42*'VACSICK EST'!H$50))</f>
        <v>19.643752083050451</v>
      </c>
      <c r="N42" s="33">
        <f>IF(M42="","",($C42*'VACSICK EST'!I$50))</f>
        <v>22.73436117728868</v>
      </c>
      <c r="O42" s="33">
        <f>IF(N42="","",($C42*'VACSICK EST'!J$50))</f>
        <v>15.390831697752979</v>
      </c>
      <c r="P42" s="33">
        <f>IF(O42="","",($C42*'VACSICK EST'!K$50))</f>
        <v>13.703818000024686</v>
      </c>
      <c r="Q42" s="33">
        <f>IF(P42="","",($C42*'VACSICK EST'!L$50))</f>
        <v>18.087749400287205</v>
      </c>
      <c r="R42" s="33">
        <f>IF(Q42="","",($C42*'VACSICK EST'!M$50))</f>
        <v>17.34151329243354</v>
      </c>
      <c r="S42" s="33">
        <f>IF(R42="","",($C42*'VACSICK EST'!N$50))</f>
        <v>34.731744248723423</v>
      </c>
    </row>
    <row r="43" spans="1:19" x14ac:dyDescent="0.25">
      <c r="A43" s="39" t="s">
        <v>34</v>
      </c>
      <c r="B43" s="39" t="s">
        <v>95</v>
      </c>
      <c r="C43" s="44">
        <v>40</v>
      </c>
      <c r="D43" s="35"/>
      <c r="E43" s="40" t="str">
        <f t="shared" ref="E43" si="250">IF($B43="","",(IF($B43&lt;&gt;0,"NonExempt - Sick Time Hours")))</f>
        <v>NonExempt - Sick Time Hours</v>
      </c>
      <c r="F43" s="11">
        <f t="shared" ca="1" si="39"/>
        <v>2020</v>
      </c>
      <c r="G43" s="11" t="str">
        <f t="shared" si="40"/>
        <v>002670</v>
      </c>
      <c r="H43" s="33">
        <f>IF(G43="","",($C43*'VACSICK EST'!C$30))</f>
        <v>5.0206297898724825</v>
      </c>
      <c r="I43" s="33">
        <f>IF(H43="","",($C43*'VACSICK EST'!D$30))</f>
        <v>4.3254628595396252</v>
      </c>
      <c r="J43" s="33">
        <f>IF(I43="","",($C43*'VACSICK EST'!E$30))</f>
        <v>3.9866328079765485</v>
      </c>
      <c r="K43" s="33">
        <f>IF(J43="","",($C43*'VACSICK EST'!F$30))</f>
        <v>3.5312729378188501</v>
      </c>
      <c r="L43" s="33">
        <f>IF(K43="","",($C43*'VACSICK EST'!G$30))</f>
        <v>2.9281992131045897</v>
      </c>
      <c r="M43" s="33">
        <f>IF(L43="","",($C43*'VACSICK EST'!H$30))</f>
        <v>2.7179349238407422</v>
      </c>
      <c r="N43" s="33">
        <f>IF(M43="","",($C43*'VACSICK EST'!I$30))</f>
        <v>2.9145220043493527</v>
      </c>
      <c r="O43" s="33">
        <f>IF(N43="","",($C43*'VACSICK EST'!J$30))</f>
        <v>3.1324455305161325</v>
      </c>
      <c r="P43" s="33">
        <f>IF(O43="","",($C43*'VACSICK EST'!K$30))</f>
        <v>2.8900853913733289</v>
      </c>
      <c r="Q43" s="33">
        <f>IF(P43="","",($C43*'VACSICK EST'!L$30))</f>
        <v>2.8559835508769371</v>
      </c>
      <c r="R43" s="33">
        <f>IF(Q43="","",($C43*'VACSICK EST'!M$30))</f>
        <v>2.6623142749027777</v>
      </c>
      <c r="S43" s="33">
        <f>IF(R43="","",($C43*'VACSICK EST'!N$30))</f>
        <v>3.0345167158286337</v>
      </c>
    </row>
    <row r="44" spans="1:19" x14ac:dyDescent="0.25">
      <c r="A44" s="39" t="s">
        <v>50</v>
      </c>
      <c r="B44" s="39" t="s">
        <v>93</v>
      </c>
      <c r="C44" s="44">
        <v>1</v>
      </c>
      <c r="D44" s="35"/>
      <c r="E44" s="40" t="str">
        <f t="shared" ref="E44" si="251">IF($B44="","",(IF($B44&lt;&gt;0,"NonExempt - Headcount")))</f>
        <v>NonExempt - Headcount</v>
      </c>
      <c r="F44" s="11">
        <f t="shared" ca="1" si="39"/>
        <v>2020</v>
      </c>
      <c r="G44" s="11" t="str">
        <f t="shared" si="40"/>
        <v>003160</v>
      </c>
      <c r="H44" s="13">
        <f t="shared" ref="H44" si="252">IF(G44="","",(IF($C44=0,0,$C44)))</f>
        <v>1</v>
      </c>
      <c r="I44" s="13">
        <f t="shared" ref="I44" si="253">IF(H44="","",(IF($C44=0,0,$C44)))</f>
        <v>1</v>
      </c>
      <c r="J44" s="13">
        <f t="shared" ref="J44" si="254">IF(I44="","",(IF($C44=0,0,$C44)))</f>
        <v>1</v>
      </c>
      <c r="K44" s="13">
        <f t="shared" ref="K44" si="255">IF(J44="","",(IF($C44=0,0,$C44)))</f>
        <v>1</v>
      </c>
      <c r="L44" s="13">
        <f t="shared" ref="L44" si="256">IF(K44="","",(IF($C44=0,0,$C44)))</f>
        <v>1</v>
      </c>
      <c r="M44" s="13">
        <f t="shared" ref="M44" si="257">IF(L44="","",(IF($C44=0,0,$C44)))</f>
        <v>1</v>
      </c>
      <c r="N44" s="13">
        <f t="shared" ref="N44" si="258">IF(M44="","",(IF($C44=0,0,$C44)))</f>
        <v>1</v>
      </c>
      <c r="O44" s="13">
        <f t="shared" ref="O44" si="259">IF(N44="","",(IF($C44=0,0,$C44)))</f>
        <v>1</v>
      </c>
      <c r="P44" s="13">
        <f t="shared" ref="P44" si="260">IF(O44="","",(IF($C44=0,0,$C44)))</f>
        <v>1</v>
      </c>
      <c r="Q44" s="13">
        <f t="shared" ref="Q44" si="261">IF(P44="","",(IF($C44=0,0,$C44)))</f>
        <v>1</v>
      </c>
      <c r="R44" s="13">
        <f t="shared" ref="R44" si="262">IF(Q44="","",(IF($C44=0,0,$C44)))</f>
        <v>1</v>
      </c>
      <c r="S44" s="13">
        <f t="shared" ref="S44" si="263">IF(R44="","",(IF($C44=0,0,$C44)))</f>
        <v>1</v>
      </c>
    </row>
    <row r="45" spans="1:19" x14ac:dyDescent="0.25">
      <c r="A45" s="39" t="s">
        <v>50</v>
      </c>
      <c r="B45" s="39" t="s">
        <v>92</v>
      </c>
      <c r="C45" s="44">
        <v>22.884615</v>
      </c>
      <c r="D45" s="35"/>
      <c r="E45" s="40" t="str">
        <f t="shared" ref="E45" si="264">IF($B45="","",(IF($B45&lt;&gt;0,"NonExempt - Avg Hourly Rate")))</f>
        <v>NonExempt - Avg Hourly Rate</v>
      </c>
      <c r="F45" s="11">
        <f t="shared" ca="1" si="39"/>
        <v>2020</v>
      </c>
      <c r="G45" s="11" t="str">
        <f t="shared" si="40"/>
        <v>003160</v>
      </c>
      <c r="H45" s="12">
        <f t="shared" ref="H45" si="265">IF(G45="","",(IF(C45=0,0,C45)*$G$4*$H$4*$I$4*$J$4))</f>
        <v>25.756835795958157</v>
      </c>
      <c r="I45" s="12">
        <f t="shared" ref="I45" si="266">IF(H45="","",(+H45))</f>
        <v>25.756835795958157</v>
      </c>
      <c r="J45" s="12">
        <f t="shared" ref="J45" si="267">IF(I45="","",(+I45*$J$6))</f>
        <v>26.529540869836904</v>
      </c>
      <c r="K45" s="12">
        <f t="shared" ref="K45" si="268">IF(J45="","",+J45)</f>
        <v>26.529540869836904</v>
      </c>
      <c r="L45" s="12">
        <f t="shared" ref="L45" si="269">IF(K45="","",+K45)</f>
        <v>26.529540869836904</v>
      </c>
      <c r="M45" s="12">
        <f t="shared" ref="M45" si="270">IF(L45="","",+L45)</f>
        <v>26.529540869836904</v>
      </c>
      <c r="N45" s="12">
        <f t="shared" ref="N45" si="271">IF(M45="","",+M45)</f>
        <v>26.529540869836904</v>
      </c>
      <c r="O45" s="12">
        <f t="shared" ref="O45" si="272">IF(N45="","",+N45)</f>
        <v>26.529540869836904</v>
      </c>
      <c r="P45" s="12">
        <f t="shared" ref="P45" si="273">IF(O45="","",+O45)</f>
        <v>26.529540869836904</v>
      </c>
      <c r="Q45" s="12">
        <f t="shared" ref="Q45" si="274">IF(P45="","",+P45)</f>
        <v>26.529540869836904</v>
      </c>
      <c r="R45" s="12">
        <f t="shared" ref="R45" si="275">IF(Q45="","",+Q45)</f>
        <v>26.529540869836904</v>
      </c>
      <c r="S45" s="12">
        <f t="shared" ref="S45" si="276">IF(R45="","",+R45)</f>
        <v>26.529540869836904</v>
      </c>
    </row>
    <row r="46" spans="1:19" x14ac:dyDescent="0.25">
      <c r="A46" s="39" t="s">
        <v>50</v>
      </c>
      <c r="B46" s="39" t="s">
        <v>143</v>
      </c>
      <c r="C46" s="44">
        <v>160</v>
      </c>
      <c r="D46" s="35"/>
      <c r="E46" s="40" t="str">
        <f t="shared" ref="E46" si="277">IF($B46="","",(IF($B46&lt;&gt;0,"NonExempt - Vacation Hours")))</f>
        <v>NonExempt - Vacation Hours</v>
      </c>
      <c r="F46" s="11">
        <f t="shared" ca="1" si="39"/>
        <v>2020</v>
      </c>
      <c r="G46" s="11" t="str">
        <f t="shared" si="40"/>
        <v>003160</v>
      </c>
      <c r="H46" s="33">
        <f>IF(G46="","",($C46*'VACSICK EST'!C$50))</f>
        <v>6.7709652598618302</v>
      </c>
      <c r="I46" s="33">
        <f>IF(H46="","",($C46*'VACSICK EST'!D$50))</f>
        <v>7.2153493558487947</v>
      </c>
      <c r="J46" s="33">
        <f>IF(I46="","",($C46*'VACSICK EST'!E$50))</f>
        <v>7.6597334518357583</v>
      </c>
      <c r="K46" s="33">
        <f>IF(J46="","",($C46*'VACSICK EST'!F$50))</f>
        <v>11.136067941390674</v>
      </c>
      <c r="L46" s="33">
        <f>IF(K46="","",($C46*'VACSICK EST'!G$50))</f>
        <v>13.910868071414171</v>
      </c>
      <c r="M46" s="33">
        <f>IF(L46="","",($C46*'VACSICK EST'!H$50))</f>
        <v>15.71500166644036</v>
      </c>
      <c r="N46" s="33">
        <f>IF(M46="","",($C46*'VACSICK EST'!I$50))</f>
        <v>18.187488941830946</v>
      </c>
      <c r="O46" s="33">
        <f>IF(N46="","",($C46*'VACSICK EST'!J$50))</f>
        <v>12.312665358202384</v>
      </c>
      <c r="P46" s="33">
        <f>IF(O46="","",($C46*'VACSICK EST'!K$50))</f>
        <v>10.96305440001975</v>
      </c>
      <c r="Q46" s="33">
        <f>IF(P46="","",($C46*'VACSICK EST'!L$50))</f>
        <v>14.470199520229762</v>
      </c>
      <c r="R46" s="33">
        <f>IF(Q46="","",($C46*'VACSICK EST'!M$50))</f>
        <v>13.873210633946831</v>
      </c>
      <c r="S46" s="33">
        <f>IF(R46="","",($C46*'VACSICK EST'!N$50))</f>
        <v>27.785395398978739</v>
      </c>
    </row>
    <row r="47" spans="1:19" x14ac:dyDescent="0.25">
      <c r="A47" s="39" t="s">
        <v>50</v>
      </c>
      <c r="B47" s="39" t="s">
        <v>95</v>
      </c>
      <c r="C47" s="44">
        <v>40</v>
      </c>
      <c r="D47" s="35"/>
      <c r="E47" s="40" t="str">
        <f t="shared" ref="E47" si="278">IF($B47="","",(IF($B47&lt;&gt;0,"NonExempt - Sick Time Hours")))</f>
        <v>NonExempt - Sick Time Hours</v>
      </c>
      <c r="F47" s="11">
        <f t="shared" ca="1" si="39"/>
        <v>2020</v>
      </c>
      <c r="G47" s="11" t="str">
        <f t="shared" si="40"/>
        <v>003160</v>
      </c>
      <c r="H47" s="33">
        <f>IF(G47="","",($C47*'VACSICK EST'!C$30))</f>
        <v>5.0206297898724825</v>
      </c>
      <c r="I47" s="33">
        <f>IF(H47="","",($C47*'VACSICK EST'!D$30))</f>
        <v>4.3254628595396252</v>
      </c>
      <c r="J47" s="33">
        <f>IF(I47="","",($C47*'VACSICK EST'!E$30))</f>
        <v>3.9866328079765485</v>
      </c>
      <c r="K47" s="33">
        <f>IF(J47="","",($C47*'VACSICK EST'!F$30))</f>
        <v>3.5312729378188501</v>
      </c>
      <c r="L47" s="33">
        <f>IF(K47="","",($C47*'VACSICK EST'!G$30))</f>
        <v>2.9281992131045897</v>
      </c>
      <c r="M47" s="33">
        <f>IF(L47="","",($C47*'VACSICK EST'!H$30))</f>
        <v>2.7179349238407422</v>
      </c>
      <c r="N47" s="33">
        <f>IF(M47="","",($C47*'VACSICK EST'!I$30))</f>
        <v>2.9145220043493527</v>
      </c>
      <c r="O47" s="33">
        <f>IF(N47="","",($C47*'VACSICK EST'!J$30))</f>
        <v>3.1324455305161325</v>
      </c>
      <c r="P47" s="33">
        <f>IF(O47="","",($C47*'VACSICK EST'!K$30))</f>
        <v>2.8900853913733289</v>
      </c>
      <c r="Q47" s="33">
        <f>IF(P47="","",($C47*'VACSICK EST'!L$30))</f>
        <v>2.8559835508769371</v>
      </c>
      <c r="R47" s="33">
        <f>IF(Q47="","",($C47*'VACSICK EST'!M$30))</f>
        <v>2.6623142749027777</v>
      </c>
      <c r="S47" s="33">
        <f>IF(R47="","",($C47*'VACSICK EST'!N$30))</f>
        <v>3.0345167158286337</v>
      </c>
    </row>
    <row r="48" spans="1:19" x14ac:dyDescent="0.25">
      <c r="A48" s="39" t="s">
        <v>54</v>
      </c>
      <c r="B48" s="39" t="s">
        <v>93</v>
      </c>
      <c r="C48" s="44">
        <v>1</v>
      </c>
      <c r="D48" s="35"/>
      <c r="E48" s="40" t="str">
        <f t="shared" ref="E48" si="279">IF($B48="","",(IF($B48&lt;&gt;0,"NonExempt - Headcount")))</f>
        <v>NonExempt - Headcount</v>
      </c>
      <c r="F48" s="11">
        <f t="shared" ca="1" si="39"/>
        <v>2020</v>
      </c>
      <c r="G48" s="11" t="str">
        <f t="shared" si="40"/>
        <v>003410</v>
      </c>
      <c r="H48" s="13">
        <f t="shared" ref="H48" si="280">IF(G48="","",(IF($C48=0,0,$C48)))</f>
        <v>1</v>
      </c>
      <c r="I48" s="13">
        <f t="shared" ref="I48" si="281">IF(H48="","",(IF($C48=0,0,$C48)))</f>
        <v>1</v>
      </c>
      <c r="J48" s="13">
        <f t="shared" ref="J48" si="282">IF(I48="","",(IF($C48=0,0,$C48)))</f>
        <v>1</v>
      </c>
      <c r="K48" s="13">
        <f t="shared" ref="K48" si="283">IF(J48="","",(IF($C48=0,0,$C48)))</f>
        <v>1</v>
      </c>
      <c r="L48" s="13">
        <f t="shared" ref="L48" si="284">IF(K48="","",(IF($C48=0,0,$C48)))</f>
        <v>1</v>
      </c>
      <c r="M48" s="13">
        <f t="shared" ref="M48" si="285">IF(L48="","",(IF($C48=0,0,$C48)))</f>
        <v>1</v>
      </c>
      <c r="N48" s="13">
        <f t="shared" ref="N48" si="286">IF(M48="","",(IF($C48=0,0,$C48)))</f>
        <v>1</v>
      </c>
      <c r="O48" s="13">
        <f t="shared" ref="O48" si="287">IF(N48="","",(IF($C48=0,0,$C48)))</f>
        <v>1</v>
      </c>
      <c r="P48" s="13">
        <f t="shared" ref="P48" si="288">IF(O48="","",(IF($C48=0,0,$C48)))</f>
        <v>1</v>
      </c>
      <c r="Q48" s="13">
        <f t="shared" ref="Q48" si="289">IF(P48="","",(IF($C48=0,0,$C48)))</f>
        <v>1</v>
      </c>
      <c r="R48" s="13">
        <f t="shared" ref="R48" si="290">IF(Q48="","",(IF($C48=0,0,$C48)))</f>
        <v>1</v>
      </c>
      <c r="S48" s="13">
        <f t="shared" ref="S48" si="291">IF(R48="","",(IF($C48=0,0,$C48)))</f>
        <v>1</v>
      </c>
    </row>
    <row r="49" spans="1:19" x14ac:dyDescent="0.25">
      <c r="A49" s="39" t="s">
        <v>54</v>
      </c>
      <c r="B49" s="39" t="s">
        <v>92</v>
      </c>
      <c r="C49" s="44">
        <v>25.365385</v>
      </c>
      <c r="D49" s="35"/>
      <c r="E49" s="40" t="str">
        <f t="shared" ref="E49" si="292">IF($B49="","",(IF($B49&lt;&gt;0,"NonExempt - Avg Hourly Rate")))</f>
        <v>NonExempt - Avg Hourly Rate</v>
      </c>
      <c r="F49" s="11">
        <f t="shared" ca="1" si="39"/>
        <v>2020</v>
      </c>
      <c r="G49" s="11" t="str">
        <f t="shared" si="40"/>
        <v>003410</v>
      </c>
      <c r="H49" s="12">
        <f t="shared" ref="H49" si="293">IF(G49="","",(IF(C49=0,0,C49)*$G$4*$H$4*$I$4*$J$4))</f>
        <v>28.548964286541857</v>
      </c>
      <c r="I49" s="12">
        <f t="shared" ref="I49" si="294">IF(H49="","",(+H49))</f>
        <v>28.548964286541857</v>
      </c>
      <c r="J49" s="12">
        <f t="shared" ref="J49" si="295">IF(I49="","",(+I49*$J$6))</f>
        <v>29.405433215138114</v>
      </c>
      <c r="K49" s="12">
        <f t="shared" ref="K49" si="296">IF(J49="","",+J49)</f>
        <v>29.405433215138114</v>
      </c>
      <c r="L49" s="12">
        <f t="shared" ref="L49" si="297">IF(K49="","",+K49)</f>
        <v>29.405433215138114</v>
      </c>
      <c r="M49" s="12">
        <f t="shared" ref="M49" si="298">IF(L49="","",+L49)</f>
        <v>29.405433215138114</v>
      </c>
      <c r="N49" s="12">
        <f t="shared" ref="N49" si="299">IF(M49="","",+M49)</f>
        <v>29.405433215138114</v>
      </c>
      <c r="O49" s="12">
        <f t="shared" ref="O49" si="300">IF(N49="","",+N49)</f>
        <v>29.405433215138114</v>
      </c>
      <c r="P49" s="12">
        <f t="shared" ref="P49" si="301">IF(O49="","",+O49)</f>
        <v>29.405433215138114</v>
      </c>
      <c r="Q49" s="12">
        <f t="shared" ref="Q49" si="302">IF(P49="","",+P49)</f>
        <v>29.405433215138114</v>
      </c>
      <c r="R49" s="12">
        <f t="shared" ref="R49" si="303">IF(Q49="","",+Q49)</f>
        <v>29.405433215138114</v>
      </c>
      <c r="S49" s="12">
        <f t="shared" ref="S49" si="304">IF(R49="","",+R49)</f>
        <v>29.405433215138114</v>
      </c>
    </row>
    <row r="50" spans="1:19" x14ac:dyDescent="0.25">
      <c r="A50" s="39" t="s">
        <v>54</v>
      </c>
      <c r="B50" s="39" t="s">
        <v>143</v>
      </c>
      <c r="C50" s="44">
        <v>200</v>
      </c>
      <c r="D50" s="35"/>
      <c r="E50" s="40" t="str">
        <f t="shared" ref="E50" si="305">IF($B50="","",(IF($B50&lt;&gt;0,"NonExempt - Vacation Hours")))</f>
        <v>NonExempt - Vacation Hours</v>
      </c>
      <c r="F50" s="11">
        <f t="shared" ca="1" si="39"/>
        <v>2020</v>
      </c>
      <c r="G50" s="11" t="str">
        <f t="shared" si="40"/>
        <v>003410</v>
      </c>
      <c r="H50" s="33">
        <f>IF(G50="","",($C50*'VACSICK EST'!C$50))</f>
        <v>8.4637065748272864</v>
      </c>
      <c r="I50" s="33">
        <f>IF(H50="","",($C50*'VACSICK EST'!D$50))</f>
        <v>9.019186694810994</v>
      </c>
      <c r="J50" s="33">
        <f>IF(I50="","",($C50*'VACSICK EST'!E$50))</f>
        <v>9.5746668147946981</v>
      </c>
      <c r="K50" s="33">
        <f>IF(J50="","",($C50*'VACSICK EST'!F$50))</f>
        <v>13.920084926738344</v>
      </c>
      <c r="L50" s="33">
        <f>IF(K50="","",($C50*'VACSICK EST'!G$50))</f>
        <v>17.388585089267714</v>
      </c>
      <c r="M50" s="33">
        <f>IF(L50="","",($C50*'VACSICK EST'!H$50))</f>
        <v>19.643752083050451</v>
      </c>
      <c r="N50" s="33">
        <f>IF(M50="","",($C50*'VACSICK EST'!I$50))</f>
        <v>22.73436117728868</v>
      </c>
      <c r="O50" s="33">
        <f>IF(N50="","",($C50*'VACSICK EST'!J$50))</f>
        <v>15.390831697752979</v>
      </c>
      <c r="P50" s="33">
        <f>IF(O50="","",($C50*'VACSICK EST'!K$50))</f>
        <v>13.703818000024686</v>
      </c>
      <c r="Q50" s="33">
        <f>IF(P50="","",($C50*'VACSICK EST'!L$50))</f>
        <v>18.087749400287205</v>
      </c>
      <c r="R50" s="33">
        <f>IF(Q50="","",($C50*'VACSICK EST'!M$50))</f>
        <v>17.34151329243354</v>
      </c>
      <c r="S50" s="33">
        <f>IF(R50="","",($C50*'VACSICK EST'!N$50))</f>
        <v>34.731744248723423</v>
      </c>
    </row>
    <row r="51" spans="1:19" x14ac:dyDescent="0.25">
      <c r="A51" s="39" t="s">
        <v>54</v>
      </c>
      <c r="B51" s="39" t="s">
        <v>95</v>
      </c>
      <c r="C51" s="44">
        <v>40</v>
      </c>
      <c r="D51" s="35"/>
      <c r="E51" s="40" t="str">
        <f t="shared" ref="E51" si="306">IF($B51="","",(IF($B51&lt;&gt;0,"NonExempt - Sick Time Hours")))</f>
        <v>NonExempt - Sick Time Hours</v>
      </c>
      <c r="F51" s="11">
        <f t="shared" ca="1" si="39"/>
        <v>2020</v>
      </c>
      <c r="G51" s="11" t="str">
        <f t="shared" si="40"/>
        <v>003410</v>
      </c>
      <c r="H51" s="33">
        <f>IF(G51="","",($C51*'VACSICK EST'!C$30))</f>
        <v>5.0206297898724825</v>
      </c>
      <c r="I51" s="33">
        <f>IF(H51="","",($C51*'VACSICK EST'!D$30))</f>
        <v>4.3254628595396252</v>
      </c>
      <c r="J51" s="33">
        <f>IF(I51="","",($C51*'VACSICK EST'!E$30))</f>
        <v>3.9866328079765485</v>
      </c>
      <c r="K51" s="33">
        <f>IF(J51="","",($C51*'VACSICK EST'!F$30))</f>
        <v>3.5312729378188501</v>
      </c>
      <c r="L51" s="33">
        <f>IF(K51="","",($C51*'VACSICK EST'!G$30))</f>
        <v>2.9281992131045897</v>
      </c>
      <c r="M51" s="33">
        <f>IF(L51="","",($C51*'VACSICK EST'!H$30))</f>
        <v>2.7179349238407422</v>
      </c>
      <c r="N51" s="33">
        <f>IF(M51="","",($C51*'VACSICK EST'!I$30))</f>
        <v>2.9145220043493527</v>
      </c>
      <c r="O51" s="33">
        <f>IF(N51="","",($C51*'VACSICK EST'!J$30))</f>
        <v>3.1324455305161325</v>
      </c>
      <c r="P51" s="33">
        <f>IF(O51="","",($C51*'VACSICK EST'!K$30))</f>
        <v>2.8900853913733289</v>
      </c>
      <c r="Q51" s="33">
        <f>IF(P51="","",($C51*'VACSICK EST'!L$30))</f>
        <v>2.8559835508769371</v>
      </c>
      <c r="R51" s="33">
        <f>IF(Q51="","",($C51*'VACSICK EST'!M$30))</f>
        <v>2.6623142749027777</v>
      </c>
      <c r="S51" s="33">
        <f>IF(R51="","",($C51*'VACSICK EST'!N$30))</f>
        <v>3.0345167158286337</v>
      </c>
    </row>
    <row r="52" spans="1:19" x14ac:dyDescent="0.25">
      <c r="A52" s="39" t="s">
        <v>57</v>
      </c>
      <c r="B52" s="39" t="s">
        <v>93</v>
      </c>
      <c r="C52" s="44">
        <v>3</v>
      </c>
      <c r="D52" s="35"/>
      <c r="E52" s="40" t="str">
        <f t="shared" ref="E52" si="307">IF($B52="","",(IF($B52&lt;&gt;0,"NonExempt - Headcount")))</f>
        <v>NonExempt - Headcount</v>
      </c>
      <c r="F52" s="11">
        <f t="shared" ca="1" si="39"/>
        <v>2020</v>
      </c>
      <c r="G52" s="11" t="str">
        <f t="shared" si="40"/>
        <v>003470</v>
      </c>
      <c r="H52" s="13">
        <f t="shared" ref="H52" si="308">IF(G52="","",(IF($C52=0,0,$C52)))</f>
        <v>3</v>
      </c>
      <c r="I52" s="13">
        <f t="shared" ref="I52" si="309">IF(H52="","",(IF($C52=0,0,$C52)))</f>
        <v>3</v>
      </c>
      <c r="J52" s="13">
        <f t="shared" ref="J52" si="310">IF(I52="","",(IF($C52=0,0,$C52)))</f>
        <v>3</v>
      </c>
      <c r="K52" s="13">
        <f t="shared" ref="K52" si="311">IF(J52="","",(IF($C52=0,0,$C52)))</f>
        <v>3</v>
      </c>
      <c r="L52" s="13">
        <f t="shared" ref="L52" si="312">IF(K52="","",(IF($C52=0,0,$C52)))</f>
        <v>3</v>
      </c>
      <c r="M52" s="13">
        <f t="shared" ref="M52" si="313">IF(L52="","",(IF($C52=0,0,$C52)))</f>
        <v>3</v>
      </c>
      <c r="N52" s="13">
        <f t="shared" ref="N52" si="314">IF(M52="","",(IF($C52=0,0,$C52)))</f>
        <v>3</v>
      </c>
      <c r="O52" s="13">
        <f t="shared" ref="O52" si="315">IF(N52="","",(IF($C52=0,0,$C52)))</f>
        <v>3</v>
      </c>
      <c r="P52" s="13">
        <f t="shared" ref="P52" si="316">IF(O52="","",(IF($C52=0,0,$C52)))</f>
        <v>3</v>
      </c>
      <c r="Q52" s="13">
        <f t="shared" ref="Q52" si="317">IF(P52="","",(IF($C52=0,0,$C52)))</f>
        <v>3</v>
      </c>
      <c r="R52" s="13">
        <f t="shared" ref="R52" si="318">IF(Q52="","",(IF($C52=0,0,$C52)))</f>
        <v>3</v>
      </c>
      <c r="S52" s="13">
        <f t="shared" ref="S52" si="319">IF(R52="","",(IF($C52=0,0,$C52)))</f>
        <v>3</v>
      </c>
    </row>
    <row r="53" spans="1:19" x14ac:dyDescent="0.25">
      <c r="A53" s="39" t="s">
        <v>57</v>
      </c>
      <c r="B53" s="39" t="s">
        <v>92</v>
      </c>
      <c r="C53" s="44">
        <v>26.841346333333334</v>
      </c>
      <c r="D53" s="35"/>
      <c r="E53" s="40" t="str">
        <f t="shared" ref="E53" si="320">IF($B53="","",(IF($B53&lt;&gt;0,"NonExempt - Avg Hourly Rate")))</f>
        <v>NonExempt - Avg Hourly Rate</v>
      </c>
      <c r="F53" s="11">
        <f t="shared" ca="1" si="39"/>
        <v>2020</v>
      </c>
      <c r="G53" s="11" t="str">
        <f t="shared" si="40"/>
        <v>003470</v>
      </c>
      <c r="H53" s="12">
        <f t="shared" ref="H53" si="321">IF(G53="","",(IF(C53=0,0,C53)*$G$4*$H$4*$I$4*$J$4))</f>
        <v>30.21017177042787</v>
      </c>
      <c r="I53" s="12">
        <f t="shared" ref="I53" si="322">IF(H53="","",(+H53))</f>
        <v>30.21017177042787</v>
      </c>
      <c r="J53" s="12">
        <f t="shared" ref="J53" si="323">IF(I53="","",(+I53*$J$6))</f>
        <v>31.116476923540706</v>
      </c>
      <c r="K53" s="12">
        <f t="shared" ref="K53" si="324">IF(J53="","",+J53)</f>
        <v>31.116476923540706</v>
      </c>
      <c r="L53" s="12">
        <f t="shared" ref="L53" si="325">IF(K53="","",+K53)</f>
        <v>31.116476923540706</v>
      </c>
      <c r="M53" s="12">
        <f t="shared" ref="M53" si="326">IF(L53="","",+L53)</f>
        <v>31.116476923540706</v>
      </c>
      <c r="N53" s="12">
        <f t="shared" ref="N53" si="327">IF(M53="","",+M53)</f>
        <v>31.116476923540706</v>
      </c>
      <c r="O53" s="12">
        <f t="shared" ref="O53" si="328">IF(N53="","",+N53)</f>
        <v>31.116476923540706</v>
      </c>
      <c r="P53" s="12">
        <f t="shared" ref="P53" si="329">IF(O53="","",+O53)</f>
        <v>31.116476923540706</v>
      </c>
      <c r="Q53" s="12">
        <f t="shared" ref="Q53" si="330">IF(P53="","",+P53)</f>
        <v>31.116476923540706</v>
      </c>
      <c r="R53" s="12">
        <f t="shared" ref="R53" si="331">IF(Q53="","",+Q53)</f>
        <v>31.116476923540706</v>
      </c>
      <c r="S53" s="12">
        <f t="shared" ref="S53" si="332">IF(R53="","",+R53)</f>
        <v>31.116476923540706</v>
      </c>
    </row>
    <row r="54" spans="1:19" x14ac:dyDescent="0.25">
      <c r="A54" s="39" t="s">
        <v>57</v>
      </c>
      <c r="B54" s="39" t="s">
        <v>143</v>
      </c>
      <c r="C54" s="44">
        <v>600</v>
      </c>
      <c r="D54" s="35"/>
      <c r="E54" s="40" t="str">
        <f t="shared" ref="E54" si="333">IF($B54="","",(IF($B54&lt;&gt;0,"NonExempt - Vacation Hours")))</f>
        <v>NonExempt - Vacation Hours</v>
      </c>
      <c r="F54" s="11">
        <f t="shared" ca="1" si="39"/>
        <v>2020</v>
      </c>
      <c r="G54" s="11" t="str">
        <f t="shared" si="40"/>
        <v>003470</v>
      </c>
      <c r="H54" s="33">
        <f>IF(G54="","",($C54*'VACSICK EST'!C$50))</f>
        <v>25.391119724481861</v>
      </c>
      <c r="I54" s="33">
        <f>IF(H54="","",($C54*'VACSICK EST'!D$50))</f>
        <v>27.057560084432978</v>
      </c>
      <c r="J54" s="33">
        <f>IF(I54="","",($C54*'VACSICK EST'!E$50))</f>
        <v>28.724000444384096</v>
      </c>
      <c r="K54" s="33">
        <f>IF(J54="","",($C54*'VACSICK EST'!F$50))</f>
        <v>41.760254780215028</v>
      </c>
      <c r="L54" s="33">
        <f>IF(K54="","",($C54*'VACSICK EST'!G$50))</f>
        <v>52.165755267803142</v>
      </c>
      <c r="M54" s="33">
        <f>IF(L54="","",($C54*'VACSICK EST'!H$50))</f>
        <v>58.931256249151353</v>
      </c>
      <c r="N54" s="33">
        <f>IF(M54="","",($C54*'VACSICK EST'!I$50))</f>
        <v>68.203083531866042</v>
      </c>
      <c r="O54" s="33">
        <f>IF(N54="","",($C54*'VACSICK EST'!J$50))</f>
        <v>46.172495093258938</v>
      </c>
      <c r="P54" s="33">
        <f>IF(O54="","",($C54*'VACSICK EST'!K$50))</f>
        <v>41.111454000074062</v>
      </c>
      <c r="Q54" s="33">
        <f>IF(P54="","",($C54*'VACSICK EST'!L$50))</f>
        <v>54.263248200861611</v>
      </c>
      <c r="R54" s="33">
        <f>IF(Q54="","",($C54*'VACSICK EST'!M$50))</f>
        <v>52.024539877300619</v>
      </c>
      <c r="S54" s="33">
        <f>IF(R54="","",($C54*'VACSICK EST'!N$50))</f>
        <v>104.19523274617026</v>
      </c>
    </row>
    <row r="55" spans="1:19" x14ac:dyDescent="0.25">
      <c r="A55" s="39" t="s">
        <v>57</v>
      </c>
      <c r="B55" s="39" t="s">
        <v>95</v>
      </c>
      <c r="C55" s="44">
        <v>120</v>
      </c>
      <c r="D55" s="35"/>
      <c r="E55" s="40" t="str">
        <f t="shared" ref="E55" si="334">IF($B55="","",(IF($B55&lt;&gt;0,"NonExempt - Sick Time Hours")))</f>
        <v>NonExempt - Sick Time Hours</v>
      </c>
      <c r="F55" s="11">
        <f t="shared" ca="1" si="39"/>
        <v>2020</v>
      </c>
      <c r="G55" s="11" t="str">
        <f t="shared" si="40"/>
        <v>003470</v>
      </c>
      <c r="H55" s="33">
        <f>IF(G55="","",($C55*'VACSICK EST'!C$30))</f>
        <v>15.061889369617449</v>
      </c>
      <c r="I55" s="33">
        <f>IF(H55="","",($C55*'VACSICK EST'!D$30))</f>
        <v>12.976388578618876</v>
      </c>
      <c r="J55" s="33">
        <f>IF(I55="","",($C55*'VACSICK EST'!E$30))</f>
        <v>11.959898423929646</v>
      </c>
      <c r="K55" s="33">
        <f>IF(J55="","",($C55*'VACSICK EST'!F$30))</f>
        <v>10.593818813456551</v>
      </c>
      <c r="L55" s="33">
        <f>IF(K55="","",($C55*'VACSICK EST'!G$30))</f>
        <v>8.7845976393137697</v>
      </c>
      <c r="M55" s="33">
        <f>IF(L55="","",($C55*'VACSICK EST'!H$30))</f>
        <v>8.1538047715222266</v>
      </c>
      <c r="N55" s="33">
        <f>IF(M55="","",($C55*'VACSICK EST'!I$30))</f>
        <v>8.7435660130480581</v>
      </c>
      <c r="O55" s="33">
        <f>IF(N55="","",($C55*'VACSICK EST'!J$30))</f>
        <v>9.3973365915483971</v>
      </c>
      <c r="P55" s="33">
        <f>IF(O55="","",($C55*'VACSICK EST'!K$30))</f>
        <v>8.6702561741199862</v>
      </c>
      <c r="Q55" s="33">
        <f>IF(P55="","",($C55*'VACSICK EST'!L$30))</f>
        <v>8.5679506526308113</v>
      </c>
      <c r="R55" s="33">
        <f>IF(Q55="","",($C55*'VACSICK EST'!M$30))</f>
        <v>7.9869428247083336</v>
      </c>
      <c r="S55" s="33">
        <f>IF(R55="","",($C55*'VACSICK EST'!N$30))</f>
        <v>9.1035501474859011</v>
      </c>
    </row>
    <row r="56" spans="1:19" x14ac:dyDescent="0.25">
      <c r="A56" s="39" t="s">
        <v>59</v>
      </c>
      <c r="B56" s="39" t="s">
        <v>93</v>
      </c>
      <c r="C56" s="44">
        <v>1</v>
      </c>
      <c r="D56" s="35"/>
      <c r="E56" s="40" t="str">
        <f t="shared" ref="E56" si="335">IF($B56="","",(IF($B56&lt;&gt;0,"NonExempt - Headcount")))</f>
        <v>NonExempt - Headcount</v>
      </c>
      <c r="F56" s="11">
        <f t="shared" ca="1" si="39"/>
        <v>2020</v>
      </c>
      <c r="G56" s="11" t="str">
        <f t="shared" si="40"/>
        <v>004010</v>
      </c>
      <c r="H56" s="13">
        <f t="shared" ref="H56" si="336">IF(G56="","",(IF($C56=0,0,$C56)))</f>
        <v>1</v>
      </c>
      <c r="I56" s="13">
        <f t="shared" ref="I56" si="337">IF(H56="","",(IF($C56=0,0,$C56)))</f>
        <v>1</v>
      </c>
      <c r="J56" s="13">
        <f t="shared" ref="J56" si="338">IF(I56="","",(IF($C56=0,0,$C56)))</f>
        <v>1</v>
      </c>
      <c r="K56" s="13">
        <f t="shared" ref="K56" si="339">IF(J56="","",(IF($C56=0,0,$C56)))</f>
        <v>1</v>
      </c>
      <c r="L56" s="13">
        <f t="shared" ref="L56" si="340">IF(K56="","",(IF($C56=0,0,$C56)))</f>
        <v>1</v>
      </c>
      <c r="M56" s="13">
        <f t="shared" ref="M56" si="341">IF(L56="","",(IF($C56=0,0,$C56)))</f>
        <v>1</v>
      </c>
      <c r="N56" s="13">
        <f t="shared" ref="N56" si="342">IF(M56="","",(IF($C56=0,0,$C56)))</f>
        <v>1</v>
      </c>
      <c r="O56" s="13">
        <f t="shared" ref="O56" si="343">IF(N56="","",(IF($C56=0,0,$C56)))</f>
        <v>1</v>
      </c>
      <c r="P56" s="13">
        <f t="shared" ref="P56" si="344">IF(O56="","",(IF($C56=0,0,$C56)))</f>
        <v>1</v>
      </c>
      <c r="Q56" s="13">
        <f t="shared" ref="Q56" si="345">IF(P56="","",(IF($C56=0,0,$C56)))</f>
        <v>1</v>
      </c>
      <c r="R56" s="13">
        <f t="shared" ref="R56" si="346">IF(Q56="","",(IF($C56=0,0,$C56)))</f>
        <v>1</v>
      </c>
      <c r="S56" s="13">
        <f t="shared" ref="S56" si="347">IF(R56="","",(IF($C56=0,0,$C56)))</f>
        <v>1</v>
      </c>
    </row>
    <row r="57" spans="1:19" x14ac:dyDescent="0.25">
      <c r="A57" s="39" t="s">
        <v>59</v>
      </c>
      <c r="B57" s="39" t="s">
        <v>92</v>
      </c>
      <c r="C57" s="44">
        <v>20.959105999999998</v>
      </c>
      <c r="D57" s="35"/>
      <c r="E57" s="40" t="str">
        <f t="shared" ref="E57" si="348">IF($B57="","",(IF($B57&lt;&gt;0,"NonExempt - Avg Hourly Rate")))</f>
        <v>NonExempt - Avg Hourly Rate</v>
      </c>
      <c r="F57" s="11">
        <f t="shared" ca="1" si="39"/>
        <v>2020</v>
      </c>
      <c r="G57" s="11" t="str">
        <f t="shared" si="40"/>
        <v>004010</v>
      </c>
      <c r="H57" s="12">
        <f t="shared" ref="H57" si="349">IF(G57="","",(IF(C57=0,0,C57)*$G$4*$H$4*$I$4*$J$4))</f>
        <v>23.58965845272386</v>
      </c>
      <c r="I57" s="12">
        <f t="shared" ref="I57" si="350">IF(H57="","",(+H57))</f>
        <v>23.58965845272386</v>
      </c>
      <c r="J57" s="12">
        <f t="shared" ref="J57" si="351">IF(I57="","",(+I57*$J$6))</f>
        <v>24.297348206305578</v>
      </c>
      <c r="K57" s="12">
        <f t="shared" ref="K57" si="352">IF(J57="","",+J57)</f>
        <v>24.297348206305578</v>
      </c>
      <c r="L57" s="12">
        <f t="shared" ref="L57" si="353">IF(K57="","",+K57)</f>
        <v>24.297348206305578</v>
      </c>
      <c r="M57" s="12">
        <f t="shared" ref="M57" si="354">IF(L57="","",+L57)</f>
        <v>24.297348206305578</v>
      </c>
      <c r="N57" s="12">
        <f t="shared" ref="N57" si="355">IF(M57="","",+M57)</f>
        <v>24.297348206305578</v>
      </c>
      <c r="O57" s="12">
        <f t="shared" ref="O57" si="356">IF(N57="","",+N57)</f>
        <v>24.297348206305578</v>
      </c>
      <c r="P57" s="12">
        <f t="shared" ref="P57" si="357">IF(O57="","",+O57)</f>
        <v>24.297348206305578</v>
      </c>
      <c r="Q57" s="12">
        <f t="shared" ref="Q57" si="358">IF(P57="","",+P57)</f>
        <v>24.297348206305578</v>
      </c>
      <c r="R57" s="12">
        <f t="shared" ref="R57" si="359">IF(Q57="","",+Q57)</f>
        <v>24.297348206305578</v>
      </c>
      <c r="S57" s="12">
        <f t="shared" ref="S57" si="360">IF(R57="","",+R57)</f>
        <v>24.297348206305578</v>
      </c>
    </row>
    <row r="58" spans="1:19" x14ac:dyDescent="0.25">
      <c r="A58" s="39" t="s">
        <v>59</v>
      </c>
      <c r="B58" s="39" t="s">
        <v>143</v>
      </c>
      <c r="C58" s="44">
        <v>160</v>
      </c>
      <c r="D58" s="35"/>
      <c r="E58" s="40" t="str">
        <f t="shared" ref="E58" si="361">IF($B58="","",(IF($B58&lt;&gt;0,"NonExempt - Vacation Hours")))</f>
        <v>NonExempt - Vacation Hours</v>
      </c>
      <c r="F58" s="11">
        <f t="shared" ca="1" si="39"/>
        <v>2020</v>
      </c>
      <c r="G58" s="11" t="str">
        <f t="shared" si="40"/>
        <v>004010</v>
      </c>
      <c r="H58" s="33">
        <f>IF(G58="","",($C58*'VACSICK EST'!C$50))</f>
        <v>6.7709652598618302</v>
      </c>
      <c r="I58" s="33">
        <f>IF(H58="","",($C58*'VACSICK EST'!D$50))</f>
        <v>7.2153493558487947</v>
      </c>
      <c r="J58" s="33">
        <f>IF(I58="","",($C58*'VACSICK EST'!E$50))</f>
        <v>7.6597334518357583</v>
      </c>
      <c r="K58" s="33">
        <f>IF(J58="","",($C58*'VACSICK EST'!F$50))</f>
        <v>11.136067941390674</v>
      </c>
      <c r="L58" s="33">
        <f>IF(K58="","",($C58*'VACSICK EST'!G$50))</f>
        <v>13.910868071414171</v>
      </c>
      <c r="M58" s="33">
        <f>IF(L58="","",($C58*'VACSICK EST'!H$50))</f>
        <v>15.71500166644036</v>
      </c>
      <c r="N58" s="33">
        <f>IF(M58="","",($C58*'VACSICK EST'!I$50))</f>
        <v>18.187488941830946</v>
      </c>
      <c r="O58" s="33">
        <f>IF(N58="","",($C58*'VACSICK EST'!J$50))</f>
        <v>12.312665358202384</v>
      </c>
      <c r="P58" s="33">
        <f>IF(O58="","",($C58*'VACSICK EST'!K$50))</f>
        <v>10.96305440001975</v>
      </c>
      <c r="Q58" s="33">
        <f>IF(P58="","",($C58*'VACSICK EST'!L$50))</f>
        <v>14.470199520229762</v>
      </c>
      <c r="R58" s="33">
        <f>IF(Q58="","",($C58*'VACSICK EST'!M$50))</f>
        <v>13.873210633946831</v>
      </c>
      <c r="S58" s="33">
        <f>IF(R58="","",($C58*'VACSICK EST'!N$50))</f>
        <v>27.785395398978739</v>
      </c>
    </row>
    <row r="59" spans="1:19" x14ac:dyDescent="0.25">
      <c r="A59" s="39" t="s">
        <v>59</v>
      </c>
      <c r="B59" s="39" t="s">
        <v>95</v>
      </c>
      <c r="C59" s="44">
        <v>40</v>
      </c>
      <c r="D59" s="35"/>
      <c r="E59" s="40" t="str">
        <f t="shared" ref="E59" si="362">IF($B59="","",(IF($B59&lt;&gt;0,"NonExempt - Sick Time Hours")))</f>
        <v>NonExempt - Sick Time Hours</v>
      </c>
      <c r="F59" s="11">
        <f t="shared" ca="1" si="39"/>
        <v>2020</v>
      </c>
      <c r="G59" s="11" t="str">
        <f t="shared" si="40"/>
        <v>004010</v>
      </c>
      <c r="H59" s="33">
        <f>IF(G59="","",($C59*'VACSICK EST'!C$30))</f>
        <v>5.0206297898724825</v>
      </c>
      <c r="I59" s="33">
        <f>IF(H59="","",($C59*'VACSICK EST'!D$30))</f>
        <v>4.3254628595396252</v>
      </c>
      <c r="J59" s="33">
        <f>IF(I59="","",($C59*'VACSICK EST'!E$30))</f>
        <v>3.9866328079765485</v>
      </c>
      <c r="K59" s="33">
        <f>IF(J59="","",($C59*'VACSICK EST'!F$30))</f>
        <v>3.5312729378188501</v>
      </c>
      <c r="L59" s="33">
        <f>IF(K59="","",($C59*'VACSICK EST'!G$30))</f>
        <v>2.9281992131045897</v>
      </c>
      <c r="M59" s="33">
        <f>IF(L59="","",($C59*'VACSICK EST'!H$30))</f>
        <v>2.7179349238407422</v>
      </c>
      <c r="N59" s="33">
        <f>IF(M59="","",($C59*'VACSICK EST'!I$30))</f>
        <v>2.9145220043493527</v>
      </c>
      <c r="O59" s="33">
        <f>IF(N59="","",($C59*'VACSICK EST'!J$30))</f>
        <v>3.1324455305161325</v>
      </c>
      <c r="P59" s="33">
        <f>IF(O59="","",($C59*'VACSICK EST'!K$30))</f>
        <v>2.8900853913733289</v>
      </c>
      <c r="Q59" s="33">
        <f>IF(P59="","",($C59*'VACSICK EST'!L$30))</f>
        <v>2.8559835508769371</v>
      </c>
      <c r="R59" s="33">
        <f>IF(Q59="","",($C59*'VACSICK EST'!M$30))</f>
        <v>2.6623142749027777</v>
      </c>
      <c r="S59" s="33">
        <f>IF(R59="","",($C59*'VACSICK EST'!N$30))</f>
        <v>3.0345167158286337</v>
      </c>
    </row>
    <row r="60" spans="1:19" x14ac:dyDescent="0.25">
      <c r="A60" s="39" t="s">
        <v>64</v>
      </c>
      <c r="B60" s="39" t="s">
        <v>93</v>
      </c>
      <c r="C60" s="44">
        <v>1</v>
      </c>
      <c r="D60" s="35"/>
      <c r="E60" s="40" t="str">
        <f t="shared" ref="E60" si="363">IF($B60="","",(IF($B60&lt;&gt;0,"NonExempt - Headcount")))</f>
        <v>NonExempt - Headcount</v>
      </c>
      <c r="F60" s="11">
        <f t="shared" ca="1" si="39"/>
        <v>2020</v>
      </c>
      <c r="G60" s="11" t="str">
        <f t="shared" si="40"/>
        <v>004190</v>
      </c>
      <c r="H60" s="13">
        <f t="shared" ref="H60" si="364">IF(G60="","",(IF($C60=0,0,$C60)))</f>
        <v>1</v>
      </c>
      <c r="I60" s="13">
        <f t="shared" ref="I60" si="365">IF(H60="","",(IF($C60=0,0,$C60)))</f>
        <v>1</v>
      </c>
      <c r="J60" s="13">
        <f t="shared" ref="J60" si="366">IF(I60="","",(IF($C60=0,0,$C60)))</f>
        <v>1</v>
      </c>
      <c r="K60" s="13">
        <f t="shared" ref="K60" si="367">IF(J60="","",(IF($C60=0,0,$C60)))</f>
        <v>1</v>
      </c>
      <c r="L60" s="13">
        <f t="shared" ref="L60" si="368">IF(K60="","",(IF($C60=0,0,$C60)))</f>
        <v>1</v>
      </c>
      <c r="M60" s="13">
        <f t="shared" ref="M60" si="369">IF(L60="","",(IF($C60=0,0,$C60)))</f>
        <v>1</v>
      </c>
      <c r="N60" s="13">
        <f t="shared" ref="N60" si="370">IF(M60="","",(IF($C60=0,0,$C60)))</f>
        <v>1</v>
      </c>
      <c r="O60" s="13">
        <f t="shared" ref="O60" si="371">IF(N60="","",(IF($C60=0,0,$C60)))</f>
        <v>1</v>
      </c>
      <c r="P60" s="13">
        <f t="shared" ref="P60" si="372">IF(O60="","",(IF($C60=0,0,$C60)))</f>
        <v>1</v>
      </c>
      <c r="Q60" s="13">
        <f t="shared" ref="Q60" si="373">IF(P60="","",(IF($C60=0,0,$C60)))</f>
        <v>1</v>
      </c>
      <c r="R60" s="13">
        <f t="shared" ref="R60" si="374">IF(Q60="","",(IF($C60=0,0,$C60)))</f>
        <v>1</v>
      </c>
      <c r="S60" s="13">
        <f t="shared" ref="S60" si="375">IF(R60="","",(IF($C60=0,0,$C60)))</f>
        <v>1</v>
      </c>
    </row>
    <row r="61" spans="1:19" x14ac:dyDescent="0.25">
      <c r="A61" s="39" t="s">
        <v>64</v>
      </c>
      <c r="B61" s="39" t="s">
        <v>92</v>
      </c>
      <c r="C61" s="44">
        <v>25.567308000000001</v>
      </c>
      <c r="D61" s="35"/>
      <c r="E61" s="40" t="str">
        <f t="shared" ref="E61" si="376">IF($B61="","",(IF($B61&lt;&gt;0,"NonExempt - Avg Hourly Rate")))</f>
        <v>NonExempt - Avg Hourly Rate</v>
      </c>
      <c r="F61" s="11">
        <f t="shared" ca="1" si="39"/>
        <v>2020</v>
      </c>
      <c r="G61" s="11" t="str">
        <f t="shared" si="40"/>
        <v>004190</v>
      </c>
      <c r="H61" s="12">
        <f t="shared" ref="H61" si="377">IF(G61="","",(IF(C61=0,0,C61)*$G$4*$H$4*$I$4*$J$4))</f>
        <v>28.776230401983483</v>
      </c>
      <c r="I61" s="12">
        <f t="shared" ref="I61" si="378">IF(H61="","",(+H61))</f>
        <v>28.776230401983483</v>
      </c>
      <c r="J61" s="12">
        <f t="shared" ref="J61" si="379">IF(I61="","",(+I61*$J$6))</f>
        <v>29.639517314042987</v>
      </c>
      <c r="K61" s="12">
        <f t="shared" ref="K61" si="380">IF(J61="","",+J61)</f>
        <v>29.639517314042987</v>
      </c>
      <c r="L61" s="12">
        <f t="shared" ref="L61" si="381">IF(K61="","",+K61)</f>
        <v>29.639517314042987</v>
      </c>
      <c r="M61" s="12">
        <f t="shared" ref="M61" si="382">IF(L61="","",+L61)</f>
        <v>29.639517314042987</v>
      </c>
      <c r="N61" s="12">
        <f t="shared" ref="N61" si="383">IF(M61="","",+M61)</f>
        <v>29.639517314042987</v>
      </c>
      <c r="O61" s="12">
        <f t="shared" ref="O61" si="384">IF(N61="","",+N61)</f>
        <v>29.639517314042987</v>
      </c>
      <c r="P61" s="12">
        <f t="shared" ref="P61" si="385">IF(O61="","",+O61)</f>
        <v>29.639517314042987</v>
      </c>
      <c r="Q61" s="12">
        <f t="shared" ref="Q61" si="386">IF(P61="","",+P61)</f>
        <v>29.639517314042987</v>
      </c>
      <c r="R61" s="12">
        <f t="shared" ref="R61" si="387">IF(Q61="","",+Q61)</f>
        <v>29.639517314042987</v>
      </c>
      <c r="S61" s="12">
        <f t="shared" ref="S61" si="388">IF(R61="","",+R61)</f>
        <v>29.639517314042987</v>
      </c>
    </row>
    <row r="62" spans="1:19" x14ac:dyDescent="0.25">
      <c r="A62" s="39" t="s">
        <v>64</v>
      </c>
      <c r="B62" s="39" t="s">
        <v>143</v>
      </c>
      <c r="C62" s="44">
        <v>200</v>
      </c>
      <c r="D62" s="35"/>
      <c r="E62" s="40" t="str">
        <f t="shared" ref="E62" si="389">IF($B62="","",(IF($B62&lt;&gt;0,"NonExempt - Vacation Hours")))</f>
        <v>NonExempt - Vacation Hours</v>
      </c>
      <c r="F62" s="11">
        <f t="shared" ca="1" si="39"/>
        <v>2020</v>
      </c>
      <c r="G62" s="11" t="str">
        <f t="shared" si="40"/>
        <v>004190</v>
      </c>
      <c r="H62" s="33">
        <f>IF(G62="","",($C62*'VACSICK EST'!C$50))</f>
        <v>8.4637065748272864</v>
      </c>
      <c r="I62" s="33">
        <f>IF(H62="","",($C62*'VACSICK EST'!D$50))</f>
        <v>9.019186694810994</v>
      </c>
      <c r="J62" s="33">
        <f>IF(I62="","",($C62*'VACSICK EST'!E$50))</f>
        <v>9.5746668147946981</v>
      </c>
      <c r="K62" s="33">
        <f>IF(J62="","",($C62*'VACSICK EST'!F$50))</f>
        <v>13.920084926738344</v>
      </c>
      <c r="L62" s="33">
        <f>IF(K62="","",($C62*'VACSICK EST'!G$50))</f>
        <v>17.388585089267714</v>
      </c>
      <c r="M62" s="33">
        <f>IF(L62="","",($C62*'VACSICK EST'!H$50))</f>
        <v>19.643752083050451</v>
      </c>
      <c r="N62" s="33">
        <f>IF(M62="","",($C62*'VACSICK EST'!I$50))</f>
        <v>22.73436117728868</v>
      </c>
      <c r="O62" s="33">
        <f>IF(N62="","",($C62*'VACSICK EST'!J$50))</f>
        <v>15.390831697752979</v>
      </c>
      <c r="P62" s="33">
        <f>IF(O62="","",($C62*'VACSICK EST'!K$50))</f>
        <v>13.703818000024686</v>
      </c>
      <c r="Q62" s="33">
        <f>IF(P62="","",($C62*'VACSICK EST'!L$50))</f>
        <v>18.087749400287205</v>
      </c>
      <c r="R62" s="33">
        <f>IF(Q62="","",($C62*'VACSICK EST'!M$50))</f>
        <v>17.34151329243354</v>
      </c>
      <c r="S62" s="33">
        <f>IF(R62="","",($C62*'VACSICK EST'!N$50))</f>
        <v>34.731744248723423</v>
      </c>
    </row>
    <row r="63" spans="1:19" x14ac:dyDescent="0.25">
      <c r="A63" s="39" t="s">
        <v>64</v>
      </c>
      <c r="B63" s="39" t="s">
        <v>95</v>
      </c>
      <c r="C63" s="44">
        <v>40</v>
      </c>
      <c r="D63" s="35"/>
      <c r="E63" s="40" t="str">
        <f t="shared" ref="E63" si="390">IF($B63="","",(IF($B63&lt;&gt;0,"NonExempt - Sick Time Hours")))</f>
        <v>NonExempt - Sick Time Hours</v>
      </c>
      <c r="F63" s="11">
        <f t="shared" ca="1" si="39"/>
        <v>2020</v>
      </c>
      <c r="G63" s="11" t="str">
        <f t="shared" si="40"/>
        <v>004190</v>
      </c>
      <c r="H63" s="33">
        <f>IF(G63="","",($C63*'VACSICK EST'!C$30))</f>
        <v>5.0206297898724825</v>
      </c>
      <c r="I63" s="33">
        <f>IF(H63="","",($C63*'VACSICK EST'!D$30))</f>
        <v>4.3254628595396252</v>
      </c>
      <c r="J63" s="33">
        <f>IF(I63="","",($C63*'VACSICK EST'!E$30))</f>
        <v>3.9866328079765485</v>
      </c>
      <c r="K63" s="33">
        <f>IF(J63="","",($C63*'VACSICK EST'!F$30))</f>
        <v>3.5312729378188501</v>
      </c>
      <c r="L63" s="33">
        <f>IF(K63="","",($C63*'VACSICK EST'!G$30))</f>
        <v>2.9281992131045897</v>
      </c>
      <c r="M63" s="33">
        <f>IF(L63="","",($C63*'VACSICK EST'!H$30))</f>
        <v>2.7179349238407422</v>
      </c>
      <c r="N63" s="33">
        <f>IF(M63="","",($C63*'VACSICK EST'!I$30))</f>
        <v>2.9145220043493527</v>
      </c>
      <c r="O63" s="33">
        <f>IF(N63="","",($C63*'VACSICK EST'!J$30))</f>
        <v>3.1324455305161325</v>
      </c>
      <c r="P63" s="33">
        <f>IF(O63="","",($C63*'VACSICK EST'!K$30))</f>
        <v>2.8900853913733289</v>
      </c>
      <c r="Q63" s="33">
        <f>IF(P63="","",($C63*'VACSICK EST'!L$30))</f>
        <v>2.8559835508769371</v>
      </c>
      <c r="R63" s="33">
        <f>IF(Q63="","",($C63*'VACSICK EST'!M$30))</f>
        <v>2.6623142749027777</v>
      </c>
      <c r="S63" s="33">
        <f>IF(R63="","",($C63*'VACSICK EST'!N$30))</f>
        <v>3.0345167158286337</v>
      </c>
    </row>
    <row r="64" spans="1:19" x14ac:dyDescent="0.25">
      <c r="A64" s="39" t="s">
        <v>69</v>
      </c>
      <c r="B64" s="39" t="s">
        <v>93</v>
      </c>
      <c r="C64" s="44">
        <v>2</v>
      </c>
      <c r="D64" s="35"/>
      <c r="E64" s="40" t="str">
        <f t="shared" ref="E64" si="391">IF($B64="","",(IF($B64&lt;&gt;0,"NonExempt - Headcount")))</f>
        <v>NonExempt - Headcount</v>
      </c>
      <c r="F64" s="11">
        <f t="shared" ca="1" si="39"/>
        <v>2020</v>
      </c>
      <c r="G64" s="11" t="str">
        <f t="shared" si="40"/>
        <v>004290</v>
      </c>
      <c r="H64" s="13">
        <f t="shared" ref="H64" si="392">IF(G64="","",(IF($C64=0,0,$C64)))</f>
        <v>2</v>
      </c>
      <c r="I64" s="13">
        <f t="shared" ref="I64" si="393">IF(H64="","",(IF($C64=0,0,$C64)))</f>
        <v>2</v>
      </c>
      <c r="J64" s="13">
        <f t="shared" ref="J64" si="394">IF(I64="","",(IF($C64=0,0,$C64)))</f>
        <v>2</v>
      </c>
      <c r="K64" s="13">
        <f t="shared" ref="K64" si="395">IF(J64="","",(IF($C64=0,0,$C64)))</f>
        <v>2</v>
      </c>
      <c r="L64" s="13">
        <f t="shared" ref="L64" si="396">IF(K64="","",(IF($C64=0,0,$C64)))</f>
        <v>2</v>
      </c>
      <c r="M64" s="13">
        <f t="shared" ref="M64" si="397">IF(L64="","",(IF($C64=0,0,$C64)))</f>
        <v>2</v>
      </c>
      <c r="N64" s="13">
        <f t="shared" ref="N64" si="398">IF(M64="","",(IF($C64=0,0,$C64)))</f>
        <v>2</v>
      </c>
      <c r="O64" s="13">
        <f t="shared" ref="O64" si="399">IF(N64="","",(IF($C64=0,0,$C64)))</f>
        <v>2</v>
      </c>
      <c r="P64" s="13">
        <f t="shared" ref="P64" si="400">IF(O64="","",(IF($C64=0,0,$C64)))</f>
        <v>2</v>
      </c>
      <c r="Q64" s="13">
        <f t="shared" ref="Q64" si="401">IF(P64="","",(IF($C64=0,0,$C64)))</f>
        <v>2</v>
      </c>
      <c r="R64" s="13">
        <f t="shared" ref="R64" si="402">IF(Q64="","",(IF($C64=0,0,$C64)))</f>
        <v>2</v>
      </c>
      <c r="S64" s="13">
        <f t="shared" ref="S64" si="403">IF(R64="","",(IF($C64=0,0,$C64)))</f>
        <v>2</v>
      </c>
    </row>
    <row r="65" spans="1:19" x14ac:dyDescent="0.25">
      <c r="A65" s="39" t="s">
        <v>69</v>
      </c>
      <c r="B65" s="39" t="s">
        <v>92</v>
      </c>
      <c r="C65" s="44">
        <v>16.987980999999998</v>
      </c>
      <c r="D65" s="35"/>
      <c r="E65" s="40" t="str">
        <f t="shared" ref="E65" si="404">IF($B65="","",(IF($B65&lt;&gt;0,"NonExempt - Avg Hourly Rate")))</f>
        <v>NonExempt - Avg Hourly Rate</v>
      </c>
      <c r="F65" s="11">
        <f t="shared" ca="1" si="39"/>
        <v>2020</v>
      </c>
      <c r="G65" s="11" t="str">
        <f t="shared" si="40"/>
        <v>004290</v>
      </c>
      <c r="H65" s="12">
        <f t="shared" ref="H65" si="405">IF(G65="","",(IF(C65=0,0,C65)*$G$4*$H$4*$I$4*$J$4))</f>
        <v>19.120122279612609</v>
      </c>
      <c r="I65" s="12">
        <f t="shared" ref="I65" si="406">IF(H65="","",(+H65))</f>
        <v>19.120122279612609</v>
      </c>
      <c r="J65" s="12">
        <f t="shared" ref="J65" si="407">IF(I65="","",(+I65*$J$6))</f>
        <v>19.693725948000989</v>
      </c>
      <c r="K65" s="12">
        <f t="shared" ref="K65" si="408">IF(J65="","",+J65)</f>
        <v>19.693725948000989</v>
      </c>
      <c r="L65" s="12">
        <f t="shared" ref="L65" si="409">IF(K65="","",+K65)</f>
        <v>19.693725948000989</v>
      </c>
      <c r="M65" s="12">
        <f t="shared" ref="M65" si="410">IF(L65="","",+L65)</f>
        <v>19.693725948000989</v>
      </c>
      <c r="N65" s="12">
        <f t="shared" ref="N65" si="411">IF(M65="","",+M65)</f>
        <v>19.693725948000989</v>
      </c>
      <c r="O65" s="12">
        <f t="shared" ref="O65" si="412">IF(N65="","",+N65)</f>
        <v>19.693725948000989</v>
      </c>
      <c r="P65" s="12">
        <f t="shared" ref="P65" si="413">IF(O65="","",+O65)</f>
        <v>19.693725948000989</v>
      </c>
      <c r="Q65" s="12">
        <f t="shared" ref="Q65" si="414">IF(P65="","",+P65)</f>
        <v>19.693725948000989</v>
      </c>
      <c r="R65" s="12">
        <f t="shared" ref="R65" si="415">IF(Q65="","",+Q65)</f>
        <v>19.693725948000989</v>
      </c>
      <c r="S65" s="12">
        <f t="shared" ref="S65" si="416">IF(R65="","",+R65)</f>
        <v>19.693725948000989</v>
      </c>
    </row>
    <row r="66" spans="1:19" x14ac:dyDescent="0.25">
      <c r="A66" s="39" t="s">
        <v>69</v>
      </c>
      <c r="B66" s="39" t="s">
        <v>143</v>
      </c>
      <c r="C66" s="44">
        <v>240</v>
      </c>
      <c r="D66" s="35"/>
      <c r="E66" s="40" t="str">
        <f t="shared" ref="E66" si="417">IF($B66="","",(IF($B66&lt;&gt;0,"NonExempt - Vacation Hours")))</f>
        <v>NonExempt - Vacation Hours</v>
      </c>
      <c r="F66" s="11">
        <f t="shared" ca="1" si="39"/>
        <v>2020</v>
      </c>
      <c r="G66" s="11" t="str">
        <f t="shared" si="40"/>
        <v>004290</v>
      </c>
      <c r="H66" s="33">
        <f>IF(G66="","",($C66*'VACSICK EST'!C$50))</f>
        <v>10.156447889792744</v>
      </c>
      <c r="I66" s="33">
        <f>IF(H66="","",($C66*'VACSICK EST'!D$50))</f>
        <v>10.823024033773192</v>
      </c>
      <c r="J66" s="33">
        <f>IF(I66="","",($C66*'VACSICK EST'!E$50))</f>
        <v>11.489600177753637</v>
      </c>
      <c r="K66" s="33">
        <f>IF(J66="","",($C66*'VACSICK EST'!F$50))</f>
        <v>16.704101912086013</v>
      </c>
      <c r="L66" s="33">
        <f>IF(K66="","",($C66*'VACSICK EST'!G$50))</f>
        <v>20.866302107121257</v>
      </c>
      <c r="M66" s="33">
        <f>IF(L66="","",($C66*'VACSICK EST'!H$50))</f>
        <v>23.572502499660541</v>
      </c>
      <c r="N66" s="33">
        <f>IF(M66="","",($C66*'VACSICK EST'!I$50))</f>
        <v>27.281233412746417</v>
      </c>
      <c r="O66" s="33">
        <f>IF(N66="","",($C66*'VACSICK EST'!J$50))</f>
        <v>18.468998037303574</v>
      </c>
      <c r="P66" s="33">
        <f>IF(O66="","",($C66*'VACSICK EST'!K$50))</f>
        <v>16.444581600029625</v>
      </c>
      <c r="Q66" s="33">
        <f>IF(P66="","",($C66*'VACSICK EST'!L$50))</f>
        <v>21.705299280344644</v>
      </c>
      <c r="R66" s="33">
        <f>IF(Q66="","",($C66*'VACSICK EST'!M$50))</f>
        <v>20.809815950920246</v>
      </c>
      <c r="S66" s="33">
        <f>IF(R66="","",($C66*'VACSICK EST'!N$50))</f>
        <v>41.678093098468111</v>
      </c>
    </row>
    <row r="67" spans="1:19" x14ac:dyDescent="0.25">
      <c r="A67" s="39" t="s">
        <v>69</v>
      </c>
      <c r="B67" s="39" t="s">
        <v>95</v>
      </c>
      <c r="C67" s="44">
        <v>80</v>
      </c>
      <c r="D67" s="35"/>
      <c r="E67" s="40" t="str">
        <f t="shared" ref="E67" si="418">IF($B67="","",(IF($B67&lt;&gt;0,"NonExempt - Sick Time Hours")))</f>
        <v>NonExempt - Sick Time Hours</v>
      </c>
      <c r="F67" s="11">
        <f t="shared" ca="1" si="39"/>
        <v>2020</v>
      </c>
      <c r="G67" s="11" t="str">
        <f t="shared" si="40"/>
        <v>004290</v>
      </c>
      <c r="H67" s="33">
        <f>IF(G67="","",($C67*'VACSICK EST'!C$30))</f>
        <v>10.041259579744965</v>
      </c>
      <c r="I67" s="33">
        <f>IF(H67="","",($C67*'VACSICK EST'!D$30))</f>
        <v>8.6509257190792503</v>
      </c>
      <c r="J67" s="33">
        <f>IF(I67="","",($C67*'VACSICK EST'!E$30))</f>
        <v>7.973265615953097</v>
      </c>
      <c r="K67" s="33">
        <f>IF(J67="","",($C67*'VACSICK EST'!F$30))</f>
        <v>7.0625458756377002</v>
      </c>
      <c r="L67" s="33">
        <f>IF(K67="","",($C67*'VACSICK EST'!G$30))</f>
        <v>5.8563984262091795</v>
      </c>
      <c r="M67" s="33">
        <f>IF(L67="","",($C67*'VACSICK EST'!H$30))</f>
        <v>5.4358698476814844</v>
      </c>
      <c r="N67" s="33">
        <f>IF(M67="","",($C67*'VACSICK EST'!I$30))</f>
        <v>5.8290440086987054</v>
      </c>
      <c r="O67" s="33">
        <f>IF(N67="","",($C67*'VACSICK EST'!J$30))</f>
        <v>6.264891061032265</v>
      </c>
      <c r="P67" s="33">
        <f>IF(O67="","",($C67*'VACSICK EST'!K$30))</f>
        <v>5.7801707827466577</v>
      </c>
      <c r="Q67" s="33">
        <f>IF(P67="","",($C67*'VACSICK EST'!L$30))</f>
        <v>5.7119671017538742</v>
      </c>
      <c r="R67" s="33">
        <f>IF(Q67="","",($C67*'VACSICK EST'!M$30))</f>
        <v>5.3246285498055554</v>
      </c>
      <c r="S67" s="33">
        <f>IF(R67="","",($C67*'VACSICK EST'!N$30))</f>
        <v>6.0690334316572674</v>
      </c>
    </row>
    <row r="68" spans="1:19" x14ac:dyDescent="0.25">
      <c r="A68" s="39" t="s">
        <v>73</v>
      </c>
      <c r="B68" s="39" t="s">
        <v>93</v>
      </c>
      <c r="C68" s="44">
        <v>1</v>
      </c>
      <c r="D68" s="35"/>
      <c r="E68" s="40" t="str">
        <f t="shared" ref="E68" si="419">IF($B68="","",(IF($B68&lt;&gt;0,"NonExempt - Headcount")))</f>
        <v>NonExempt - Headcount</v>
      </c>
      <c r="F68" s="11">
        <f t="shared" ca="1" si="39"/>
        <v>2020</v>
      </c>
      <c r="G68" s="11" t="str">
        <f t="shared" si="40"/>
        <v>004450</v>
      </c>
      <c r="H68" s="13">
        <f t="shared" ref="H68" si="420">IF(G68="","",(IF($C68=0,0,$C68)))</f>
        <v>1</v>
      </c>
      <c r="I68" s="13">
        <f t="shared" ref="I68" si="421">IF(H68="","",(IF($C68=0,0,$C68)))</f>
        <v>1</v>
      </c>
      <c r="J68" s="13">
        <f t="shared" ref="J68" si="422">IF(I68="","",(IF($C68=0,0,$C68)))</f>
        <v>1</v>
      </c>
      <c r="K68" s="13">
        <f t="shared" ref="K68" si="423">IF(J68="","",(IF($C68=0,0,$C68)))</f>
        <v>1</v>
      </c>
      <c r="L68" s="13">
        <f t="shared" ref="L68" si="424">IF(K68="","",(IF($C68=0,0,$C68)))</f>
        <v>1</v>
      </c>
      <c r="M68" s="13">
        <f t="shared" ref="M68" si="425">IF(L68="","",(IF($C68=0,0,$C68)))</f>
        <v>1</v>
      </c>
      <c r="N68" s="13">
        <f t="shared" ref="N68" si="426">IF(M68="","",(IF($C68=0,0,$C68)))</f>
        <v>1</v>
      </c>
      <c r="O68" s="13">
        <f t="shared" ref="O68" si="427">IF(N68="","",(IF($C68=0,0,$C68)))</f>
        <v>1</v>
      </c>
      <c r="P68" s="13">
        <f t="shared" ref="P68" si="428">IF(O68="","",(IF($C68=0,0,$C68)))</f>
        <v>1</v>
      </c>
      <c r="Q68" s="13">
        <f t="shared" ref="Q68" si="429">IF(P68="","",(IF($C68=0,0,$C68)))</f>
        <v>1</v>
      </c>
      <c r="R68" s="13">
        <f t="shared" ref="R68" si="430">IF(Q68="","",(IF($C68=0,0,$C68)))</f>
        <v>1</v>
      </c>
      <c r="S68" s="13">
        <f t="shared" ref="S68" si="431">IF(R68="","",(IF($C68=0,0,$C68)))</f>
        <v>1</v>
      </c>
    </row>
    <row r="69" spans="1:19" x14ac:dyDescent="0.25">
      <c r="A69" s="39" t="s">
        <v>73</v>
      </c>
      <c r="B69" s="39" t="s">
        <v>92</v>
      </c>
      <c r="C69" s="44">
        <v>17.331731000000001</v>
      </c>
      <c r="D69" s="35"/>
      <c r="E69" s="40" t="str">
        <f t="shared" ref="E69" si="432">IF($B69="","",(IF($B69&lt;&gt;0,"NonExempt - Avg Hourly Rate")))</f>
        <v>NonExempt - Avg Hourly Rate</v>
      </c>
      <c r="F69" s="11">
        <f t="shared" ca="1" si="39"/>
        <v>2020</v>
      </c>
      <c r="G69" s="11" t="str">
        <f t="shared" si="40"/>
        <v>004450</v>
      </c>
      <c r="H69" s="12">
        <f t="shared" ref="H69" si="433">IF(G69="","",(IF(C69=0,0,C69)*$G$4*$H$4*$I$4*$J$4))</f>
        <v>19.507015933050113</v>
      </c>
      <c r="I69" s="12">
        <f t="shared" ref="I69" si="434">IF(H69="","",(+H69))</f>
        <v>19.507015933050113</v>
      </c>
      <c r="J69" s="12">
        <f t="shared" ref="J69" si="435">IF(I69="","",(+I69*$J$6))</f>
        <v>20.092226411041615</v>
      </c>
      <c r="K69" s="12">
        <f t="shared" ref="K69" si="436">IF(J69="","",+J69)</f>
        <v>20.092226411041615</v>
      </c>
      <c r="L69" s="12">
        <f t="shared" ref="L69" si="437">IF(K69="","",+K69)</f>
        <v>20.092226411041615</v>
      </c>
      <c r="M69" s="12">
        <f t="shared" ref="M69" si="438">IF(L69="","",+L69)</f>
        <v>20.092226411041615</v>
      </c>
      <c r="N69" s="12">
        <f t="shared" ref="N69" si="439">IF(M69="","",+M69)</f>
        <v>20.092226411041615</v>
      </c>
      <c r="O69" s="12">
        <f t="shared" ref="O69" si="440">IF(N69="","",+N69)</f>
        <v>20.092226411041615</v>
      </c>
      <c r="P69" s="12">
        <f t="shared" ref="P69" si="441">IF(O69="","",+O69)</f>
        <v>20.092226411041615</v>
      </c>
      <c r="Q69" s="12">
        <f t="shared" ref="Q69" si="442">IF(P69="","",+P69)</f>
        <v>20.092226411041615</v>
      </c>
      <c r="R69" s="12">
        <f t="shared" ref="R69" si="443">IF(Q69="","",+Q69)</f>
        <v>20.092226411041615</v>
      </c>
      <c r="S69" s="12">
        <f t="shared" ref="S69" si="444">IF(R69="","",+R69)</f>
        <v>20.092226411041615</v>
      </c>
    </row>
    <row r="70" spans="1:19" x14ac:dyDescent="0.25">
      <c r="A70" s="39" t="s">
        <v>73</v>
      </c>
      <c r="B70" s="39" t="s">
        <v>143</v>
      </c>
      <c r="C70" s="44">
        <v>120</v>
      </c>
      <c r="D70" s="35"/>
      <c r="E70" s="40" t="str">
        <f t="shared" ref="E70" si="445">IF($B70="","",(IF($B70&lt;&gt;0,"NonExempt - Vacation Hours")))</f>
        <v>NonExempt - Vacation Hours</v>
      </c>
      <c r="F70" s="11">
        <f t="shared" ca="1" si="39"/>
        <v>2020</v>
      </c>
      <c r="G70" s="11" t="str">
        <f t="shared" si="40"/>
        <v>004450</v>
      </c>
      <c r="H70" s="33">
        <f>IF(G70="","",($C70*'VACSICK EST'!C$50))</f>
        <v>5.0782239448963722</v>
      </c>
      <c r="I70" s="33">
        <f>IF(H70="","",($C70*'VACSICK EST'!D$50))</f>
        <v>5.4115120168865962</v>
      </c>
      <c r="J70" s="33">
        <f>IF(I70="","",($C70*'VACSICK EST'!E$50))</f>
        <v>5.7448000888768185</v>
      </c>
      <c r="K70" s="33">
        <f>IF(J70="","",($C70*'VACSICK EST'!F$50))</f>
        <v>8.3520509560430067</v>
      </c>
      <c r="L70" s="33">
        <f>IF(K70="","",($C70*'VACSICK EST'!G$50))</f>
        <v>10.433151053560628</v>
      </c>
      <c r="M70" s="33">
        <f>IF(L70="","",($C70*'VACSICK EST'!H$50))</f>
        <v>11.78625124983027</v>
      </c>
      <c r="N70" s="33">
        <f>IF(M70="","",($C70*'VACSICK EST'!I$50))</f>
        <v>13.640616706373208</v>
      </c>
      <c r="O70" s="33">
        <f>IF(N70="","",($C70*'VACSICK EST'!J$50))</f>
        <v>9.2344990186517872</v>
      </c>
      <c r="P70" s="33">
        <f>IF(O70="","",($C70*'VACSICK EST'!K$50))</f>
        <v>8.2222908000148127</v>
      </c>
      <c r="Q70" s="33">
        <f>IF(P70="","",($C70*'VACSICK EST'!L$50))</f>
        <v>10.852649640172322</v>
      </c>
      <c r="R70" s="33">
        <f>IF(Q70="","",($C70*'VACSICK EST'!M$50))</f>
        <v>10.404907975460123</v>
      </c>
      <c r="S70" s="33">
        <f>IF(R70="","",($C70*'VACSICK EST'!N$50))</f>
        <v>20.839046549234055</v>
      </c>
    </row>
    <row r="71" spans="1:19" x14ac:dyDescent="0.25">
      <c r="A71" s="39" t="s">
        <v>73</v>
      </c>
      <c r="B71" s="39" t="s">
        <v>95</v>
      </c>
      <c r="C71" s="44">
        <v>40</v>
      </c>
      <c r="D71" s="35"/>
      <c r="E71" s="40" t="str">
        <f t="shared" ref="E71" si="446">IF($B71="","",(IF($B71&lt;&gt;0,"NonExempt - Sick Time Hours")))</f>
        <v>NonExempt - Sick Time Hours</v>
      </c>
      <c r="F71" s="11">
        <f t="shared" ca="1" si="39"/>
        <v>2020</v>
      </c>
      <c r="G71" s="11" t="str">
        <f t="shared" si="40"/>
        <v>004450</v>
      </c>
      <c r="H71" s="33">
        <f>IF(G71="","",($C71*'VACSICK EST'!C$30))</f>
        <v>5.0206297898724825</v>
      </c>
      <c r="I71" s="33">
        <f>IF(H71="","",($C71*'VACSICK EST'!D$30))</f>
        <v>4.3254628595396252</v>
      </c>
      <c r="J71" s="33">
        <f>IF(I71="","",($C71*'VACSICK EST'!E$30))</f>
        <v>3.9866328079765485</v>
      </c>
      <c r="K71" s="33">
        <f>IF(J71="","",($C71*'VACSICK EST'!F$30))</f>
        <v>3.5312729378188501</v>
      </c>
      <c r="L71" s="33">
        <f>IF(K71="","",($C71*'VACSICK EST'!G$30))</f>
        <v>2.9281992131045897</v>
      </c>
      <c r="M71" s="33">
        <f>IF(L71="","",($C71*'VACSICK EST'!H$30))</f>
        <v>2.7179349238407422</v>
      </c>
      <c r="N71" s="33">
        <f>IF(M71="","",($C71*'VACSICK EST'!I$30))</f>
        <v>2.9145220043493527</v>
      </c>
      <c r="O71" s="33">
        <f>IF(N71="","",($C71*'VACSICK EST'!J$30))</f>
        <v>3.1324455305161325</v>
      </c>
      <c r="P71" s="33">
        <f>IF(O71="","",($C71*'VACSICK EST'!K$30))</f>
        <v>2.8900853913733289</v>
      </c>
      <c r="Q71" s="33">
        <f>IF(P71="","",($C71*'VACSICK EST'!L$30))</f>
        <v>2.8559835508769371</v>
      </c>
      <c r="R71" s="33">
        <f>IF(Q71="","",($C71*'VACSICK EST'!M$30))</f>
        <v>2.6623142749027777</v>
      </c>
      <c r="S71" s="33">
        <f>IF(R71="","",($C71*'VACSICK EST'!N$30))</f>
        <v>3.0345167158286337</v>
      </c>
    </row>
    <row r="72" spans="1:19" x14ac:dyDescent="0.25">
      <c r="A72" s="39" t="s">
        <v>74</v>
      </c>
      <c r="B72" s="39" t="s">
        <v>93</v>
      </c>
      <c r="C72" s="44">
        <v>1</v>
      </c>
      <c r="D72" s="35"/>
      <c r="E72" s="40" t="str">
        <f t="shared" ref="E72" si="447">IF($B72="","",(IF($B72&lt;&gt;0,"NonExempt - Headcount")))</f>
        <v>NonExempt - Headcount</v>
      </c>
      <c r="F72" s="11">
        <f t="shared" ca="1" si="39"/>
        <v>2020</v>
      </c>
      <c r="G72" s="11" t="str">
        <f t="shared" si="40"/>
        <v>004470</v>
      </c>
      <c r="H72" s="13">
        <f t="shared" ref="H72" si="448">IF(G72="","",(IF($C72=0,0,$C72)))</f>
        <v>1</v>
      </c>
      <c r="I72" s="13">
        <f t="shared" ref="I72" si="449">IF(H72="","",(IF($C72=0,0,$C72)))</f>
        <v>1</v>
      </c>
      <c r="J72" s="13">
        <f t="shared" ref="J72" si="450">IF(I72="","",(IF($C72=0,0,$C72)))</f>
        <v>1</v>
      </c>
      <c r="K72" s="13">
        <f t="shared" ref="K72" si="451">IF(J72="","",(IF($C72=0,0,$C72)))</f>
        <v>1</v>
      </c>
      <c r="L72" s="13">
        <f t="shared" ref="L72" si="452">IF(K72="","",(IF($C72=0,0,$C72)))</f>
        <v>1</v>
      </c>
      <c r="M72" s="13">
        <f t="shared" ref="M72" si="453">IF(L72="","",(IF($C72=0,0,$C72)))</f>
        <v>1</v>
      </c>
      <c r="N72" s="13">
        <f t="shared" ref="N72" si="454">IF(M72="","",(IF($C72=0,0,$C72)))</f>
        <v>1</v>
      </c>
      <c r="O72" s="13">
        <f t="shared" ref="O72" si="455">IF(N72="","",(IF($C72=0,0,$C72)))</f>
        <v>1</v>
      </c>
      <c r="P72" s="13">
        <f t="shared" ref="P72" si="456">IF(O72="","",(IF($C72=0,0,$C72)))</f>
        <v>1</v>
      </c>
      <c r="Q72" s="13">
        <f t="shared" ref="Q72" si="457">IF(P72="","",(IF($C72=0,0,$C72)))</f>
        <v>1</v>
      </c>
      <c r="R72" s="13">
        <f t="shared" ref="R72" si="458">IF(Q72="","",(IF($C72=0,0,$C72)))</f>
        <v>1</v>
      </c>
      <c r="S72" s="13">
        <f t="shared" ref="S72" si="459">IF(R72="","",(IF($C72=0,0,$C72)))</f>
        <v>1</v>
      </c>
    </row>
    <row r="73" spans="1:19" x14ac:dyDescent="0.25">
      <c r="A73" s="39" t="s">
        <v>74</v>
      </c>
      <c r="B73" s="39" t="s">
        <v>92</v>
      </c>
      <c r="C73" s="44">
        <v>22.423076999999999</v>
      </c>
      <c r="D73" s="35"/>
      <c r="E73" s="40" t="str">
        <f t="shared" ref="E73" si="460">IF($B73="","",(IF($B73&lt;&gt;0,"NonExempt - Avg Hourly Rate")))</f>
        <v>NonExempt - Avg Hourly Rate</v>
      </c>
      <c r="F73" s="11">
        <f t="shared" ca="1" si="39"/>
        <v>2020</v>
      </c>
      <c r="G73" s="11" t="str">
        <f t="shared" si="40"/>
        <v>004470</v>
      </c>
      <c r="H73" s="12">
        <f t="shared" ref="H73" si="461">IF(G73="","",(IF(C73=0,0,C73)*$G$4*$H$4*$I$4*$J$4))</f>
        <v>25.237370710808371</v>
      </c>
      <c r="I73" s="12">
        <f t="shared" ref="I73" si="462">IF(H73="","",(+H73))</f>
        <v>25.237370710808371</v>
      </c>
      <c r="J73" s="12">
        <f t="shared" ref="J73" si="463">IF(I73="","",(+I73*$J$6))</f>
        <v>25.994491832132624</v>
      </c>
      <c r="K73" s="12">
        <f t="shared" ref="K73" si="464">IF(J73="","",+J73)</f>
        <v>25.994491832132624</v>
      </c>
      <c r="L73" s="12">
        <f t="shared" ref="L73" si="465">IF(K73="","",+K73)</f>
        <v>25.994491832132624</v>
      </c>
      <c r="M73" s="12">
        <f t="shared" ref="M73" si="466">IF(L73="","",+L73)</f>
        <v>25.994491832132624</v>
      </c>
      <c r="N73" s="12">
        <f t="shared" ref="N73" si="467">IF(M73="","",+M73)</f>
        <v>25.994491832132624</v>
      </c>
      <c r="O73" s="12">
        <f t="shared" ref="O73" si="468">IF(N73="","",+N73)</f>
        <v>25.994491832132624</v>
      </c>
      <c r="P73" s="12">
        <f t="shared" ref="P73" si="469">IF(O73="","",+O73)</f>
        <v>25.994491832132624</v>
      </c>
      <c r="Q73" s="12">
        <f t="shared" ref="Q73" si="470">IF(P73="","",+P73)</f>
        <v>25.994491832132624</v>
      </c>
      <c r="R73" s="12">
        <f t="shared" ref="R73" si="471">IF(Q73="","",+Q73)</f>
        <v>25.994491832132624</v>
      </c>
      <c r="S73" s="12">
        <f t="shared" ref="S73" si="472">IF(R73="","",+R73)</f>
        <v>25.994491832132624</v>
      </c>
    </row>
    <row r="74" spans="1:19" x14ac:dyDescent="0.25">
      <c r="A74" s="39" t="s">
        <v>74</v>
      </c>
      <c r="B74" s="39" t="s">
        <v>143</v>
      </c>
      <c r="C74" s="44">
        <v>120</v>
      </c>
      <c r="D74" s="35"/>
      <c r="E74" s="40" t="str">
        <f t="shared" ref="E74" si="473">IF($B74="","",(IF($B74&lt;&gt;0,"NonExempt - Vacation Hours")))</f>
        <v>NonExempt - Vacation Hours</v>
      </c>
      <c r="F74" s="11">
        <f t="shared" ca="1" si="39"/>
        <v>2020</v>
      </c>
      <c r="G74" s="11" t="str">
        <f t="shared" si="40"/>
        <v>004470</v>
      </c>
      <c r="H74" s="33">
        <f>IF(G74="","",($C74*'VACSICK EST'!C$50))</f>
        <v>5.0782239448963722</v>
      </c>
      <c r="I74" s="33">
        <f>IF(H74="","",($C74*'VACSICK EST'!D$50))</f>
        <v>5.4115120168865962</v>
      </c>
      <c r="J74" s="33">
        <f>IF(I74="","",($C74*'VACSICK EST'!E$50))</f>
        <v>5.7448000888768185</v>
      </c>
      <c r="K74" s="33">
        <f>IF(J74="","",($C74*'VACSICK EST'!F$50))</f>
        <v>8.3520509560430067</v>
      </c>
      <c r="L74" s="33">
        <f>IF(K74="","",($C74*'VACSICK EST'!G$50))</f>
        <v>10.433151053560628</v>
      </c>
      <c r="M74" s="33">
        <f>IF(L74="","",($C74*'VACSICK EST'!H$50))</f>
        <v>11.78625124983027</v>
      </c>
      <c r="N74" s="33">
        <f>IF(M74="","",($C74*'VACSICK EST'!I$50))</f>
        <v>13.640616706373208</v>
      </c>
      <c r="O74" s="33">
        <f>IF(N74="","",($C74*'VACSICK EST'!J$50))</f>
        <v>9.2344990186517872</v>
      </c>
      <c r="P74" s="33">
        <f>IF(O74="","",($C74*'VACSICK EST'!K$50))</f>
        <v>8.2222908000148127</v>
      </c>
      <c r="Q74" s="33">
        <f>IF(P74="","",($C74*'VACSICK EST'!L$50))</f>
        <v>10.852649640172322</v>
      </c>
      <c r="R74" s="33">
        <f>IF(Q74="","",($C74*'VACSICK EST'!M$50))</f>
        <v>10.404907975460123</v>
      </c>
      <c r="S74" s="33">
        <f>IF(R74="","",($C74*'VACSICK EST'!N$50))</f>
        <v>20.839046549234055</v>
      </c>
    </row>
    <row r="75" spans="1:19" x14ac:dyDescent="0.25">
      <c r="A75" s="39" t="s">
        <v>74</v>
      </c>
      <c r="B75" s="39" t="s">
        <v>95</v>
      </c>
      <c r="C75" s="44">
        <v>40</v>
      </c>
      <c r="D75" s="35"/>
      <c r="E75" s="40" t="str">
        <f t="shared" ref="E75" si="474">IF($B75="","",(IF($B75&lt;&gt;0,"NonExempt - Sick Time Hours")))</f>
        <v>NonExempt - Sick Time Hours</v>
      </c>
      <c r="F75" s="11">
        <f t="shared" ca="1" si="39"/>
        <v>2020</v>
      </c>
      <c r="G75" s="11" t="str">
        <f t="shared" si="40"/>
        <v>004470</v>
      </c>
      <c r="H75" s="33">
        <f>IF(G75="","",($C75*'VACSICK EST'!C$30))</f>
        <v>5.0206297898724825</v>
      </c>
      <c r="I75" s="33">
        <f>IF(H75="","",($C75*'VACSICK EST'!D$30))</f>
        <v>4.3254628595396252</v>
      </c>
      <c r="J75" s="33">
        <f>IF(I75="","",($C75*'VACSICK EST'!E$30))</f>
        <v>3.9866328079765485</v>
      </c>
      <c r="K75" s="33">
        <f>IF(J75="","",($C75*'VACSICK EST'!F$30))</f>
        <v>3.5312729378188501</v>
      </c>
      <c r="L75" s="33">
        <f>IF(K75="","",($C75*'VACSICK EST'!G$30))</f>
        <v>2.9281992131045897</v>
      </c>
      <c r="M75" s="33">
        <f>IF(L75="","",($C75*'VACSICK EST'!H$30))</f>
        <v>2.7179349238407422</v>
      </c>
      <c r="N75" s="33">
        <f>IF(M75="","",($C75*'VACSICK EST'!I$30))</f>
        <v>2.9145220043493527</v>
      </c>
      <c r="O75" s="33">
        <f>IF(N75="","",($C75*'VACSICK EST'!J$30))</f>
        <v>3.1324455305161325</v>
      </c>
      <c r="P75" s="33">
        <f>IF(O75="","",($C75*'VACSICK EST'!K$30))</f>
        <v>2.8900853913733289</v>
      </c>
      <c r="Q75" s="33">
        <f>IF(P75="","",($C75*'VACSICK EST'!L$30))</f>
        <v>2.8559835508769371</v>
      </c>
      <c r="R75" s="33">
        <f>IF(Q75="","",($C75*'VACSICK EST'!M$30))</f>
        <v>2.6623142749027777</v>
      </c>
      <c r="S75" s="33">
        <f>IF(R75="","",($C75*'VACSICK EST'!N$30))</f>
        <v>3.0345167158286337</v>
      </c>
    </row>
    <row r="76" spans="1:19" x14ac:dyDescent="0.25">
      <c r="A76" s="39" t="s">
        <v>80</v>
      </c>
      <c r="B76" s="39" t="s">
        <v>93</v>
      </c>
      <c r="C76" s="44">
        <v>1</v>
      </c>
      <c r="D76" s="35"/>
      <c r="E76" s="40" t="str">
        <f t="shared" ref="E76" si="475">IF($B76="","",(IF($B76&lt;&gt;0,"NonExempt - Headcount")))</f>
        <v>NonExempt - Headcount</v>
      </c>
      <c r="F76" s="11">
        <f t="shared" ca="1" si="39"/>
        <v>2020</v>
      </c>
      <c r="G76" s="11" t="str">
        <f t="shared" si="40"/>
        <v>004510</v>
      </c>
      <c r="H76" s="13">
        <f t="shared" ref="H76" si="476">IF(G76="","",(IF($C76=0,0,$C76)))</f>
        <v>1</v>
      </c>
      <c r="I76" s="13">
        <f t="shared" ref="I76" si="477">IF(H76="","",(IF($C76=0,0,$C76)))</f>
        <v>1</v>
      </c>
      <c r="J76" s="13">
        <f t="shared" ref="J76" si="478">IF(I76="","",(IF($C76=0,0,$C76)))</f>
        <v>1</v>
      </c>
      <c r="K76" s="13">
        <f t="shared" ref="K76" si="479">IF(J76="","",(IF($C76=0,0,$C76)))</f>
        <v>1</v>
      </c>
      <c r="L76" s="13">
        <f t="shared" ref="L76" si="480">IF(K76="","",(IF($C76=0,0,$C76)))</f>
        <v>1</v>
      </c>
      <c r="M76" s="13">
        <f t="shared" ref="M76" si="481">IF(L76="","",(IF($C76=0,0,$C76)))</f>
        <v>1</v>
      </c>
      <c r="N76" s="13">
        <f t="shared" ref="N76" si="482">IF(M76="","",(IF($C76=0,0,$C76)))</f>
        <v>1</v>
      </c>
      <c r="O76" s="13">
        <f t="shared" ref="O76" si="483">IF(N76="","",(IF($C76=0,0,$C76)))</f>
        <v>1</v>
      </c>
      <c r="P76" s="13">
        <f t="shared" ref="P76" si="484">IF(O76="","",(IF($C76=0,0,$C76)))</f>
        <v>1</v>
      </c>
      <c r="Q76" s="13">
        <f t="shared" ref="Q76" si="485">IF(P76="","",(IF($C76=0,0,$C76)))</f>
        <v>1</v>
      </c>
      <c r="R76" s="13">
        <f t="shared" ref="R76" si="486">IF(Q76="","",(IF($C76=0,0,$C76)))</f>
        <v>1</v>
      </c>
      <c r="S76" s="13">
        <f t="shared" ref="S76" si="487">IF(R76="","",(IF($C76=0,0,$C76)))</f>
        <v>1</v>
      </c>
    </row>
    <row r="77" spans="1:19" x14ac:dyDescent="0.25">
      <c r="A77" s="39" t="s">
        <v>80</v>
      </c>
      <c r="B77" s="39" t="s">
        <v>92</v>
      </c>
      <c r="C77" s="44">
        <v>20.495191999999999</v>
      </c>
      <c r="D77" s="35"/>
      <c r="E77" s="40" t="str">
        <f t="shared" ref="E77" si="488">IF($B77="","",(IF($B77&lt;&gt;0,"NonExempt - Avg Hourly Rate")))</f>
        <v>NonExempt - Avg Hourly Rate</v>
      </c>
      <c r="F77" s="11">
        <f t="shared" ref="F77:F87" ca="1" si="489">IF(E77="","",$E$5)</f>
        <v>2020</v>
      </c>
      <c r="G77" s="11" t="str">
        <f t="shared" ref="G77:G87" si="490">IF(E77="","",A77)</f>
        <v>004510</v>
      </c>
      <c r="H77" s="12">
        <f t="shared" ref="H77" si="491">IF(G77="","",(IF(C77=0,0,C77)*$G$4*$H$4*$I$4*$J$4))</f>
        <v>23.06751915864152</v>
      </c>
      <c r="I77" s="12">
        <f t="shared" ref="I77" si="492">IF(H77="","",(+H77))</f>
        <v>23.06751915864152</v>
      </c>
      <c r="J77" s="12">
        <f t="shared" ref="J77" si="493">IF(I77="","",(+I77*$J$6))</f>
        <v>23.759544733400766</v>
      </c>
      <c r="K77" s="12">
        <f t="shared" ref="K77" si="494">IF(J77="","",+J77)</f>
        <v>23.759544733400766</v>
      </c>
      <c r="L77" s="12">
        <f t="shared" ref="L77" si="495">IF(K77="","",+K77)</f>
        <v>23.759544733400766</v>
      </c>
      <c r="M77" s="12">
        <f t="shared" ref="M77" si="496">IF(L77="","",+L77)</f>
        <v>23.759544733400766</v>
      </c>
      <c r="N77" s="12">
        <f t="shared" ref="N77" si="497">IF(M77="","",+M77)</f>
        <v>23.759544733400766</v>
      </c>
      <c r="O77" s="12">
        <f t="shared" ref="O77" si="498">IF(N77="","",+N77)</f>
        <v>23.759544733400766</v>
      </c>
      <c r="P77" s="12">
        <f t="shared" ref="P77" si="499">IF(O77="","",+O77)</f>
        <v>23.759544733400766</v>
      </c>
      <c r="Q77" s="12">
        <f t="shared" ref="Q77" si="500">IF(P77="","",+P77)</f>
        <v>23.759544733400766</v>
      </c>
      <c r="R77" s="12">
        <f t="shared" ref="R77" si="501">IF(Q77="","",+Q77)</f>
        <v>23.759544733400766</v>
      </c>
      <c r="S77" s="12">
        <f t="shared" ref="S77" si="502">IF(R77="","",+R77)</f>
        <v>23.759544733400766</v>
      </c>
    </row>
    <row r="78" spans="1:19" x14ac:dyDescent="0.25">
      <c r="A78" s="39" t="s">
        <v>80</v>
      </c>
      <c r="B78" s="39" t="s">
        <v>143</v>
      </c>
      <c r="C78" s="44">
        <v>120</v>
      </c>
      <c r="D78" s="35"/>
      <c r="E78" s="40" t="str">
        <f t="shared" ref="E78" si="503">IF($B78="","",(IF($B78&lt;&gt;0,"NonExempt - Vacation Hours")))</f>
        <v>NonExempt - Vacation Hours</v>
      </c>
      <c r="F78" s="11">
        <f t="shared" ca="1" si="489"/>
        <v>2020</v>
      </c>
      <c r="G78" s="11" t="str">
        <f t="shared" si="490"/>
        <v>004510</v>
      </c>
      <c r="H78" s="33">
        <f>IF(G78="","",($C78*'VACSICK EST'!C$50))</f>
        <v>5.0782239448963722</v>
      </c>
      <c r="I78" s="33">
        <f>IF(H78="","",($C78*'VACSICK EST'!D$50))</f>
        <v>5.4115120168865962</v>
      </c>
      <c r="J78" s="33">
        <f>IF(I78="","",($C78*'VACSICK EST'!E$50))</f>
        <v>5.7448000888768185</v>
      </c>
      <c r="K78" s="33">
        <f>IF(J78="","",($C78*'VACSICK EST'!F$50))</f>
        <v>8.3520509560430067</v>
      </c>
      <c r="L78" s="33">
        <f>IF(K78="","",($C78*'VACSICK EST'!G$50))</f>
        <v>10.433151053560628</v>
      </c>
      <c r="M78" s="33">
        <f>IF(L78="","",($C78*'VACSICK EST'!H$50))</f>
        <v>11.78625124983027</v>
      </c>
      <c r="N78" s="33">
        <f>IF(M78="","",($C78*'VACSICK EST'!I$50))</f>
        <v>13.640616706373208</v>
      </c>
      <c r="O78" s="33">
        <f>IF(N78="","",($C78*'VACSICK EST'!J$50))</f>
        <v>9.2344990186517872</v>
      </c>
      <c r="P78" s="33">
        <f>IF(O78="","",($C78*'VACSICK EST'!K$50))</f>
        <v>8.2222908000148127</v>
      </c>
      <c r="Q78" s="33">
        <f>IF(P78="","",($C78*'VACSICK EST'!L$50))</f>
        <v>10.852649640172322</v>
      </c>
      <c r="R78" s="33">
        <f>IF(Q78="","",($C78*'VACSICK EST'!M$50))</f>
        <v>10.404907975460123</v>
      </c>
      <c r="S78" s="33">
        <f>IF(R78="","",($C78*'VACSICK EST'!N$50))</f>
        <v>20.839046549234055</v>
      </c>
    </row>
    <row r="79" spans="1:19" x14ac:dyDescent="0.25">
      <c r="A79" s="39" t="s">
        <v>80</v>
      </c>
      <c r="B79" s="39" t="s">
        <v>95</v>
      </c>
      <c r="C79" s="44">
        <v>40</v>
      </c>
      <c r="D79" s="35"/>
      <c r="E79" s="40" t="str">
        <f t="shared" ref="E79" si="504">IF($B79="","",(IF($B79&lt;&gt;0,"NonExempt - Sick Time Hours")))</f>
        <v>NonExempt - Sick Time Hours</v>
      </c>
      <c r="F79" s="11">
        <f t="shared" ca="1" si="489"/>
        <v>2020</v>
      </c>
      <c r="G79" s="11" t="str">
        <f t="shared" si="490"/>
        <v>004510</v>
      </c>
      <c r="H79" s="33">
        <f>IF(G79="","",($C79*'VACSICK EST'!C$30))</f>
        <v>5.0206297898724825</v>
      </c>
      <c r="I79" s="33">
        <f>IF(H79="","",($C79*'VACSICK EST'!D$30))</f>
        <v>4.3254628595396252</v>
      </c>
      <c r="J79" s="33">
        <f>IF(I79="","",($C79*'VACSICK EST'!E$30))</f>
        <v>3.9866328079765485</v>
      </c>
      <c r="K79" s="33">
        <f>IF(J79="","",($C79*'VACSICK EST'!F$30))</f>
        <v>3.5312729378188501</v>
      </c>
      <c r="L79" s="33">
        <f>IF(K79="","",($C79*'VACSICK EST'!G$30))</f>
        <v>2.9281992131045897</v>
      </c>
      <c r="M79" s="33">
        <f>IF(L79="","",($C79*'VACSICK EST'!H$30))</f>
        <v>2.7179349238407422</v>
      </c>
      <c r="N79" s="33">
        <f>IF(M79="","",($C79*'VACSICK EST'!I$30))</f>
        <v>2.9145220043493527</v>
      </c>
      <c r="O79" s="33">
        <f>IF(N79="","",($C79*'VACSICK EST'!J$30))</f>
        <v>3.1324455305161325</v>
      </c>
      <c r="P79" s="33">
        <f>IF(O79="","",($C79*'VACSICK EST'!K$30))</f>
        <v>2.8900853913733289</v>
      </c>
      <c r="Q79" s="33">
        <f>IF(P79="","",($C79*'VACSICK EST'!L$30))</f>
        <v>2.8559835508769371</v>
      </c>
      <c r="R79" s="33">
        <f>IF(Q79="","",($C79*'VACSICK EST'!M$30))</f>
        <v>2.6623142749027777</v>
      </c>
      <c r="S79" s="33">
        <f>IF(R79="","",($C79*'VACSICK EST'!N$30))</f>
        <v>3.0345167158286337</v>
      </c>
    </row>
    <row r="80" spans="1:19" x14ac:dyDescent="0.25">
      <c r="A80" s="39" t="s">
        <v>82</v>
      </c>
      <c r="B80" s="39" t="s">
        <v>93</v>
      </c>
      <c r="C80" s="44">
        <v>4</v>
      </c>
      <c r="D80" s="35"/>
      <c r="E80" s="40" t="str">
        <f t="shared" ref="E80" si="505">IF($B80="","",(IF($B80&lt;&gt;0,"NonExempt - Headcount")))</f>
        <v>NonExempt - Headcount</v>
      </c>
      <c r="F80" s="11">
        <f t="shared" ca="1" si="489"/>
        <v>2020</v>
      </c>
      <c r="G80" s="11" t="str">
        <f t="shared" si="490"/>
        <v>004600</v>
      </c>
      <c r="H80" s="13">
        <f t="shared" ref="H80" si="506">IF(G80="","",(IF($C80=0,0,$C80)))</f>
        <v>4</v>
      </c>
      <c r="I80" s="13">
        <f t="shared" ref="I80" si="507">IF(H80="","",(IF($C80=0,0,$C80)))</f>
        <v>4</v>
      </c>
      <c r="J80" s="13">
        <f t="shared" ref="J80" si="508">IF(I80="","",(IF($C80=0,0,$C80)))</f>
        <v>4</v>
      </c>
      <c r="K80" s="13">
        <f t="shared" ref="K80" si="509">IF(J80="","",(IF($C80=0,0,$C80)))</f>
        <v>4</v>
      </c>
      <c r="L80" s="13">
        <f t="shared" ref="L80" si="510">IF(K80="","",(IF($C80=0,0,$C80)))</f>
        <v>4</v>
      </c>
      <c r="M80" s="13">
        <f t="shared" ref="M80" si="511">IF(L80="","",(IF($C80=0,0,$C80)))</f>
        <v>4</v>
      </c>
      <c r="N80" s="13">
        <f t="shared" ref="N80" si="512">IF(M80="","",(IF($C80=0,0,$C80)))</f>
        <v>4</v>
      </c>
      <c r="O80" s="13">
        <f t="shared" ref="O80" si="513">IF(N80="","",(IF($C80=0,0,$C80)))</f>
        <v>4</v>
      </c>
      <c r="P80" s="13">
        <f t="shared" ref="P80" si="514">IF(O80="","",(IF($C80=0,0,$C80)))</f>
        <v>4</v>
      </c>
      <c r="Q80" s="13">
        <f t="shared" ref="Q80" si="515">IF(P80="","",(IF($C80=0,0,$C80)))</f>
        <v>4</v>
      </c>
      <c r="R80" s="13">
        <f t="shared" ref="R80" si="516">IF(Q80="","",(IF($C80=0,0,$C80)))</f>
        <v>4</v>
      </c>
      <c r="S80" s="13">
        <f t="shared" ref="S80" si="517">IF(R80="","",(IF($C80=0,0,$C80)))</f>
        <v>4</v>
      </c>
    </row>
    <row r="81" spans="1:19" x14ac:dyDescent="0.25">
      <c r="A81" s="39" t="s">
        <v>82</v>
      </c>
      <c r="B81" s="39" t="s">
        <v>92</v>
      </c>
      <c r="C81" s="44">
        <v>21.160697000000003</v>
      </c>
      <c r="D81" s="35"/>
      <c r="E81" s="40" t="str">
        <f t="shared" ref="E81" si="518">IF($B81="","",(IF($B81&lt;&gt;0,"NonExempt - Avg Hourly Rate")))</f>
        <v>NonExempt - Avg Hourly Rate</v>
      </c>
      <c r="F81" s="11">
        <f t="shared" ca="1" si="489"/>
        <v>2020</v>
      </c>
      <c r="G81" s="11" t="str">
        <f t="shared" si="490"/>
        <v>004600</v>
      </c>
      <c r="H81" s="12">
        <f t="shared" ref="H81" si="519">IF(G81="","",(IF(C81=0,0,C81)*$G$4*$H$4*$I$4*$J$4))</f>
        <v>23.816550899240575</v>
      </c>
      <c r="I81" s="12">
        <f t="shared" ref="I81" si="520">IF(H81="","",(+H81))</f>
        <v>23.816550899240575</v>
      </c>
      <c r="J81" s="12">
        <f t="shared" ref="J81" si="521">IF(I81="","",(+I81*$J$6))</f>
        <v>24.531047426217793</v>
      </c>
      <c r="K81" s="12">
        <f t="shared" ref="K81" si="522">IF(J81="","",+J81)</f>
        <v>24.531047426217793</v>
      </c>
      <c r="L81" s="12">
        <f t="shared" ref="L81" si="523">IF(K81="","",+K81)</f>
        <v>24.531047426217793</v>
      </c>
      <c r="M81" s="12">
        <f t="shared" ref="M81" si="524">IF(L81="","",+L81)</f>
        <v>24.531047426217793</v>
      </c>
      <c r="N81" s="12">
        <f t="shared" ref="N81" si="525">IF(M81="","",+M81)</f>
        <v>24.531047426217793</v>
      </c>
      <c r="O81" s="12">
        <f t="shared" ref="O81" si="526">IF(N81="","",+N81)</f>
        <v>24.531047426217793</v>
      </c>
      <c r="P81" s="12">
        <f t="shared" ref="P81" si="527">IF(O81="","",+O81)</f>
        <v>24.531047426217793</v>
      </c>
      <c r="Q81" s="12">
        <f t="shared" ref="Q81" si="528">IF(P81="","",+P81)</f>
        <v>24.531047426217793</v>
      </c>
      <c r="R81" s="12">
        <f t="shared" ref="R81" si="529">IF(Q81="","",+Q81)</f>
        <v>24.531047426217793</v>
      </c>
      <c r="S81" s="12">
        <f t="shared" ref="S81" si="530">IF(R81="","",+R81)</f>
        <v>24.531047426217793</v>
      </c>
    </row>
    <row r="82" spans="1:19" x14ac:dyDescent="0.25">
      <c r="A82" s="39" t="s">
        <v>82</v>
      </c>
      <c r="B82" s="39" t="s">
        <v>143</v>
      </c>
      <c r="C82" s="44">
        <v>520</v>
      </c>
      <c r="D82" s="35"/>
      <c r="E82" s="40" t="str">
        <f t="shared" ref="E82" si="531">IF($B82="","",(IF($B82&lt;&gt;0,"NonExempt - Vacation Hours")))</f>
        <v>NonExempt - Vacation Hours</v>
      </c>
      <c r="F82" s="11">
        <f t="shared" ca="1" si="489"/>
        <v>2020</v>
      </c>
      <c r="G82" s="11" t="str">
        <f t="shared" si="490"/>
        <v>004600</v>
      </c>
      <c r="H82" s="33">
        <f>IF(G82="","",($C82*'VACSICK EST'!C$50))</f>
        <v>22.005637094550945</v>
      </c>
      <c r="I82" s="33">
        <f>IF(H82="","",($C82*'VACSICK EST'!D$50))</f>
        <v>23.449885406508582</v>
      </c>
      <c r="J82" s="33">
        <f>IF(I82="","",($C82*'VACSICK EST'!E$50))</f>
        <v>24.894133718466215</v>
      </c>
      <c r="K82" s="33">
        <f>IF(J82="","",($C82*'VACSICK EST'!F$50))</f>
        <v>36.192220809519696</v>
      </c>
      <c r="L82" s="33">
        <f>IF(K82="","",($C82*'VACSICK EST'!G$50))</f>
        <v>45.210321232096057</v>
      </c>
      <c r="M82" s="33">
        <f>IF(L82="","",($C82*'VACSICK EST'!H$50))</f>
        <v>51.073755415931174</v>
      </c>
      <c r="N82" s="33">
        <f>IF(M82="","",($C82*'VACSICK EST'!I$50))</f>
        <v>59.109339060950568</v>
      </c>
      <c r="O82" s="33">
        <f>IF(N82="","",($C82*'VACSICK EST'!J$50))</f>
        <v>40.016162414157748</v>
      </c>
      <c r="P82" s="33">
        <f>IF(O82="","",($C82*'VACSICK EST'!K$50))</f>
        <v>35.629926800064183</v>
      </c>
      <c r="Q82" s="33">
        <f>IF(P82="","",($C82*'VACSICK EST'!L$50))</f>
        <v>47.028148440746726</v>
      </c>
      <c r="R82" s="33">
        <f>IF(Q82="","",($C82*'VACSICK EST'!M$50))</f>
        <v>45.087934560327199</v>
      </c>
      <c r="S82" s="33">
        <f>IF(R82="","",($C82*'VACSICK EST'!N$50))</f>
        <v>90.302535046680902</v>
      </c>
    </row>
    <row r="83" spans="1:19" x14ac:dyDescent="0.25">
      <c r="A83" s="39" t="s">
        <v>82</v>
      </c>
      <c r="B83" s="39" t="s">
        <v>95</v>
      </c>
      <c r="C83" s="44">
        <v>160</v>
      </c>
      <c r="D83" s="35"/>
      <c r="E83" s="40" t="str">
        <f t="shared" ref="E83" si="532">IF($B83="","",(IF($B83&lt;&gt;0,"NonExempt - Sick Time Hours")))</f>
        <v>NonExempt - Sick Time Hours</v>
      </c>
      <c r="F83" s="11">
        <f t="shared" ca="1" si="489"/>
        <v>2020</v>
      </c>
      <c r="G83" s="11" t="str">
        <f t="shared" si="490"/>
        <v>004600</v>
      </c>
      <c r="H83" s="33">
        <f>IF(G83="","",($C83*'VACSICK EST'!C$30))</f>
        <v>20.08251915948993</v>
      </c>
      <c r="I83" s="33">
        <f>IF(H83="","",($C83*'VACSICK EST'!D$30))</f>
        <v>17.301851438158501</v>
      </c>
      <c r="J83" s="33">
        <f>IF(I83="","",($C83*'VACSICK EST'!E$30))</f>
        <v>15.946531231906194</v>
      </c>
      <c r="K83" s="33">
        <f>IF(J83="","",($C83*'VACSICK EST'!F$30))</f>
        <v>14.1250917512754</v>
      </c>
      <c r="L83" s="33">
        <f>IF(K83="","",($C83*'VACSICK EST'!G$30))</f>
        <v>11.712796852418359</v>
      </c>
      <c r="M83" s="33">
        <f>IF(L83="","",($C83*'VACSICK EST'!H$30))</f>
        <v>10.871739695362969</v>
      </c>
      <c r="N83" s="33">
        <f>IF(M83="","",($C83*'VACSICK EST'!I$30))</f>
        <v>11.658088017397411</v>
      </c>
      <c r="O83" s="33">
        <f>IF(N83="","",($C83*'VACSICK EST'!J$30))</f>
        <v>12.52978212206453</v>
      </c>
      <c r="P83" s="33">
        <f>IF(O83="","",($C83*'VACSICK EST'!K$30))</f>
        <v>11.560341565493315</v>
      </c>
      <c r="Q83" s="33">
        <f>IF(P83="","",($C83*'VACSICK EST'!L$30))</f>
        <v>11.423934203507748</v>
      </c>
      <c r="R83" s="33">
        <f>IF(Q83="","",($C83*'VACSICK EST'!M$30))</f>
        <v>10.649257099611111</v>
      </c>
      <c r="S83" s="33">
        <f>IF(R83="","",($C83*'VACSICK EST'!N$30))</f>
        <v>12.138066863314535</v>
      </c>
    </row>
    <row r="84" spans="1:19" x14ac:dyDescent="0.25">
      <c r="A84" s="49" t="s">
        <v>97</v>
      </c>
      <c r="B84" s="49"/>
      <c r="C84" s="50">
        <v>40</v>
      </c>
      <c r="D84" s="35"/>
      <c r="E84" s="40" t="str">
        <f t="shared" ref="E84" si="533">IF($B84="","",(IF($B84&lt;&gt;0,"NonExempt - Headcount")))</f>
        <v/>
      </c>
      <c r="F84" s="11" t="str">
        <f t="shared" si="489"/>
        <v/>
      </c>
      <c r="G84" s="11" t="str">
        <f t="shared" si="490"/>
        <v/>
      </c>
      <c r="H84" s="13" t="str">
        <f t="shared" ref="H84" si="534">IF(G84="","",(IF($C84=0,0,$C84)))</f>
        <v/>
      </c>
      <c r="I84" s="13" t="str">
        <f t="shared" ref="I84" si="535">IF(H84="","",(IF($C84=0,0,$C84)))</f>
        <v/>
      </c>
      <c r="J84" s="13" t="str">
        <f t="shared" ref="J84" si="536">IF(I84="","",(IF($C84=0,0,$C84)))</f>
        <v/>
      </c>
      <c r="K84" s="13" t="str">
        <f t="shared" ref="K84" si="537">IF(J84="","",(IF($C84=0,0,$C84)))</f>
        <v/>
      </c>
      <c r="L84" s="13" t="str">
        <f t="shared" ref="L84" si="538">IF(K84="","",(IF($C84=0,0,$C84)))</f>
        <v/>
      </c>
      <c r="M84" s="13" t="str">
        <f t="shared" ref="M84" si="539">IF(L84="","",(IF($C84=0,0,$C84)))</f>
        <v/>
      </c>
      <c r="N84" s="13" t="str">
        <f t="shared" ref="N84" si="540">IF(M84="","",(IF($C84=0,0,$C84)))</f>
        <v/>
      </c>
      <c r="O84" s="13" t="str">
        <f t="shared" ref="O84" si="541">IF(N84="","",(IF($C84=0,0,$C84)))</f>
        <v/>
      </c>
      <c r="P84" s="13" t="str">
        <f t="shared" ref="P84" si="542">IF(O84="","",(IF($C84=0,0,$C84)))</f>
        <v/>
      </c>
      <c r="Q84" s="13" t="str">
        <f t="shared" ref="Q84" si="543">IF(P84="","",(IF($C84=0,0,$C84)))</f>
        <v/>
      </c>
      <c r="R84" s="13" t="str">
        <f t="shared" ref="R84" si="544">IF(Q84="","",(IF($C84=0,0,$C84)))</f>
        <v/>
      </c>
      <c r="S84" s="13" t="str">
        <f t="shared" ref="S84" si="545">IF(R84="","",(IF($C84=0,0,$C84)))</f>
        <v/>
      </c>
    </row>
    <row r="85" spans="1:19" x14ac:dyDescent="0.25">
      <c r="A85" s="51" t="s">
        <v>96</v>
      </c>
      <c r="B85" s="51"/>
      <c r="C85" s="52">
        <v>21.069033050000002</v>
      </c>
      <c r="D85" s="35"/>
      <c r="E85" s="40" t="str">
        <f t="shared" ref="E85" si="546">IF($B85="","",(IF($B85&lt;&gt;0,"NonExempt - Avg Hourly Rate")))</f>
        <v/>
      </c>
      <c r="F85" s="11" t="str">
        <f t="shared" si="489"/>
        <v/>
      </c>
      <c r="G85" s="11" t="str">
        <f t="shared" si="490"/>
        <v/>
      </c>
      <c r="H85" s="12" t="str">
        <f t="shared" ref="H85" si="547">IF(G85="","",(IF(C85=0,0,C85)*$G$4*$H$4*$I$4*$J$4))</f>
        <v/>
      </c>
      <c r="I85" s="12" t="str">
        <f t="shared" ref="I85" si="548">IF(H85="","",(+H85))</f>
        <v/>
      </c>
      <c r="J85" s="12" t="str">
        <f t="shared" ref="J85" si="549">IF(I85="","",(+I85*$J$6))</f>
        <v/>
      </c>
      <c r="K85" s="12" t="str">
        <f t="shared" ref="K85" si="550">IF(J85="","",+J85)</f>
        <v/>
      </c>
      <c r="L85" s="12" t="str">
        <f t="shared" ref="L85" si="551">IF(K85="","",+K85)</f>
        <v/>
      </c>
      <c r="M85" s="12" t="str">
        <f t="shared" ref="M85" si="552">IF(L85="","",+L85)</f>
        <v/>
      </c>
      <c r="N85" s="12" t="str">
        <f t="shared" ref="N85" si="553">IF(M85="","",+M85)</f>
        <v/>
      </c>
      <c r="O85" s="12" t="str">
        <f t="shared" ref="O85" si="554">IF(N85="","",+N85)</f>
        <v/>
      </c>
      <c r="P85" s="12" t="str">
        <f t="shared" ref="P85" si="555">IF(O85="","",+O85)</f>
        <v/>
      </c>
      <c r="Q85" s="12" t="str">
        <f t="shared" ref="Q85" si="556">IF(P85="","",+P85)</f>
        <v/>
      </c>
      <c r="R85" s="12" t="str">
        <f t="shared" ref="R85" si="557">IF(Q85="","",+Q85)</f>
        <v/>
      </c>
      <c r="S85" s="12" t="str">
        <f t="shared" ref="S85" si="558">IF(R85="","",+R85)</f>
        <v/>
      </c>
    </row>
    <row r="86" spans="1:19" x14ac:dyDescent="0.25">
      <c r="A86" s="51" t="s">
        <v>144</v>
      </c>
      <c r="B86" s="51"/>
      <c r="C86" s="52">
        <v>6160</v>
      </c>
      <c r="D86" s="35"/>
      <c r="E86" s="40" t="str">
        <f t="shared" ref="E86" si="559">IF($B86="","",(IF($B86&lt;&gt;0,"NonExempt - Vacation Hours")))</f>
        <v/>
      </c>
      <c r="F86" s="11" t="str">
        <f t="shared" si="489"/>
        <v/>
      </c>
      <c r="G86" s="11" t="str">
        <f t="shared" si="490"/>
        <v/>
      </c>
      <c r="H86" s="33" t="str">
        <f>IF(G86="","",($C86*'VACSICK EST'!C$50))</f>
        <v/>
      </c>
      <c r="I86" s="33" t="str">
        <f>IF(H86="","",($C86*'VACSICK EST'!D$50))</f>
        <v/>
      </c>
      <c r="J86" s="33" t="str">
        <f>IF(I86="","",($C86*'VACSICK EST'!E$50))</f>
        <v/>
      </c>
      <c r="K86" s="33" t="str">
        <f>IF(J86="","",($C86*'VACSICK EST'!F$50))</f>
        <v/>
      </c>
      <c r="L86" s="33" t="str">
        <f>IF(K86="","",($C86*'VACSICK EST'!G$50))</f>
        <v/>
      </c>
      <c r="M86" s="33" t="str">
        <f>IF(L86="","",($C86*'VACSICK EST'!H$50))</f>
        <v/>
      </c>
      <c r="N86" s="33" t="str">
        <f>IF(M86="","",($C86*'VACSICK EST'!I$50))</f>
        <v/>
      </c>
      <c r="O86" s="33" t="str">
        <f>IF(N86="","",($C86*'VACSICK EST'!J$50))</f>
        <v/>
      </c>
      <c r="P86" s="33" t="str">
        <f>IF(O86="","",($C86*'VACSICK EST'!K$50))</f>
        <v/>
      </c>
      <c r="Q86" s="33" t="str">
        <f>IF(P86="","",($C86*'VACSICK EST'!L$50))</f>
        <v/>
      </c>
      <c r="R86" s="33" t="str">
        <f>IF(Q86="","",($C86*'VACSICK EST'!M$50))</f>
        <v/>
      </c>
      <c r="S86" s="33" t="str">
        <f>IF(R86="","",($C86*'VACSICK EST'!N$50))</f>
        <v/>
      </c>
    </row>
    <row r="87" spans="1:19" x14ac:dyDescent="0.25">
      <c r="A87" s="51" t="s">
        <v>99</v>
      </c>
      <c r="B87" s="51"/>
      <c r="C87" s="52">
        <v>1600</v>
      </c>
      <c r="D87" s="35"/>
      <c r="E87" s="40" t="str">
        <f t="shared" ref="E87" si="560">IF($B87="","",(IF($B87&lt;&gt;0,"NonExempt - Sick Time Hours")))</f>
        <v/>
      </c>
      <c r="F87" s="11" t="str">
        <f t="shared" si="489"/>
        <v/>
      </c>
      <c r="G87" s="11" t="str">
        <f t="shared" si="490"/>
        <v/>
      </c>
      <c r="H87" s="33" t="str">
        <f>IF(G87="","",($C87*'VACSICK EST'!C$30))</f>
        <v/>
      </c>
      <c r="I87" s="33" t="str">
        <f>IF(H87="","",($C87*'VACSICK EST'!D$30))</f>
        <v/>
      </c>
      <c r="J87" s="33" t="str">
        <f>IF(I87="","",($C87*'VACSICK EST'!E$30))</f>
        <v/>
      </c>
      <c r="K87" s="33" t="str">
        <f>IF(J87="","",($C87*'VACSICK EST'!F$30))</f>
        <v/>
      </c>
      <c r="L87" s="33" t="str">
        <f>IF(K87="","",($C87*'VACSICK EST'!G$30))</f>
        <v/>
      </c>
      <c r="M87" s="33" t="str">
        <f>IF(L87="","",($C87*'VACSICK EST'!H$30))</f>
        <v/>
      </c>
      <c r="N87" s="33" t="str">
        <f>IF(M87="","",($C87*'VACSICK EST'!I$30))</f>
        <v/>
      </c>
      <c r="O87" s="33" t="str">
        <f>IF(N87="","",($C87*'VACSICK EST'!J$30))</f>
        <v/>
      </c>
      <c r="P87" s="33" t="str">
        <f>IF(O87="","",($C87*'VACSICK EST'!K$30))</f>
        <v/>
      </c>
      <c r="Q87" s="33" t="str">
        <f>IF(P87="","",($C87*'VACSICK EST'!L$30))</f>
        <v/>
      </c>
      <c r="R87" s="33" t="str">
        <f>IF(Q87="","",($C87*'VACSICK EST'!M$30))</f>
        <v/>
      </c>
      <c r="S87" s="33" t="str">
        <f>IF(R87="","",($C87*'VACSICK EST'!N$30))</f>
        <v/>
      </c>
    </row>
  </sheetData>
  <autoFilter ref="E7:S87"/>
  <mergeCells count="5">
    <mergeCell ref="F3:F4"/>
    <mergeCell ref="Q3:S3"/>
    <mergeCell ref="A1:C1"/>
    <mergeCell ref="H1:S1"/>
    <mergeCell ref="P4:S4"/>
  </mergeCells>
  <pageMargins left="0.5" right="0.5" top="1" bottom="1.25" header="0.5" footer="0.5"/>
  <pageSetup scale="56" fitToHeight="0" orientation="landscape" r:id="rId1"/>
  <headerFooter scaleWithDoc="0">
    <oddFooter>&amp;R&amp;"Times New Roman,Bold"&amp;12Attachment 1 to Response to LGE PSC-2 Question No. 90(b)
Page &amp;P of &amp;N
K.Blake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S287"/>
  <sheetViews>
    <sheetView zoomScale="85" zoomScaleNormal="85" workbookViewId="0">
      <selection activeCell="B1" sqref="B1"/>
    </sheetView>
  </sheetViews>
  <sheetFormatPr defaultRowHeight="15" x14ac:dyDescent="0.25"/>
  <cols>
    <col min="1" max="1" width="11.5703125" style="2" customWidth="1"/>
    <col min="2" max="2" width="41" style="2" customWidth="1"/>
    <col min="3" max="3" width="8.7109375" style="2" bestFit="1" customWidth="1"/>
    <col min="4" max="4" width="14.42578125" style="2" bestFit="1" customWidth="1"/>
    <col min="5" max="5" width="32.140625" style="2" bestFit="1" customWidth="1"/>
    <col min="6" max="6" width="10.5703125" style="2" customWidth="1"/>
    <col min="7" max="7" width="15.5703125" style="2" bestFit="1" customWidth="1"/>
    <col min="8" max="19" width="8.7109375" style="2" customWidth="1"/>
    <col min="20" max="16384" width="9.140625" style="2"/>
  </cols>
  <sheetData>
    <row r="1" spans="1:19" x14ac:dyDescent="0.25">
      <c r="A1" s="62" t="s">
        <v>173</v>
      </c>
      <c r="B1" s="62"/>
      <c r="C1" s="62"/>
      <c r="H1" s="63" t="s">
        <v>174</v>
      </c>
      <c r="I1" s="64"/>
      <c r="J1" s="64"/>
      <c r="K1" s="64"/>
      <c r="L1" s="64"/>
      <c r="M1" s="64"/>
      <c r="N1" s="64"/>
      <c r="O1" s="64"/>
      <c r="P1" s="64"/>
      <c r="Q1" s="64"/>
      <c r="R1" s="64"/>
      <c r="S1" s="65"/>
    </row>
    <row r="2" spans="1:19" ht="15.75" thickBot="1" x14ac:dyDescent="0.3"/>
    <row r="3" spans="1:19" x14ac:dyDescent="0.25">
      <c r="A3" s="46" t="s">
        <v>87</v>
      </c>
      <c r="B3" s="46" t="s">
        <v>3</v>
      </c>
      <c r="D3" s="16" t="s">
        <v>102</v>
      </c>
      <c r="E3" s="16" t="s">
        <v>138</v>
      </c>
      <c r="F3" s="60" t="s">
        <v>126</v>
      </c>
      <c r="G3" s="5" t="s">
        <v>145</v>
      </c>
      <c r="H3" s="5" t="s">
        <v>105</v>
      </c>
      <c r="I3" s="5" t="s">
        <v>106</v>
      </c>
      <c r="J3" s="5" t="s">
        <v>107</v>
      </c>
      <c r="K3" s="5" t="s">
        <v>108</v>
      </c>
      <c r="Q3" s="69" t="s">
        <v>136</v>
      </c>
      <c r="R3" s="69"/>
      <c r="S3" s="69"/>
    </row>
    <row r="4" spans="1:19" x14ac:dyDescent="0.25">
      <c r="A4" s="46" t="s">
        <v>0</v>
      </c>
      <c r="B4" s="46" t="s">
        <v>4</v>
      </c>
      <c r="C4" s="15" t="s">
        <v>137</v>
      </c>
      <c r="D4" s="17">
        <v>0</v>
      </c>
      <c r="E4" s="18">
        <f>D4+1</f>
        <v>1</v>
      </c>
      <c r="F4" s="61"/>
      <c r="G4" s="37">
        <v>1.03</v>
      </c>
      <c r="H4" s="14">
        <v>1</v>
      </c>
      <c r="I4" s="14">
        <v>1</v>
      </c>
      <c r="J4" s="14">
        <v>1</v>
      </c>
      <c r="K4" s="14">
        <v>1</v>
      </c>
      <c r="P4" s="66" t="s">
        <v>175</v>
      </c>
      <c r="Q4" s="67"/>
      <c r="R4" s="67"/>
      <c r="S4" s="68"/>
    </row>
    <row r="5" spans="1:19" ht="15.75" thickBot="1" x14ac:dyDescent="0.3">
      <c r="A5" s="47" t="s">
        <v>1</v>
      </c>
      <c r="B5" s="47" t="s">
        <v>5</v>
      </c>
      <c r="D5" s="19">
        <f ca="1">YEAR(TODAY())</f>
        <v>2015</v>
      </c>
      <c r="E5" s="8">
        <f ca="1">D5+E4</f>
        <v>2016</v>
      </c>
    </row>
    <row r="6" spans="1:19" x14ac:dyDescent="0.25">
      <c r="R6" s="7">
        <v>1.03</v>
      </c>
      <c r="S6" s="2" t="s">
        <v>121</v>
      </c>
    </row>
    <row r="7" spans="1:19" x14ac:dyDescent="0.25">
      <c r="A7" s="48"/>
      <c r="B7" s="48"/>
      <c r="C7" s="48" t="s">
        <v>103</v>
      </c>
      <c r="E7" s="3" t="s">
        <v>100</v>
      </c>
      <c r="F7" s="3" t="s">
        <v>101</v>
      </c>
      <c r="G7" s="3" t="s">
        <v>104</v>
      </c>
      <c r="H7" s="3" t="s">
        <v>109</v>
      </c>
      <c r="I7" s="3" t="s">
        <v>110</v>
      </c>
      <c r="J7" s="3" t="s">
        <v>111</v>
      </c>
      <c r="K7" s="3" t="s">
        <v>112</v>
      </c>
      <c r="L7" s="3" t="s">
        <v>113</v>
      </c>
      <c r="M7" s="3" t="s">
        <v>114</v>
      </c>
      <c r="N7" s="3" t="s">
        <v>115</v>
      </c>
      <c r="O7" s="3" t="s">
        <v>116</v>
      </c>
      <c r="P7" s="3" t="s">
        <v>117</v>
      </c>
      <c r="Q7" s="3" t="s">
        <v>118</v>
      </c>
      <c r="R7" s="3" t="s">
        <v>119</v>
      </c>
      <c r="S7" s="3" t="s">
        <v>120</v>
      </c>
    </row>
    <row r="8" spans="1:19" x14ac:dyDescent="0.25">
      <c r="A8" s="39" t="s">
        <v>2</v>
      </c>
      <c r="B8" s="39" t="s">
        <v>93</v>
      </c>
      <c r="C8" s="44">
        <v>1</v>
      </c>
      <c r="E8" s="11" t="str">
        <f>IF($B8="","","Union-Hrly - Headcount")</f>
        <v>Union-Hrly - Headcount</v>
      </c>
      <c r="F8" s="11">
        <f ca="1">IF(E8="","",$E$5)</f>
        <v>2016</v>
      </c>
      <c r="G8" s="11" t="str">
        <f>IF(E8="","",A8)</f>
        <v>001075</v>
      </c>
      <c r="H8" s="13">
        <f t="shared" ref="H8" si="0">IF(G8="","",(IF($C8=0,0,$C8)))</f>
        <v>1</v>
      </c>
      <c r="I8" s="13">
        <f t="shared" ref="I8" si="1">IF(H8="","",(IF($C8=0,0,$C8)))</f>
        <v>1</v>
      </c>
      <c r="J8" s="13">
        <f t="shared" ref="J8" si="2">IF(I8="","",(IF($C8=0,0,$C8)))</f>
        <v>1</v>
      </c>
      <c r="K8" s="13">
        <f t="shared" ref="K8" si="3">IF(J8="","",(IF($C8=0,0,$C8)))</f>
        <v>1</v>
      </c>
      <c r="L8" s="13">
        <f t="shared" ref="L8" si="4">IF(K8="","",(IF($C8=0,0,$C8)))</f>
        <v>1</v>
      </c>
      <c r="M8" s="13">
        <f t="shared" ref="M8" si="5">IF(L8="","",(IF($C8=0,0,$C8)))</f>
        <v>1</v>
      </c>
      <c r="N8" s="13">
        <f t="shared" ref="N8" si="6">IF(M8="","",(IF($C8=0,0,$C8)))</f>
        <v>1</v>
      </c>
      <c r="O8" s="13">
        <f t="shared" ref="O8" si="7">IF(N8="","",(IF($C8=0,0,$C8)))</f>
        <v>1</v>
      </c>
      <c r="P8" s="13">
        <f t="shared" ref="P8" si="8">IF(O8="","",(IF($C8=0,0,$C8)))</f>
        <v>1</v>
      </c>
      <c r="Q8" s="13">
        <f t="shared" ref="Q8" si="9">IF(P8="","",(IF($C8=0,0,$C8)))</f>
        <v>1</v>
      </c>
      <c r="R8" s="13">
        <f t="shared" ref="R8" si="10">IF(Q8="","",(IF($C8=0,0,$C8)))</f>
        <v>1</v>
      </c>
      <c r="S8" s="13">
        <f t="shared" ref="S8" si="11">IF(R8="","",(IF($C8=0,0,$C8)))</f>
        <v>1</v>
      </c>
    </row>
    <row r="9" spans="1:19" x14ac:dyDescent="0.25">
      <c r="A9" s="39" t="s">
        <v>2</v>
      </c>
      <c r="B9" s="39" t="s">
        <v>92</v>
      </c>
      <c r="C9" s="44">
        <v>32.549999999999997</v>
      </c>
      <c r="E9" s="11" t="str">
        <f>IF($B9="","","Union-Hrly - Avg Hourly Rate")</f>
        <v>Union-Hrly - Avg Hourly Rate</v>
      </c>
      <c r="F9" s="11">
        <f t="shared" ref="F9:F13" ca="1" si="12">IF(E9="","",$E$5)</f>
        <v>2016</v>
      </c>
      <c r="G9" s="11" t="str">
        <f t="shared" ref="G9:G13" si="13">IF(E9="","",A9)</f>
        <v>001075</v>
      </c>
      <c r="H9" s="12">
        <f>IF(G9="","",(IF(C9=0,0,C9)*$G$4*$H$4*$I$4*$J$4))</f>
        <v>33.526499999999999</v>
      </c>
      <c r="I9" s="12">
        <f>IF(H9="","",(+H9))</f>
        <v>33.526499999999999</v>
      </c>
      <c r="J9" s="12">
        <f t="shared" ref="J9" si="14">IF(I9="","",(+I9))</f>
        <v>33.526499999999999</v>
      </c>
      <c r="K9" s="12">
        <f t="shared" ref="K9" si="15">IF(J9="","",(+J9))</f>
        <v>33.526499999999999</v>
      </c>
      <c r="L9" s="12">
        <f t="shared" ref="L9" si="16">IF(K9="","",(+K9))</f>
        <v>33.526499999999999</v>
      </c>
      <c r="M9" s="12">
        <f t="shared" ref="M9" si="17">IF(L9="","",(+L9))</f>
        <v>33.526499999999999</v>
      </c>
      <c r="N9" s="12">
        <f t="shared" ref="N9" si="18">IF(M9="","",(+M9))</f>
        <v>33.526499999999999</v>
      </c>
      <c r="O9" s="12">
        <f t="shared" ref="O9" si="19">IF(N9="","",(+N9))</f>
        <v>33.526499999999999</v>
      </c>
      <c r="P9" s="12">
        <f t="shared" ref="P9" si="20">IF(O9="","",(+O9))</f>
        <v>33.526499999999999</v>
      </c>
      <c r="Q9" s="12">
        <f t="shared" ref="Q9" si="21">IF(P9="","",(+P9))</f>
        <v>33.526499999999999</v>
      </c>
      <c r="R9" s="12">
        <f>IF(Q9="","",+Q9*$R$6)</f>
        <v>34.532294999999998</v>
      </c>
      <c r="S9" s="12">
        <f>IF(R9="","",+R9)</f>
        <v>34.532294999999998</v>
      </c>
    </row>
    <row r="10" spans="1:19" x14ac:dyDescent="0.25">
      <c r="A10" s="39" t="s">
        <v>2</v>
      </c>
      <c r="B10" s="39" t="s">
        <v>169</v>
      </c>
      <c r="C10" s="44"/>
      <c r="D10" s="34"/>
      <c r="E10" s="11" t="str">
        <f>IF($B10="","","Union-Hrly - Other Offdty hrs/emp")</f>
        <v>Union-Hrly - Other Offdty hrs/emp</v>
      </c>
      <c r="F10" s="11">
        <f ca="1">IF(E10="","",$E$5)</f>
        <v>2016</v>
      </c>
      <c r="G10" s="11" t="str">
        <f t="shared" si="13"/>
        <v>001075</v>
      </c>
      <c r="H10" s="36">
        <f t="shared" ref="H10:S10" si="22">IF(G10="","",IF(H$7="FEB",8,0))</f>
        <v>0</v>
      </c>
      <c r="I10" s="36">
        <f t="shared" si="22"/>
        <v>8</v>
      </c>
      <c r="J10" s="36">
        <f t="shared" si="22"/>
        <v>0</v>
      </c>
      <c r="K10" s="36">
        <f t="shared" si="22"/>
        <v>0</v>
      </c>
      <c r="L10" s="36">
        <f t="shared" si="22"/>
        <v>0</v>
      </c>
      <c r="M10" s="36">
        <f t="shared" si="22"/>
        <v>0</v>
      </c>
      <c r="N10" s="36">
        <f t="shared" si="22"/>
        <v>0</v>
      </c>
      <c r="O10" s="36">
        <f t="shared" si="22"/>
        <v>0</v>
      </c>
      <c r="P10" s="36">
        <f t="shared" si="22"/>
        <v>0</v>
      </c>
      <c r="Q10" s="36">
        <f t="shared" si="22"/>
        <v>0</v>
      </c>
      <c r="R10" s="36">
        <f t="shared" si="22"/>
        <v>0</v>
      </c>
      <c r="S10" s="36">
        <f t="shared" si="22"/>
        <v>0</v>
      </c>
    </row>
    <row r="11" spans="1:19" x14ac:dyDescent="0.25">
      <c r="A11" s="39" t="s">
        <v>2</v>
      </c>
      <c r="B11" s="45" t="s">
        <v>94</v>
      </c>
      <c r="C11" s="44">
        <v>200</v>
      </c>
      <c r="D11" s="6"/>
      <c r="E11" s="11" t="str">
        <f>IF($B11="","","Union-Hrly - Vacation Hours")</f>
        <v>Union-Hrly - Vacation Hours</v>
      </c>
      <c r="F11" s="11">
        <f t="shared" ca="1" si="12"/>
        <v>2016</v>
      </c>
      <c r="G11" s="11" t="str">
        <f t="shared" si="13"/>
        <v>001075</v>
      </c>
      <c r="H11" s="33">
        <f>IF(G11="","",($C11*'VACSICK EST'!C$50))</f>
        <v>8.4637065748272864</v>
      </c>
      <c r="I11" s="33">
        <f>IF(H11="","",($C11*'VACSICK EST'!D$50))</f>
        <v>9.019186694810994</v>
      </c>
      <c r="J11" s="33">
        <f>IF(I11="","",($C11*'VACSICK EST'!E$50))</f>
        <v>9.5746668147946981</v>
      </c>
      <c r="K11" s="33">
        <f>IF(J11="","",($C11*'VACSICK EST'!F$50))</f>
        <v>13.920084926738344</v>
      </c>
      <c r="L11" s="33">
        <f>IF(K11="","",($C11*'VACSICK EST'!G$50))</f>
        <v>17.388585089267714</v>
      </c>
      <c r="M11" s="33">
        <f>IF(L11="","",($C11*'VACSICK EST'!H$50))</f>
        <v>19.643752083050451</v>
      </c>
      <c r="N11" s="33">
        <f>IF(M11="","",($C11*'VACSICK EST'!I$50))</f>
        <v>22.73436117728868</v>
      </c>
      <c r="O11" s="33">
        <f>IF(N11="","",($C11*'VACSICK EST'!J$50))</f>
        <v>15.390831697752979</v>
      </c>
      <c r="P11" s="33">
        <f>IF(O11="","",($C11*'VACSICK EST'!K$50))</f>
        <v>13.703818000024686</v>
      </c>
      <c r="Q11" s="33">
        <f>IF(P11="","",($C11*'VACSICK EST'!L$50))</f>
        <v>18.087749400287205</v>
      </c>
      <c r="R11" s="33">
        <f>IF(Q11="","",($C11*'VACSICK EST'!M$50))</f>
        <v>17.34151329243354</v>
      </c>
      <c r="S11" s="33">
        <f>IF(R11="","",($C11*'VACSICK EST'!N$50))</f>
        <v>34.731744248723423</v>
      </c>
    </row>
    <row r="12" spans="1:19" x14ac:dyDescent="0.25">
      <c r="A12" s="39" t="s">
        <v>2</v>
      </c>
      <c r="B12" s="39" t="s">
        <v>95</v>
      </c>
      <c r="C12" s="44">
        <v>40</v>
      </c>
      <c r="E12" s="11" t="str">
        <f>IF($B12="","","Union-Hrly - Sick Time Hours")</f>
        <v>Union-Hrly - Sick Time Hours</v>
      </c>
      <c r="F12" s="11">
        <f t="shared" ca="1" si="12"/>
        <v>2016</v>
      </c>
      <c r="G12" s="11" t="str">
        <f t="shared" si="13"/>
        <v>001075</v>
      </c>
      <c r="H12" s="33">
        <f>IF(G12="","",($C12*'VACSICK EST'!C$30))</f>
        <v>5.0206297898724825</v>
      </c>
      <c r="I12" s="33">
        <f>IF(H12="","",($C12*'VACSICK EST'!D$30))</f>
        <v>4.3254628595396252</v>
      </c>
      <c r="J12" s="33">
        <f>IF(I12="","",($C12*'VACSICK EST'!E$30))</f>
        <v>3.9866328079765485</v>
      </c>
      <c r="K12" s="33">
        <f>IF(J12="","",($C12*'VACSICK EST'!F$30))</f>
        <v>3.5312729378188501</v>
      </c>
      <c r="L12" s="33">
        <f>IF(K12="","",($C12*'VACSICK EST'!G$30))</f>
        <v>2.9281992131045897</v>
      </c>
      <c r="M12" s="33">
        <f>IF(L12="","",($C12*'VACSICK EST'!H$30))</f>
        <v>2.7179349238407422</v>
      </c>
      <c r="N12" s="33">
        <f>IF(M12="","",($C12*'VACSICK EST'!I$30))</f>
        <v>2.9145220043493527</v>
      </c>
      <c r="O12" s="33">
        <f>IF(N12="","",($C12*'VACSICK EST'!J$30))</f>
        <v>3.1324455305161325</v>
      </c>
      <c r="P12" s="33">
        <f>IF(O12="","",($C12*'VACSICK EST'!K$30))</f>
        <v>2.8900853913733289</v>
      </c>
      <c r="Q12" s="33">
        <f>IF(P12="","",($C12*'VACSICK EST'!L$30))</f>
        <v>2.8559835508769371</v>
      </c>
      <c r="R12" s="33">
        <f>IF(Q12="","",($C12*'VACSICK EST'!M$30))</f>
        <v>2.6623142749027777</v>
      </c>
      <c r="S12" s="33">
        <f>IF(R12="","",($C12*'VACSICK EST'!N$30))</f>
        <v>3.0345167158286337</v>
      </c>
    </row>
    <row r="13" spans="1:19" x14ac:dyDescent="0.25">
      <c r="A13" s="39" t="s">
        <v>8</v>
      </c>
      <c r="B13" s="39" t="s">
        <v>93</v>
      </c>
      <c r="C13" s="44">
        <v>4</v>
      </c>
      <c r="E13" s="11" t="str">
        <f t="shared" ref="E13" si="23">IF($B13="","","Union-Hrly - Headcount")</f>
        <v>Union-Hrly - Headcount</v>
      </c>
      <c r="F13" s="11">
        <f t="shared" ca="1" si="12"/>
        <v>2016</v>
      </c>
      <c r="G13" s="11" t="str">
        <f t="shared" si="13"/>
        <v>001280</v>
      </c>
      <c r="H13" s="13">
        <f t="shared" ref="H13" si="24">IF(G13="","",(IF($C13=0,0,$C13)))</f>
        <v>4</v>
      </c>
      <c r="I13" s="13">
        <f t="shared" ref="I13" si="25">IF(H13="","",(IF($C13=0,0,$C13)))</f>
        <v>4</v>
      </c>
      <c r="J13" s="13">
        <f t="shared" ref="J13" si="26">IF(I13="","",(IF($C13=0,0,$C13)))</f>
        <v>4</v>
      </c>
      <c r="K13" s="13">
        <f t="shared" ref="K13" si="27">IF(J13="","",(IF($C13=0,0,$C13)))</f>
        <v>4</v>
      </c>
      <c r="L13" s="13">
        <f t="shared" ref="L13" si="28">IF(K13="","",(IF($C13=0,0,$C13)))</f>
        <v>4</v>
      </c>
      <c r="M13" s="13">
        <f t="shared" ref="M13" si="29">IF(L13="","",(IF($C13=0,0,$C13)))</f>
        <v>4</v>
      </c>
      <c r="N13" s="13">
        <f t="shared" ref="N13" si="30">IF(M13="","",(IF($C13=0,0,$C13)))</f>
        <v>4</v>
      </c>
      <c r="O13" s="13">
        <f t="shared" ref="O13" si="31">IF(N13="","",(IF($C13=0,0,$C13)))</f>
        <v>4</v>
      </c>
      <c r="P13" s="13">
        <f t="shared" ref="P13" si="32">IF(O13="","",(IF($C13=0,0,$C13)))</f>
        <v>4</v>
      </c>
      <c r="Q13" s="13">
        <f t="shared" ref="Q13" si="33">IF(P13="","",(IF($C13=0,0,$C13)))</f>
        <v>4</v>
      </c>
      <c r="R13" s="13">
        <f t="shared" ref="R13" si="34">IF(Q13="","",(IF($C13=0,0,$C13)))</f>
        <v>4</v>
      </c>
      <c r="S13" s="13">
        <f t="shared" ref="S13" si="35">IF(R13="","",(IF($C13=0,0,$C13)))</f>
        <v>4</v>
      </c>
    </row>
    <row r="14" spans="1:19" x14ac:dyDescent="0.25">
      <c r="A14" s="39" t="s">
        <v>8</v>
      </c>
      <c r="B14" s="39" t="s">
        <v>92</v>
      </c>
      <c r="C14" s="44">
        <v>28.947499999999998</v>
      </c>
      <c r="E14" s="11" t="str">
        <f t="shared" ref="E14" si="36">IF($B14="","","Union-Hrly - Avg Hourly Rate")</f>
        <v>Union-Hrly - Avg Hourly Rate</v>
      </c>
      <c r="F14" s="11">
        <f t="shared" ref="F14:F77" ca="1" si="37">IF(E14="","",$E$5)</f>
        <v>2016</v>
      </c>
      <c r="G14" s="11" t="str">
        <f t="shared" ref="G14:G77" si="38">IF(E14="","",A14)</f>
        <v>001280</v>
      </c>
      <c r="H14" s="12">
        <f t="shared" ref="H14" si="39">IF(G14="","",(IF(C14=0,0,C14)*$G$4*$H$4*$I$4*$J$4))</f>
        <v>29.815925</v>
      </c>
      <c r="I14" s="12">
        <f t="shared" ref="I14" si="40">IF(H14="","",(+H14))</f>
        <v>29.815925</v>
      </c>
      <c r="J14" s="12">
        <f t="shared" ref="J14" si="41">IF(I14="","",(+I14))</f>
        <v>29.815925</v>
      </c>
      <c r="K14" s="12">
        <f t="shared" ref="K14" si="42">IF(J14="","",(+J14))</f>
        <v>29.815925</v>
      </c>
      <c r="L14" s="12">
        <f t="shared" ref="L14" si="43">IF(K14="","",(+K14))</f>
        <v>29.815925</v>
      </c>
      <c r="M14" s="12">
        <f t="shared" ref="M14" si="44">IF(L14="","",(+L14))</f>
        <v>29.815925</v>
      </c>
      <c r="N14" s="12">
        <f t="shared" ref="N14" si="45">IF(M14="","",(+M14))</f>
        <v>29.815925</v>
      </c>
      <c r="O14" s="12">
        <f t="shared" ref="O14" si="46">IF(N14="","",(+N14))</f>
        <v>29.815925</v>
      </c>
      <c r="P14" s="12">
        <f t="shared" ref="P14" si="47">IF(O14="","",(+O14))</f>
        <v>29.815925</v>
      </c>
      <c r="Q14" s="12">
        <f t="shared" ref="Q14" si="48">IF(P14="","",(+P14))</f>
        <v>29.815925</v>
      </c>
      <c r="R14" s="12">
        <f t="shared" ref="R14" si="49">IF(Q14="","",+Q14*$R$6)</f>
        <v>30.71040275</v>
      </c>
      <c r="S14" s="12">
        <f t="shared" ref="S14" si="50">IF(R14="","",+R14)</f>
        <v>30.71040275</v>
      </c>
    </row>
    <row r="15" spans="1:19" x14ac:dyDescent="0.25">
      <c r="A15" s="39" t="s">
        <v>8</v>
      </c>
      <c r="B15" s="39" t="s">
        <v>169</v>
      </c>
      <c r="C15" s="44"/>
      <c r="E15" s="11" t="str">
        <f t="shared" ref="E15" si="51">IF($B15="","","Union-Hrly - Other Offdty hrs/emp")</f>
        <v>Union-Hrly - Other Offdty hrs/emp</v>
      </c>
      <c r="F15" s="11">
        <f t="shared" ca="1" si="37"/>
        <v>2016</v>
      </c>
      <c r="G15" s="11" t="str">
        <f t="shared" si="38"/>
        <v>001280</v>
      </c>
      <c r="H15" s="36">
        <f t="shared" ref="H15:S15" si="52">IF(G15="","",IF(H$7="FEB",8,0))</f>
        <v>0</v>
      </c>
      <c r="I15" s="36">
        <f t="shared" si="52"/>
        <v>8</v>
      </c>
      <c r="J15" s="36">
        <f t="shared" si="52"/>
        <v>0</v>
      </c>
      <c r="K15" s="36">
        <f t="shared" si="52"/>
        <v>0</v>
      </c>
      <c r="L15" s="36">
        <f t="shared" si="52"/>
        <v>0</v>
      </c>
      <c r="M15" s="36">
        <f t="shared" si="52"/>
        <v>0</v>
      </c>
      <c r="N15" s="36">
        <f t="shared" si="52"/>
        <v>0</v>
      </c>
      <c r="O15" s="36">
        <f t="shared" si="52"/>
        <v>0</v>
      </c>
      <c r="P15" s="36">
        <f t="shared" si="52"/>
        <v>0</v>
      </c>
      <c r="Q15" s="36">
        <f t="shared" si="52"/>
        <v>0</v>
      </c>
      <c r="R15" s="36">
        <f t="shared" si="52"/>
        <v>0</v>
      </c>
      <c r="S15" s="36">
        <f t="shared" si="52"/>
        <v>0</v>
      </c>
    </row>
    <row r="16" spans="1:19" x14ac:dyDescent="0.25">
      <c r="A16" s="39" t="s">
        <v>8</v>
      </c>
      <c r="B16" s="39" t="s">
        <v>94</v>
      </c>
      <c r="C16" s="44">
        <v>600</v>
      </c>
      <c r="E16" s="11" t="str">
        <f t="shared" ref="E16" si="53">IF($B16="","","Union-Hrly - Vacation Hours")</f>
        <v>Union-Hrly - Vacation Hours</v>
      </c>
      <c r="F16" s="11">
        <f t="shared" ca="1" si="37"/>
        <v>2016</v>
      </c>
      <c r="G16" s="11" t="str">
        <f t="shared" si="38"/>
        <v>001280</v>
      </c>
      <c r="H16" s="33">
        <f>IF(G16="","",($C16*'VACSICK EST'!C$50))</f>
        <v>25.391119724481861</v>
      </c>
      <c r="I16" s="33">
        <f>IF(H16="","",($C16*'VACSICK EST'!D$50))</f>
        <v>27.057560084432978</v>
      </c>
      <c r="J16" s="33">
        <f>IF(I16="","",($C16*'VACSICK EST'!E$50))</f>
        <v>28.724000444384096</v>
      </c>
      <c r="K16" s="33">
        <f>IF(J16="","",($C16*'VACSICK EST'!F$50))</f>
        <v>41.760254780215028</v>
      </c>
      <c r="L16" s="33">
        <f>IF(K16="","",($C16*'VACSICK EST'!G$50))</f>
        <v>52.165755267803142</v>
      </c>
      <c r="M16" s="33">
        <f>IF(L16="","",($C16*'VACSICK EST'!H$50))</f>
        <v>58.931256249151353</v>
      </c>
      <c r="N16" s="33">
        <f>IF(M16="","",($C16*'VACSICK EST'!I$50))</f>
        <v>68.203083531866042</v>
      </c>
      <c r="O16" s="33">
        <f>IF(N16="","",($C16*'VACSICK EST'!J$50))</f>
        <v>46.172495093258938</v>
      </c>
      <c r="P16" s="33">
        <f>IF(O16="","",($C16*'VACSICK EST'!K$50))</f>
        <v>41.111454000074062</v>
      </c>
      <c r="Q16" s="33">
        <f>IF(P16="","",($C16*'VACSICK EST'!L$50))</f>
        <v>54.263248200861611</v>
      </c>
      <c r="R16" s="33">
        <f>IF(Q16="","",($C16*'VACSICK EST'!M$50))</f>
        <v>52.024539877300619</v>
      </c>
      <c r="S16" s="33">
        <f>IF(R16="","",($C16*'VACSICK EST'!N$50))</f>
        <v>104.19523274617026</v>
      </c>
    </row>
    <row r="17" spans="1:19" x14ac:dyDescent="0.25">
      <c r="A17" s="39" t="s">
        <v>8</v>
      </c>
      <c r="B17" s="39" t="s">
        <v>95</v>
      </c>
      <c r="C17" s="44">
        <v>160</v>
      </c>
      <c r="E17" s="11" t="str">
        <f t="shared" ref="E17" si="54">IF($B17="","","Union-Hrly - Sick Time Hours")</f>
        <v>Union-Hrly - Sick Time Hours</v>
      </c>
      <c r="F17" s="11">
        <f t="shared" ca="1" si="37"/>
        <v>2016</v>
      </c>
      <c r="G17" s="11" t="str">
        <f t="shared" si="38"/>
        <v>001280</v>
      </c>
      <c r="H17" s="33">
        <f>IF(G17="","",($C17*'VACSICK EST'!C$30))</f>
        <v>20.08251915948993</v>
      </c>
      <c r="I17" s="33">
        <f>IF(H17="","",($C17*'VACSICK EST'!D$30))</f>
        <v>17.301851438158501</v>
      </c>
      <c r="J17" s="33">
        <f>IF(I17="","",($C17*'VACSICK EST'!E$30))</f>
        <v>15.946531231906194</v>
      </c>
      <c r="K17" s="33">
        <f>IF(J17="","",($C17*'VACSICK EST'!F$30))</f>
        <v>14.1250917512754</v>
      </c>
      <c r="L17" s="33">
        <f>IF(K17="","",($C17*'VACSICK EST'!G$30))</f>
        <v>11.712796852418359</v>
      </c>
      <c r="M17" s="33">
        <f>IF(L17="","",($C17*'VACSICK EST'!H$30))</f>
        <v>10.871739695362969</v>
      </c>
      <c r="N17" s="33">
        <f>IF(M17="","",($C17*'VACSICK EST'!I$30))</f>
        <v>11.658088017397411</v>
      </c>
      <c r="O17" s="33">
        <f>IF(N17="","",($C17*'VACSICK EST'!J$30))</f>
        <v>12.52978212206453</v>
      </c>
      <c r="P17" s="33">
        <f>IF(O17="","",($C17*'VACSICK EST'!K$30))</f>
        <v>11.560341565493315</v>
      </c>
      <c r="Q17" s="33">
        <f>IF(P17="","",($C17*'VACSICK EST'!L$30))</f>
        <v>11.423934203507748</v>
      </c>
      <c r="R17" s="33">
        <f>IF(Q17="","",($C17*'VACSICK EST'!M$30))</f>
        <v>10.649257099611111</v>
      </c>
      <c r="S17" s="33">
        <f>IF(R17="","",($C17*'VACSICK EST'!N$30))</f>
        <v>12.138066863314535</v>
      </c>
    </row>
    <row r="18" spans="1:19" x14ac:dyDescent="0.25">
      <c r="A18" s="39" t="s">
        <v>9</v>
      </c>
      <c r="B18" s="39" t="s">
        <v>93</v>
      </c>
      <c r="C18" s="44">
        <v>21</v>
      </c>
      <c r="E18" s="11" t="str">
        <f t="shared" ref="E18" si="55">IF($B18="","","Union-Hrly - Headcount")</f>
        <v>Union-Hrly - Headcount</v>
      </c>
      <c r="F18" s="11">
        <f t="shared" ca="1" si="37"/>
        <v>2016</v>
      </c>
      <c r="G18" s="11" t="str">
        <f t="shared" si="38"/>
        <v>001295</v>
      </c>
      <c r="H18" s="13">
        <f t="shared" ref="H18" si="56">IF(G18="","",(IF($C18=0,0,$C18)))</f>
        <v>21</v>
      </c>
      <c r="I18" s="13">
        <f t="shared" ref="I18" si="57">IF(H18="","",(IF($C18=0,0,$C18)))</f>
        <v>21</v>
      </c>
      <c r="J18" s="13">
        <f t="shared" ref="J18" si="58">IF(I18="","",(IF($C18=0,0,$C18)))</f>
        <v>21</v>
      </c>
      <c r="K18" s="13">
        <f t="shared" ref="K18" si="59">IF(J18="","",(IF($C18=0,0,$C18)))</f>
        <v>21</v>
      </c>
      <c r="L18" s="13">
        <f t="shared" ref="L18" si="60">IF(K18="","",(IF($C18=0,0,$C18)))</f>
        <v>21</v>
      </c>
      <c r="M18" s="13">
        <f t="shared" ref="M18" si="61">IF(L18="","",(IF($C18=0,0,$C18)))</f>
        <v>21</v>
      </c>
      <c r="N18" s="13">
        <f t="shared" ref="N18" si="62">IF(M18="","",(IF($C18=0,0,$C18)))</f>
        <v>21</v>
      </c>
      <c r="O18" s="13">
        <f t="shared" ref="O18" si="63">IF(N18="","",(IF($C18=0,0,$C18)))</f>
        <v>21</v>
      </c>
      <c r="P18" s="13">
        <f t="shared" ref="P18" si="64">IF(O18="","",(IF($C18=0,0,$C18)))</f>
        <v>21</v>
      </c>
      <c r="Q18" s="13">
        <f t="shared" ref="Q18" si="65">IF(P18="","",(IF($C18=0,0,$C18)))</f>
        <v>21</v>
      </c>
      <c r="R18" s="13">
        <f t="shared" ref="R18" si="66">IF(Q18="","",(IF($C18=0,0,$C18)))</f>
        <v>21</v>
      </c>
      <c r="S18" s="13">
        <f t="shared" ref="S18" si="67">IF(R18="","",(IF($C18=0,0,$C18)))</f>
        <v>21</v>
      </c>
    </row>
    <row r="19" spans="1:19" x14ac:dyDescent="0.25">
      <c r="A19" s="39" t="s">
        <v>9</v>
      </c>
      <c r="B19" s="39" t="s">
        <v>92</v>
      </c>
      <c r="C19" s="44">
        <v>31.726190476190471</v>
      </c>
      <c r="E19" s="11" t="str">
        <f t="shared" ref="E19" si="68">IF($B19="","","Union-Hrly - Avg Hourly Rate")</f>
        <v>Union-Hrly - Avg Hourly Rate</v>
      </c>
      <c r="F19" s="11">
        <f t="shared" ca="1" si="37"/>
        <v>2016</v>
      </c>
      <c r="G19" s="11" t="str">
        <f t="shared" si="38"/>
        <v>001295</v>
      </c>
      <c r="H19" s="12">
        <f t="shared" ref="H19" si="69">IF(G19="","",(IF(C19=0,0,C19)*$G$4*$H$4*$I$4*$J$4))</f>
        <v>32.677976190476187</v>
      </c>
      <c r="I19" s="12">
        <f t="shared" ref="I19" si="70">IF(H19="","",(+H19))</f>
        <v>32.677976190476187</v>
      </c>
      <c r="J19" s="12">
        <f t="shared" ref="J19" si="71">IF(I19="","",(+I19))</f>
        <v>32.677976190476187</v>
      </c>
      <c r="K19" s="12">
        <f t="shared" ref="K19" si="72">IF(J19="","",(+J19))</f>
        <v>32.677976190476187</v>
      </c>
      <c r="L19" s="12">
        <f t="shared" ref="L19" si="73">IF(K19="","",(+K19))</f>
        <v>32.677976190476187</v>
      </c>
      <c r="M19" s="12">
        <f t="shared" ref="M19" si="74">IF(L19="","",(+L19))</f>
        <v>32.677976190476187</v>
      </c>
      <c r="N19" s="12">
        <f t="shared" ref="N19" si="75">IF(M19="","",(+M19))</f>
        <v>32.677976190476187</v>
      </c>
      <c r="O19" s="12">
        <f t="shared" ref="O19" si="76">IF(N19="","",(+N19))</f>
        <v>32.677976190476187</v>
      </c>
      <c r="P19" s="12">
        <f t="shared" ref="P19" si="77">IF(O19="","",(+O19))</f>
        <v>32.677976190476187</v>
      </c>
      <c r="Q19" s="12">
        <f t="shared" ref="Q19" si="78">IF(P19="","",(+P19))</f>
        <v>32.677976190476187</v>
      </c>
      <c r="R19" s="12">
        <f t="shared" ref="R19" si="79">IF(Q19="","",+Q19*$R$6)</f>
        <v>33.658315476190474</v>
      </c>
      <c r="S19" s="12">
        <f t="shared" ref="S19" si="80">IF(R19="","",+R19)</f>
        <v>33.658315476190474</v>
      </c>
    </row>
    <row r="20" spans="1:19" x14ac:dyDescent="0.25">
      <c r="A20" s="39" t="s">
        <v>9</v>
      </c>
      <c r="B20" s="39" t="s">
        <v>169</v>
      </c>
      <c r="C20" s="44"/>
      <c r="E20" s="11" t="str">
        <f t="shared" ref="E20" si="81">IF($B20="","","Union-Hrly - Other Offdty hrs/emp")</f>
        <v>Union-Hrly - Other Offdty hrs/emp</v>
      </c>
      <c r="F20" s="11">
        <f t="shared" ca="1" si="37"/>
        <v>2016</v>
      </c>
      <c r="G20" s="11" t="str">
        <f t="shared" si="38"/>
        <v>001295</v>
      </c>
      <c r="H20" s="36">
        <f t="shared" ref="H20:S20" si="82">IF(G20="","",IF(H$7="FEB",8,0))</f>
        <v>0</v>
      </c>
      <c r="I20" s="36">
        <f t="shared" si="82"/>
        <v>8</v>
      </c>
      <c r="J20" s="36">
        <f t="shared" si="82"/>
        <v>0</v>
      </c>
      <c r="K20" s="36">
        <f t="shared" si="82"/>
        <v>0</v>
      </c>
      <c r="L20" s="36">
        <f t="shared" si="82"/>
        <v>0</v>
      </c>
      <c r="M20" s="36">
        <f t="shared" si="82"/>
        <v>0</v>
      </c>
      <c r="N20" s="36">
        <f t="shared" si="82"/>
        <v>0</v>
      </c>
      <c r="O20" s="36">
        <f t="shared" si="82"/>
        <v>0</v>
      </c>
      <c r="P20" s="36">
        <f t="shared" si="82"/>
        <v>0</v>
      </c>
      <c r="Q20" s="36">
        <f t="shared" si="82"/>
        <v>0</v>
      </c>
      <c r="R20" s="36">
        <f t="shared" si="82"/>
        <v>0</v>
      </c>
      <c r="S20" s="36">
        <f t="shared" si="82"/>
        <v>0</v>
      </c>
    </row>
    <row r="21" spans="1:19" x14ac:dyDescent="0.25">
      <c r="A21" s="39" t="s">
        <v>9</v>
      </c>
      <c r="B21" s="45" t="s">
        <v>94</v>
      </c>
      <c r="C21" s="44">
        <v>3600</v>
      </c>
      <c r="E21" s="11" t="str">
        <f t="shared" ref="E21" si="83">IF($B21="","","Union-Hrly - Vacation Hours")</f>
        <v>Union-Hrly - Vacation Hours</v>
      </c>
      <c r="F21" s="11">
        <f t="shared" ca="1" si="37"/>
        <v>2016</v>
      </c>
      <c r="G21" s="11" t="str">
        <f t="shared" si="38"/>
        <v>001295</v>
      </c>
      <c r="H21" s="33">
        <f>IF(G21="","",($C21*'VACSICK EST'!C$50))</f>
        <v>152.34671834689118</v>
      </c>
      <c r="I21" s="33">
        <f>IF(H21="","",($C21*'VACSICK EST'!D$50))</f>
        <v>162.34536050659787</v>
      </c>
      <c r="J21" s="33">
        <f>IF(I21="","",($C21*'VACSICK EST'!E$50))</f>
        <v>172.34400266630456</v>
      </c>
      <c r="K21" s="33">
        <f>IF(J21="","",($C21*'VACSICK EST'!F$50))</f>
        <v>250.56152868129018</v>
      </c>
      <c r="L21" s="33">
        <f>IF(K21="","",($C21*'VACSICK EST'!G$50))</f>
        <v>312.99453160681884</v>
      </c>
      <c r="M21" s="33">
        <f>IF(L21="","",($C21*'VACSICK EST'!H$50))</f>
        <v>353.58753749490813</v>
      </c>
      <c r="N21" s="33">
        <f>IF(M21="","",($C21*'VACSICK EST'!I$50))</f>
        <v>409.21850119119625</v>
      </c>
      <c r="O21" s="33">
        <f>IF(N21="","",($C21*'VACSICK EST'!J$50))</f>
        <v>277.03497055955364</v>
      </c>
      <c r="P21" s="33">
        <f>IF(O21="","",($C21*'VACSICK EST'!K$50))</f>
        <v>246.66872400044437</v>
      </c>
      <c r="Q21" s="33">
        <f>IF(P21="","",($C21*'VACSICK EST'!L$50))</f>
        <v>325.57948920516964</v>
      </c>
      <c r="R21" s="33">
        <f>IF(Q21="","",($C21*'VACSICK EST'!M$50))</f>
        <v>312.14723926380367</v>
      </c>
      <c r="S21" s="33">
        <f>IF(R21="","",($C21*'VACSICK EST'!N$50))</f>
        <v>625.17139647702163</v>
      </c>
    </row>
    <row r="22" spans="1:19" x14ac:dyDescent="0.25">
      <c r="A22" s="39" t="s">
        <v>9</v>
      </c>
      <c r="B22" s="39" t="s">
        <v>95</v>
      </c>
      <c r="C22" s="44">
        <v>840</v>
      </c>
      <c r="E22" s="11" t="str">
        <f t="shared" ref="E22" si="84">IF($B22="","","Union-Hrly - Sick Time Hours")</f>
        <v>Union-Hrly - Sick Time Hours</v>
      </c>
      <c r="F22" s="11">
        <f t="shared" ca="1" si="37"/>
        <v>2016</v>
      </c>
      <c r="G22" s="11" t="str">
        <f t="shared" si="38"/>
        <v>001295</v>
      </c>
      <c r="H22" s="33">
        <f>IF(G22="","",($C22*'VACSICK EST'!C$30))</f>
        <v>105.43322558732214</v>
      </c>
      <c r="I22" s="33">
        <f>IF(H22="","",($C22*'VACSICK EST'!D$30))</f>
        <v>90.834720050332123</v>
      </c>
      <c r="J22" s="33">
        <f>IF(I22="","",($C22*'VACSICK EST'!E$30))</f>
        <v>83.719288967507509</v>
      </c>
      <c r="K22" s="33">
        <f>IF(J22="","",($C22*'VACSICK EST'!F$30))</f>
        <v>74.156731694195855</v>
      </c>
      <c r="L22" s="33">
        <f>IF(K22="","",($C22*'VACSICK EST'!G$30))</f>
        <v>61.492183475196384</v>
      </c>
      <c r="M22" s="33">
        <f>IF(L22="","",($C22*'VACSICK EST'!H$30))</f>
        <v>57.076633400655588</v>
      </c>
      <c r="N22" s="33">
        <f>IF(M22="","",($C22*'VACSICK EST'!I$30))</f>
        <v>61.204962091336405</v>
      </c>
      <c r="O22" s="33">
        <f>IF(N22="","",($C22*'VACSICK EST'!J$30))</f>
        <v>65.781356140838781</v>
      </c>
      <c r="P22" s="33">
        <f>IF(O22="","",($C22*'VACSICK EST'!K$30))</f>
        <v>60.691793218839905</v>
      </c>
      <c r="Q22" s="33">
        <f>IF(P22="","",($C22*'VACSICK EST'!L$30))</f>
        <v>59.975654568415678</v>
      </c>
      <c r="R22" s="33">
        <f>IF(Q22="","",($C22*'VACSICK EST'!M$30))</f>
        <v>55.908599772958333</v>
      </c>
      <c r="S22" s="33">
        <f>IF(R22="","",($C22*'VACSICK EST'!N$30))</f>
        <v>63.724851032401304</v>
      </c>
    </row>
    <row r="23" spans="1:19" x14ac:dyDescent="0.25">
      <c r="A23" s="39" t="s">
        <v>12</v>
      </c>
      <c r="B23" s="39" t="s">
        <v>93</v>
      </c>
      <c r="C23" s="44">
        <v>9</v>
      </c>
      <c r="E23" s="11" t="str">
        <f t="shared" ref="E23" si="85">IF($B23="","","Union-Hrly - Headcount")</f>
        <v>Union-Hrly - Headcount</v>
      </c>
      <c r="F23" s="11">
        <f t="shared" ca="1" si="37"/>
        <v>2016</v>
      </c>
      <c r="G23" s="11" t="str">
        <f t="shared" si="38"/>
        <v>001345</v>
      </c>
      <c r="H23" s="13">
        <f t="shared" ref="H23" si="86">IF(G23="","",(IF($C23=0,0,$C23)))</f>
        <v>9</v>
      </c>
      <c r="I23" s="13">
        <f t="shared" ref="I23" si="87">IF(H23="","",(IF($C23=0,0,$C23)))</f>
        <v>9</v>
      </c>
      <c r="J23" s="13">
        <f t="shared" ref="J23" si="88">IF(I23="","",(IF($C23=0,0,$C23)))</f>
        <v>9</v>
      </c>
      <c r="K23" s="13">
        <f t="shared" ref="K23" si="89">IF(J23="","",(IF($C23=0,0,$C23)))</f>
        <v>9</v>
      </c>
      <c r="L23" s="13">
        <f t="shared" ref="L23" si="90">IF(K23="","",(IF($C23=0,0,$C23)))</f>
        <v>9</v>
      </c>
      <c r="M23" s="13">
        <f t="shared" ref="M23" si="91">IF(L23="","",(IF($C23=0,0,$C23)))</f>
        <v>9</v>
      </c>
      <c r="N23" s="13">
        <f t="shared" ref="N23" si="92">IF(M23="","",(IF($C23=0,0,$C23)))</f>
        <v>9</v>
      </c>
      <c r="O23" s="13">
        <f t="shared" ref="O23" si="93">IF(N23="","",(IF($C23=0,0,$C23)))</f>
        <v>9</v>
      </c>
      <c r="P23" s="13">
        <f t="shared" ref="P23" si="94">IF(O23="","",(IF($C23=0,0,$C23)))</f>
        <v>9</v>
      </c>
      <c r="Q23" s="13">
        <f t="shared" ref="Q23" si="95">IF(P23="","",(IF($C23=0,0,$C23)))</f>
        <v>9</v>
      </c>
      <c r="R23" s="13">
        <f t="shared" ref="R23" si="96">IF(Q23="","",(IF($C23=0,0,$C23)))</f>
        <v>9</v>
      </c>
      <c r="S23" s="13">
        <f t="shared" ref="S23" si="97">IF(R23="","",(IF($C23=0,0,$C23)))</f>
        <v>9</v>
      </c>
    </row>
    <row r="24" spans="1:19" x14ac:dyDescent="0.25">
      <c r="A24" s="39" t="s">
        <v>12</v>
      </c>
      <c r="B24" s="39" t="s">
        <v>92</v>
      </c>
      <c r="C24" s="44">
        <v>33.111111111111114</v>
      </c>
      <c r="E24" s="11" t="str">
        <f t="shared" ref="E24" si="98">IF($B24="","","Union-Hrly - Avg Hourly Rate")</f>
        <v>Union-Hrly - Avg Hourly Rate</v>
      </c>
      <c r="F24" s="11">
        <f t="shared" ca="1" si="37"/>
        <v>2016</v>
      </c>
      <c r="G24" s="11" t="str">
        <f t="shared" si="38"/>
        <v>001345</v>
      </c>
      <c r="H24" s="12">
        <f t="shared" ref="H24" si="99">IF(G24="","",(IF(C24=0,0,C24)*$G$4*$H$4*$I$4*$J$4))</f>
        <v>34.104444444444447</v>
      </c>
      <c r="I24" s="12">
        <f t="shared" ref="I24" si="100">IF(H24="","",(+H24))</f>
        <v>34.104444444444447</v>
      </c>
      <c r="J24" s="12">
        <f t="shared" ref="J24" si="101">IF(I24="","",(+I24))</f>
        <v>34.104444444444447</v>
      </c>
      <c r="K24" s="12">
        <f t="shared" ref="K24" si="102">IF(J24="","",(+J24))</f>
        <v>34.104444444444447</v>
      </c>
      <c r="L24" s="12">
        <f t="shared" ref="L24" si="103">IF(K24="","",(+K24))</f>
        <v>34.104444444444447</v>
      </c>
      <c r="M24" s="12">
        <f t="shared" ref="M24" si="104">IF(L24="","",(+L24))</f>
        <v>34.104444444444447</v>
      </c>
      <c r="N24" s="12">
        <f t="shared" ref="N24" si="105">IF(M24="","",(+M24))</f>
        <v>34.104444444444447</v>
      </c>
      <c r="O24" s="12">
        <f t="shared" ref="O24" si="106">IF(N24="","",(+N24))</f>
        <v>34.104444444444447</v>
      </c>
      <c r="P24" s="12">
        <f t="shared" ref="P24" si="107">IF(O24="","",(+O24))</f>
        <v>34.104444444444447</v>
      </c>
      <c r="Q24" s="12">
        <f t="shared" ref="Q24" si="108">IF(P24="","",(+P24))</f>
        <v>34.104444444444447</v>
      </c>
      <c r="R24" s="12">
        <f t="shared" ref="R24" si="109">IF(Q24="","",+Q24*$R$6)</f>
        <v>35.12757777777778</v>
      </c>
      <c r="S24" s="12">
        <f t="shared" ref="S24" si="110">IF(R24="","",+R24)</f>
        <v>35.12757777777778</v>
      </c>
    </row>
    <row r="25" spans="1:19" x14ac:dyDescent="0.25">
      <c r="A25" s="39" t="s">
        <v>12</v>
      </c>
      <c r="B25" s="39" t="s">
        <v>169</v>
      </c>
      <c r="C25" s="44"/>
      <c r="E25" s="11" t="str">
        <f t="shared" ref="E25" si="111">IF($B25="","","Union-Hrly - Other Offdty hrs/emp")</f>
        <v>Union-Hrly - Other Offdty hrs/emp</v>
      </c>
      <c r="F25" s="11">
        <f t="shared" ca="1" si="37"/>
        <v>2016</v>
      </c>
      <c r="G25" s="11" t="str">
        <f t="shared" si="38"/>
        <v>001345</v>
      </c>
      <c r="H25" s="36">
        <f t="shared" ref="H25:S25" si="112">IF(G25="","",IF(H$7="FEB",8,0))</f>
        <v>0</v>
      </c>
      <c r="I25" s="36">
        <f t="shared" si="112"/>
        <v>8</v>
      </c>
      <c r="J25" s="36">
        <f t="shared" si="112"/>
        <v>0</v>
      </c>
      <c r="K25" s="36">
        <f t="shared" si="112"/>
        <v>0</v>
      </c>
      <c r="L25" s="36">
        <f t="shared" si="112"/>
        <v>0</v>
      </c>
      <c r="M25" s="36">
        <f t="shared" si="112"/>
        <v>0</v>
      </c>
      <c r="N25" s="36">
        <f t="shared" si="112"/>
        <v>0</v>
      </c>
      <c r="O25" s="36">
        <f t="shared" si="112"/>
        <v>0</v>
      </c>
      <c r="P25" s="36">
        <f t="shared" si="112"/>
        <v>0</v>
      </c>
      <c r="Q25" s="36">
        <f t="shared" si="112"/>
        <v>0</v>
      </c>
      <c r="R25" s="36">
        <f t="shared" si="112"/>
        <v>0</v>
      </c>
      <c r="S25" s="36">
        <f t="shared" si="112"/>
        <v>0</v>
      </c>
    </row>
    <row r="26" spans="1:19" x14ac:dyDescent="0.25">
      <c r="A26" s="39" t="s">
        <v>12</v>
      </c>
      <c r="B26" s="39" t="s">
        <v>94</v>
      </c>
      <c r="C26" s="44">
        <v>1520</v>
      </c>
      <c r="E26" s="11" t="str">
        <f t="shared" ref="E26" si="113">IF($B26="","","Union-Hrly - Vacation Hours")</f>
        <v>Union-Hrly - Vacation Hours</v>
      </c>
      <c r="F26" s="11">
        <f t="shared" ca="1" si="37"/>
        <v>2016</v>
      </c>
      <c r="G26" s="11" t="str">
        <f t="shared" si="38"/>
        <v>001345</v>
      </c>
      <c r="H26" s="33">
        <f>IF(G26="","",($C26*'VACSICK EST'!C$50))</f>
        <v>64.324169968687386</v>
      </c>
      <c r="I26" s="33">
        <f>IF(H26="","",($C26*'VACSICK EST'!D$50))</f>
        <v>68.545818880563544</v>
      </c>
      <c r="J26" s="33">
        <f>IF(I26="","",($C26*'VACSICK EST'!E$50))</f>
        <v>72.767467792439703</v>
      </c>
      <c r="K26" s="33">
        <f>IF(J26="","",($C26*'VACSICK EST'!F$50))</f>
        <v>105.79264544321141</v>
      </c>
      <c r="L26" s="33">
        <f>IF(K26="","",($C26*'VACSICK EST'!G$50))</f>
        <v>132.15324667843461</v>
      </c>
      <c r="M26" s="33">
        <f>IF(L26="","",($C26*'VACSICK EST'!H$50))</f>
        <v>149.29251583118341</v>
      </c>
      <c r="N26" s="33">
        <f>IF(M26="","",($C26*'VACSICK EST'!I$50))</f>
        <v>172.78114494739398</v>
      </c>
      <c r="O26" s="33">
        <f>IF(N26="","",($C26*'VACSICK EST'!J$50))</f>
        <v>116.97032090292265</v>
      </c>
      <c r="P26" s="33">
        <f>IF(O26="","",($C26*'VACSICK EST'!K$50))</f>
        <v>104.14901680018762</v>
      </c>
      <c r="Q26" s="33">
        <f>IF(P26="","",($C26*'VACSICK EST'!L$50))</f>
        <v>137.46689544218276</v>
      </c>
      <c r="R26" s="33">
        <f>IF(Q26="","",($C26*'VACSICK EST'!M$50))</f>
        <v>131.7955010224949</v>
      </c>
      <c r="S26" s="33">
        <f>IF(R26="","",($C26*'VACSICK EST'!N$50))</f>
        <v>263.96125629029802</v>
      </c>
    </row>
    <row r="27" spans="1:19" x14ac:dyDescent="0.25">
      <c r="A27" s="39" t="s">
        <v>12</v>
      </c>
      <c r="B27" s="39" t="s">
        <v>95</v>
      </c>
      <c r="C27" s="44">
        <v>360</v>
      </c>
      <c r="E27" s="11" t="str">
        <f t="shared" ref="E27" si="114">IF($B27="","","Union-Hrly - Sick Time Hours")</f>
        <v>Union-Hrly - Sick Time Hours</v>
      </c>
      <c r="F27" s="11">
        <f t="shared" ca="1" si="37"/>
        <v>2016</v>
      </c>
      <c r="G27" s="11" t="str">
        <f t="shared" si="38"/>
        <v>001345</v>
      </c>
      <c r="H27" s="33">
        <f>IF(G27="","",($C27*'VACSICK EST'!C$30))</f>
        <v>45.185668108852347</v>
      </c>
      <c r="I27" s="33">
        <f>IF(H27="","",($C27*'VACSICK EST'!D$30))</f>
        <v>38.929165735856621</v>
      </c>
      <c r="J27" s="33">
        <f>IF(I27="","",($C27*'VACSICK EST'!E$30))</f>
        <v>35.879695271788933</v>
      </c>
      <c r="K27" s="33">
        <f>IF(J27="","",($C27*'VACSICK EST'!F$30))</f>
        <v>31.781456440369652</v>
      </c>
      <c r="L27" s="33">
        <f>IF(K27="","",($C27*'VACSICK EST'!G$30))</f>
        <v>26.353792917941309</v>
      </c>
      <c r="M27" s="33">
        <f>IF(L27="","",($C27*'VACSICK EST'!H$30))</f>
        <v>24.461414314566682</v>
      </c>
      <c r="N27" s="33">
        <f>IF(M27="","",($C27*'VACSICK EST'!I$30))</f>
        <v>26.230698039144173</v>
      </c>
      <c r="O27" s="33">
        <f>IF(N27="","",($C27*'VACSICK EST'!J$30))</f>
        <v>28.192009774645193</v>
      </c>
      <c r="P27" s="33">
        <f>IF(O27="","",($C27*'VACSICK EST'!K$30))</f>
        <v>26.01076852235996</v>
      </c>
      <c r="Q27" s="33">
        <f>IF(P27="","",($C27*'VACSICK EST'!L$30))</f>
        <v>25.703851957892432</v>
      </c>
      <c r="R27" s="33">
        <f>IF(Q27="","",($C27*'VACSICK EST'!M$30))</f>
        <v>23.960828474125002</v>
      </c>
      <c r="S27" s="33">
        <f>IF(R27="","",($C27*'VACSICK EST'!N$30))</f>
        <v>27.3106504424577</v>
      </c>
    </row>
    <row r="28" spans="1:19" x14ac:dyDescent="0.25">
      <c r="A28" s="39" t="s">
        <v>15</v>
      </c>
      <c r="B28" s="39" t="s">
        <v>93</v>
      </c>
      <c r="C28" s="44">
        <v>4</v>
      </c>
      <c r="E28" s="11" t="str">
        <f t="shared" ref="E28" si="115">IF($B28="","","Union-Hrly - Headcount")</f>
        <v>Union-Hrly - Headcount</v>
      </c>
      <c r="F28" s="11">
        <f t="shared" ca="1" si="37"/>
        <v>2016</v>
      </c>
      <c r="G28" s="11" t="str">
        <f t="shared" si="38"/>
        <v>002060</v>
      </c>
      <c r="H28" s="13">
        <f t="shared" ref="H28" si="116">IF(G28="","",(IF($C28=0,0,$C28)))</f>
        <v>4</v>
      </c>
      <c r="I28" s="13">
        <f t="shared" ref="I28" si="117">IF(H28="","",(IF($C28=0,0,$C28)))</f>
        <v>4</v>
      </c>
      <c r="J28" s="13">
        <f t="shared" ref="J28" si="118">IF(I28="","",(IF($C28=0,0,$C28)))</f>
        <v>4</v>
      </c>
      <c r="K28" s="13">
        <f t="shared" ref="K28" si="119">IF(J28="","",(IF($C28=0,0,$C28)))</f>
        <v>4</v>
      </c>
      <c r="L28" s="13">
        <f t="shared" ref="L28" si="120">IF(K28="","",(IF($C28=0,0,$C28)))</f>
        <v>4</v>
      </c>
      <c r="M28" s="13">
        <f t="shared" ref="M28" si="121">IF(L28="","",(IF($C28=0,0,$C28)))</f>
        <v>4</v>
      </c>
      <c r="N28" s="13">
        <f t="shared" ref="N28" si="122">IF(M28="","",(IF($C28=0,0,$C28)))</f>
        <v>4</v>
      </c>
      <c r="O28" s="13">
        <f t="shared" ref="O28" si="123">IF(N28="","",(IF($C28=0,0,$C28)))</f>
        <v>4</v>
      </c>
      <c r="P28" s="13">
        <f t="shared" ref="P28" si="124">IF(O28="","",(IF($C28=0,0,$C28)))</f>
        <v>4</v>
      </c>
      <c r="Q28" s="13">
        <f t="shared" ref="Q28" si="125">IF(P28="","",(IF($C28=0,0,$C28)))</f>
        <v>4</v>
      </c>
      <c r="R28" s="13">
        <f t="shared" ref="R28" si="126">IF(Q28="","",(IF($C28=0,0,$C28)))</f>
        <v>4</v>
      </c>
      <c r="S28" s="13">
        <f t="shared" ref="S28" si="127">IF(R28="","",(IF($C28=0,0,$C28)))</f>
        <v>4</v>
      </c>
    </row>
    <row r="29" spans="1:19" x14ac:dyDescent="0.25">
      <c r="A29" s="39" t="s">
        <v>15</v>
      </c>
      <c r="B29" s="39" t="s">
        <v>92</v>
      </c>
      <c r="C29" s="44">
        <v>31.972499999999997</v>
      </c>
      <c r="E29" s="11" t="str">
        <f t="shared" ref="E29" si="128">IF($B29="","","Union-Hrly - Avg Hourly Rate")</f>
        <v>Union-Hrly - Avg Hourly Rate</v>
      </c>
      <c r="F29" s="11">
        <f t="shared" ca="1" si="37"/>
        <v>2016</v>
      </c>
      <c r="G29" s="11" t="str">
        <f t="shared" si="38"/>
        <v>002060</v>
      </c>
      <c r="H29" s="12">
        <f t="shared" ref="H29" si="129">IF(G29="","",(IF(C29=0,0,C29)*$G$4*$H$4*$I$4*$J$4))</f>
        <v>32.931674999999998</v>
      </c>
      <c r="I29" s="12">
        <f t="shared" ref="I29" si="130">IF(H29="","",(+H29))</f>
        <v>32.931674999999998</v>
      </c>
      <c r="J29" s="12">
        <f t="shared" ref="J29" si="131">IF(I29="","",(+I29))</f>
        <v>32.931674999999998</v>
      </c>
      <c r="K29" s="12">
        <f t="shared" ref="K29" si="132">IF(J29="","",(+J29))</f>
        <v>32.931674999999998</v>
      </c>
      <c r="L29" s="12">
        <f t="shared" ref="L29" si="133">IF(K29="","",(+K29))</f>
        <v>32.931674999999998</v>
      </c>
      <c r="M29" s="12">
        <f t="shared" ref="M29" si="134">IF(L29="","",(+L29))</f>
        <v>32.931674999999998</v>
      </c>
      <c r="N29" s="12">
        <f t="shared" ref="N29" si="135">IF(M29="","",(+M29))</f>
        <v>32.931674999999998</v>
      </c>
      <c r="O29" s="12">
        <f t="shared" ref="O29" si="136">IF(N29="","",(+N29))</f>
        <v>32.931674999999998</v>
      </c>
      <c r="P29" s="12">
        <f t="shared" ref="P29" si="137">IF(O29="","",(+O29))</f>
        <v>32.931674999999998</v>
      </c>
      <c r="Q29" s="12">
        <f t="shared" ref="Q29" si="138">IF(P29="","",(+P29))</f>
        <v>32.931674999999998</v>
      </c>
      <c r="R29" s="12">
        <f t="shared" ref="R29" si="139">IF(Q29="","",+Q29*$R$6)</f>
        <v>33.919625250000003</v>
      </c>
      <c r="S29" s="12">
        <f t="shared" ref="S29" si="140">IF(R29="","",+R29)</f>
        <v>33.919625250000003</v>
      </c>
    </row>
    <row r="30" spans="1:19" x14ac:dyDescent="0.25">
      <c r="A30" s="39" t="s">
        <v>15</v>
      </c>
      <c r="B30" s="39" t="s">
        <v>169</v>
      </c>
      <c r="C30" s="44"/>
      <c r="E30" s="11" t="str">
        <f t="shared" ref="E30" si="141">IF($B30="","","Union-Hrly - Other Offdty hrs/emp")</f>
        <v>Union-Hrly - Other Offdty hrs/emp</v>
      </c>
      <c r="F30" s="11">
        <f t="shared" ca="1" si="37"/>
        <v>2016</v>
      </c>
      <c r="G30" s="11" t="str">
        <f t="shared" si="38"/>
        <v>002060</v>
      </c>
      <c r="H30" s="36">
        <f t="shared" ref="H30:S30" si="142">IF(G30="","",IF(H$7="FEB",8,0))</f>
        <v>0</v>
      </c>
      <c r="I30" s="36">
        <f t="shared" si="142"/>
        <v>8</v>
      </c>
      <c r="J30" s="36">
        <f t="shared" si="142"/>
        <v>0</v>
      </c>
      <c r="K30" s="36">
        <f t="shared" si="142"/>
        <v>0</v>
      </c>
      <c r="L30" s="36">
        <f t="shared" si="142"/>
        <v>0</v>
      </c>
      <c r="M30" s="36">
        <f t="shared" si="142"/>
        <v>0</v>
      </c>
      <c r="N30" s="36">
        <f t="shared" si="142"/>
        <v>0</v>
      </c>
      <c r="O30" s="36">
        <f t="shared" si="142"/>
        <v>0</v>
      </c>
      <c r="P30" s="36">
        <f t="shared" si="142"/>
        <v>0</v>
      </c>
      <c r="Q30" s="36">
        <f t="shared" si="142"/>
        <v>0</v>
      </c>
      <c r="R30" s="36">
        <f t="shared" si="142"/>
        <v>0</v>
      </c>
      <c r="S30" s="36">
        <f t="shared" si="142"/>
        <v>0</v>
      </c>
    </row>
    <row r="31" spans="1:19" x14ac:dyDescent="0.25">
      <c r="A31" s="39" t="s">
        <v>15</v>
      </c>
      <c r="B31" s="39" t="s">
        <v>94</v>
      </c>
      <c r="C31" s="44">
        <v>600</v>
      </c>
      <c r="E31" s="11" t="str">
        <f t="shared" ref="E31" si="143">IF($B31="","","Union-Hrly - Vacation Hours")</f>
        <v>Union-Hrly - Vacation Hours</v>
      </c>
      <c r="F31" s="11">
        <f t="shared" ca="1" si="37"/>
        <v>2016</v>
      </c>
      <c r="G31" s="11" t="str">
        <f t="shared" si="38"/>
        <v>002060</v>
      </c>
      <c r="H31" s="33">
        <f>IF(G31="","",($C31*'VACSICK EST'!C$50))</f>
        <v>25.391119724481861</v>
      </c>
      <c r="I31" s="33">
        <f>IF(H31="","",($C31*'VACSICK EST'!D$50))</f>
        <v>27.057560084432978</v>
      </c>
      <c r="J31" s="33">
        <f>IF(I31="","",($C31*'VACSICK EST'!E$50))</f>
        <v>28.724000444384096</v>
      </c>
      <c r="K31" s="33">
        <f>IF(J31="","",($C31*'VACSICK EST'!F$50))</f>
        <v>41.760254780215028</v>
      </c>
      <c r="L31" s="33">
        <f>IF(K31="","",($C31*'VACSICK EST'!G$50))</f>
        <v>52.165755267803142</v>
      </c>
      <c r="M31" s="33">
        <f>IF(L31="","",($C31*'VACSICK EST'!H$50))</f>
        <v>58.931256249151353</v>
      </c>
      <c r="N31" s="33">
        <f>IF(M31="","",($C31*'VACSICK EST'!I$50))</f>
        <v>68.203083531866042</v>
      </c>
      <c r="O31" s="33">
        <f>IF(N31="","",($C31*'VACSICK EST'!J$50))</f>
        <v>46.172495093258938</v>
      </c>
      <c r="P31" s="33">
        <f>IF(O31="","",($C31*'VACSICK EST'!K$50))</f>
        <v>41.111454000074062</v>
      </c>
      <c r="Q31" s="33">
        <f>IF(P31="","",($C31*'VACSICK EST'!L$50))</f>
        <v>54.263248200861611</v>
      </c>
      <c r="R31" s="33">
        <f>IF(Q31="","",($C31*'VACSICK EST'!M$50))</f>
        <v>52.024539877300619</v>
      </c>
      <c r="S31" s="33">
        <f>IF(R31="","",($C31*'VACSICK EST'!N$50))</f>
        <v>104.19523274617026</v>
      </c>
    </row>
    <row r="32" spans="1:19" x14ac:dyDescent="0.25">
      <c r="A32" s="39" t="s">
        <v>15</v>
      </c>
      <c r="B32" s="39" t="s">
        <v>95</v>
      </c>
      <c r="C32" s="44">
        <v>160</v>
      </c>
      <c r="E32" s="11" t="str">
        <f t="shared" ref="E32" si="144">IF($B32="","","Union-Hrly - Sick Time Hours")</f>
        <v>Union-Hrly - Sick Time Hours</v>
      </c>
      <c r="F32" s="11">
        <f t="shared" ca="1" si="37"/>
        <v>2016</v>
      </c>
      <c r="G32" s="11" t="str">
        <f t="shared" si="38"/>
        <v>002060</v>
      </c>
      <c r="H32" s="33">
        <f>IF(G32="","",($C32*'VACSICK EST'!C$30))</f>
        <v>20.08251915948993</v>
      </c>
      <c r="I32" s="33">
        <f>IF(H32="","",($C32*'VACSICK EST'!D$30))</f>
        <v>17.301851438158501</v>
      </c>
      <c r="J32" s="33">
        <f>IF(I32="","",($C32*'VACSICK EST'!E$30))</f>
        <v>15.946531231906194</v>
      </c>
      <c r="K32" s="33">
        <f>IF(J32="","",($C32*'VACSICK EST'!F$30))</f>
        <v>14.1250917512754</v>
      </c>
      <c r="L32" s="33">
        <f>IF(K32="","",($C32*'VACSICK EST'!G$30))</f>
        <v>11.712796852418359</v>
      </c>
      <c r="M32" s="33">
        <f>IF(L32="","",($C32*'VACSICK EST'!H$30))</f>
        <v>10.871739695362969</v>
      </c>
      <c r="N32" s="33">
        <f>IF(M32="","",($C32*'VACSICK EST'!I$30))</f>
        <v>11.658088017397411</v>
      </c>
      <c r="O32" s="33">
        <f>IF(N32="","",($C32*'VACSICK EST'!J$30))</f>
        <v>12.52978212206453</v>
      </c>
      <c r="P32" s="33">
        <f>IF(O32="","",($C32*'VACSICK EST'!K$30))</f>
        <v>11.560341565493315</v>
      </c>
      <c r="Q32" s="33">
        <f>IF(P32="","",($C32*'VACSICK EST'!L$30))</f>
        <v>11.423934203507748</v>
      </c>
      <c r="R32" s="33">
        <f>IF(Q32="","",($C32*'VACSICK EST'!M$30))</f>
        <v>10.649257099611111</v>
      </c>
      <c r="S32" s="33">
        <f>IF(R32="","",($C32*'VACSICK EST'!N$30))</f>
        <v>12.138066863314535</v>
      </c>
    </row>
    <row r="33" spans="1:19" x14ac:dyDescent="0.25">
      <c r="A33" s="39" t="s">
        <v>16</v>
      </c>
      <c r="B33" s="39" t="s">
        <v>93</v>
      </c>
      <c r="C33" s="44">
        <v>6</v>
      </c>
      <c r="E33" s="11" t="str">
        <f t="shared" ref="E33" si="145">IF($B33="","","Union-Hrly - Headcount")</f>
        <v>Union-Hrly - Headcount</v>
      </c>
      <c r="F33" s="11">
        <f t="shared" ca="1" si="37"/>
        <v>2016</v>
      </c>
      <c r="G33" s="11" t="str">
        <f t="shared" si="38"/>
        <v>002120</v>
      </c>
      <c r="H33" s="13">
        <f t="shared" ref="H33" si="146">IF(G33="","",(IF($C33=0,0,$C33)))</f>
        <v>6</v>
      </c>
      <c r="I33" s="13">
        <f t="shared" ref="I33" si="147">IF(H33="","",(IF($C33=0,0,$C33)))</f>
        <v>6</v>
      </c>
      <c r="J33" s="13">
        <f t="shared" ref="J33" si="148">IF(I33="","",(IF($C33=0,0,$C33)))</f>
        <v>6</v>
      </c>
      <c r="K33" s="13">
        <f t="shared" ref="K33" si="149">IF(J33="","",(IF($C33=0,0,$C33)))</f>
        <v>6</v>
      </c>
      <c r="L33" s="13">
        <f t="shared" ref="L33" si="150">IF(K33="","",(IF($C33=0,0,$C33)))</f>
        <v>6</v>
      </c>
      <c r="M33" s="13">
        <f t="shared" ref="M33" si="151">IF(L33="","",(IF($C33=0,0,$C33)))</f>
        <v>6</v>
      </c>
      <c r="N33" s="13">
        <f t="shared" ref="N33" si="152">IF(M33="","",(IF($C33=0,0,$C33)))</f>
        <v>6</v>
      </c>
      <c r="O33" s="13">
        <f t="shared" ref="O33" si="153">IF(N33="","",(IF($C33=0,0,$C33)))</f>
        <v>6</v>
      </c>
      <c r="P33" s="13">
        <f t="shared" ref="P33" si="154">IF(O33="","",(IF($C33=0,0,$C33)))</f>
        <v>6</v>
      </c>
      <c r="Q33" s="13">
        <f t="shared" ref="Q33" si="155">IF(P33="","",(IF($C33=0,0,$C33)))</f>
        <v>6</v>
      </c>
      <c r="R33" s="13">
        <f t="shared" ref="R33" si="156">IF(Q33="","",(IF($C33=0,0,$C33)))</f>
        <v>6</v>
      </c>
      <c r="S33" s="13">
        <f t="shared" ref="S33" si="157">IF(R33="","",(IF($C33=0,0,$C33)))</f>
        <v>6</v>
      </c>
    </row>
    <row r="34" spans="1:19" x14ac:dyDescent="0.25">
      <c r="A34" s="39" t="s">
        <v>16</v>
      </c>
      <c r="B34" s="39" t="s">
        <v>92</v>
      </c>
      <c r="C34" s="44">
        <v>35.543333333333329</v>
      </c>
      <c r="E34" s="11" t="str">
        <f t="shared" ref="E34" si="158">IF($B34="","","Union-Hrly - Avg Hourly Rate")</f>
        <v>Union-Hrly - Avg Hourly Rate</v>
      </c>
      <c r="F34" s="11">
        <f t="shared" ca="1" si="37"/>
        <v>2016</v>
      </c>
      <c r="G34" s="11" t="str">
        <f t="shared" si="38"/>
        <v>002120</v>
      </c>
      <c r="H34" s="12">
        <f t="shared" ref="H34" si="159">IF(G34="","",(IF(C34=0,0,C34)*$G$4*$H$4*$I$4*$J$4))</f>
        <v>36.609633333333328</v>
      </c>
      <c r="I34" s="12">
        <f t="shared" ref="I34" si="160">IF(H34="","",(+H34))</f>
        <v>36.609633333333328</v>
      </c>
      <c r="J34" s="12">
        <f t="shared" ref="J34" si="161">IF(I34="","",(+I34))</f>
        <v>36.609633333333328</v>
      </c>
      <c r="K34" s="12">
        <f t="shared" ref="K34" si="162">IF(J34="","",(+J34))</f>
        <v>36.609633333333328</v>
      </c>
      <c r="L34" s="12">
        <f t="shared" ref="L34" si="163">IF(K34="","",(+K34))</f>
        <v>36.609633333333328</v>
      </c>
      <c r="M34" s="12">
        <f t="shared" ref="M34" si="164">IF(L34="","",(+L34))</f>
        <v>36.609633333333328</v>
      </c>
      <c r="N34" s="12">
        <f t="shared" ref="N34" si="165">IF(M34="","",(+M34))</f>
        <v>36.609633333333328</v>
      </c>
      <c r="O34" s="12">
        <f t="shared" ref="O34" si="166">IF(N34="","",(+N34))</f>
        <v>36.609633333333328</v>
      </c>
      <c r="P34" s="12">
        <f t="shared" ref="P34" si="167">IF(O34="","",(+O34))</f>
        <v>36.609633333333328</v>
      </c>
      <c r="Q34" s="12">
        <f t="shared" ref="Q34" si="168">IF(P34="","",(+P34))</f>
        <v>36.609633333333328</v>
      </c>
      <c r="R34" s="12">
        <f t="shared" ref="R34" si="169">IF(Q34="","",+Q34*$R$6)</f>
        <v>37.707922333333329</v>
      </c>
      <c r="S34" s="12">
        <f t="shared" ref="S34" si="170">IF(R34="","",+R34)</f>
        <v>37.707922333333329</v>
      </c>
    </row>
    <row r="35" spans="1:19" x14ac:dyDescent="0.25">
      <c r="A35" s="39" t="s">
        <v>16</v>
      </c>
      <c r="B35" s="39" t="s">
        <v>169</v>
      </c>
      <c r="C35" s="44"/>
      <c r="E35" s="11" t="str">
        <f t="shared" ref="E35" si="171">IF($B35="","","Union-Hrly - Other Offdty hrs/emp")</f>
        <v>Union-Hrly - Other Offdty hrs/emp</v>
      </c>
      <c r="F35" s="11">
        <f t="shared" ca="1" si="37"/>
        <v>2016</v>
      </c>
      <c r="G35" s="11" t="str">
        <f t="shared" si="38"/>
        <v>002120</v>
      </c>
      <c r="H35" s="36">
        <f t="shared" ref="H35:S35" si="172">IF(G35="","",IF(H$7="FEB",8,0))</f>
        <v>0</v>
      </c>
      <c r="I35" s="36">
        <f t="shared" si="172"/>
        <v>8</v>
      </c>
      <c r="J35" s="36">
        <f t="shared" si="172"/>
        <v>0</v>
      </c>
      <c r="K35" s="36">
        <f t="shared" si="172"/>
        <v>0</v>
      </c>
      <c r="L35" s="36">
        <f t="shared" si="172"/>
        <v>0</v>
      </c>
      <c r="M35" s="36">
        <f t="shared" si="172"/>
        <v>0</v>
      </c>
      <c r="N35" s="36">
        <f t="shared" si="172"/>
        <v>0</v>
      </c>
      <c r="O35" s="36">
        <f t="shared" si="172"/>
        <v>0</v>
      </c>
      <c r="P35" s="36">
        <f t="shared" si="172"/>
        <v>0</v>
      </c>
      <c r="Q35" s="36">
        <f t="shared" si="172"/>
        <v>0</v>
      </c>
      <c r="R35" s="36">
        <f t="shared" si="172"/>
        <v>0</v>
      </c>
      <c r="S35" s="36">
        <f t="shared" si="172"/>
        <v>0</v>
      </c>
    </row>
    <row r="36" spans="1:19" x14ac:dyDescent="0.25">
      <c r="A36" s="39" t="s">
        <v>16</v>
      </c>
      <c r="B36" s="39" t="s">
        <v>94</v>
      </c>
      <c r="C36" s="44">
        <v>1200</v>
      </c>
      <c r="E36" s="11" t="str">
        <f t="shared" ref="E36" si="173">IF($B36="","","Union-Hrly - Vacation Hours")</f>
        <v>Union-Hrly - Vacation Hours</v>
      </c>
      <c r="F36" s="11">
        <f t="shared" ca="1" si="37"/>
        <v>2016</v>
      </c>
      <c r="G36" s="11" t="str">
        <f t="shared" si="38"/>
        <v>002120</v>
      </c>
      <c r="H36" s="33">
        <f>IF(G36="","",($C36*'VACSICK EST'!C$50))</f>
        <v>50.782239448963722</v>
      </c>
      <c r="I36" s="33">
        <f>IF(H36="","",($C36*'VACSICK EST'!D$50))</f>
        <v>54.115120168865957</v>
      </c>
      <c r="J36" s="33">
        <f>IF(I36="","",($C36*'VACSICK EST'!E$50))</f>
        <v>57.448000888768192</v>
      </c>
      <c r="K36" s="33">
        <f>IF(J36="","",($C36*'VACSICK EST'!F$50))</f>
        <v>83.520509560430057</v>
      </c>
      <c r="L36" s="33">
        <f>IF(K36="","",($C36*'VACSICK EST'!G$50))</f>
        <v>104.33151053560628</v>
      </c>
      <c r="M36" s="33">
        <f>IF(L36="","",($C36*'VACSICK EST'!H$50))</f>
        <v>117.86251249830271</v>
      </c>
      <c r="N36" s="33">
        <f>IF(M36="","",($C36*'VACSICK EST'!I$50))</f>
        <v>136.40616706373208</v>
      </c>
      <c r="O36" s="33">
        <f>IF(N36="","",($C36*'VACSICK EST'!J$50))</f>
        <v>92.344990186517876</v>
      </c>
      <c r="P36" s="33">
        <f>IF(O36="","",($C36*'VACSICK EST'!K$50))</f>
        <v>82.222908000148124</v>
      </c>
      <c r="Q36" s="33">
        <f>IF(P36="","",($C36*'VACSICK EST'!L$50))</f>
        <v>108.52649640172322</v>
      </c>
      <c r="R36" s="33">
        <f>IF(Q36="","",($C36*'VACSICK EST'!M$50))</f>
        <v>104.04907975460124</v>
      </c>
      <c r="S36" s="33">
        <f>IF(R36="","",($C36*'VACSICK EST'!N$50))</f>
        <v>208.39046549234052</v>
      </c>
    </row>
    <row r="37" spans="1:19" x14ac:dyDescent="0.25">
      <c r="A37" s="39" t="s">
        <v>16</v>
      </c>
      <c r="B37" s="39" t="s">
        <v>95</v>
      </c>
      <c r="C37" s="44">
        <v>240</v>
      </c>
      <c r="E37" s="11" t="str">
        <f t="shared" ref="E37" si="174">IF($B37="","","Union-Hrly - Sick Time Hours")</f>
        <v>Union-Hrly - Sick Time Hours</v>
      </c>
      <c r="F37" s="11">
        <f t="shared" ca="1" si="37"/>
        <v>2016</v>
      </c>
      <c r="G37" s="11" t="str">
        <f t="shared" si="38"/>
        <v>002120</v>
      </c>
      <c r="H37" s="33">
        <f>IF(G37="","",($C37*'VACSICK EST'!C$30))</f>
        <v>30.123778739234897</v>
      </c>
      <c r="I37" s="33">
        <f>IF(H37="","",($C37*'VACSICK EST'!D$30))</f>
        <v>25.952777157237751</v>
      </c>
      <c r="J37" s="33">
        <f>IF(I37="","",($C37*'VACSICK EST'!E$30))</f>
        <v>23.919796847859292</v>
      </c>
      <c r="K37" s="33">
        <f>IF(J37="","",($C37*'VACSICK EST'!F$30))</f>
        <v>21.187637626913101</v>
      </c>
      <c r="L37" s="33">
        <f>IF(K37="","",($C37*'VACSICK EST'!G$30))</f>
        <v>17.569195278627539</v>
      </c>
      <c r="M37" s="33">
        <f>IF(L37="","",($C37*'VACSICK EST'!H$30))</f>
        <v>16.307609543044453</v>
      </c>
      <c r="N37" s="33">
        <f>IF(M37="","",($C37*'VACSICK EST'!I$30))</f>
        <v>17.487132026096116</v>
      </c>
      <c r="O37" s="33">
        <f>IF(N37="","",($C37*'VACSICK EST'!J$30))</f>
        <v>18.794673183096794</v>
      </c>
      <c r="P37" s="33">
        <f>IF(O37="","",($C37*'VACSICK EST'!K$30))</f>
        <v>17.340512348239972</v>
      </c>
      <c r="Q37" s="33">
        <f>IF(P37="","",($C37*'VACSICK EST'!L$30))</f>
        <v>17.135901305261623</v>
      </c>
      <c r="R37" s="33">
        <f>IF(Q37="","",($C37*'VACSICK EST'!M$30))</f>
        <v>15.973885649416667</v>
      </c>
      <c r="S37" s="33">
        <f>IF(R37="","",($C37*'VACSICK EST'!N$30))</f>
        <v>18.207100294971802</v>
      </c>
    </row>
    <row r="38" spans="1:19" x14ac:dyDescent="0.25">
      <c r="A38" s="39" t="s">
        <v>18</v>
      </c>
      <c r="B38" s="39" t="s">
        <v>93</v>
      </c>
      <c r="C38" s="44">
        <v>6</v>
      </c>
      <c r="E38" s="11" t="str">
        <f t="shared" ref="E38" si="175">IF($B38="","","Union-Hrly - Headcount")</f>
        <v>Union-Hrly - Headcount</v>
      </c>
      <c r="F38" s="11">
        <f t="shared" ca="1" si="37"/>
        <v>2016</v>
      </c>
      <c r="G38" s="11" t="str">
        <f t="shared" si="38"/>
        <v>002281</v>
      </c>
      <c r="H38" s="13">
        <f t="shared" ref="H38" si="176">IF(G38="","",(IF($C38=0,0,$C38)))</f>
        <v>6</v>
      </c>
      <c r="I38" s="13">
        <f t="shared" ref="I38" si="177">IF(H38="","",(IF($C38=0,0,$C38)))</f>
        <v>6</v>
      </c>
      <c r="J38" s="13">
        <f t="shared" ref="J38" si="178">IF(I38="","",(IF($C38=0,0,$C38)))</f>
        <v>6</v>
      </c>
      <c r="K38" s="13">
        <f t="shared" ref="K38" si="179">IF(J38="","",(IF($C38=0,0,$C38)))</f>
        <v>6</v>
      </c>
      <c r="L38" s="13">
        <f t="shared" ref="L38" si="180">IF(K38="","",(IF($C38=0,0,$C38)))</f>
        <v>6</v>
      </c>
      <c r="M38" s="13">
        <f t="shared" ref="M38" si="181">IF(L38="","",(IF($C38=0,0,$C38)))</f>
        <v>6</v>
      </c>
      <c r="N38" s="13">
        <f t="shared" ref="N38" si="182">IF(M38="","",(IF($C38=0,0,$C38)))</f>
        <v>6</v>
      </c>
      <c r="O38" s="13">
        <f t="shared" ref="O38" si="183">IF(N38="","",(IF($C38=0,0,$C38)))</f>
        <v>6</v>
      </c>
      <c r="P38" s="13">
        <f t="shared" ref="P38" si="184">IF(O38="","",(IF($C38=0,0,$C38)))</f>
        <v>6</v>
      </c>
      <c r="Q38" s="13">
        <f t="shared" ref="Q38" si="185">IF(P38="","",(IF($C38=0,0,$C38)))</f>
        <v>6</v>
      </c>
      <c r="R38" s="13">
        <f t="shared" ref="R38" si="186">IF(Q38="","",(IF($C38=0,0,$C38)))</f>
        <v>6</v>
      </c>
      <c r="S38" s="13">
        <f t="shared" ref="S38" si="187">IF(R38="","",(IF($C38=0,0,$C38)))</f>
        <v>6</v>
      </c>
    </row>
    <row r="39" spans="1:19" x14ac:dyDescent="0.25">
      <c r="A39" s="39" t="s">
        <v>18</v>
      </c>
      <c r="B39" s="39" t="s">
        <v>92</v>
      </c>
      <c r="C39" s="44">
        <v>35.29</v>
      </c>
      <c r="E39" s="11" t="str">
        <f t="shared" ref="E39" si="188">IF($B39="","","Union-Hrly - Avg Hourly Rate")</f>
        <v>Union-Hrly - Avg Hourly Rate</v>
      </c>
      <c r="F39" s="11">
        <f t="shared" ca="1" si="37"/>
        <v>2016</v>
      </c>
      <c r="G39" s="11" t="str">
        <f t="shared" si="38"/>
        <v>002281</v>
      </c>
      <c r="H39" s="12">
        <f t="shared" ref="H39" si="189">IF(G39="","",(IF(C39=0,0,C39)*$G$4*$H$4*$I$4*$J$4))</f>
        <v>36.348700000000001</v>
      </c>
      <c r="I39" s="12">
        <f t="shared" ref="I39" si="190">IF(H39="","",(+H39))</f>
        <v>36.348700000000001</v>
      </c>
      <c r="J39" s="12">
        <f t="shared" ref="J39" si="191">IF(I39="","",(+I39))</f>
        <v>36.348700000000001</v>
      </c>
      <c r="K39" s="12">
        <f t="shared" ref="K39" si="192">IF(J39="","",(+J39))</f>
        <v>36.348700000000001</v>
      </c>
      <c r="L39" s="12">
        <f t="shared" ref="L39" si="193">IF(K39="","",(+K39))</f>
        <v>36.348700000000001</v>
      </c>
      <c r="M39" s="12">
        <f t="shared" ref="M39" si="194">IF(L39="","",(+L39))</f>
        <v>36.348700000000001</v>
      </c>
      <c r="N39" s="12">
        <f t="shared" ref="N39" si="195">IF(M39="","",(+M39))</f>
        <v>36.348700000000001</v>
      </c>
      <c r="O39" s="12">
        <f t="shared" ref="O39" si="196">IF(N39="","",(+N39))</f>
        <v>36.348700000000001</v>
      </c>
      <c r="P39" s="12">
        <f t="shared" ref="P39" si="197">IF(O39="","",(+O39))</f>
        <v>36.348700000000001</v>
      </c>
      <c r="Q39" s="12">
        <f t="shared" ref="Q39" si="198">IF(P39="","",(+P39))</f>
        <v>36.348700000000001</v>
      </c>
      <c r="R39" s="12">
        <f t="shared" ref="R39" si="199">IF(Q39="","",+Q39*$R$6)</f>
        <v>37.439160999999999</v>
      </c>
      <c r="S39" s="12">
        <f t="shared" ref="S39" si="200">IF(R39="","",+R39)</f>
        <v>37.439160999999999</v>
      </c>
    </row>
    <row r="40" spans="1:19" x14ac:dyDescent="0.25">
      <c r="A40" s="39" t="s">
        <v>18</v>
      </c>
      <c r="B40" s="39" t="s">
        <v>169</v>
      </c>
      <c r="C40" s="44"/>
      <c r="E40" s="11" t="str">
        <f t="shared" ref="E40" si="201">IF($B40="","","Union-Hrly - Other Offdty hrs/emp")</f>
        <v>Union-Hrly - Other Offdty hrs/emp</v>
      </c>
      <c r="F40" s="11">
        <f t="shared" ca="1" si="37"/>
        <v>2016</v>
      </c>
      <c r="G40" s="11" t="str">
        <f t="shared" si="38"/>
        <v>002281</v>
      </c>
      <c r="H40" s="36">
        <f t="shared" ref="H40:S40" si="202">IF(G40="","",IF(H$7="FEB",8,0))</f>
        <v>0</v>
      </c>
      <c r="I40" s="36">
        <f t="shared" si="202"/>
        <v>8</v>
      </c>
      <c r="J40" s="36">
        <f t="shared" si="202"/>
        <v>0</v>
      </c>
      <c r="K40" s="36">
        <f t="shared" si="202"/>
        <v>0</v>
      </c>
      <c r="L40" s="36">
        <f t="shared" si="202"/>
        <v>0</v>
      </c>
      <c r="M40" s="36">
        <f t="shared" si="202"/>
        <v>0</v>
      </c>
      <c r="N40" s="36">
        <f t="shared" si="202"/>
        <v>0</v>
      </c>
      <c r="O40" s="36">
        <f t="shared" si="202"/>
        <v>0</v>
      </c>
      <c r="P40" s="36">
        <f t="shared" si="202"/>
        <v>0</v>
      </c>
      <c r="Q40" s="36">
        <f t="shared" si="202"/>
        <v>0</v>
      </c>
      <c r="R40" s="36">
        <f t="shared" si="202"/>
        <v>0</v>
      </c>
      <c r="S40" s="36">
        <f t="shared" si="202"/>
        <v>0</v>
      </c>
    </row>
    <row r="41" spans="1:19" x14ac:dyDescent="0.25">
      <c r="A41" s="39" t="s">
        <v>18</v>
      </c>
      <c r="B41" s="39" t="s">
        <v>94</v>
      </c>
      <c r="C41" s="44">
        <v>1200</v>
      </c>
      <c r="E41" s="11" t="str">
        <f t="shared" ref="E41" si="203">IF($B41="","","Union-Hrly - Vacation Hours")</f>
        <v>Union-Hrly - Vacation Hours</v>
      </c>
      <c r="F41" s="11">
        <f t="shared" ca="1" si="37"/>
        <v>2016</v>
      </c>
      <c r="G41" s="11" t="str">
        <f t="shared" si="38"/>
        <v>002281</v>
      </c>
      <c r="H41" s="33">
        <f>IF(G41="","",($C41*'VACSICK EST'!C$50))</f>
        <v>50.782239448963722</v>
      </c>
      <c r="I41" s="33">
        <f>IF(H41="","",($C41*'VACSICK EST'!D$50))</f>
        <v>54.115120168865957</v>
      </c>
      <c r="J41" s="33">
        <f>IF(I41="","",($C41*'VACSICK EST'!E$50))</f>
        <v>57.448000888768192</v>
      </c>
      <c r="K41" s="33">
        <f>IF(J41="","",($C41*'VACSICK EST'!F$50))</f>
        <v>83.520509560430057</v>
      </c>
      <c r="L41" s="33">
        <f>IF(K41="","",($C41*'VACSICK EST'!G$50))</f>
        <v>104.33151053560628</v>
      </c>
      <c r="M41" s="33">
        <f>IF(L41="","",($C41*'VACSICK EST'!H$50))</f>
        <v>117.86251249830271</v>
      </c>
      <c r="N41" s="33">
        <f>IF(M41="","",($C41*'VACSICK EST'!I$50))</f>
        <v>136.40616706373208</v>
      </c>
      <c r="O41" s="33">
        <f>IF(N41="","",($C41*'VACSICK EST'!J$50))</f>
        <v>92.344990186517876</v>
      </c>
      <c r="P41" s="33">
        <f>IF(O41="","",($C41*'VACSICK EST'!K$50))</f>
        <v>82.222908000148124</v>
      </c>
      <c r="Q41" s="33">
        <f>IF(P41="","",($C41*'VACSICK EST'!L$50))</f>
        <v>108.52649640172322</v>
      </c>
      <c r="R41" s="33">
        <f>IF(Q41="","",($C41*'VACSICK EST'!M$50))</f>
        <v>104.04907975460124</v>
      </c>
      <c r="S41" s="33">
        <f>IF(R41="","",($C41*'VACSICK EST'!N$50))</f>
        <v>208.39046549234052</v>
      </c>
    </row>
    <row r="42" spans="1:19" x14ac:dyDescent="0.25">
      <c r="A42" s="39" t="s">
        <v>18</v>
      </c>
      <c r="B42" s="39" t="s">
        <v>95</v>
      </c>
      <c r="C42" s="44">
        <v>240</v>
      </c>
      <c r="E42" s="11" t="str">
        <f t="shared" ref="E42" si="204">IF($B42="","","Union-Hrly - Sick Time Hours")</f>
        <v>Union-Hrly - Sick Time Hours</v>
      </c>
      <c r="F42" s="11">
        <f t="shared" ca="1" si="37"/>
        <v>2016</v>
      </c>
      <c r="G42" s="11" t="str">
        <f t="shared" si="38"/>
        <v>002281</v>
      </c>
      <c r="H42" s="33">
        <f>IF(G42="","",($C42*'VACSICK EST'!C$30))</f>
        <v>30.123778739234897</v>
      </c>
      <c r="I42" s="33">
        <f>IF(H42="","",($C42*'VACSICK EST'!D$30))</f>
        <v>25.952777157237751</v>
      </c>
      <c r="J42" s="33">
        <f>IF(I42="","",($C42*'VACSICK EST'!E$30))</f>
        <v>23.919796847859292</v>
      </c>
      <c r="K42" s="33">
        <f>IF(J42="","",($C42*'VACSICK EST'!F$30))</f>
        <v>21.187637626913101</v>
      </c>
      <c r="L42" s="33">
        <f>IF(K42="","",($C42*'VACSICK EST'!G$30))</f>
        <v>17.569195278627539</v>
      </c>
      <c r="M42" s="33">
        <f>IF(L42="","",($C42*'VACSICK EST'!H$30))</f>
        <v>16.307609543044453</v>
      </c>
      <c r="N42" s="33">
        <f>IF(M42="","",($C42*'VACSICK EST'!I$30))</f>
        <v>17.487132026096116</v>
      </c>
      <c r="O42" s="33">
        <f>IF(N42="","",($C42*'VACSICK EST'!J$30))</f>
        <v>18.794673183096794</v>
      </c>
      <c r="P42" s="33">
        <f>IF(O42="","",($C42*'VACSICK EST'!K$30))</f>
        <v>17.340512348239972</v>
      </c>
      <c r="Q42" s="33">
        <f>IF(P42="","",($C42*'VACSICK EST'!L$30))</f>
        <v>17.135901305261623</v>
      </c>
      <c r="R42" s="33">
        <f>IF(Q42="","",($C42*'VACSICK EST'!M$30))</f>
        <v>15.973885649416667</v>
      </c>
      <c r="S42" s="33">
        <f>IF(R42="","",($C42*'VACSICK EST'!N$30))</f>
        <v>18.207100294971802</v>
      </c>
    </row>
    <row r="43" spans="1:19" x14ac:dyDescent="0.25">
      <c r="A43" s="39" t="s">
        <v>19</v>
      </c>
      <c r="B43" s="39" t="s">
        <v>93</v>
      </c>
      <c r="C43" s="44">
        <v>13</v>
      </c>
      <c r="E43" s="11" t="str">
        <f t="shared" ref="E43" si="205">IF($B43="","","Union-Hrly - Headcount")</f>
        <v>Union-Hrly - Headcount</v>
      </c>
      <c r="F43" s="11">
        <f t="shared" ca="1" si="37"/>
        <v>2016</v>
      </c>
      <c r="G43" s="11" t="str">
        <f t="shared" si="38"/>
        <v>002282</v>
      </c>
      <c r="H43" s="13">
        <f t="shared" ref="H43" si="206">IF(G43="","",(IF($C43=0,0,$C43)))</f>
        <v>13</v>
      </c>
      <c r="I43" s="13">
        <f t="shared" ref="I43" si="207">IF(H43="","",(IF($C43=0,0,$C43)))</f>
        <v>13</v>
      </c>
      <c r="J43" s="13">
        <f t="shared" ref="J43" si="208">IF(I43="","",(IF($C43=0,0,$C43)))</f>
        <v>13</v>
      </c>
      <c r="K43" s="13">
        <f t="shared" ref="K43" si="209">IF(J43="","",(IF($C43=0,0,$C43)))</f>
        <v>13</v>
      </c>
      <c r="L43" s="13">
        <f t="shared" ref="L43" si="210">IF(K43="","",(IF($C43=0,0,$C43)))</f>
        <v>13</v>
      </c>
      <c r="M43" s="13">
        <f t="shared" ref="M43" si="211">IF(L43="","",(IF($C43=0,0,$C43)))</f>
        <v>13</v>
      </c>
      <c r="N43" s="13">
        <f t="shared" ref="N43" si="212">IF(M43="","",(IF($C43=0,0,$C43)))</f>
        <v>13</v>
      </c>
      <c r="O43" s="13">
        <f t="shared" ref="O43" si="213">IF(N43="","",(IF($C43=0,0,$C43)))</f>
        <v>13</v>
      </c>
      <c r="P43" s="13">
        <f t="shared" ref="P43" si="214">IF(O43="","",(IF($C43=0,0,$C43)))</f>
        <v>13</v>
      </c>
      <c r="Q43" s="13">
        <f t="shared" ref="Q43" si="215">IF(P43="","",(IF($C43=0,0,$C43)))</f>
        <v>13</v>
      </c>
      <c r="R43" s="13">
        <f t="shared" ref="R43" si="216">IF(Q43="","",(IF($C43=0,0,$C43)))</f>
        <v>13</v>
      </c>
      <c r="S43" s="13">
        <f t="shared" ref="S43" si="217">IF(R43="","",(IF($C43=0,0,$C43)))</f>
        <v>13</v>
      </c>
    </row>
    <row r="44" spans="1:19" x14ac:dyDescent="0.25">
      <c r="A44" s="39" t="s">
        <v>19</v>
      </c>
      <c r="B44" s="39" t="s">
        <v>92</v>
      </c>
      <c r="C44" s="44">
        <v>33.710000000000008</v>
      </c>
      <c r="E44" s="11" t="str">
        <f t="shared" ref="E44" si="218">IF($B44="","","Union-Hrly - Avg Hourly Rate")</f>
        <v>Union-Hrly - Avg Hourly Rate</v>
      </c>
      <c r="F44" s="11">
        <f t="shared" ca="1" si="37"/>
        <v>2016</v>
      </c>
      <c r="G44" s="11" t="str">
        <f t="shared" si="38"/>
        <v>002282</v>
      </c>
      <c r="H44" s="12">
        <f t="shared" ref="H44" si="219">IF(G44="","",(IF(C44=0,0,C44)*$G$4*$H$4*$I$4*$J$4))</f>
        <v>34.721300000000006</v>
      </c>
      <c r="I44" s="12">
        <f t="shared" ref="I44" si="220">IF(H44="","",(+H44))</f>
        <v>34.721300000000006</v>
      </c>
      <c r="J44" s="12">
        <f t="shared" ref="J44" si="221">IF(I44="","",(+I44))</f>
        <v>34.721300000000006</v>
      </c>
      <c r="K44" s="12">
        <f t="shared" ref="K44" si="222">IF(J44="","",(+J44))</f>
        <v>34.721300000000006</v>
      </c>
      <c r="L44" s="12">
        <f t="shared" ref="L44" si="223">IF(K44="","",(+K44))</f>
        <v>34.721300000000006</v>
      </c>
      <c r="M44" s="12">
        <f t="shared" ref="M44" si="224">IF(L44="","",(+L44))</f>
        <v>34.721300000000006</v>
      </c>
      <c r="N44" s="12">
        <f t="shared" ref="N44" si="225">IF(M44="","",(+M44))</f>
        <v>34.721300000000006</v>
      </c>
      <c r="O44" s="12">
        <f t="shared" ref="O44" si="226">IF(N44="","",(+N44))</f>
        <v>34.721300000000006</v>
      </c>
      <c r="P44" s="12">
        <f t="shared" ref="P44" si="227">IF(O44="","",(+O44))</f>
        <v>34.721300000000006</v>
      </c>
      <c r="Q44" s="12">
        <f t="shared" ref="Q44" si="228">IF(P44="","",(+P44))</f>
        <v>34.721300000000006</v>
      </c>
      <c r="R44" s="12">
        <f t="shared" ref="R44" si="229">IF(Q44="","",+Q44*$R$6)</f>
        <v>35.76293900000001</v>
      </c>
      <c r="S44" s="12">
        <f t="shared" ref="S44" si="230">IF(R44="","",+R44)</f>
        <v>35.76293900000001</v>
      </c>
    </row>
    <row r="45" spans="1:19" x14ac:dyDescent="0.25">
      <c r="A45" s="39" t="s">
        <v>19</v>
      </c>
      <c r="B45" s="39" t="s">
        <v>169</v>
      </c>
      <c r="C45" s="44"/>
      <c r="E45" s="11" t="str">
        <f t="shared" ref="E45" si="231">IF($B45="","","Union-Hrly - Other Offdty hrs/emp")</f>
        <v>Union-Hrly - Other Offdty hrs/emp</v>
      </c>
      <c r="F45" s="11">
        <f t="shared" ca="1" si="37"/>
        <v>2016</v>
      </c>
      <c r="G45" s="11" t="str">
        <f t="shared" si="38"/>
        <v>002282</v>
      </c>
      <c r="H45" s="36">
        <f t="shared" ref="H45:S45" si="232">IF(G45="","",IF(H$7="FEB",8,0))</f>
        <v>0</v>
      </c>
      <c r="I45" s="36">
        <f t="shared" si="232"/>
        <v>8</v>
      </c>
      <c r="J45" s="36">
        <f t="shared" si="232"/>
        <v>0</v>
      </c>
      <c r="K45" s="36">
        <f t="shared" si="232"/>
        <v>0</v>
      </c>
      <c r="L45" s="36">
        <f t="shared" si="232"/>
        <v>0</v>
      </c>
      <c r="M45" s="36">
        <f t="shared" si="232"/>
        <v>0</v>
      </c>
      <c r="N45" s="36">
        <f t="shared" si="232"/>
        <v>0</v>
      </c>
      <c r="O45" s="36">
        <f t="shared" si="232"/>
        <v>0</v>
      </c>
      <c r="P45" s="36">
        <f t="shared" si="232"/>
        <v>0</v>
      </c>
      <c r="Q45" s="36">
        <f t="shared" si="232"/>
        <v>0</v>
      </c>
      <c r="R45" s="36">
        <f t="shared" si="232"/>
        <v>0</v>
      </c>
      <c r="S45" s="36">
        <f t="shared" si="232"/>
        <v>0</v>
      </c>
    </row>
    <row r="46" spans="1:19" x14ac:dyDescent="0.25">
      <c r="A46" s="39" t="s">
        <v>19</v>
      </c>
      <c r="B46" s="39" t="s">
        <v>94</v>
      </c>
      <c r="C46" s="44">
        <v>2000</v>
      </c>
      <c r="E46" s="11" t="str">
        <f t="shared" ref="E46" si="233">IF($B46="","","Union-Hrly - Vacation Hours")</f>
        <v>Union-Hrly - Vacation Hours</v>
      </c>
      <c r="F46" s="11">
        <f t="shared" ca="1" si="37"/>
        <v>2016</v>
      </c>
      <c r="G46" s="11" t="str">
        <f t="shared" si="38"/>
        <v>002282</v>
      </c>
      <c r="H46" s="33">
        <f>IF(G46="","",($C46*'VACSICK EST'!C$50))</f>
        <v>84.637065748272875</v>
      </c>
      <c r="I46" s="33">
        <f>IF(H46="","",($C46*'VACSICK EST'!D$50))</f>
        <v>90.191866948109933</v>
      </c>
      <c r="J46" s="33">
        <f>IF(I46="","",($C46*'VACSICK EST'!E$50))</f>
        <v>95.746668147946977</v>
      </c>
      <c r="K46" s="33">
        <f>IF(J46="","",($C46*'VACSICK EST'!F$50))</f>
        <v>139.20084926738343</v>
      </c>
      <c r="L46" s="33">
        <f>IF(K46="","",($C46*'VACSICK EST'!G$50))</f>
        <v>173.88585089267713</v>
      </c>
      <c r="M46" s="33">
        <f>IF(L46="","",($C46*'VACSICK EST'!H$50))</f>
        <v>196.4375208305045</v>
      </c>
      <c r="N46" s="33">
        <f>IF(M46="","",($C46*'VACSICK EST'!I$50))</f>
        <v>227.34361177288682</v>
      </c>
      <c r="O46" s="33">
        <f>IF(N46="","",($C46*'VACSICK EST'!J$50))</f>
        <v>153.90831697752981</v>
      </c>
      <c r="P46" s="33">
        <f>IF(O46="","",($C46*'VACSICK EST'!K$50))</f>
        <v>137.03818000024685</v>
      </c>
      <c r="Q46" s="33">
        <f>IF(P46="","",($C46*'VACSICK EST'!L$50))</f>
        <v>180.87749400287203</v>
      </c>
      <c r="R46" s="33">
        <f>IF(Q46="","",($C46*'VACSICK EST'!M$50))</f>
        <v>173.41513292433538</v>
      </c>
      <c r="S46" s="33">
        <f>IF(R46="","",($C46*'VACSICK EST'!N$50))</f>
        <v>347.31744248723425</v>
      </c>
    </row>
    <row r="47" spans="1:19" x14ac:dyDescent="0.25">
      <c r="A47" s="39" t="s">
        <v>19</v>
      </c>
      <c r="B47" s="39" t="s">
        <v>95</v>
      </c>
      <c r="C47" s="44">
        <v>520</v>
      </c>
      <c r="E47" s="11" t="str">
        <f t="shared" ref="E47" si="234">IF($B47="","","Union-Hrly - Sick Time Hours")</f>
        <v>Union-Hrly - Sick Time Hours</v>
      </c>
      <c r="F47" s="11">
        <f t="shared" ca="1" si="37"/>
        <v>2016</v>
      </c>
      <c r="G47" s="11" t="str">
        <f t="shared" si="38"/>
        <v>002282</v>
      </c>
      <c r="H47" s="33">
        <f>IF(G47="","",($C47*'VACSICK EST'!C$30))</f>
        <v>65.268187268342274</v>
      </c>
      <c r="I47" s="33">
        <f>IF(H47="","",($C47*'VACSICK EST'!D$30))</f>
        <v>56.231017174015122</v>
      </c>
      <c r="J47" s="33">
        <f>IF(I47="","",($C47*'VACSICK EST'!E$30))</f>
        <v>51.826226503695132</v>
      </c>
      <c r="K47" s="33">
        <f>IF(J47="","",($C47*'VACSICK EST'!F$30))</f>
        <v>45.906548191645051</v>
      </c>
      <c r="L47" s="33">
        <f>IF(K47="","",($C47*'VACSICK EST'!G$30))</f>
        <v>38.06658977035967</v>
      </c>
      <c r="M47" s="33">
        <f>IF(L47="","",($C47*'VACSICK EST'!H$30))</f>
        <v>35.33315400992965</v>
      </c>
      <c r="N47" s="33">
        <f>IF(M47="","",($C47*'VACSICK EST'!I$30))</f>
        <v>37.888786056541583</v>
      </c>
      <c r="O47" s="33">
        <f>IF(N47="","",($C47*'VACSICK EST'!J$30))</f>
        <v>40.721791896709725</v>
      </c>
      <c r="P47" s="33">
        <f>IF(O47="","",($C47*'VACSICK EST'!K$30))</f>
        <v>37.57111008785327</v>
      </c>
      <c r="Q47" s="33">
        <f>IF(P47="","",($C47*'VACSICK EST'!L$30))</f>
        <v>37.127786161400181</v>
      </c>
      <c r="R47" s="33">
        <f>IF(Q47="","",($C47*'VACSICK EST'!M$30))</f>
        <v>34.610085573736114</v>
      </c>
      <c r="S47" s="33">
        <f>IF(R47="","",($C47*'VACSICK EST'!N$30))</f>
        <v>39.448717305772234</v>
      </c>
    </row>
    <row r="48" spans="1:19" x14ac:dyDescent="0.25">
      <c r="A48" s="39" t="s">
        <v>20</v>
      </c>
      <c r="B48" s="39" t="s">
        <v>93</v>
      </c>
      <c r="C48" s="44">
        <v>73</v>
      </c>
      <c r="E48" s="11" t="str">
        <f t="shared" ref="E48" si="235">IF($B48="","","Union-Hrly - Headcount")</f>
        <v>Union-Hrly - Headcount</v>
      </c>
      <c r="F48" s="11">
        <f t="shared" ca="1" si="37"/>
        <v>2016</v>
      </c>
      <c r="G48" s="11" t="str">
        <f t="shared" si="38"/>
        <v>002320</v>
      </c>
      <c r="H48" s="13">
        <f t="shared" ref="H48" si="236">IF(G48="","",(IF($C48=0,0,$C48)))</f>
        <v>73</v>
      </c>
      <c r="I48" s="13">
        <f t="shared" ref="I48" si="237">IF(H48="","",(IF($C48=0,0,$C48)))</f>
        <v>73</v>
      </c>
      <c r="J48" s="13">
        <f t="shared" ref="J48" si="238">IF(I48="","",(IF($C48=0,0,$C48)))</f>
        <v>73</v>
      </c>
      <c r="K48" s="13">
        <f t="shared" ref="K48" si="239">IF(J48="","",(IF($C48=0,0,$C48)))</f>
        <v>73</v>
      </c>
      <c r="L48" s="13">
        <f t="shared" ref="L48" si="240">IF(K48="","",(IF($C48=0,0,$C48)))</f>
        <v>73</v>
      </c>
      <c r="M48" s="13">
        <f t="shared" ref="M48" si="241">IF(L48="","",(IF($C48=0,0,$C48)))</f>
        <v>73</v>
      </c>
      <c r="N48" s="13">
        <f t="shared" ref="N48" si="242">IF(M48="","",(IF($C48=0,0,$C48)))</f>
        <v>73</v>
      </c>
      <c r="O48" s="13">
        <f t="shared" ref="O48" si="243">IF(N48="","",(IF($C48=0,0,$C48)))</f>
        <v>73</v>
      </c>
      <c r="P48" s="13">
        <f t="shared" ref="P48" si="244">IF(O48="","",(IF($C48=0,0,$C48)))</f>
        <v>73</v>
      </c>
      <c r="Q48" s="13">
        <f t="shared" ref="Q48" si="245">IF(P48="","",(IF($C48=0,0,$C48)))</f>
        <v>73</v>
      </c>
      <c r="R48" s="13">
        <f t="shared" ref="R48" si="246">IF(Q48="","",(IF($C48=0,0,$C48)))</f>
        <v>73</v>
      </c>
      <c r="S48" s="13">
        <f t="shared" ref="S48" si="247">IF(R48="","",(IF($C48=0,0,$C48)))</f>
        <v>73</v>
      </c>
    </row>
    <row r="49" spans="1:19" x14ac:dyDescent="0.25">
      <c r="A49" s="39" t="s">
        <v>20</v>
      </c>
      <c r="B49" s="39" t="s">
        <v>92</v>
      </c>
      <c r="C49" s="44">
        <v>33.195753424657532</v>
      </c>
      <c r="E49" s="11" t="str">
        <f t="shared" ref="E49" si="248">IF($B49="","","Union-Hrly - Avg Hourly Rate")</f>
        <v>Union-Hrly - Avg Hourly Rate</v>
      </c>
      <c r="F49" s="11">
        <f t="shared" ca="1" si="37"/>
        <v>2016</v>
      </c>
      <c r="G49" s="11" t="str">
        <f t="shared" si="38"/>
        <v>002320</v>
      </c>
      <c r="H49" s="12">
        <f t="shared" ref="H49" si="249">IF(G49="","",(IF(C49=0,0,C49)*$G$4*$H$4*$I$4*$J$4))</f>
        <v>34.191626027397255</v>
      </c>
      <c r="I49" s="12">
        <f t="shared" ref="I49" si="250">IF(H49="","",(+H49))</f>
        <v>34.191626027397255</v>
      </c>
      <c r="J49" s="12">
        <f t="shared" ref="J49" si="251">IF(I49="","",(+I49))</f>
        <v>34.191626027397255</v>
      </c>
      <c r="K49" s="12">
        <f t="shared" ref="K49" si="252">IF(J49="","",(+J49))</f>
        <v>34.191626027397255</v>
      </c>
      <c r="L49" s="12">
        <f t="shared" ref="L49" si="253">IF(K49="","",(+K49))</f>
        <v>34.191626027397255</v>
      </c>
      <c r="M49" s="12">
        <f t="shared" ref="M49" si="254">IF(L49="","",(+L49))</f>
        <v>34.191626027397255</v>
      </c>
      <c r="N49" s="12">
        <f t="shared" ref="N49" si="255">IF(M49="","",(+M49))</f>
        <v>34.191626027397255</v>
      </c>
      <c r="O49" s="12">
        <f t="shared" ref="O49" si="256">IF(N49="","",(+N49))</f>
        <v>34.191626027397255</v>
      </c>
      <c r="P49" s="12">
        <f t="shared" ref="P49" si="257">IF(O49="","",(+O49))</f>
        <v>34.191626027397255</v>
      </c>
      <c r="Q49" s="12">
        <f t="shared" ref="Q49" si="258">IF(P49="","",(+P49))</f>
        <v>34.191626027397255</v>
      </c>
      <c r="R49" s="12">
        <f t="shared" ref="R49" si="259">IF(Q49="","",+Q49*$R$6)</f>
        <v>35.217374808219176</v>
      </c>
      <c r="S49" s="12">
        <f t="shared" ref="S49" si="260">IF(R49="","",+R49)</f>
        <v>35.217374808219176</v>
      </c>
    </row>
    <row r="50" spans="1:19" x14ac:dyDescent="0.25">
      <c r="A50" s="39" t="s">
        <v>20</v>
      </c>
      <c r="B50" s="39" t="s">
        <v>169</v>
      </c>
      <c r="C50" s="44"/>
      <c r="E50" s="11" t="str">
        <f t="shared" ref="E50" si="261">IF($B50="","","Union-Hrly - Other Offdty hrs/emp")</f>
        <v>Union-Hrly - Other Offdty hrs/emp</v>
      </c>
      <c r="F50" s="11">
        <f t="shared" ca="1" si="37"/>
        <v>2016</v>
      </c>
      <c r="G50" s="11" t="str">
        <f t="shared" si="38"/>
        <v>002320</v>
      </c>
      <c r="H50" s="36">
        <f t="shared" ref="H50:S50" si="262">IF(G50="","",IF(H$7="FEB",8,0))</f>
        <v>0</v>
      </c>
      <c r="I50" s="36">
        <f t="shared" si="262"/>
        <v>8</v>
      </c>
      <c r="J50" s="36">
        <f t="shared" si="262"/>
        <v>0</v>
      </c>
      <c r="K50" s="36">
        <f t="shared" si="262"/>
        <v>0</v>
      </c>
      <c r="L50" s="36">
        <f t="shared" si="262"/>
        <v>0</v>
      </c>
      <c r="M50" s="36">
        <f t="shared" si="262"/>
        <v>0</v>
      </c>
      <c r="N50" s="36">
        <f t="shared" si="262"/>
        <v>0</v>
      </c>
      <c r="O50" s="36">
        <f t="shared" si="262"/>
        <v>0</v>
      </c>
      <c r="P50" s="36">
        <f t="shared" si="262"/>
        <v>0</v>
      </c>
      <c r="Q50" s="36">
        <f t="shared" si="262"/>
        <v>0</v>
      </c>
      <c r="R50" s="36">
        <f t="shared" si="262"/>
        <v>0</v>
      </c>
      <c r="S50" s="36">
        <f t="shared" si="262"/>
        <v>0</v>
      </c>
    </row>
    <row r="51" spans="1:19" x14ac:dyDescent="0.25">
      <c r="A51" s="39" t="s">
        <v>20</v>
      </c>
      <c r="B51" s="39" t="s">
        <v>94</v>
      </c>
      <c r="C51" s="44">
        <v>10760</v>
      </c>
      <c r="E51" s="11" t="str">
        <f t="shared" ref="E51" si="263">IF($B51="","","Union-Hrly - Vacation Hours")</f>
        <v>Union-Hrly - Vacation Hours</v>
      </c>
      <c r="F51" s="11">
        <f t="shared" ca="1" si="37"/>
        <v>2016</v>
      </c>
      <c r="G51" s="11" t="str">
        <f t="shared" si="38"/>
        <v>002320</v>
      </c>
      <c r="H51" s="33">
        <f>IF(G51="","",($C51*'VACSICK EST'!C$50))</f>
        <v>455.34741372570807</v>
      </c>
      <c r="I51" s="33">
        <f>IF(H51="","",($C51*'VACSICK EST'!D$50))</f>
        <v>485.23224418083146</v>
      </c>
      <c r="J51" s="33">
        <f>IF(I51="","",($C51*'VACSICK EST'!E$50))</f>
        <v>515.11707463595474</v>
      </c>
      <c r="K51" s="33">
        <f>IF(J51="","",($C51*'VACSICK EST'!F$50))</f>
        <v>748.90056905852293</v>
      </c>
      <c r="L51" s="33">
        <f>IF(K51="","",($C51*'VACSICK EST'!G$50))</f>
        <v>935.50587780260298</v>
      </c>
      <c r="M51" s="33">
        <f>IF(L51="","",($C51*'VACSICK EST'!H$50))</f>
        <v>1056.8338620681143</v>
      </c>
      <c r="N51" s="33">
        <f>IF(M51="","",($C51*'VACSICK EST'!I$50))</f>
        <v>1223.1086313381311</v>
      </c>
      <c r="O51" s="33">
        <f>IF(N51="","",($C51*'VACSICK EST'!J$50))</f>
        <v>828.02674533911033</v>
      </c>
      <c r="P51" s="33">
        <f>IF(O51="","",($C51*'VACSICK EST'!K$50))</f>
        <v>737.26540840132816</v>
      </c>
      <c r="Q51" s="33">
        <f>IF(P51="","",($C51*'VACSICK EST'!L$50))</f>
        <v>973.1209177354516</v>
      </c>
      <c r="R51" s="33">
        <f>IF(Q51="","",($C51*'VACSICK EST'!M$50))</f>
        <v>932.9734151329244</v>
      </c>
      <c r="S51" s="33">
        <f>IF(R51="","",($C51*'VACSICK EST'!N$50))</f>
        <v>1868.5678405813201</v>
      </c>
    </row>
    <row r="52" spans="1:19" x14ac:dyDescent="0.25">
      <c r="A52" s="39" t="s">
        <v>20</v>
      </c>
      <c r="B52" s="39" t="s">
        <v>95</v>
      </c>
      <c r="C52" s="44">
        <v>2920</v>
      </c>
      <c r="E52" s="11" t="str">
        <f t="shared" ref="E52" si="264">IF($B52="","","Union-Hrly - Sick Time Hours")</f>
        <v>Union-Hrly - Sick Time Hours</v>
      </c>
      <c r="F52" s="11">
        <f t="shared" ca="1" si="37"/>
        <v>2016</v>
      </c>
      <c r="G52" s="11" t="str">
        <f t="shared" si="38"/>
        <v>002320</v>
      </c>
      <c r="H52" s="33">
        <f>IF(G52="","",($C52*'VACSICK EST'!C$30))</f>
        <v>366.50597466069127</v>
      </c>
      <c r="I52" s="33">
        <f>IF(H52="","",($C52*'VACSICK EST'!D$30))</f>
        <v>315.75878874639261</v>
      </c>
      <c r="J52" s="33">
        <f>IF(I52="","",($C52*'VACSICK EST'!E$30))</f>
        <v>291.02419498228801</v>
      </c>
      <c r="K52" s="33">
        <f>IF(J52="","",($C52*'VACSICK EST'!F$30))</f>
        <v>257.78292446077603</v>
      </c>
      <c r="L52" s="33">
        <f>IF(K52="","",($C52*'VACSICK EST'!G$30))</f>
        <v>213.75854255663506</v>
      </c>
      <c r="M52" s="33">
        <f>IF(L52="","",($C52*'VACSICK EST'!H$30))</f>
        <v>198.4092494403742</v>
      </c>
      <c r="N52" s="33">
        <f>IF(M52="","",($C52*'VACSICK EST'!I$30))</f>
        <v>212.76010631750273</v>
      </c>
      <c r="O52" s="33">
        <f>IF(N52="","",($C52*'VACSICK EST'!J$30))</f>
        <v>228.66852372767767</v>
      </c>
      <c r="P52" s="33">
        <f>IF(O52="","",($C52*'VACSICK EST'!K$30))</f>
        <v>210.97623357025299</v>
      </c>
      <c r="Q52" s="33">
        <f>IF(P52="","",($C52*'VACSICK EST'!L$30))</f>
        <v>208.4867992140164</v>
      </c>
      <c r="R52" s="33">
        <f>IF(Q52="","",($C52*'VACSICK EST'!M$30))</f>
        <v>194.34894206790278</v>
      </c>
      <c r="S52" s="33">
        <f>IF(R52="","",($C52*'VACSICK EST'!N$30))</f>
        <v>221.51972025549026</v>
      </c>
    </row>
    <row r="53" spans="1:19" x14ac:dyDescent="0.25">
      <c r="A53" s="39" t="s">
        <v>21</v>
      </c>
      <c r="B53" s="39" t="s">
        <v>93</v>
      </c>
      <c r="C53" s="44">
        <v>3</v>
      </c>
      <c r="E53" s="11" t="str">
        <f t="shared" ref="E53" si="265">IF($B53="","","Union-Hrly - Headcount")</f>
        <v>Union-Hrly - Headcount</v>
      </c>
      <c r="F53" s="11">
        <f t="shared" ca="1" si="37"/>
        <v>2016</v>
      </c>
      <c r="G53" s="11" t="str">
        <f t="shared" si="38"/>
        <v>002340</v>
      </c>
      <c r="H53" s="13">
        <f t="shared" ref="H53" si="266">IF(G53="","",(IF($C53=0,0,$C53)))</f>
        <v>3</v>
      </c>
      <c r="I53" s="13">
        <f t="shared" ref="I53" si="267">IF(H53="","",(IF($C53=0,0,$C53)))</f>
        <v>3</v>
      </c>
      <c r="J53" s="13">
        <f t="shared" ref="J53" si="268">IF(I53="","",(IF($C53=0,0,$C53)))</f>
        <v>3</v>
      </c>
      <c r="K53" s="13">
        <f t="shared" ref="K53" si="269">IF(J53="","",(IF($C53=0,0,$C53)))</f>
        <v>3</v>
      </c>
      <c r="L53" s="13">
        <f t="shared" ref="L53" si="270">IF(K53="","",(IF($C53=0,0,$C53)))</f>
        <v>3</v>
      </c>
      <c r="M53" s="13">
        <f t="shared" ref="M53" si="271">IF(L53="","",(IF($C53=0,0,$C53)))</f>
        <v>3</v>
      </c>
      <c r="N53" s="13">
        <f t="shared" ref="N53" si="272">IF(M53="","",(IF($C53=0,0,$C53)))</f>
        <v>3</v>
      </c>
      <c r="O53" s="13">
        <f t="shared" ref="O53" si="273">IF(N53="","",(IF($C53=0,0,$C53)))</f>
        <v>3</v>
      </c>
      <c r="P53" s="13">
        <f t="shared" ref="P53" si="274">IF(O53="","",(IF($C53=0,0,$C53)))</f>
        <v>3</v>
      </c>
      <c r="Q53" s="13">
        <f t="shared" ref="Q53" si="275">IF(P53="","",(IF($C53=0,0,$C53)))</f>
        <v>3</v>
      </c>
      <c r="R53" s="13">
        <f t="shared" ref="R53" si="276">IF(Q53="","",(IF($C53=0,0,$C53)))</f>
        <v>3</v>
      </c>
      <c r="S53" s="13">
        <f t="shared" ref="S53" si="277">IF(R53="","",(IF($C53=0,0,$C53)))</f>
        <v>3</v>
      </c>
    </row>
    <row r="54" spans="1:19" x14ac:dyDescent="0.25">
      <c r="A54" s="39" t="s">
        <v>21</v>
      </c>
      <c r="B54" s="39" t="s">
        <v>92</v>
      </c>
      <c r="C54" s="44">
        <v>31.676666666666666</v>
      </c>
      <c r="E54" s="11" t="str">
        <f t="shared" ref="E54" si="278">IF($B54="","","Union-Hrly - Avg Hourly Rate")</f>
        <v>Union-Hrly - Avg Hourly Rate</v>
      </c>
      <c r="F54" s="11">
        <f t="shared" ca="1" si="37"/>
        <v>2016</v>
      </c>
      <c r="G54" s="11" t="str">
        <f t="shared" si="38"/>
        <v>002340</v>
      </c>
      <c r="H54" s="12">
        <f t="shared" ref="H54" si="279">IF(G54="","",(IF(C54=0,0,C54)*$G$4*$H$4*$I$4*$J$4))</f>
        <v>32.626966666666668</v>
      </c>
      <c r="I54" s="12">
        <f t="shared" ref="I54" si="280">IF(H54="","",(+H54))</f>
        <v>32.626966666666668</v>
      </c>
      <c r="J54" s="12">
        <f t="shared" ref="J54" si="281">IF(I54="","",(+I54))</f>
        <v>32.626966666666668</v>
      </c>
      <c r="K54" s="12">
        <f t="shared" ref="K54" si="282">IF(J54="","",(+J54))</f>
        <v>32.626966666666668</v>
      </c>
      <c r="L54" s="12">
        <f t="shared" ref="L54" si="283">IF(K54="","",(+K54))</f>
        <v>32.626966666666668</v>
      </c>
      <c r="M54" s="12">
        <f t="shared" ref="M54" si="284">IF(L54="","",(+L54))</f>
        <v>32.626966666666668</v>
      </c>
      <c r="N54" s="12">
        <f t="shared" ref="N54" si="285">IF(M54="","",(+M54))</f>
        <v>32.626966666666668</v>
      </c>
      <c r="O54" s="12">
        <f t="shared" ref="O54" si="286">IF(N54="","",(+N54))</f>
        <v>32.626966666666668</v>
      </c>
      <c r="P54" s="12">
        <f t="shared" ref="P54" si="287">IF(O54="","",(+O54))</f>
        <v>32.626966666666668</v>
      </c>
      <c r="Q54" s="12">
        <f t="shared" ref="Q54" si="288">IF(P54="","",(+P54))</f>
        <v>32.626966666666668</v>
      </c>
      <c r="R54" s="12">
        <f t="shared" ref="R54" si="289">IF(Q54="","",+Q54*$R$6)</f>
        <v>33.605775666666666</v>
      </c>
      <c r="S54" s="12">
        <f t="shared" ref="S54" si="290">IF(R54="","",+R54)</f>
        <v>33.605775666666666</v>
      </c>
    </row>
    <row r="55" spans="1:19" x14ac:dyDescent="0.25">
      <c r="A55" s="39" t="s">
        <v>21</v>
      </c>
      <c r="B55" s="39" t="s">
        <v>169</v>
      </c>
      <c r="C55" s="44"/>
      <c r="E55" s="11" t="str">
        <f t="shared" ref="E55" si="291">IF($B55="","","Union-Hrly - Other Offdty hrs/emp")</f>
        <v>Union-Hrly - Other Offdty hrs/emp</v>
      </c>
      <c r="F55" s="11">
        <f t="shared" ca="1" si="37"/>
        <v>2016</v>
      </c>
      <c r="G55" s="11" t="str">
        <f t="shared" si="38"/>
        <v>002340</v>
      </c>
      <c r="H55" s="36">
        <f t="shared" ref="H55:S55" si="292">IF(G55="","",IF(H$7="FEB",8,0))</f>
        <v>0</v>
      </c>
      <c r="I55" s="36">
        <f t="shared" si="292"/>
        <v>8</v>
      </c>
      <c r="J55" s="36">
        <f t="shared" si="292"/>
        <v>0</v>
      </c>
      <c r="K55" s="36">
        <f t="shared" si="292"/>
        <v>0</v>
      </c>
      <c r="L55" s="36">
        <f t="shared" si="292"/>
        <v>0</v>
      </c>
      <c r="M55" s="36">
        <f t="shared" si="292"/>
        <v>0</v>
      </c>
      <c r="N55" s="36">
        <f t="shared" si="292"/>
        <v>0</v>
      </c>
      <c r="O55" s="36">
        <f t="shared" si="292"/>
        <v>0</v>
      </c>
      <c r="P55" s="36">
        <f t="shared" si="292"/>
        <v>0</v>
      </c>
      <c r="Q55" s="36">
        <f t="shared" si="292"/>
        <v>0</v>
      </c>
      <c r="R55" s="36">
        <f t="shared" si="292"/>
        <v>0</v>
      </c>
      <c r="S55" s="36">
        <f t="shared" si="292"/>
        <v>0</v>
      </c>
    </row>
    <row r="56" spans="1:19" x14ac:dyDescent="0.25">
      <c r="A56" s="39" t="s">
        <v>21</v>
      </c>
      <c r="B56" s="39" t="s">
        <v>94</v>
      </c>
      <c r="C56" s="44">
        <v>520</v>
      </c>
      <c r="E56" s="11" t="str">
        <f t="shared" ref="E56" si="293">IF($B56="","","Union-Hrly - Vacation Hours")</f>
        <v>Union-Hrly - Vacation Hours</v>
      </c>
      <c r="F56" s="11">
        <f t="shared" ca="1" si="37"/>
        <v>2016</v>
      </c>
      <c r="G56" s="11" t="str">
        <f t="shared" si="38"/>
        <v>002340</v>
      </c>
      <c r="H56" s="33">
        <f>IF(G56="","",($C56*'VACSICK EST'!C$50))</f>
        <v>22.005637094550945</v>
      </c>
      <c r="I56" s="33">
        <f>IF(H56="","",($C56*'VACSICK EST'!D$50))</f>
        <v>23.449885406508582</v>
      </c>
      <c r="J56" s="33">
        <f>IF(I56="","",($C56*'VACSICK EST'!E$50))</f>
        <v>24.894133718466215</v>
      </c>
      <c r="K56" s="33">
        <f>IF(J56="","",($C56*'VACSICK EST'!F$50))</f>
        <v>36.192220809519696</v>
      </c>
      <c r="L56" s="33">
        <f>IF(K56="","",($C56*'VACSICK EST'!G$50))</f>
        <v>45.210321232096057</v>
      </c>
      <c r="M56" s="33">
        <f>IF(L56="","",($C56*'VACSICK EST'!H$50))</f>
        <v>51.073755415931174</v>
      </c>
      <c r="N56" s="33">
        <f>IF(M56="","",($C56*'VACSICK EST'!I$50))</f>
        <v>59.109339060950568</v>
      </c>
      <c r="O56" s="33">
        <f>IF(N56="","",($C56*'VACSICK EST'!J$50))</f>
        <v>40.016162414157748</v>
      </c>
      <c r="P56" s="33">
        <f>IF(O56="","",($C56*'VACSICK EST'!K$50))</f>
        <v>35.629926800064183</v>
      </c>
      <c r="Q56" s="33">
        <f>IF(P56="","",($C56*'VACSICK EST'!L$50))</f>
        <v>47.028148440746726</v>
      </c>
      <c r="R56" s="33">
        <f>IF(Q56="","",($C56*'VACSICK EST'!M$50))</f>
        <v>45.087934560327199</v>
      </c>
      <c r="S56" s="33">
        <f>IF(R56="","",($C56*'VACSICK EST'!N$50))</f>
        <v>90.302535046680902</v>
      </c>
    </row>
    <row r="57" spans="1:19" x14ac:dyDescent="0.25">
      <c r="A57" s="39" t="s">
        <v>21</v>
      </c>
      <c r="B57" s="39" t="s">
        <v>95</v>
      </c>
      <c r="C57" s="44">
        <v>120</v>
      </c>
      <c r="E57" s="11" t="str">
        <f t="shared" ref="E57" si="294">IF($B57="","","Union-Hrly - Sick Time Hours")</f>
        <v>Union-Hrly - Sick Time Hours</v>
      </c>
      <c r="F57" s="11">
        <f t="shared" ca="1" si="37"/>
        <v>2016</v>
      </c>
      <c r="G57" s="11" t="str">
        <f t="shared" si="38"/>
        <v>002340</v>
      </c>
      <c r="H57" s="33">
        <f>IF(G57="","",($C57*'VACSICK EST'!C$30))</f>
        <v>15.061889369617449</v>
      </c>
      <c r="I57" s="33">
        <f>IF(H57="","",($C57*'VACSICK EST'!D$30))</f>
        <v>12.976388578618876</v>
      </c>
      <c r="J57" s="33">
        <f>IF(I57="","",($C57*'VACSICK EST'!E$30))</f>
        <v>11.959898423929646</v>
      </c>
      <c r="K57" s="33">
        <f>IF(J57="","",($C57*'VACSICK EST'!F$30))</f>
        <v>10.593818813456551</v>
      </c>
      <c r="L57" s="33">
        <f>IF(K57="","",($C57*'VACSICK EST'!G$30))</f>
        <v>8.7845976393137697</v>
      </c>
      <c r="M57" s="33">
        <f>IF(L57="","",($C57*'VACSICK EST'!H$30))</f>
        <v>8.1538047715222266</v>
      </c>
      <c r="N57" s="33">
        <f>IF(M57="","",($C57*'VACSICK EST'!I$30))</f>
        <v>8.7435660130480581</v>
      </c>
      <c r="O57" s="33">
        <f>IF(N57="","",($C57*'VACSICK EST'!J$30))</f>
        <v>9.3973365915483971</v>
      </c>
      <c r="P57" s="33">
        <f>IF(O57="","",($C57*'VACSICK EST'!K$30))</f>
        <v>8.6702561741199862</v>
      </c>
      <c r="Q57" s="33">
        <f>IF(P57="","",($C57*'VACSICK EST'!L$30))</f>
        <v>8.5679506526308113</v>
      </c>
      <c r="R57" s="33">
        <f>IF(Q57="","",($C57*'VACSICK EST'!M$30))</f>
        <v>7.9869428247083336</v>
      </c>
      <c r="S57" s="33">
        <f>IF(R57="","",($C57*'VACSICK EST'!N$30))</f>
        <v>9.1035501474859011</v>
      </c>
    </row>
    <row r="58" spans="1:19" x14ac:dyDescent="0.25">
      <c r="A58" s="39" t="s">
        <v>22</v>
      </c>
      <c r="B58" s="39" t="s">
        <v>93</v>
      </c>
      <c r="C58" s="44">
        <v>11</v>
      </c>
      <c r="E58" s="11" t="str">
        <f t="shared" ref="E58" si="295">IF($B58="","","Union-Hrly - Headcount")</f>
        <v>Union-Hrly - Headcount</v>
      </c>
      <c r="F58" s="11">
        <f t="shared" ca="1" si="37"/>
        <v>2016</v>
      </c>
      <c r="G58" s="11" t="str">
        <f t="shared" si="38"/>
        <v>002350</v>
      </c>
      <c r="H58" s="13">
        <f t="shared" ref="H58" si="296">IF(G58="","",(IF($C58=0,0,$C58)))</f>
        <v>11</v>
      </c>
      <c r="I58" s="13">
        <f t="shared" ref="I58" si="297">IF(H58="","",(IF($C58=0,0,$C58)))</f>
        <v>11</v>
      </c>
      <c r="J58" s="13">
        <f t="shared" ref="J58" si="298">IF(I58="","",(IF($C58=0,0,$C58)))</f>
        <v>11</v>
      </c>
      <c r="K58" s="13">
        <f t="shared" ref="K58" si="299">IF(J58="","",(IF($C58=0,0,$C58)))</f>
        <v>11</v>
      </c>
      <c r="L58" s="13">
        <f t="shared" ref="L58" si="300">IF(K58="","",(IF($C58=0,0,$C58)))</f>
        <v>11</v>
      </c>
      <c r="M58" s="13">
        <f t="shared" ref="M58" si="301">IF(L58="","",(IF($C58=0,0,$C58)))</f>
        <v>11</v>
      </c>
      <c r="N58" s="13">
        <f t="shared" ref="N58" si="302">IF(M58="","",(IF($C58=0,0,$C58)))</f>
        <v>11</v>
      </c>
      <c r="O58" s="13">
        <f t="shared" ref="O58" si="303">IF(N58="","",(IF($C58=0,0,$C58)))</f>
        <v>11</v>
      </c>
      <c r="P58" s="13">
        <f t="shared" ref="P58" si="304">IF(O58="","",(IF($C58=0,0,$C58)))</f>
        <v>11</v>
      </c>
      <c r="Q58" s="13">
        <f t="shared" ref="Q58" si="305">IF(P58="","",(IF($C58=0,0,$C58)))</f>
        <v>11</v>
      </c>
      <c r="R58" s="13">
        <f t="shared" ref="R58" si="306">IF(Q58="","",(IF($C58=0,0,$C58)))</f>
        <v>11</v>
      </c>
      <c r="S58" s="13">
        <f t="shared" ref="S58" si="307">IF(R58="","",(IF($C58=0,0,$C58)))</f>
        <v>11</v>
      </c>
    </row>
    <row r="59" spans="1:19" x14ac:dyDescent="0.25">
      <c r="A59" s="39" t="s">
        <v>22</v>
      </c>
      <c r="B59" s="39" t="s">
        <v>92</v>
      </c>
      <c r="C59" s="44">
        <v>32.57090909090909</v>
      </c>
      <c r="E59" s="11" t="str">
        <f t="shared" ref="E59" si="308">IF($B59="","","Union-Hrly - Avg Hourly Rate")</f>
        <v>Union-Hrly - Avg Hourly Rate</v>
      </c>
      <c r="F59" s="11">
        <f t="shared" ca="1" si="37"/>
        <v>2016</v>
      </c>
      <c r="G59" s="11" t="str">
        <f t="shared" si="38"/>
        <v>002350</v>
      </c>
      <c r="H59" s="12">
        <f t="shared" ref="H59" si="309">IF(G59="","",(IF(C59=0,0,C59)*$G$4*$H$4*$I$4*$J$4))</f>
        <v>33.548036363636363</v>
      </c>
      <c r="I59" s="12">
        <f t="shared" ref="I59" si="310">IF(H59="","",(+H59))</f>
        <v>33.548036363636363</v>
      </c>
      <c r="J59" s="12">
        <f t="shared" ref="J59" si="311">IF(I59="","",(+I59))</f>
        <v>33.548036363636363</v>
      </c>
      <c r="K59" s="12">
        <f t="shared" ref="K59" si="312">IF(J59="","",(+J59))</f>
        <v>33.548036363636363</v>
      </c>
      <c r="L59" s="12">
        <f t="shared" ref="L59" si="313">IF(K59="","",(+K59))</f>
        <v>33.548036363636363</v>
      </c>
      <c r="M59" s="12">
        <f t="shared" ref="M59" si="314">IF(L59="","",(+L59))</f>
        <v>33.548036363636363</v>
      </c>
      <c r="N59" s="12">
        <f t="shared" ref="N59" si="315">IF(M59="","",(+M59))</f>
        <v>33.548036363636363</v>
      </c>
      <c r="O59" s="12">
        <f t="shared" ref="O59" si="316">IF(N59="","",(+N59))</f>
        <v>33.548036363636363</v>
      </c>
      <c r="P59" s="12">
        <f t="shared" ref="P59" si="317">IF(O59="","",(+O59))</f>
        <v>33.548036363636363</v>
      </c>
      <c r="Q59" s="12">
        <f t="shared" ref="Q59" si="318">IF(P59="","",(+P59))</f>
        <v>33.548036363636363</v>
      </c>
      <c r="R59" s="12">
        <f t="shared" ref="R59" si="319">IF(Q59="","",+Q59*$R$6)</f>
        <v>34.554477454545456</v>
      </c>
      <c r="S59" s="12">
        <f t="shared" ref="S59" si="320">IF(R59="","",+R59)</f>
        <v>34.554477454545456</v>
      </c>
    </row>
    <row r="60" spans="1:19" x14ac:dyDescent="0.25">
      <c r="A60" s="39" t="s">
        <v>22</v>
      </c>
      <c r="B60" s="39" t="s">
        <v>169</v>
      </c>
      <c r="C60" s="44"/>
      <c r="E60" s="11" t="str">
        <f t="shared" ref="E60" si="321">IF($B60="","","Union-Hrly - Other Offdty hrs/emp")</f>
        <v>Union-Hrly - Other Offdty hrs/emp</v>
      </c>
      <c r="F60" s="11">
        <f t="shared" ca="1" si="37"/>
        <v>2016</v>
      </c>
      <c r="G60" s="11" t="str">
        <f t="shared" si="38"/>
        <v>002350</v>
      </c>
      <c r="H60" s="36">
        <f t="shared" ref="H60:S60" si="322">IF(G60="","",IF(H$7="FEB",8,0))</f>
        <v>0</v>
      </c>
      <c r="I60" s="36">
        <f t="shared" si="322"/>
        <v>8</v>
      </c>
      <c r="J60" s="36">
        <f t="shared" si="322"/>
        <v>0</v>
      </c>
      <c r="K60" s="36">
        <f t="shared" si="322"/>
        <v>0</v>
      </c>
      <c r="L60" s="36">
        <f t="shared" si="322"/>
        <v>0</v>
      </c>
      <c r="M60" s="36">
        <f t="shared" si="322"/>
        <v>0</v>
      </c>
      <c r="N60" s="36">
        <f t="shared" si="322"/>
        <v>0</v>
      </c>
      <c r="O60" s="36">
        <f t="shared" si="322"/>
        <v>0</v>
      </c>
      <c r="P60" s="36">
        <f t="shared" si="322"/>
        <v>0</v>
      </c>
      <c r="Q60" s="36">
        <f t="shared" si="322"/>
        <v>0</v>
      </c>
      <c r="R60" s="36">
        <f t="shared" si="322"/>
        <v>0</v>
      </c>
      <c r="S60" s="36">
        <f t="shared" si="322"/>
        <v>0</v>
      </c>
    </row>
    <row r="61" spans="1:19" x14ac:dyDescent="0.25">
      <c r="A61" s="39" t="s">
        <v>22</v>
      </c>
      <c r="B61" s="39" t="s">
        <v>94</v>
      </c>
      <c r="C61" s="44">
        <v>1880</v>
      </c>
      <c r="E61" s="11" t="str">
        <f t="shared" ref="E61" si="323">IF($B61="","","Union-Hrly - Vacation Hours")</f>
        <v>Union-Hrly - Vacation Hours</v>
      </c>
      <c r="F61" s="11">
        <f t="shared" ca="1" si="37"/>
        <v>2016</v>
      </c>
      <c r="G61" s="11" t="str">
        <f t="shared" si="38"/>
        <v>002350</v>
      </c>
      <c r="H61" s="33">
        <f>IF(G61="","",($C61*'VACSICK EST'!C$50))</f>
        <v>79.558841803376495</v>
      </c>
      <c r="I61" s="33">
        <f>IF(H61="","",($C61*'VACSICK EST'!D$50))</f>
        <v>84.780354931223343</v>
      </c>
      <c r="J61" s="33">
        <f>IF(I61="","",($C61*'VACSICK EST'!E$50))</f>
        <v>90.001868059070162</v>
      </c>
      <c r="K61" s="33">
        <f>IF(J61="","",($C61*'VACSICK EST'!F$50))</f>
        <v>130.84879831134043</v>
      </c>
      <c r="L61" s="33">
        <f>IF(K61="","",($C61*'VACSICK EST'!G$50))</f>
        <v>163.45269983911652</v>
      </c>
      <c r="M61" s="33">
        <f>IF(L61="","",($C61*'VACSICK EST'!H$50))</f>
        <v>184.65126958067424</v>
      </c>
      <c r="N61" s="33">
        <f>IF(M61="","",($C61*'VACSICK EST'!I$50))</f>
        <v>213.70299506651361</v>
      </c>
      <c r="O61" s="33">
        <f>IF(N61="","",($C61*'VACSICK EST'!J$50))</f>
        <v>144.673817958878</v>
      </c>
      <c r="P61" s="33">
        <f>IF(O61="","",($C61*'VACSICK EST'!K$50))</f>
        <v>128.81588920023205</v>
      </c>
      <c r="Q61" s="33">
        <f>IF(P61="","",($C61*'VACSICK EST'!L$50))</f>
        <v>170.02484436269972</v>
      </c>
      <c r="R61" s="33">
        <f>IF(Q61="","",($C61*'VACSICK EST'!M$50))</f>
        <v>163.01022494887528</v>
      </c>
      <c r="S61" s="33">
        <f>IF(R61="","",($C61*'VACSICK EST'!N$50))</f>
        <v>326.47839593800018</v>
      </c>
    </row>
    <row r="62" spans="1:19" x14ac:dyDescent="0.25">
      <c r="A62" s="39" t="s">
        <v>22</v>
      </c>
      <c r="B62" s="39" t="s">
        <v>95</v>
      </c>
      <c r="C62" s="44">
        <v>440</v>
      </c>
      <c r="E62" s="11" t="str">
        <f t="shared" ref="E62" si="324">IF($B62="","","Union-Hrly - Sick Time Hours")</f>
        <v>Union-Hrly - Sick Time Hours</v>
      </c>
      <c r="F62" s="11">
        <f t="shared" ca="1" si="37"/>
        <v>2016</v>
      </c>
      <c r="G62" s="11" t="str">
        <f t="shared" si="38"/>
        <v>002350</v>
      </c>
      <c r="H62" s="33">
        <f>IF(G62="","",($C62*'VACSICK EST'!C$30))</f>
        <v>55.226927688597307</v>
      </c>
      <c r="I62" s="33">
        <f>IF(H62="","",($C62*'VACSICK EST'!D$30))</f>
        <v>47.580091454935875</v>
      </c>
      <c r="J62" s="33">
        <f>IF(I62="","",($C62*'VACSICK EST'!E$30))</f>
        <v>43.852960887742036</v>
      </c>
      <c r="K62" s="33">
        <f>IF(J62="","",($C62*'VACSICK EST'!F$30))</f>
        <v>38.844002316007348</v>
      </c>
      <c r="L62" s="33">
        <f>IF(K62="","",($C62*'VACSICK EST'!G$30))</f>
        <v>32.210191344150488</v>
      </c>
      <c r="M62" s="33">
        <f>IF(L62="","",($C62*'VACSICK EST'!H$30))</f>
        <v>29.897284162248166</v>
      </c>
      <c r="N62" s="33">
        <f>IF(M62="","",($C62*'VACSICK EST'!I$30))</f>
        <v>32.059742047842875</v>
      </c>
      <c r="O62" s="33">
        <f>IF(N62="","",($C62*'VACSICK EST'!J$30))</f>
        <v>34.456900835677459</v>
      </c>
      <c r="P62" s="33">
        <f>IF(O62="","",($C62*'VACSICK EST'!K$30))</f>
        <v>31.790939305106615</v>
      </c>
      <c r="Q62" s="33">
        <f>IF(P62="","",($C62*'VACSICK EST'!L$30))</f>
        <v>31.41581905964631</v>
      </c>
      <c r="R62" s="33">
        <f>IF(Q62="","",($C62*'VACSICK EST'!M$30))</f>
        <v>29.285457023930554</v>
      </c>
      <c r="S62" s="33">
        <f>IF(R62="","",($C62*'VACSICK EST'!N$30))</f>
        <v>33.379683874114967</v>
      </c>
    </row>
    <row r="63" spans="1:19" x14ac:dyDescent="0.25">
      <c r="A63" s="39" t="s">
        <v>25</v>
      </c>
      <c r="B63" s="39" t="s">
        <v>93</v>
      </c>
      <c r="C63" s="44">
        <v>26</v>
      </c>
      <c r="E63" s="11" t="str">
        <f t="shared" ref="E63" si="325">IF($B63="","","Union-Hrly - Headcount")</f>
        <v>Union-Hrly - Headcount</v>
      </c>
      <c r="F63" s="11">
        <f t="shared" ca="1" si="37"/>
        <v>2016</v>
      </c>
      <c r="G63" s="11" t="str">
        <f t="shared" si="38"/>
        <v>002481</v>
      </c>
      <c r="H63" s="13">
        <f t="shared" ref="H63" si="326">IF(G63="","",(IF($C63=0,0,$C63)))</f>
        <v>26</v>
      </c>
      <c r="I63" s="13">
        <f t="shared" ref="I63" si="327">IF(H63="","",(IF($C63=0,0,$C63)))</f>
        <v>26</v>
      </c>
      <c r="J63" s="13">
        <f t="shared" ref="J63" si="328">IF(I63="","",(IF($C63=0,0,$C63)))</f>
        <v>26</v>
      </c>
      <c r="K63" s="13">
        <f t="shared" ref="K63" si="329">IF(J63="","",(IF($C63=0,0,$C63)))</f>
        <v>26</v>
      </c>
      <c r="L63" s="13">
        <f t="shared" ref="L63" si="330">IF(K63="","",(IF($C63=0,0,$C63)))</f>
        <v>26</v>
      </c>
      <c r="M63" s="13">
        <f t="shared" ref="M63" si="331">IF(L63="","",(IF($C63=0,0,$C63)))</f>
        <v>26</v>
      </c>
      <c r="N63" s="13">
        <f t="shared" ref="N63" si="332">IF(M63="","",(IF($C63=0,0,$C63)))</f>
        <v>26</v>
      </c>
      <c r="O63" s="13">
        <f t="shared" ref="O63" si="333">IF(N63="","",(IF($C63=0,0,$C63)))</f>
        <v>26</v>
      </c>
      <c r="P63" s="13">
        <f t="shared" ref="P63" si="334">IF(O63="","",(IF($C63=0,0,$C63)))</f>
        <v>26</v>
      </c>
      <c r="Q63" s="13">
        <f t="shared" ref="Q63" si="335">IF(P63="","",(IF($C63=0,0,$C63)))</f>
        <v>26</v>
      </c>
      <c r="R63" s="13">
        <f t="shared" ref="R63" si="336">IF(Q63="","",(IF($C63=0,0,$C63)))</f>
        <v>26</v>
      </c>
      <c r="S63" s="13">
        <f t="shared" ref="S63" si="337">IF(R63="","",(IF($C63=0,0,$C63)))</f>
        <v>26</v>
      </c>
    </row>
    <row r="64" spans="1:19" x14ac:dyDescent="0.25">
      <c r="A64" s="39" t="s">
        <v>25</v>
      </c>
      <c r="B64" s="39" t="s">
        <v>92</v>
      </c>
      <c r="C64" s="44">
        <v>35.001538461538445</v>
      </c>
      <c r="E64" s="11" t="str">
        <f t="shared" ref="E64" si="338">IF($B64="","","Union-Hrly - Avg Hourly Rate")</f>
        <v>Union-Hrly - Avg Hourly Rate</v>
      </c>
      <c r="F64" s="11">
        <f t="shared" ca="1" si="37"/>
        <v>2016</v>
      </c>
      <c r="G64" s="11" t="str">
        <f t="shared" si="38"/>
        <v>002481</v>
      </c>
      <c r="H64" s="12">
        <f t="shared" ref="H64" si="339">IF(G64="","",(IF(C64=0,0,C64)*$G$4*$H$4*$I$4*$J$4))</f>
        <v>36.051584615384598</v>
      </c>
      <c r="I64" s="12">
        <f t="shared" ref="I64" si="340">IF(H64="","",(+H64))</f>
        <v>36.051584615384598</v>
      </c>
      <c r="J64" s="12">
        <f t="shared" ref="J64" si="341">IF(I64="","",(+I64))</f>
        <v>36.051584615384598</v>
      </c>
      <c r="K64" s="12">
        <f t="shared" ref="K64" si="342">IF(J64="","",(+J64))</f>
        <v>36.051584615384598</v>
      </c>
      <c r="L64" s="12">
        <f t="shared" ref="L64" si="343">IF(K64="","",(+K64))</f>
        <v>36.051584615384598</v>
      </c>
      <c r="M64" s="12">
        <f t="shared" ref="M64" si="344">IF(L64="","",(+L64))</f>
        <v>36.051584615384598</v>
      </c>
      <c r="N64" s="12">
        <f t="shared" ref="N64" si="345">IF(M64="","",(+M64))</f>
        <v>36.051584615384598</v>
      </c>
      <c r="O64" s="12">
        <f t="shared" ref="O64" si="346">IF(N64="","",(+N64))</f>
        <v>36.051584615384598</v>
      </c>
      <c r="P64" s="12">
        <f t="shared" ref="P64" si="347">IF(O64="","",(+O64))</f>
        <v>36.051584615384598</v>
      </c>
      <c r="Q64" s="12">
        <f t="shared" ref="Q64" si="348">IF(P64="","",(+P64))</f>
        <v>36.051584615384598</v>
      </c>
      <c r="R64" s="12">
        <f t="shared" ref="R64" si="349">IF(Q64="","",+Q64*$R$6)</f>
        <v>37.133132153846134</v>
      </c>
      <c r="S64" s="12">
        <f t="shared" ref="S64" si="350">IF(R64="","",+R64)</f>
        <v>37.133132153846134</v>
      </c>
    </row>
    <row r="65" spans="1:19" x14ac:dyDescent="0.25">
      <c r="A65" s="39" t="s">
        <v>25</v>
      </c>
      <c r="B65" s="39" t="s">
        <v>169</v>
      </c>
      <c r="C65" s="44"/>
      <c r="E65" s="11" t="str">
        <f t="shared" ref="E65" si="351">IF($B65="","","Union-Hrly - Other Offdty hrs/emp")</f>
        <v>Union-Hrly - Other Offdty hrs/emp</v>
      </c>
      <c r="F65" s="11">
        <f t="shared" ca="1" si="37"/>
        <v>2016</v>
      </c>
      <c r="G65" s="11" t="str">
        <f t="shared" si="38"/>
        <v>002481</v>
      </c>
      <c r="H65" s="36">
        <f t="shared" ref="H65:S65" si="352">IF(G65="","",IF(H$7="FEB",8,0))</f>
        <v>0</v>
      </c>
      <c r="I65" s="36">
        <f t="shared" si="352"/>
        <v>8</v>
      </c>
      <c r="J65" s="36">
        <f t="shared" si="352"/>
        <v>0</v>
      </c>
      <c r="K65" s="36">
        <f t="shared" si="352"/>
        <v>0</v>
      </c>
      <c r="L65" s="36">
        <f t="shared" si="352"/>
        <v>0</v>
      </c>
      <c r="M65" s="36">
        <f t="shared" si="352"/>
        <v>0</v>
      </c>
      <c r="N65" s="36">
        <f t="shared" si="352"/>
        <v>0</v>
      </c>
      <c r="O65" s="36">
        <f t="shared" si="352"/>
        <v>0</v>
      </c>
      <c r="P65" s="36">
        <f t="shared" si="352"/>
        <v>0</v>
      </c>
      <c r="Q65" s="36">
        <f t="shared" si="352"/>
        <v>0</v>
      </c>
      <c r="R65" s="36">
        <f t="shared" si="352"/>
        <v>0</v>
      </c>
      <c r="S65" s="36">
        <f t="shared" si="352"/>
        <v>0</v>
      </c>
    </row>
    <row r="66" spans="1:19" x14ac:dyDescent="0.25">
      <c r="A66" s="39" t="s">
        <v>25</v>
      </c>
      <c r="B66" s="39" t="s">
        <v>94</v>
      </c>
      <c r="C66" s="44">
        <v>4000</v>
      </c>
      <c r="E66" s="11" t="str">
        <f t="shared" ref="E66" si="353">IF($B66="","","Union-Hrly - Vacation Hours")</f>
        <v>Union-Hrly - Vacation Hours</v>
      </c>
      <c r="F66" s="11">
        <f t="shared" ca="1" si="37"/>
        <v>2016</v>
      </c>
      <c r="G66" s="11" t="str">
        <f t="shared" si="38"/>
        <v>002481</v>
      </c>
      <c r="H66" s="33">
        <f>IF(G66="","",($C66*'VACSICK EST'!C$50))</f>
        <v>169.27413149654575</v>
      </c>
      <c r="I66" s="33">
        <f>IF(H66="","",($C66*'VACSICK EST'!D$50))</f>
        <v>180.38373389621987</v>
      </c>
      <c r="J66" s="33">
        <f>IF(I66="","",($C66*'VACSICK EST'!E$50))</f>
        <v>191.49333629589395</v>
      </c>
      <c r="K66" s="33">
        <f>IF(J66="","",($C66*'VACSICK EST'!F$50))</f>
        <v>278.40169853476687</v>
      </c>
      <c r="L66" s="33">
        <f>IF(K66="","",($C66*'VACSICK EST'!G$50))</f>
        <v>347.77170178535425</v>
      </c>
      <c r="M66" s="33">
        <f>IF(L66="","",($C66*'VACSICK EST'!H$50))</f>
        <v>392.87504166100899</v>
      </c>
      <c r="N66" s="33">
        <f>IF(M66="","",($C66*'VACSICK EST'!I$50))</f>
        <v>454.68722354577363</v>
      </c>
      <c r="O66" s="33">
        <f>IF(N66="","",($C66*'VACSICK EST'!J$50))</f>
        <v>307.81663395505961</v>
      </c>
      <c r="P66" s="33">
        <f>IF(O66="","",($C66*'VACSICK EST'!K$50))</f>
        <v>274.07636000049371</v>
      </c>
      <c r="Q66" s="33">
        <f>IF(P66="","",($C66*'VACSICK EST'!L$50))</f>
        <v>361.75498800574405</v>
      </c>
      <c r="R66" s="33">
        <f>IF(Q66="","",($C66*'VACSICK EST'!M$50))</f>
        <v>346.83026584867076</v>
      </c>
      <c r="S66" s="33">
        <f>IF(R66="","",($C66*'VACSICK EST'!N$50))</f>
        <v>694.63488497446849</v>
      </c>
    </row>
    <row r="67" spans="1:19" x14ac:dyDescent="0.25">
      <c r="A67" s="39" t="s">
        <v>25</v>
      </c>
      <c r="B67" s="39" t="s">
        <v>95</v>
      </c>
      <c r="C67" s="44">
        <v>1040</v>
      </c>
      <c r="E67" s="11" t="str">
        <f t="shared" ref="E67" si="354">IF($B67="","","Union-Hrly - Sick Time Hours")</f>
        <v>Union-Hrly - Sick Time Hours</v>
      </c>
      <c r="F67" s="11">
        <f t="shared" ca="1" si="37"/>
        <v>2016</v>
      </c>
      <c r="G67" s="11" t="str">
        <f t="shared" si="38"/>
        <v>002481</v>
      </c>
      <c r="H67" s="33">
        <f>IF(G67="","",($C67*'VACSICK EST'!C$30))</f>
        <v>130.53637453668455</v>
      </c>
      <c r="I67" s="33">
        <f>IF(H67="","",($C67*'VACSICK EST'!D$30))</f>
        <v>112.46203434803024</v>
      </c>
      <c r="J67" s="33">
        <f>IF(I67="","",($C67*'VACSICK EST'!E$30))</f>
        <v>103.65245300739026</v>
      </c>
      <c r="K67" s="33">
        <f>IF(J67="","",($C67*'VACSICK EST'!F$30))</f>
        <v>91.813096383290102</v>
      </c>
      <c r="L67" s="33">
        <f>IF(K67="","",($C67*'VACSICK EST'!G$30))</f>
        <v>76.13317954071934</v>
      </c>
      <c r="M67" s="33">
        <f>IF(L67="","",($C67*'VACSICK EST'!H$30))</f>
        <v>70.666308019859301</v>
      </c>
      <c r="N67" s="33">
        <f>IF(M67="","",($C67*'VACSICK EST'!I$30))</f>
        <v>75.777572113083167</v>
      </c>
      <c r="O67" s="33">
        <f>IF(N67="","",($C67*'VACSICK EST'!J$30))</f>
        <v>81.44358379341945</v>
      </c>
      <c r="P67" s="33">
        <f>IF(O67="","",($C67*'VACSICK EST'!K$30))</f>
        <v>75.142220175706541</v>
      </c>
      <c r="Q67" s="33">
        <f>IF(P67="","",($C67*'VACSICK EST'!L$30))</f>
        <v>74.255572322800361</v>
      </c>
      <c r="R67" s="33">
        <f>IF(Q67="","",($C67*'VACSICK EST'!M$30))</f>
        <v>69.220171147472229</v>
      </c>
      <c r="S67" s="33">
        <f>IF(R67="","",($C67*'VACSICK EST'!N$30))</f>
        <v>78.897434611544469</v>
      </c>
    </row>
    <row r="68" spans="1:19" x14ac:dyDescent="0.25">
      <c r="A68" s="39" t="s">
        <v>26</v>
      </c>
      <c r="B68" s="39" t="s">
        <v>93</v>
      </c>
      <c r="C68" s="44">
        <v>25</v>
      </c>
      <c r="E68" s="11" t="str">
        <f t="shared" ref="E68" si="355">IF($B68="","","Union-Hrly - Headcount")</f>
        <v>Union-Hrly - Headcount</v>
      </c>
      <c r="F68" s="11">
        <f t="shared" ca="1" si="37"/>
        <v>2016</v>
      </c>
      <c r="G68" s="11" t="str">
        <f t="shared" si="38"/>
        <v>002482</v>
      </c>
      <c r="H68" s="13">
        <f t="shared" ref="H68" si="356">IF(G68="","",(IF($C68=0,0,$C68)))</f>
        <v>25</v>
      </c>
      <c r="I68" s="13">
        <f t="shared" ref="I68" si="357">IF(H68="","",(IF($C68=0,0,$C68)))</f>
        <v>25</v>
      </c>
      <c r="J68" s="13">
        <f t="shared" ref="J68" si="358">IF(I68="","",(IF($C68=0,0,$C68)))</f>
        <v>25</v>
      </c>
      <c r="K68" s="13">
        <f t="shared" ref="K68" si="359">IF(J68="","",(IF($C68=0,0,$C68)))</f>
        <v>25</v>
      </c>
      <c r="L68" s="13">
        <f t="shared" ref="L68" si="360">IF(K68="","",(IF($C68=0,0,$C68)))</f>
        <v>25</v>
      </c>
      <c r="M68" s="13">
        <f t="shared" ref="M68" si="361">IF(L68="","",(IF($C68=0,0,$C68)))</f>
        <v>25</v>
      </c>
      <c r="N68" s="13">
        <f t="shared" ref="N68" si="362">IF(M68="","",(IF($C68=0,0,$C68)))</f>
        <v>25</v>
      </c>
      <c r="O68" s="13">
        <f t="shared" ref="O68" si="363">IF(N68="","",(IF($C68=0,0,$C68)))</f>
        <v>25</v>
      </c>
      <c r="P68" s="13">
        <f t="shared" ref="P68" si="364">IF(O68="","",(IF($C68=0,0,$C68)))</f>
        <v>25</v>
      </c>
      <c r="Q68" s="13">
        <f t="shared" ref="Q68" si="365">IF(P68="","",(IF($C68=0,0,$C68)))</f>
        <v>25</v>
      </c>
      <c r="R68" s="13">
        <f t="shared" ref="R68" si="366">IF(Q68="","",(IF($C68=0,0,$C68)))</f>
        <v>25</v>
      </c>
      <c r="S68" s="13">
        <f t="shared" ref="S68" si="367">IF(R68="","",(IF($C68=0,0,$C68)))</f>
        <v>25</v>
      </c>
    </row>
    <row r="69" spans="1:19" x14ac:dyDescent="0.25">
      <c r="A69" s="39" t="s">
        <v>26</v>
      </c>
      <c r="B69" s="39" t="s">
        <v>92</v>
      </c>
      <c r="C69" s="44">
        <v>33.846399999999988</v>
      </c>
      <c r="E69" s="11" t="str">
        <f t="shared" ref="E69" si="368">IF($B69="","","Union-Hrly - Avg Hourly Rate")</f>
        <v>Union-Hrly - Avg Hourly Rate</v>
      </c>
      <c r="F69" s="11">
        <f t="shared" ca="1" si="37"/>
        <v>2016</v>
      </c>
      <c r="G69" s="11" t="str">
        <f t="shared" si="38"/>
        <v>002482</v>
      </c>
      <c r="H69" s="12">
        <f t="shared" ref="H69" si="369">IF(G69="","",(IF(C69=0,0,C69)*$G$4*$H$4*$I$4*$J$4))</f>
        <v>34.861791999999987</v>
      </c>
      <c r="I69" s="12">
        <f t="shared" ref="I69" si="370">IF(H69="","",(+H69))</f>
        <v>34.861791999999987</v>
      </c>
      <c r="J69" s="12">
        <f t="shared" ref="J69" si="371">IF(I69="","",(+I69))</f>
        <v>34.861791999999987</v>
      </c>
      <c r="K69" s="12">
        <f t="shared" ref="K69" si="372">IF(J69="","",(+J69))</f>
        <v>34.861791999999987</v>
      </c>
      <c r="L69" s="12">
        <f t="shared" ref="L69" si="373">IF(K69="","",(+K69))</f>
        <v>34.861791999999987</v>
      </c>
      <c r="M69" s="12">
        <f t="shared" ref="M69" si="374">IF(L69="","",(+L69))</f>
        <v>34.861791999999987</v>
      </c>
      <c r="N69" s="12">
        <f t="shared" ref="N69" si="375">IF(M69="","",(+M69))</f>
        <v>34.861791999999987</v>
      </c>
      <c r="O69" s="12">
        <f t="shared" ref="O69" si="376">IF(N69="","",(+N69))</f>
        <v>34.861791999999987</v>
      </c>
      <c r="P69" s="12">
        <f t="shared" ref="P69" si="377">IF(O69="","",(+O69))</f>
        <v>34.861791999999987</v>
      </c>
      <c r="Q69" s="12">
        <f t="shared" ref="Q69" si="378">IF(P69="","",(+P69))</f>
        <v>34.861791999999987</v>
      </c>
      <c r="R69" s="12">
        <f t="shared" ref="R69" si="379">IF(Q69="","",+Q69*$R$6)</f>
        <v>35.907645759999987</v>
      </c>
      <c r="S69" s="12">
        <f t="shared" ref="S69" si="380">IF(R69="","",+R69)</f>
        <v>35.907645759999987</v>
      </c>
    </row>
    <row r="70" spans="1:19" x14ac:dyDescent="0.25">
      <c r="A70" s="39" t="s">
        <v>26</v>
      </c>
      <c r="B70" s="39" t="s">
        <v>169</v>
      </c>
      <c r="C70" s="44"/>
      <c r="E70" s="11" t="str">
        <f t="shared" ref="E70" si="381">IF($B70="","","Union-Hrly - Other Offdty hrs/emp")</f>
        <v>Union-Hrly - Other Offdty hrs/emp</v>
      </c>
      <c r="F70" s="11">
        <f t="shared" ca="1" si="37"/>
        <v>2016</v>
      </c>
      <c r="G70" s="11" t="str">
        <f t="shared" si="38"/>
        <v>002482</v>
      </c>
      <c r="H70" s="36">
        <f t="shared" ref="H70:S70" si="382">IF(G70="","",IF(H$7="FEB",8,0))</f>
        <v>0</v>
      </c>
      <c r="I70" s="36">
        <f t="shared" si="382"/>
        <v>8</v>
      </c>
      <c r="J70" s="36">
        <f t="shared" si="382"/>
        <v>0</v>
      </c>
      <c r="K70" s="36">
        <f t="shared" si="382"/>
        <v>0</v>
      </c>
      <c r="L70" s="36">
        <f t="shared" si="382"/>
        <v>0</v>
      </c>
      <c r="M70" s="36">
        <f t="shared" si="382"/>
        <v>0</v>
      </c>
      <c r="N70" s="36">
        <f t="shared" si="382"/>
        <v>0</v>
      </c>
      <c r="O70" s="36">
        <f t="shared" si="382"/>
        <v>0</v>
      </c>
      <c r="P70" s="36">
        <f t="shared" si="382"/>
        <v>0</v>
      </c>
      <c r="Q70" s="36">
        <f t="shared" si="382"/>
        <v>0</v>
      </c>
      <c r="R70" s="36">
        <f t="shared" si="382"/>
        <v>0</v>
      </c>
      <c r="S70" s="36">
        <f t="shared" si="382"/>
        <v>0</v>
      </c>
    </row>
    <row r="71" spans="1:19" x14ac:dyDescent="0.25">
      <c r="A71" s="39" t="s">
        <v>26</v>
      </c>
      <c r="B71" s="39" t="s">
        <v>94</v>
      </c>
      <c r="C71" s="44">
        <v>3720</v>
      </c>
      <c r="E71" s="11" t="str">
        <f t="shared" ref="E71" si="383">IF($B71="","","Union-Hrly - Vacation Hours")</f>
        <v>Union-Hrly - Vacation Hours</v>
      </c>
      <c r="F71" s="11">
        <f t="shared" ca="1" si="37"/>
        <v>2016</v>
      </c>
      <c r="G71" s="11" t="str">
        <f t="shared" si="38"/>
        <v>002482</v>
      </c>
      <c r="H71" s="33">
        <f>IF(G71="","",($C71*'VACSICK EST'!C$50))</f>
        <v>157.42494229178754</v>
      </c>
      <c r="I71" s="33">
        <f>IF(H71="","",($C71*'VACSICK EST'!D$50))</f>
        <v>167.75687252348447</v>
      </c>
      <c r="J71" s="33">
        <f>IF(I71="","",($C71*'VACSICK EST'!E$50))</f>
        <v>178.08880275518138</v>
      </c>
      <c r="K71" s="33">
        <f>IF(J71="","",($C71*'VACSICK EST'!F$50))</f>
        <v>258.91357963733321</v>
      </c>
      <c r="L71" s="33">
        <f>IF(K71="","",($C71*'VACSICK EST'!G$50))</f>
        <v>323.42768266037945</v>
      </c>
      <c r="M71" s="33">
        <f>IF(L71="","",($C71*'VACSICK EST'!H$50))</f>
        <v>365.37378874473836</v>
      </c>
      <c r="N71" s="33">
        <f>IF(M71="","",($C71*'VACSICK EST'!I$50))</f>
        <v>422.85911789756949</v>
      </c>
      <c r="O71" s="33">
        <f>IF(N71="","",($C71*'VACSICK EST'!J$50))</f>
        <v>286.26946957820542</v>
      </c>
      <c r="P71" s="33">
        <f>IF(O71="","",($C71*'VACSICK EST'!K$50))</f>
        <v>254.89101480045917</v>
      </c>
      <c r="Q71" s="33">
        <f>IF(P71="","",($C71*'VACSICK EST'!L$50))</f>
        <v>336.43213884534197</v>
      </c>
      <c r="R71" s="33">
        <f>IF(Q71="","",($C71*'VACSICK EST'!M$50))</f>
        <v>322.55214723926383</v>
      </c>
      <c r="S71" s="33">
        <f>IF(R71="","",($C71*'VACSICK EST'!N$50))</f>
        <v>646.01044302625564</v>
      </c>
    </row>
    <row r="72" spans="1:19" x14ac:dyDescent="0.25">
      <c r="A72" s="39" t="s">
        <v>26</v>
      </c>
      <c r="B72" s="39" t="s">
        <v>95</v>
      </c>
      <c r="C72" s="44">
        <v>1000</v>
      </c>
      <c r="E72" s="11" t="str">
        <f t="shared" ref="E72" si="384">IF($B72="","","Union-Hrly - Sick Time Hours")</f>
        <v>Union-Hrly - Sick Time Hours</v>
      </c>
      <c r="F72" s="11">
        <f t="shared" ca="1" si="37"/>
        <v>2016</v>
      </c>
      <c r="G72" s="11" t="str">
        <f t="shared" si="38"/>
        <v>002482</v>
      </c>
      <c r="H72" s="33">
        <f>IF(G72="","",($C72*'VACSICK EST'!C$30))</f>
        <v>125.51574474681208</v>
      </c>
      <c r="I72" s="33">
        <f>IF(H72="","",($C72*'VACSICK EST'!D$30))</f>
        <v>108.13657148849062</v>
      </c>
      <c r="J72" s="33">
        <f>IF(I72="","",($C72*'VACSICK EST'!E$30))</f>
        <v>99.665820199413716</v>
      </c>
      <c r="K72" s="33">
        <f>IF(J72="","",($C72*'VACSICK EST'!F$30))</f>
        <v>88.281823445471247</v>
      </c>
      <c r="L72" s="33">
        <f>IF(K72="","",($C72*'VACSICK EST'!G$30))</f>
        <v>73.204980327614749</v>
      </c>
      <c r="M72" s="33">
        <f>IF(L72="","",($C72*'VACSICK EST'!H$30))</f>
        <v>67.948373096018557</v>
      </c>
      <c r="N72" s="33">
        <f>IF(M72="","",($C72*'VACSICK EST'!I$30))</f>
        <v>72.863050108733816</v>
      </c>
      <c r="O72" s="33">
        <f>IF(N72="","",($C72*'VACSICK EST'!J$30))</f>
        <v>78.311138262903313</v>
      </c>
      <c r="P72" s="33">
        <f>IF(O72="","",($C72*'VACSICK EST'!K$30))</f>
        <v>72.252134784333222</v>
      </c>
      <c r="Q72" s="33">
        <f>IF(P72="","",($C72*'VACSICK EST'!L$30))</f>
        <v>71.399588771923433</v>
      </c>
      <c r="R72" s="33">
        <f>IF(Q72="","",($C72*'VACSICK EST'!M$30))</f>
        <v>66.557856872569445</v>
      </c>
      <c r="S72" s="33">
        <f>IF(R72="","",($C72*'VACSICK EST'!N$30))</f>
        <v>75.862917895715839</v>
      </c>
    </row>
    <row r="73" spans="1:19" x14ac:dyDescent="0.25">
      <c r="A73" s="39" t="s">
        <v>27</v>
      </c>
      <c r="B73" s="39" t="s">
        <v>93</v>
      </c>
      <c r="C73" s="44">
        <v>43</v>
      </c>
      <c r="E73" s="11" t="str">
        <f t="shared" ref="E73" si="385">IF($B73="","","Union-Hrly - Headcount")</f>
        <v>Union-Hrly - Headcount</v>
      </c>
      <c r="F73" s="11">
        <f t="shared" ca="1" si="37"/>
        <v>2016</v>
      </c>
      <c r="G73" s="11" t="str">
        <f t="shared" si="38"/>
        <v>002510</v>
      </c>
      <c r="H73" s="13">
        <f t="shared" ref="H73" si="386">IF(G73="","",(IF($C73=0,0,$C73)))</f>
        <v>43</v>
      </c>
      <c r="I73" s="13">
        <f t="shared" ref="I73" si="387">IF(H73="","",(IF($C73=0,0,$C73)))</f>
        <v>43</v>
      </c>
      <c r="J73" s="13">
        <f t="shared" ref="J73" si="388">IF(I73="","",(IF($C73=0,0,$C73)))</f>
        <v>43</v>
      </c>
      <c r="K73" s="13">
        <f t="shared" ref="K73" si="389">IF(J73="","",(IF($C73=0,0,$C73)))</f>
        <v>43</v>
      </c>
      <c r="L73" s="13">
        <f t="shared" ref="L73" si="390">IF(K73="","",(IF($C73=0,0,$C73)))</f>
        <v>43</v>
      </c>
      <c r="M73" s="13">
        <f t="shared" ref="M73" si="391">IF(L73="","",(IF($C73=0,0,$C73)))</f>
        <v>43</v>
      </c>
      <c r="N73" s="13">
        <f t="shared" ref="N73" si="392">IF(M73="","",(IF($C73=0,0,$C73)))</f>
        <v>43</v>
      </c>
      <c r="O73" s="13">
        <f t="shared" ref="O73" si="393">IF(N73="","",(IF($C73=0,0,$C73)))</f>
        <v>43</v>
      </c>
      <c r="P73" s="13">
        <f t="shared" ref="P73" si="394">IF(O73="","",(IF($C73=0,0,$C73)))</f>
        <v>43</v>
      </c>
      <c r="Q73" s="13">
        <f t="shared" ref="Q73" si="395">IF(P73="","",(IF($C73=0,0,$C73)))</f>
        <v>43</v>
      </c>
      <c r="R73" s="13">
        <f t="shared" ref="R73" si="396">IF(Q73="","",(IF($C73=0,0,$C73)))</f>
        <v>43</v>
      </c>
      <c r="S73" s="13">
        <f t="shared" ref="S73" si="397">IF(R73="","",(IF($C73=0,0,$C73)))</f>
        <v>43</v>
      </c>
    </row>
    <row r="74" spans="1:19" x14ac:dyDescent="0.25">
      <c r="A74" s="39" t="s">
        <v>27</v>
      </c>
      <c r="B74" s="39" t="s">
        <v>92</v>
      </c>
      <c r="C74" s="44">
        <v>35.84906976744184</v>
      </c>
      <c r="E74" s="11" t="str">
        <f t="shared" ref="E74" si="398">IF($B74="","","Union-Hrly - Avg Hourly Rate")</f>
        <v>Union-Hrly - Avg Hourly Rate</v>
      </c>
      <c r="F74" s="11">
        <f t="shared" ca="1" si="37"/>
        <v>2016</v>
      </c>
      <c r="G74" s="11" t="str">
        <f t="shared" si="38"/>
        <v>002510</v>
      </c>
      <c r="H74" s="12">
        <f t="shared" ref="H74" si="399">IF(G74="","",(IF(C74=0,0,C74)*$G$4*$H$4*$I$4*$J$4))</f>
        <v>36.924541860465098</v>
      </c>
      <c r="I74" s="12">
        <f t="shared" ref="I74" si="400">IF(H74="","",(+H74))</f>
        <v>36.924541860465098</v>
      </c>
      <c r="J74" s="12">
        <f t="shared" ref="J74" si="401">IF(I74="","",(+I74))</f>
        <v>36.924541860465098</v>
      </c>
      <c r="K74" s="12">
        <f t="shared" ref="K74" si="402">IF(J74="","",(+J74))</f>
        <v>36.924541860465098</v>
      </c>
      <c r="L74" s="12">
        <f t="shared" ref="L74" si="403">IF(K74="","",(+K74))</f>
        <v>36.924541860465098</v>
      </c>
      <c r="M74" s="12">
        <f t="shared" ref="M74" si="404">IF(L74="","",(+L74))</f>
        <v>36.924541860465098</v>
      </c>
      <c r="N74" s="12">
        <f t="shared" ref="N74" si="405">IF(M74="","",(+M74))</f>
        <v>36.924541860465098</v>
      </c>
      <c r="O74" s="12">
        <f t="shared" ref="O74" si="406">IF(N74="","",(+N74))</f>
        <v>36.924541860465098</v>
      </c>
      <c r="P74" s="12">
        <f t="shared" ref="P74" si="407">IF(O74="","",(+O74))</f>
        <v>36.924541860465098</v>
      </c>
      <c r="Q74" s="12">
        <f t="shared" ref="Q74" si="408">IF(P74="","",(+P74))</f>
        <v>36.924541860465098</v>
      </c>
      <c r="R74" s="12">
        <f t="shared" ref="R74" si="409">IF(Q74="","",+Q74*$R$6)</f>
        <v>38.032278116279052</v>
      </c>
      <c r="S74" s="12">
        <f t="shared" ref="S74" si="410">IF(R74="","",+R74)</f>
        <v>38.032278116279052</v>
      </c>
    </row>
    <row r="75" spans="1:19" x14ac:dyDescent="0.25">
      <c r="A75" s="39" t="s">
        <v>27</v>
      </c>
      <c r="B75" s="39" t="s">
        <v>169</v>
      </c>
      <c r="C75" s="44"/>
      <c r="E75" s="11" t="str">
        <f t="shared" ref="E75" si="411">IF($B75="","","Union-Hrly - Other Offdty hrs/emp")</f>
        <v>Union-Hrly - Other Offdty hrs/emp</v>
      </c>
      <c r="F75" s="11">
        <f t="shared" ca="1" si="37"/>
        <v>2016</v>
      </c>
      <c r="G75" s="11" t="str">
        <f t="shared" si="38"/>
        <v>002510</v>
      </c>
      <c r="H75" s="36">
        <f t="shared" ref="H75:S75" si="412">IF(G75="","",IF(H$7="FEB",8,0))</f>
        <v>0</v>
      </c>
      <c r="I75" s="36">
        <f t="shared" si="412"/>
        <v>8</v>
      </c>
      <c r="J75" s="36">
        <f t="shared" si="412"/>
        <v>0</v>
      </c>
      <c r="K75" s="36">
        <f t="shared" si="412"/>
        <v>0</v>
      </c>
      <c r="L75" s="36">
        <f t="shared" si="412"/>
        <v>0</v>
      </c>
      <c r="M75" s="36">
        <f t="shared" si="412"/>
        <v>0</v>
      </c>
      <c r="N75" s="36">
        <f t="shared" si="412"/>
        <v>0</v>
      </c>
      <c r="O75" s="36">
        <f t="shared" si="412"/>
        <v>0</v>
      </c>
      <c r="P75" s="36">
        <f t="shared" si="412"/>
        <v>0</v>
      </c>
      <c r="Q75" s="36">
        <f t="shared" si="412"/>
        <v>0</v>
      </c>
      <c r="R75" s="36">
        <f t="shared" si="412"/>
        <v>0</v>
      </c>
      <c r="S75" s="36">
        <f t="shared" si="412"/>
        <v>0</v>
      </c>
    </row>
    <row r="76" spans="1:19" x14ac:dyDescent="0.25">
      <c r="A76" s="39" t="s">
        <v>27</v>
      </c>
      <c r="B76" s="39" t="s">
        <v>94</v>
      </c>
      <c r="C76" s="44">
        <v>7800</v>
      </c>
      <c r="E76" s="11" t="str">
        <f t="shared" ref="E76" si="413">IF($B76="","","Union-Hrly - Vacation Hours")</f>
        <v>Union-Hrly - Vacation Hours</v>
      </c>
      <c r="F76" s="11">
        <f t="shared" ca="1" si="37"/>
        <v>2016</v>
      </c>
      <c r="G76" s="11" t="str">
        <f t="shared" si="38"/>
        <v>002510</v>
      </c>
      <c r="H76" s="33">
        <f>IF(G76="","",($C76*'VACSICK EST'!C$50))</f>
        <v>330.08455641826419</v>
      </c>
      <c r="I76" s="33">
        <f>IF(H76="","",($C76*'VACSICK EST'!D$50))</f>
        <v>351.74828109762876</v>
      </c>
      <c r="J76" s="33">
        <f>IF(I76="","",($C76*'VACSICK EST'!E$50))</f>
        <v>373.41200577699323</v>
      </c>
      <c r="K76" s="33">
        <f>IF(J76="","",($C76*'VACSICK EST'!F$50))</f>
        <v>542.88331214279538</v>
      </c>
      <c r="L76" s="33">
        <f>IF(K76="","",($C76*'VACSICK EST'!G$50))</f>
        <v>678.15481848144077</v>
      </c>
      <c r="M76" s="33">
        <f>IF(L76="","",($C76*'VACSICK EST'!H$50))</f>
        <v>766.10633123896753</v>
      </c>
      <c r="N76" s="33">
        <f>IF(M76="","",($C76*'VACSICK EST'!I$50))</f>
        <v>886.64008591425852</v>
      </c>
      <c r="O76" s="33">
        <f>IF(N76="","",($C76*'VACSICK EST'!J$50))</f>
        <v>600.24243621236621</v>
      </c>
      <c r="P76" s="33">
        <f>IF(O76="","",($C76*'VACSICK EST'!K$50))</f>
        <v>534.44890200096279</v>
      </c>
      <c r="Q76" s="33">
        <f>IF(P76="","",($C76*'VACSICK EST'!L$50))</f>
        <v>705.42222661120093</v>
      </c>
      <c r="R76" s="33">
        <f>IF(Q76="","",($C76*'VACSICK EST'!M$50))</f>
        <v>676.31901840490798</v>
      </c>
      <c r="S76" s="33">
        <f>IF(R76="","",($C76*'VACSICK EST'!N$50))</f>
        <v>1354.5380257002134</v>
      </c>
    </row>
    <row r="77" spans="1:19" x14ac:dyDescent="0.25">
      <c r="A77" s="39" t="s">
        <v>27</v>
      </c>
      <c r="B77" s="39" t="s">
        <v>95</v>
      </c>
      <c r="C77" s="44">
        <v>1720</v>
      </c>
      <c r="E77" s="11" t="str">
        <f t="shared" ref="E77" si="414">IF($B77="","","Union-Hrly - Sick Time Hours")</f>
        <v>Union-Hrly - Sick Time Hours</v>
      </c>
      <c r="F77" s="11">
        <f t="shared" ca="1" si="37"/>
        <v>2016</v>
      </c>
      <c r="G77" s="11" t="str">
        <f t="shared" si="38"/>
        <v>002510</v>
      </c>
      <c r="H77" s="33">
        <f>IF(G77="","",($C77*'VACSICK EST'!C$30))</f>
        <v>215.88708096451677</v>
      </c>
      <c r="I77" s="33">
        <f>IF(H77="","",($C77*'VACSICK EST'!D$30))</f>
        <v>185.99490296020386</v>
      </c>
      <c r="J77" s="33">
        <f>IF(I77="","",($C77*'VACSICK EST'!E$30))</f>
        <v>171.4252107429916</v>
      </c>
      <c r="K77" s="33">
        <f>IF(J77="","",($C77*'VACSICK EST'!F$30))</f>
        <v>151.84473632621055</v>
      </c>
      <c r="L77" s="33">
        <f>IF(K77="","",($C77*'VACSICK EST'!G$30))</f>
        <v>125.91256616349736</v>
      </c>
      <c r="M77" s="33">
        <f>IF(L77="","",($C77*'VACSICK EST'!H$30))</f>
        <v>116.87120172515192</v>
      </c>
      <c r="N77" s="33">
        <f>IF(M77="","",($C77*'VACSICK EST'!I$30))</f>
        <v>125.32444618702216</v>
      </c>
      <c r="O77" s="33">
        <f>IF(N77="","",($C77*'VACSICK EST'!J$30))</f>
        <v>134.69515781219368</v>
      </c>
      <c r="P77" s="33">
        <f>IF(O77="","",($C77*'VACSICK EST'!K$30))</f>
        <v>124.27367182905314</v>
      </c>
      <c r="Q77" s="33">
        <f>IF(P77="","",($C77*'VACSICK EST'!L$30))</f>
        <v>122.8072926877083</v>
      </c>
      <c r="R77" s="33">
        <f>IF(Q77="","",($C77*'VACSICK EST'!M$30))</f>
        <v>114.47951382081945</v>
      </c>
      <c r="S77" s="33">
        <f>IF(R77="","",($C77*'VACSICK EST'!N$30))</f>
        <v>130.48421878063124</v>
      </c>
    </row>
    <row r="78" spans="1:19" x14ac:dyDescent="0.25">
      <c r="A78" s="39" t="s">
        <v>28</v>
      </c>
      <c r="B78" s="39" t="s">
        <v>93</v>
      </c>
      <c r="C78" s="44">
        <v>4</v>
      </c>
      <c r="E78" s="11" t="str">
        <f t="shared" ref="E78" si="415">IF($B78="","","Union-Hrly - Headcount")</f>
        <v>Union-Hrly - Headcount</v>
      </c>
      <c r="F78" s="11">
        <f t="shared" ref="F78:F141" ca="1" si="416">IF(E78="","",$E$5)</f>
        <v>2016</v>
      </c>
      <c r="G78" s="11" t="str">
        <f t="shared" ref="G78:G141" si="417">IF(E78="","",A78)</f>
        <v>002530</v>
      </c>
      <c r="H78" s="13">
        <f t="shared" ref="H78" si="418">IF(G78="","",(IF($C78=0,0,$C78)))</f>
        <v>4</v>
      </c>
      <c r="I78" s="13">
        <f t="shared" ref="I78" si="419">IF(H78="","",(IF($C78=0,0,$C78)))</f>
        <v>4</v>
      </c>
      <c r="J78" s="13">
        <f t="shared" ref="J78" si="420">IF(I78="","",(IF($C78=0,0,$C78)))</f>
        <v>4</v>
      </c>
      <c r="K78" s="13">
        <f t="shared" ref="K78" si="421">IF(J78="","",(IF($C78=0,0,$C78)))</f>
        <v>4</v>
      </c>
      <c r="L78" s="13">
        <f t="shared" ref="L78" si="422">IF(K78="","",(IF($C78=0,0,$C78)))</f>
        <v>4</v>
      </c>
      <c r="M78" s="13">
        <f t="shared" ref="M78" si="423">IF(L78="","",(IF($C78=0,0,$C78)))</f>
        <v>4</v>
      </c>
      <c r="N78" s="13">
        <f t="shared" ref="N78" si="424">IF(M78="","",(IF($C78=0,0,$C78)))</f>
        <v>4</v>
      </c>
      <c r="O78" s="13">
        <f t="shared" ref="O78" si="425">IF(N78="","",(IF($C78=0,0,$C78)))</f>
        <v>4</v>
      </c>
      <c r="P78" s="13">
        <f t="shared" ref="P78" si="426">IF(O78="","",(IF($C78=0,0,$C78)))</f>
        <v>4</v>
      </c>
      <c r="Q78" s="13">
        <f t="shared" ref="Q78" si="427">IF(P78="","",(IF($C78=0,0,$C78)))</f>
        <v>4</v>
      </c>
      <c r="R78" s="13">
        <f t="shared" ref="R78" si="428">IF(Q78="","",(IF($C78=0,0,$C78)))</f>
        <v>4</v>
      </c>
      <c r="S78" s="13">
        <f t="shared" ref="S78" si="429">IF(R78="","",(IF($C78=0,0,$C78)))</f>
        <v>4</v>
      </c>
    </row>
    <row r="79" spans="1:19" x14ac:dyDescent="0.25">
      <c r="A79" s="39" t="s">
        <v>28</v>
      </c>
      <c r="B79" s="39" t="s">
        <v>92</v>
      </c>
      <c r="C79" s="44">
        <v>31.784999999999997</v>
      </c>
      <c r="E79" s="11" t="str">
        <f t="shared" ref="E79" si="430">IF($B79="","","Union-Hrly - Avg Hourly Rate")</f>
        <v>Union-Hrly - Avg Hourly Rate</v>
      </c>
      <c r="F79" s="11">
        <f t="shared" ca="1" si="416"/>
        <v>2016</v>
      </c>
      <c r="G79" s="11" t="str">
        <f t="shared" si="417"/>
        <v>002530</v>
      </c>
      <c r="H79" s="12">
        <f t="shared" ref="H79" si="431">IF(G79="","",(IF(C79=0,0,C79)*$G$4*$H$4*$I$4*$J$4))</f>
        <v>32.738549999999996</v>
      </c>
      <c r="I79" s="12">
        <f t="shared" ref="I79" si="432">IF(H79="","",(+H79))</f>
        <v>32.738549999999996</v>
      </c>
      <c r="J79" s="12">
        <f t="shared" ref="J79" si="433">IF(I79="","",(+I79))</f>
        <v>32.738549999999996</v>
      </c>
      <c r="K79" s="12">
        <f t="shared" ref="K79" si="434">IF(J79="","",(+J79))</f>
        <v>32.738549999999996</v>
      </c>
      <c r="L79" s="12">
        <f t="shared" ref="L79" si="435">IF(K79="","",(+K79))</f>
        <v>32.738549999999996</v>
      </c>
      <c r="M79" s="12">
        <f t="shared" ref="M79" si="436">IF(L79="","",(+L79))</f>
        <v>32.738549999999996</v>
      </c>
      <c r="N79" s="12">
        <f t="shared" ref="N79" si="437">IF(M79="","",(+M79))</f>
        <v>32.738549999999996</v>
      </c>
      <c r="O79" s="12">
        <f t="shared" ref="O79" si="438">IF(N79="","",(+N79))</f>
        <v>32.738549999999996</v>
      </c>
      <c r="P79" s="12">
        <f t="shared" ref="P79" si="439">IF(O79="","",(+O79))</f>
        <v>32.738549999999996</v>
      </c>
      <c r="Q79" s="12">
        <f t="shared" ref="Q79" si="440">IF(P79="","",(+P79))</f>
        <v>32.738549999999996</v>
      </c>
      <c r="R79" s="12">
        <f t="shared" ref="R79" si="441">IF(Q79="","",+Q79*$R$6)</f>
        <v>33.720706499999999</v>
      </c>
      <c r="S79" s="12">
        <f t="shared" ref="S79" si="442">IF(R79="","",+R79)</f>
        <v>33.720706499999999</v>
      </c>
    </row>
    <row r="80" spans="1:19" x14ac:dyDescent="0.25">
      <c r="A80" s="39" t="s">
        <v>28</v>
      </c>
      <c r="B80" s="39" t="s">
        <v>169</v>
      </c>
      <c r="C80" s="44"/>
      <c r="E80" s="11" t="str">
        <f t="shared" ref="E80" si="443">IF($B80="","","Union-Hrly - Other Offdty hrs/emp")</f>
        <v>Union-Hrly - Other Offdty hrs/emp</v>
      </c>
      <c r="F80" s="11">
        <f t="shared" ca="1" si="416"/>
        <v>2016</v>
      </c>
      <c r="G80" s="11" t="str">
        <f t="shared" si="417"/>
        <v>002530</v>
      </c>
      <c r="H80" s="36">
        <f t="shared" ref="H80:S80" si="444">IF(G80="","",IF(H$7="FEB",8,0))</f>
        <v>0</v>
      </c>
      <c r="I80" s="36">
        <f t="shared" si="444"/>
        <v>8</v>
      </c>
      <c r="J80" s="36">
        <f t="shared" si="444"/>
        <v>0</v>
      </c>
      <c r="K80" s="36">
        <f t="shared" si="444"/>
        <v>0</v>
      </c>
      <c r="L80" s="36">
        <f t="shared" si="444"/>
        <v>0</v>
      </c>
      <c r="M80" s="36">
        <f t="shared" si="444"/>
        <v>0</v>
      </c>
      <c r="N80" s="36">
        <f t="shared" si="444"/>
        <v>0</v>
      </c>
      <c r="O80" s="36">
        <f t="shared" si="444"/>
        <v>0</v>
      </c>
      <c r="P80" s="36">
        <f t="shared" si="444"/>
        <v>0</v>
      </c>
      <c r="Q80" s="36">
        <f t="shared" si="444"/>
        <v>0</v>
      </c>
      <c r="R80" s="36">
        <f t="shared" si="444"/>
        <v>0</v>
      </c>
      <c r="S80" s="36">
        <f t="shared" si="444"/>
        <v>0</v>
      </c>
    </row>
    <row r="81" spans="1:19" x14ac:dyDescent="0.25">
      <c r="A81" s="39" t="s">
        <v>28</v>
      </c>
      <c r="B81" s="39" t="s">
        <v>94</v>
      </c>
      <c r="C81" s="44">
        <v>800</v>
      </c>
      <c r="E81" s="11" t="str">
        <f t="shared" ref="E81" si="445">IF($B81="","","Union-Hrly - Vacation Hours")</f>
        <v>Union-Hrly - Vacation Hours</v>
      </c>
      <c r="F81" s="11">
        <f t="shared" ca="1" si="416"/>
        <v>2016</v>
      </c>
      <c r="G81" s="11" t="str">
        <f t="shared" si="417"/>
        <v>002530</v>
      </c>
      <c r="H81" s="33">
        <f>IF(G81="","",($C81*'VACSICK EST'!C$50))</f>
        <v>33.854826299309146</v>
      </c>
      <c r="I81" s="33">
        <f>IF(H81="","",($C81*'VACSICK EST'!D$50))</f>
        <v>36.076746779243976</v>
      </c>
      <c r="J81" s="33">
        <f>IF(I81="","",($C81*'VACSICK EST'!E$50))</f>
        <v>38.298667259178792</v>
      </c>
      <c r="K81" s="33">
        <f>IF(J81="","",($C81*'VACSICK EST'!F$50))</f>
        <v>55.680339706953376</v>
      </c>
      <c r="L81" s="33">
        <f>IF(K81="","",($C81*'VACSICK EST'!G$50))</f>
        <v>69.554340357070856</v>
      </c>
      <c r="M81" s="33">
        <f>IF(L81="","",($C81*'VACSICK EST'!H$50))</f>
        <v>78.575008332201804</v>
      </c>
      <c r="N81" s="33">
        <f>IF(M81="","",($C81*'VACSICK EST'!I$50))</f>
        <v>90.937444709154718</v>
      </c>
      <c r="O81" s="33">
        <f>IF(N81="","",($C81*'VACSICK EST'!J$50))</f>
        <v>61.563326791011917</v>
      </c>
      <c r="P81" s="33">
        <f>IF(O81="","",($C81*'VACSICK EST'!K$50))</f>
        <v>54.815272000098744</v>
      </c>
      <c r="Q81" s="33">
        <f>IF(P81="","",($C81*'VACSICK EST'!L$50))</f>
        <v>72.350997601148819</v>
      </c>
      <c r="R81" s="33">
        <f>IF(Q81="","",($C81*'VACSICK EST'!M$50))</f>
        <v>69.366053169734158</v>
      </c>
      <c r="S81" s="33">
        <f>IF(R81="","",($C81*'VACSICK EST'!N$50))</f>
        <v>138.92697699489369</v>
      </c>
    </row>
    <row r="82" spans="1:19" x14ac:dyDescent="0.25">
      <c r="A82" s="39" t="s">
        <v>28</v>
      </c>
      <c r="B82" s="39" t="s">
        <v>95</v>
      </c>
      <c r="C82" s="44">
        <v>160</v>
      </c>
      <c r="E82" s="11" t="str">
        <f t="shared" ref="E82" si="446">IF($B82="","","Union-Hrly - Sick Time Hours")</f>
        <v>Union-Hrly - Sick Time Hours</v>
      </c>
      <c r="F82" s="11">
        <f t="shared" ca="1" si="416"/>
        <v>2016</v>
      </c>
      <c r="G82" s="11" t="str">
        <f t="shared" si="417"/>
        <v>002530</v>
      </c>
      <c r="H82" s="33">
        <f>IF(G82="","",($C82*'VACSICK EST'!C$30))</f>
        <v>20.08251915948993</v>
      </c>
      <c r="I82" s="33">
        <f>IF(H82="","",($C82*'VACSICK EST'!D$30))</f>
        <v>17.301851438158501</v>
      </c>
      <c r="J82" s="33">
        <f>IF(I82="","",($C82*'VACSICK EST'!E$30))</f>
        <v>15.946531231906194</v>
      </c>
      <c r="K82" s="33">
        <f>IF(J82="","",($C82*'VACSICK EST'!F$30))</f>
        <v>14.1250917512754</v>
      </c>
      <c r="L82" s="33">
        <f>IF(K82="","",($C82*'VACSICK EST'!G$30))</f>
        <v>11.712796852418359</v>
      </c>
      <c r="M82" s="33">
        <f>IF(L82="","",($C82*'VACSICK EST'!H$30))</f>
        <v>10.871739695362969</v>
      </c>
      <c r="N82" s="33">
        <f>IF(M82="","",($C82*'VACSICK EST'!I$30))</f>
        <v>11.658088017397411</v>
      </c>
      <c r="O82" s="33">
        <f>IF(N82="","",($C82*'VACSICK EST'!J$30))</f>
        <v>12.52978212206453</v>
      </c>
      <c r="P82" s="33">
        <f>IF(O82="","",($C82*'VACSICK EST'!K$30))</f>
        <v>11.560341565493315</v>
      </c>
      <c r="Q82" s="33">
        <f>IF(P82="","",($C82*'VACSICK EST'!L$30))</f>
        <v>11.423934203507748</v>
      </c>
      <c r="R82" s="33">
        <f>IF(Q82="","",($C82*'VACSICK EST'!M$30))</f>
        <v>10.649257099611111</v>
      </c>
      <c r="S82" s="33">
        <f>IF(R82="","",($C82*'VACSICK EST'!N$30))</f>
        <v>12.138066863314535</v>
      </c>
    </row>
    <row r="83" spans="1:19" x14ac:dyDescent="0.25">
      <c r="A83" s="39" t="s">
        <v>29</v>
      </c>
      <c r="B83" s="39" t="s">
        <v>93</v>
      </c>
      <c r="C83" s="44">
        <v>5</v>
      </c>
      <c r="E83" s="11" t="str">
        <f t="shared" ref="E83" si="447">IF($B83="","","Union-Hrly - Headcount")</f>
        <v>Union-Hrly - Headcount</v>
      </c>
      <c r="F83" s="11">
        <f t="shared" ca="1" si="416"/>
        <v>2016</v>
      </c>
      <c r="G83" s="11" t="str">
        <f t="shared" si="417"/>
        <v>002540</v>
      </c>
      <c r="H83" s="13">
        <f t="shared" ref="H83" si="448">IF(G83="","",(IF($C83=0,0,$C83)))</f>
        <v>5</v>
      </c>
      <c r="I83" s="13">
        <f t="shared" ref="I83" si="449">IF(H83="","",(IF($C83=0,0,$C83)))</f>
        <v>5</v>
      </c>
      <c r="J83" s="13">
        <f t="shared" ref="J83" si="450">IF(I83="","",(IF($C83=0,0,$C83)))</f>
        <v>5</v>
      </c>
      <c r="K83" s="13">
        <f t="shared" ref="K83" si="451">IF(J83="","",(IF($C83=0,0,$C83)))</f>
        <v>5</v>
      </c>
      <c r="L83" s="13">
        <f t="shared" ref="L83" si="452">IF(K83="","",(IF($C83=0,0,$C83)))</f>
        <v>5</v>
      </c>
      <c r="M83" s="13">
        <f t="shared" ref="M83" si="453">IF(L83="","",(IF($C83=0,0,$C83)))</f>
        <v>5</v>
      </c>
      <c r="N83" s="13">
        <f t="shared" ref="N83" si="454">IF(M83="","",(IF($C83=0,0,$C83)))</f>
        <v>5</v>
      </c>
      <c r="O83" s="13">
        <f t="shared" ref="O83" si="455">IF(N83="","",(IF($C83=0,0,$C83)))</f>
        <v>5</v>
      </c>
      <c r="P83" s="13">
        <f t="shared" ref="P83" si="456">IF(O83="","",(IF($C83=0,0,$C83)))</f>
        <v>5</v>
      </c>
      <c r="Q83" s="13">
        <f t="shared" ref="Q83" si="457">IF(P83="","",(IF($C83=0,0,$C83)))</f>
        <v>5</v>
      </c>
      <c r="R83" s="13">
        <f t="shared" ref="R83" si="458">IF(Q83="","",(IF($C83=0,0,$C83)))</f>
        <v>5</v>
      </c>
      <c r="S83" s="13">
        <f t="shared" ref="S83" si="459">IF(R83="","",(IF($C83=0,0,$C83)))</f>
        <v>5</v>
      </c>
    </row>
    <row r="84" spans="1:19" x14ac:dyDescent="0.25">
      <c r="A84" s="39" t="s">
        <v>29</v>
      </c>
      <c r="B84" s="39" t="s">
        <v>92</v>
      </c>
      <c r="C84" s="44">
        <v>34.274000000000008</v>
      </c>
      <c r="E84" s="11" t="str">
        <f t="shared" ref="E84" si="460">IF($B84="","","Union-Hrly - Avg Hourly Rate")</f>
        <v>Union-Hrly - Avg Hourly Rate</v>
      </c>
      <c r="F84" s="11">
        <f t="shared" ca="1" si="416"/>
        <v>2016</v>
      </c>
      <c r="G84" s="11" t="str">
        <f t="shared" si="417"/>
        <v>002540</v>
      </c>
      <c r="H84" s="12">
        <f t="shared" ref="H84" si="461">IF(G84="","",(IF(C84=0,0,C84)*$G$4*$H$4*$I$4*$J$4))</f>
        <v>35.302220000000013</v>
      </c>
      <c r="I84" s="12">
        <f t="shared" ref="I84" si="462">IF(H84="","",(+H84))</f>
        <v>35.302220000000013</v>
      </c>
      <c r="J84" s="12">
        <f t="shared" ref="J84" si="463">IF(I84="","",(+I84))</f>
        <v>35.302220000000013</v>
      </c>
      <c r="K84" s="12">
        <f t="shared" ref="K84" si="464">IF(J84="","",(+J84))</f>
        <v>35.302220000000013</v>
      </c>
      <c r="L84" s="12">
        <f t="shared" ref="L84" si="465">IF(K84="","",(+K84))</f>
        <v>35.302220000000013</v>
      </c>
      <c r="M84" s="12">
        <f t="shared" ref="M84" si="466">IF(L84="","",(+L84))</f>
        <v>35.302220000000013</v>
      </c>
      <c r="N84" s="12">
        <f t="shared" ref="N84" si="467">IF(M84="","",(+M84))</f>
        <v>35.302220000000013</v>
      </c>
      <c r="O84" s="12">
        <f t="shared" ref="O84" si="468">IF(N84="","",(+N84))</f>
        <v>35.302220000000013</v>
      </c>
      <c r="P84" s="12">
        <f t="shared" ref="P84" si="469">IF(O84="","",(+O84))</f>
        <v>35.302220000000013</v>
      </c>
      <c r="Q84" s="12">
        <f t="shared" ref="Q84" si="470">IF(P84="","",(+P84))</f>
        <v>35.302220000000013</v>
      </c>
      <c r="R84" s="12">
        <f t="shared" ref="R84" si="471">IF(Q84="","",+Q84*$R$6)</f>
        <v>36.361286600000014</v>
      </c>
      <c r="S84" s="12">
        <f t="shared" ref="S84" si="472">IF(R84="","",+R84)</f>
        <v>36.361286600000014</v>
      </c>
    </row>
    <row r="85" spans="1:19" x14ac:dyDescent="0.25">
      <c r="A85" s="39" t="s">
        <v>29</v>
      </c>
      <c r="B85" s="39" t="s">
        <v>169</v>
      </c>
      <c r="C85" s="44"/>
      <c r="E85" s="11" t="str">
        <f t="shared" ref="E85" si="473">IF($B85="","","Union-Hrly - Other Offdty hrs/emp")</f>
        <v>Union-Hrly - Other Offdty hrs/emp</v>
      </c>
      <c r="F85" s="11">
        <f t="shared" ca="1" si="416"/>
        <v>2016</v>
      </c>
      <c r="G85" s="11" t="str">
        <f t="shared" si="417"/>
        <v>002540</v>
      </c>
      <c r="H85" s="36">
        <f t="shared" ref="H85:S85" si="474">IF(G85="","",IF(H$7="FEB",8,0))</f>
        <v>0</v>
      </c>
      <c r="I85" s="36">
        <f t="shared" si="474"/>
        <v>8</v>
      </c>
      <c r="J85" s="36">
        <f t="shared" si="474"/>
        <v>0</v>
      </c>
      <c r="K85" s="36">
        <f t="shared" si="474"/>
        <v>0</v>
      </c>
      <c r="L85" s="36">
        <f t="shared" si="474"/>
        <v>0</v>
      </c>
      <c r="M85" s="36">
        <f t="shared" si="474"/>
        <v>0</v>
      </c>
      <c r="N85" s="36">
        <f t="shared" si="474"/>
        <v>0</v>
      </c>
      <c r="O85" s="36">
        <f t="shared" si="474"/>
        <v>0</v>
      </c>
      <c r="P85" s="36">
        <f t="shared" si="474"/>
        <v>0</v>
      </c>
      <c r="Q85" s="36">
        <f t="shared" si="474"/>
        <v>0</v>
      </c>
      <c r="R85" s="36">
        <f t="shared" si="474"/>
        <v>0</v>
      </c>
      <c r="S85" s="36">
        <f t="shared" si="474"/>
        <v>0</v>
      </c>
    </row>
    <row r="86" spans="1:19" x14ac:dyDescent="0.25">
      <c r="A86" s="39" t="s">
        <v>29</v>
      </c>
      <c r="B86" s="39" t="s">
        <v>94</v>
      </c>
      <c r="C86" s="44">
        <v>920</v>
      </c>
      <c r="E86" s="11" t="str">
        <f t="shared" ref="E86" si="475">IF($B86="","","Union-Hrly - Vacation Hours")</f>
        <v>Union-Hrly - Vacation Hours</v>
      </c>
      <c r="F86" s="11">
        <f t="shared" ca="1" si="416"/>
        <v>2016</v>
      </c>
      <c r="G86" s="11" t="str">
        <f t="shared" si="417"/>
        <v>002540</v>
      </c>
      <c r="H86" s="33">
        <f>IF(G86="","",($C86*'VACSICK EST'!C$50))</f>
        <v>38.933050244205518</v>
      </c>
      <c r="I86" s="33">
        <f>IF(H86="","",($C86*'VACSICK EST'!D$50))</f>
        <v>41.488258796130566</v>
      </c>
      <c r="J86" s="33">
        <f>IF(I86="","",($C86*'VACSICK EST'!E$50))</f>
        <v>44.043467348055614</v>
      </c>
      <c r="K86" s="33">
        <f>IF(J86="","",($C86*'VACSICK EST'!F$50))</f>
        <v>64.032390662996377</v>
      </c>
      <c r="L86" s="33">
        <f>IF(K86="","",($C86*'VACSICK EST'!G$50))</f>
        <v>79.987491410631478</v>
      </c>
      <c r="M86" s="33">
        <f>IF(L86="","",($C86*'VACSICK EST'!H$50))</f>
        <v>90.361259582032076</v>
      </c>
      <c r="N86" s="33">
        <f>IF(M86="","",($C86*'VACSICK EST'!I$50))</f>
        <v>104.57806141552793</v>
      </c>
      <c r="O86" s="33">
        <f>IF(N86="","",($C86*'VACSICK EST'!J$50))</f>
        <v>70.797825809663706</v>
      </c>
      <c r="P86" s="33">
        <f>IF(O86="","",($C86*'VACSICK EST'!K$50))</f>
        <v>63.037562800113562</v>
      </c>
      <c r="Q86" s="33">
        <f>IF(P86="","",($C86*'VACSICK EST'!L$50))</f>
        <v>83.203647241321136</v>
      </c>
      <c r="R86" s="33">
        <f>IF(Q86="","",($C86*'VACSICK EST'!M$50))</f>
        <v>79.770961145194278</v>
      </c>
      <c r="S86" s="33">
        <f>IF(R86="","",($C86*'VACSICK EST'!N$50))</f>
        <v>159.76602354412773</v>
      </c>
    </row>
    <row r="87" spans="1:19" x14ac:dyDescent="0.25">
      <c r="A87" s="39" t="s">
        <v>29</v>
      </c>
      <c r="B87" s="39" t="s">
        <v>95</v>
      </c>
      <c r="C87" s="44">
        <v>200</v>
      </c>
      <c r="E87" s="11" t="str">
        <f t="shared" ref="E87" si="476">IF($B87="","","Union-Hrly - Sick Time Hours")</f>
        <v>Union-Hrly - Sick Time Hours</v>
      </c>
      <c r="F87" s="11">
        <f t="shared" ca="1" si="416"/>
        <v>2016</v>
      </c>
      <c r="G87" s="11" t="str">
        <f t="shared" si="417"/>
        <v>002540</v>
      </c>
      <c r="H87" s="33">
        <f>IF(G87="","",($C87*'VACSICK EST'!C$30))</f>
        <v>25.103148949362414</v>
      </c>
      <c r="I87" s="33">
        <f>IF(H87="","",($C87*'VACSICK EST'!D$30))</f>
        <v>21.627314297698124</v>
      </c>
      <c r="J87" s="33">
        <f>IF(I87="","",($C87*'VACSICK EST'!E$30))</f>
        <v>19.93316403988274</v>
      </c>
      <c r="K87" s="33">
        <f>IF(J87="","",($C87*'VACSICK EST'!F$30))</f>
        <v>17.65636468909425</v>
      </c>
      <c r="L87" s="33">
        <f>IF(K87="","",($C87*'VACSICK EST'!G$30))</f>
        <v>14.640996065522948</v>
      </c>
      <c r="M87" s="33">
        <f>IF(L87="","",($C87*'VACSICK EST'!H$30))</f>
        <v>13.589674619203713</v>
      </c>
      <c r="N87" s="33">
        <f>IF(M87="","",($C87*'VACSICK EST'!I$30))</f>
        <v>14.572610021746762</v>
      </c>
      <c r="O87" s="33">
        <f>IF(N87="","",($C87*'VACSICK EST'!J$30))</f>
        <v>15.662227652580663</v>
      </c>
      <c r="P87" s="33">
        <f>IF(O87="","",($C87*'VACSICK EST'!K$30))</f>
        <v>14.450426956866643</v>
      </c>
      <c r="Q87" s="33">
        <f>IF(P87="","",($C87*'VACSICK EST'!L$30))</f>
        <v>14.279917754384686</v>
      </c>
      <c r="R87" s="33">
        <f>IF(Q87="","",($C87*'VACSICK EST'!M$30))</f>
        <v>13.311571374513889</v>
      </c>
      <c r="S87" s="33">
        <f>IF(R87="","",($C87*'VACSICK EST'!N$30))</f>
        <v>15.172583579143167</v>
      </c>
    </row>
    <row r="88" spans="1:19" x14ac:dyDescent="0.25">
      <c r="A88" s="39" t="s">
        <v>30</v>
      </c>
      <c r="B88" s="39" t="s">
        <v>93</v>
      </c>
      <c r="C88" s="44">
        <v>1</v>
      </c>
      <c r="E88" s="11" t="str">
        <f t="shared" ref="E88" si="477">IF($B88="","","Union-Hrly - Headcount")</f>
        <v>Union-Hrly - Headcount</v>
      </c>
      <c r="F88" s="11">
        <f t="shared" ca="1" si="416"/>
        <v>2016</v>
      </c>
      <c r="G88" s="11" t="str">
        <f t="shared" si="417"/>
        <v>002560</v>
      </c>
      <c r="H88" s="13">
        <f t="shared" ref="H88" si="478">IF(G88="","",(IF($C88=0,0,$C88)))</f>
        <v>1</v>
      </c>
      <c r="I88" s="13">
        <f t="shared" ref="I88" si="479">IF(H88="","",(IF($C88=0,0,$C88)))</f>
        <v>1</v>
      </c>
      <c r="J88" s="13">
        <f t="shared" ref="J88" si="480">IF(I88="","",(IF($C88=0,0,$C88)))</f>
        <v>1</v>
      </c>
      <c r="K88" s="13">
        <f t="shared" ref="K88" si="481">IF(J88="","",(IF($C88=0,0,$C88)))</f>
        <v>1</v>
      </c>
      <c r="L88" s="13">
        <f t="shared" ref="L88" si="482">IF(K88="","",(IF($C88=0,0,$C88)))</f>
        <v>1</v>
      </c>
      <c r="M88" s="13">
        <f t="shared" ref="M88" si="483">IF(L88="","",(IF($C88=0,0,$C88)))</f>
        <v>1</v>
      </c>
      <c r="N88" s="13">
        <f t="shared" ref="N88" si="484">IF(M88="","",(IF($C88=0,0,$C88)))</f>
        <v>1</v>
      </c>
      <c r="O88" s="13">
        <f t="shared" ref="O88" si="485">IF(N88="","",(IF($C88=0,0,$C88)))</f>
        <v>1</v>
      </c>
      <c r="P88" s="13">
        <f t="shared" ref="P88" si="486">IF(O88="","",(IF($C88=0,0,$C88)))</f>
        <v>1</v>
      </c>
      <c r="Q88" s="13">
        <f t="shared" ref="Q88" si="487">IF(P88="","",(IF($C88=0,0,$C88)))</f>
        <v>1</v>
      </c>
      <c r="R88" s="13">
        <f t="shared" ref="R88" si="488">IF(Q88="","",(IF($C88=0,0,$C88)))</f>
        <v>1</v>
      </c>
      <c r="S88" s="13">
        <f t="shared" ref="S88" si="489">IF(R88="","",(IF($C88=0,0,$C88)))</f>
        <v>1</v>
      </c>
    </row>
    <row r="89" spans="1:19" x14ac:dyDescent="0.25">
      <c r="A89" s="39" t="s">
        <v>30</v>
      </c>
      <c r="B89" s="39" t="s">
        <v>92</v>
      </c>
      <c r="C89" s="44">
        <v>36.049999999999997</v>
      </c>
      <c r="E89" s="11" t="str">
        <f t="shared" ref="E89" si="490">IF($B89="","","Union-Hrly - Avg Hourly Rate")</f>
        <v>Union-Hrly - Avg Hourly Rate</v>
      </c>
      <c r="F89" s="11">
        <f t="shared" ca="1" si="416"/>
        <v>2016</v>
      </c>
      <c r="G89" s="11" t="str">
        <f t="shared" si="417"/>
        <v>002560</v>
      </c>
      <c r="H89" s="12">
        <f t="shared" ref="H89" si="491">IF(G89="","",(IF(C89=0,0,C89)*$G$4*$H$4*$I$4*$J$4))</f>
        <v>37.131499999999996</v>
      </c>
      <c r="I89" s="12">
        <f t="shared" ref="I89" si="492">IF(H89="","",(+H89))</f>
        <v>37.131499999999996</v>
      </c>
      <c r="J89" s="12">
        <f t="shared" ref="J89" si="493">IF(I89="","",(+I89))</f>
        <v>37.131499999999996</v>
      </c>
      <c r="K89" s="12">
        <f t="shared" ref="K89" si="494">IF(J89="","",(+J89))</f>
        <v>37.131499999999996</v>
      </c>
      <c r="L89" s="12">
        <f t="shared" ref="L89" si="495">IF(K89="","",(+K89))</f>
        <v>37.131499999999996</v>
      </c>
      <c r="M89" s="12">
        <f t="shared" ref="M89" si="496">IF(L89="","",(+L89))</f>
        <v>37.131499999999996</v>
      </c>
      <c r="N89" s="12">
        <f t="shared" ref="N89" si="497">IF(M89="","",(+M89))</f>
        <v>37.131499999999996</v>
      </c>
      <c r="O89" s="12">
        <f t="shared" ref="O89" si="498">IF(N89="","",(+N89))</f>
        <v>37.131499999999996</v>
      </c>
      <c r="P89" s="12">
        <f t="shared" ref="P89" si="499">IF(O89="","",(+O89))</f>
        <v>37.131499999999996</v>
      </c>
      <c r="Q89" s="12">
        <f t="shared" ref="Q89" si="500">IF(P89="","",(+P89))</f>
        <v>37.131499999999996</v>
      </c>
      <c r="R89" s="12">
        <f t="shared" ref="R89" si="501">IF(Q89="","",+Q89*$R$6)</f>
        <v>38.245444999999997</v>
      </c>
      <c r="S89" s="12">
        <f t="shared" ref="S89" si="502">IF(R89="","",+R89)</f>
        <v>38.245444999999997</v>
      </c>
    </row>
    <row r="90" spans="1:19" x14ac:dyDescent="0.25">
      <c r="A90" s="39" t="s">
        <v>30</v>
      </c>
      <c r="B90" s="39" t="s">
        <v>169</v>
      </c>
      <c r="C90" s="44"/>
      <c r="E90" s="11" t="str">
        <f t="shared" ref="E90" si="503">IF($B90="","","Union-Hrly - Other Offdty hrs/emp")</f>
        <v>Union-Hrly - Other Offdty hrs/emp</v>
      </c>
      <c r="F90" s="11">
        <f t="shared" ca="1" si="416"/>
        <v>2016</v>
      </c>
      <c r="G90" s="11" t="str">
        <f t="shared" si="417"/>
        <v>002560</v>
      </c>
      <c r="H90" s="36">
        <f t="shared" ref="H90:S90" si="504">IF(G90="","",IF(H$7="FEB",8,0))</f>
        <v>0</v>
      </c>
      <c r="I90" s="36">
        <f t="shared" si="504"/>
        <v>8</v>
      </c>
      <c r="J90" s="36">
        <f t="shared" si="504"/>
        <v>0</v>
      </c>
      <c r="K90" s="36">
        <f t="shared" si="504"/>
        <v>0</v>
      </c>
      <c r="L90" s="36">
        <f t="shared" si="504"/>
        <v>0</v>
      </c>
      <c r="M90" s="36">
        <f t="shared" si="504"/>
        <v>0</v>
      </c>
      <c r="N90" s="36">
        <f t="shared" si="504"/>
        <v>0</v>
      </c>
      <c r="O90" s="36">
        <f t="shared" si="504"/>
        <v>0</v>
      </c>
      <c r="P90" s="36">
        <f t="shared" si="504"/>
        <v>0</v>
      </c>
      <c r="Q90" s="36">
        <f t="shared" si="504"/>
        <v>0</v>
      </c>
      <c r="R90" s="36">
        <f t="shared" si="504"/>
        <v>0</v>
      </c>
      <c r="S90" s="36">
        <f t="shared" si="504"/>
        <v>0</v>
      </c>
    </row>
    <row r="91" spans="1:19" x14ac:dyDescent="0.25">
      <c r="A91" s="39" t="s">
        <v>30</v>
      </c>
      <c r="B91" s="39" t="s">
        <v>94</v>
      </c>
      <c r="C91" s="44">
        <v>200</v>
      </c>
      <c r="E91" s="11" t="str">
        <f t="shared" ref="E91" si="505">IF($B91="","","Union-Hrly - Vacation Hours")</f>
        <v>Union-Hrly - Vacation Hours</v>
      </c>
      <c r="F91" s="11">
        <f t="shared" ca="1" si="416"/>
        <v>2016</v>
      </c>
      <c r="G91" s="11" t="str">
        <f t="shared" si="417"/>
        <v>002560</v>
      </c>
      <c r="H91" s="33">
        <f>IF(G91="","",($C91*'VACSICK EST'!C$50))</f>
        <v>8.4637065748272864</v>
      </c>
      <c r="I91" s="33">
        <f>IF(H91="","",($C91*'VACSICK EST'!D$50))</f>
        <v>9.019186694810994</v>
      </c>
      <c r="J91" s="33">
        <f>IF(I91="","",($C91*'VACSICK EST'!E$50))</f>
        <v>9.5746668147946981</v>
      </c>
      <c r="K91" s="33">
        <f>IF(J91="","",($C91*'VACSICK EST'!F$50))</f>
        <v>13.920084926738344</v>
      </c>
      <c r="L91" s="33">
        <f>IF(K91="","",($C91*'VACSICK EST'!G$50))</f>
        <v>17.388585089267714</v>
      </c>
      <c r="M91" s="33">
        <f>IF(L91="","",($C91*'VACSICK EST'!H$50))</f>
        <v>19.643752083050451</v>
      </c>
      <c r="N91" s="33">
        <f>IF(M91="","",($C91*'VACSICK EST'!I$50))</f>
        <v>22.73436117728868</v>
      </c>
      <c r="O91" s="33">
        <f>IF(N91="","",($C91*'VACSICK EST'!J$50))</f>
        <v>15.390831697752979</v>
      </c>
      <c r="P91" s="33">
        <f>IF(O91="","",($C91*'VACSICK EST'!K$50))</f>
        <v>13.703818000024686</v>
      </c>
      <c r="Q91" s="33">
        <f>IF(P91="","",($C91*'VACSICK EST'!L$50))</f>
        <v>18.087749400287205</v>
      </c>
      <c r="R91" s="33">
        <f>IF(Q91="","",($C91*'VACSICK EST'!M$50))</f>
        <v>17.34151329243354</v>
      </c>
      <c r="S91" s="33">
        <f>IF(R91="","",($C91*'VACSICK EST'!N$50))</f>
        <v>34.731744248723423</v>
      </c>
    </row>
    <row r="92" spans="1:19" x14ac:dyDescent="0.25">
      <c r="A92" s="39" t="s">
        <v>30</v>
      </c>
      <c r="B92" s="39" t="s">
        <v>95</v>
      </c>
      <c r="C92" s="44">
        <v>40</v>
      </c>
      <c r="E92" s="11" t="str">
        <f t="shared" ref="E92" si="506">IF($B92="","","Union-Hrly - Sick Time Hours")</f>
        <v>Union-Hrly - Sick Time Hours</v>
      </c>
      <c r="F92" s="11">
        <f t="shared" ca="1" si="416"/>
        <v>2016</v>
      </c>
      <c r="G92" s="11" t="str">
        <f t="shared" si="417"/>
        <v>002560</v>
      </c>
      <c r="H92" s="33">
        <f>IF(G92="","",($C92*'VACSICK EST'!C$30))</f>
        <v>5.0206297898724825</v>
      </c>
      <c r="I92" s="33">
        <f>IF(H92="","",($C92*'VACSICK EST'!D$30))</f>
        <v>4.3254628595396252</v>
      </c>
      <c r="J92" s="33">
        <f>IF(I92="","",($C92*'VACSICK EST'!E$30))</f>
        <v>3.9866328079765485</v>
      </c>
      <c r="K92" s="33">
        <f>IF(J92="","",($C92*'VACSICK EST'!F$30))</f>
        <v>3.5312729378188501</v>
      </c>
      <c r="L92" s="33">
        <f>IF(K92="","",($C92*'VACSICK EST'!G$30))</f>
        <v>2.9281992131045897</v>
      </c>
      <c r="M92" s="33">
        <f>IF(L92="","",($C92*'VACSICK EST'!H$30))</f>
        <v>2.7179349238407422</v>
      </c>
      <c r="N92" s="33">
        <f>IF(M92="","",($C92*'VACSICK EST'!I$30))</f>
        <v>2.9145220043493527</v>
      </c>
      <c r="O92" s="33">
        <f>IF(N92="","",($C92*'VACSICK EST'!J$30))</f>
        <v>3.1324455305161325</v>
      </c>
      <c r="P92" s="33">
        <f>IF(O92="","",($C92*'VACSICK EST'!K$30))</f>
        <v>2.8900853913733289</v>
      </c>
      <c r="Q92" s="33">
        <f>IF(P92="","",($C92*'VACSICK EST'!L$30))</f>
        <v>2.8559835508769371</v>
      </c>
      <c r="R92" s="33">
        <f>IF(Q92="","",($C92*'VACSICK EST'!M$30))</f>
        <v>2.6623142749027777</v>
      </c>
      <c r="S92" s="33">
        <f>IF(R92="","",($C92*'VACSICK EST'!N$30))</f>
        <v>3.0345167158286337</v>
      </c>
    </row>
    <row r="93" spans="1:19" x14ac:dyDescent="0.25">
      <c r="A93" s="39" t="s">
        <v>33</v>
      </c>
      <c r="B93" s="39" t="s">
        <v>93</v>
      </c>
      <c r="C93" s="44">
        <v>1</v>
      </c>
      <c r="E93" s="11" t="str">
        <f t="shared" ref="E93" si="507">IF($B93="","","Union-Hrly - Headcount")</f>
        <v>Union-Hrly - Headcount</v>
      </c>
      <c r="F93" s="11">
        <f t="shared" ca="1" si="416"/>
        <v>2016</v>
      </c>
      <c r="G93" s="11" t="str">
        <f t="shared" si="417"/>
        <v>002660</v>
      </c>
      <c r="H93" s="13">
        <f t="shared" ref="H93" si="508">IF(G93="","",(IF($C93=0,0,$C93)))</f>
        <v>1</v>
      </c>
      <c r="I93" s="13">
        <f t="shared" ref="I93" si="509">IF(H93="","",(IF($C93=0,0,$C93)))</f>
        <v>1</v>
      </c>
      <c r="J93" s="13">
        <f t="shared" ref="J93" si="510">IF(I93="","",(IF($C93=0,0,$C93)))</f>
        <v>1</v>
      </c>
      <c r="K93" s="13">
        <f t="shared" ref="K93" si="511">IF(J93="","",(IF($C93=0,0,$C93)))</f>
        <v>1</v>
      </c>
      <c r="L93" s="13">
        <f t="shared" ref="L93" si="512">IF(K93="","",(IF($C93=0,0,$C93)))</f>
        <v>1</v>
      </c>
      <c r="M93" s="13">
        <f t="shared" ref="M93" si="513">IF(L93="","",(IF($C93=0,0,$C93)))</f>
        <v>1</v>
      </c>
      <c r="N93" s="13">
        <f t="shared" ref="N93" si="514">IF(M93="","",(IF($C93=0,0,$C93)))</f>
        <v>1</v>
      </c>
      <c r="O93" s="13">
        <f t="shared" ref="O93" si="515">IF(N93="","",(IF($C93=0,0,$C93)))</f>
        <v>1</v>
      </c>
      <c r="P93" s="13">
        <f t="shared" ref="P93" si="516">IF(O93="","",(IF($C93=0,0,$C93)))</f>
        <v>1</v>
      </c>
      <c r="Q93" s="13">
        <f t="shared" ref="Q93" si="517">IF(P93="","",(IF($C93=0,0,$C93)))</f>
        <v>1</v>
      </c>
      <c r="R93" s="13">
        <f t="shared" ref="R93" si="518">IF(Q93="","",(IF($C93=0,0,$C93)))</f>
        <v>1</v>
      </c>
      <c r="S93" s="13">
        <f t="shared" ref="S93" si="519">IF(R93="","",(IF($C93=0,0,$C93)))</f>
        <v>1</v>
      </c>
    </row>
    <row r="94" spans="1:19" x14ac:dyDescent="0.25">
      <c r="A94" s="39" t="s">
        <v>33</v>
      </c>
      <c r="B94" s="39" t="s">
        <v>92</v>
      </c>
      <c r="C94" s="44">
        <v>27.31</v>
      </c>
      <c r="E94" s="11" t="str">
        <f t="shared" ref="E94" si="520">IF($B94="","","Union-Hrly - Avg Hourly Rate")</f>
        <v>Union-Hrly - Avg Hourly Rate</v>
      </c>
      <c r="F94" s="11">
        <f t="shared" ca="1" si="416"/>
        <v>2016</v>
      </c>
      <c r="G94" s="11" t="str">
        <f t="shared" si="417"/>
        <v>002660</v>
      </c>
      <c r="H94" s="12">
        <f t="shared" ref="H94" si="521">IF(G94="","",(IF(C94=0,0,C94)*$G$4*$H$4*$I$4*$J$4))</f>
        <v>28.129300000000001</v>
      </c>
      <c r="I94" s="12">
        <f t="shared" ref="I94" si="522">IF(H94="","",(+H94))</f>
        <v>28.129300000000001</v>
      </c>
      <c r="J94" s="12">
        <f t="shared" ref="J94" si="523">IF(I94="","",(+I94))</f>
        <v>28.129300000000001</v>
      </c>
      <c r="K94" s="12">
        <f t="shared" ref="K94" si="524">IF(J94="","",(+J94))</f>
        <v>28.129300000000001</v>
      </c>
      <c r="L94" s="12">
        <f t="shared" ref="L94" si="525">IF(K94="","",(+K94))</f>
        <v>28.129300000000001</v>
      </c>
      <c r="M94" s="12">
        <f t="shared" ref="M94" si="526">IF(L94="","",(+L94))</f>
        <v>28.129300000000001</v>
      </c>
      <c r="N94" s="12">
        <f t="shared" ref="N94" si="527">IF(M94="","",(+M94))</f>
        <v>28.129300000000001</v>
      </c>
      <c r="O94" s="12">
        <f t="shared" ref="O94" si="528">IF(N94="","",(+N94))</f>
        <v>28.129300000000001</v>
      </c>
      <c r="P94" s="12">
        <f t="shared" ref="P94" si="529">IF(O94="","",(+O94))</f>
        <v>28.129300000000001</v>
      </c>
      <c r="Q94" s="12">
        <f t="shared" ref="Q94" si="530">IF(P94="","",(+P94))</f>
        <v>28.129300000000001</v>
      </c>
      <c r="R94" s="12">
        <f t="shared" ref="R94" si="531">IF(Q94="","",+Q94*$R$6)</f>
        <v>28.973179000000002</v>
      </c>
      <c r="S94" s="12">
        <f t="shared" ref="S94" si="532">IF(R94="","",+R94)</f>
        <v>28.973179000000002</v>
      </c>
    </row>
    <row r="95" spans="1:19" x14ac:dyDescent="0.25">
      <c r="A95" s="39" t="s">
        <v>33</v>
      </c>
      <c r="B95" s="39" t="s">
        <v>169</v>
      </c>
      <c r="C95" s="44"/>
      <c r="E95" s="11" t="str">
        <f t="shared" ref="E95" si="533">IF($B95="","","Union-Hrly - Other Offdty hrs/emp")</f>
        <v>Union-Hrly - Other Offdty hrs/emp</v>
      </c>
      <c r="F95" s="11">
        <f t="shared" ca="1" si="416"/>
        <v>2016</v>
      </c>
      <c r="G95" s="11" t="str">
        <f t="shared" si="417"/>
        <v>002660</v>
      </c>
      <c r="H95" s="36">
        <f t="shared" ref="H95:S95" si="534">IF(G95="","",IF(H$7="FEB",8,0))</f>
        <v>0</v>
      </c>
      <c r="I95" s="36">
        <f t="shared" si="534"/>
        <v>8</v>
      </c>
      <c r="J95" s="36">
        <f t="shared" si="534"/>
        <v>0</v>
      </c>
      <c r="K95" s="36">
        <f t="shared" si="534"/>
        <v>0</v>
      </c>
      <c r="L95" s="36">
        <f t="shared" si="534"/>
        <v>0</v>
      </c>
      <c r="M95" s="36">
        <f t="shared" si="534"/>
        <v>0</v>
      </c>
      <c r="N95" s="36">
        <f t="shared" si="534"/>
        <v>0</v>
      </c>
      <c r="O95" s="36">
        <f t="shared" si="534"/>
        <v>0</v>
      </c>
      <c r="P95" s="36">
        <f t="shared" si="534"/>
        <v>0</v>
      </c>
      <c r="Q95" s="36">
        <f t="shared" si="534"/>
        <v>0</v>
      </c>
      <c r="R95" s="36">
        <f t="shared" si="534"/>
        <v>0</v>
      </c>
      <c r="S95" s="36">
        <f t="shared" si="534"/>
        <v>0</v>
      </c>
    </row>
    <row r="96" spans="1:19" x14ac:dyDescent="0.25">
      <c r="A96" s="39" t="s">
        <v>33</v>
      </c>
      <c r="B96" s="39" t="s">
        <v>94</v>
      </c>
      <c r="C96" s="44">
        <v>120</v>
      </c>
      <c r="E96" s="11" t="str">
        <f t="shared" ref="E96" si="535">IF($B96="","","Union-Hrly - Vacation Hours")</f>
        <v>Union-Hrly - Vacation Hours</v>
      </c>
      <c r="F96" s="11">
        <f t="shared" ca="1" si="416"/>
        <v>2016</v>
      </c>
      <c r="G96" s="11" t="str">
        <f t="shared" si="417"/>
        <v>002660</v>
      </c>
      <c r="H96" s="33">
        <f>IF(G96="","",($C96*'VACSICK EST'!C$50))</f>
        <v>5.0782239448963722</v>
      </c>
      <c r="I96" s="33">
        <f>IF(H96="","",($C96*'VACSICK EST'!D$50))</f>
        <v>5.4115120168865962</v>
      </c>
      <c r="J96" s="33">
        <f>IF(I96="","",($C96*'VACSICK EST'!E$50))</f>
        <v>5.7448000888768185</v>
      </c>
      <c r="K96" s="33">
        <f>IF(J96="","",($C96*'VACSICK EST'!F$50))</f>
        <v>8.3520509560430067</v>
      </c>
      <c r="L96" s="33">
        <f>IF(K96="","",($C96*'VACSICK EST'!G$50))</f>
        <v>10.433151053560628</v>
      </c>
      <c r="M96" s="33">
        <f>IF(L96="","",($C96*'VACSICK EST'!H$50))</f>
        <v>11.78625124983027</v>
      </c>
      <c r="N96" s="33">
        <f>IF(M96="","",($C96*'VACSICK EST'!I$50))</f>
        <v>13.640616706373208</v>
      </c>
      <c r="O96" s="33">
        <f>IF(N96="","",($C96*'VACSICK EST'!J$50))</f>
        <v>9.2344990186517872</v>
      </c>
      <c r="P96" s="33">
        <f>IF(O96="","",($C96*'VACSICK EST'!K$50))</f>
        <v>8.2222908000148127</v>
      </c>
      <c r="Q96" s="33">
        <f>IF(P96="","",($C96*'VACSICK EST'!L$50))</f>
        <v>10.852649640172322</v>
      </c>
      <c r="R96" s="33">
        <f>IF(Q96="","",($C96*'VACSICK EST'!M$50))</f>
        <v>10.404907975460123</v>
      </c>
      <c r="S96" s="33">
        <f>IF(R96="","",($C96*'VACSICK EST'!N$50))</f>
        <v>20.839046549234055</v>
      </c>
    </row>
    <row r="97" spans="1:19" x14ac:dyDescent="0.25">
      <c r="A97" s="39" t="s">
        <v>33</v>
      </c>
      <c r="B97" s="39" t="s">
        <v>95</v>
      </c>
      <c r="C97" s="44">
        <v>40</v>
      </c>
      <c r="E97" s="11" t="str">
        <f t="shared" ref="E97" si="536">IF($B97="","","Union-Hrly - Sick Time Hours")</f>
        <v>Union-Hrly - Sick Time Hours</v>
      </c>
      <c r="F97" s="11">
        <f t="shared" ca="1" si="416"/>
        <v>2016</v>
      </c>
      <c r="G97" s="11" t="str">
        <f t="shared" si="417"/>
        <v>002660</v>
      </c>
      <c r="H97" s="33">
        <f>IF(G97="","",($C97*'VACSICK EST'!C$30))</f>
        <v>5.0206297898724825</v>
      </c>
      <c r="I97" s="33">
        <f>IF(H97="","",($C97*'VACSICK EST'!D$30))</f>
        <v>4.3254628595396252</v>
      </c>
      <c r="J97" s="33">
        <f>IF(I97="","",($C97*'VACSICK EST'!E$30))</f>
        <v>3.9866328079765485</v>
      </c>
      <c r="K97" s="33">
        <f>IF(J97="","",($C97*'VACSICK EST'!F$30))</f>
        <v>3.5312729378188501</v>
      </c>
      <c r="L97" s="33">
        <f>IF(K97="","",($C97*'VACSICK EST'!G$30))</f>
        <v>2.9281992131045897</v>
      </c>
      <c r="M97" s="33">
        <f>IF(L97="","",($C97*'VACSICK EST'!H$30))</f>
        <v>2.7179349238407422</v>
      </c>
      <c r="N97" s="33">
        <f>IF(M97="","",($C97*'VACSICK EST'!I$30))</f>
        <v>2.9145220043493527</v>
      </c>
      <c r="O97" s="33">
        <f>IF(N97="","",($C97*'VACSICK EST'!J$30))</f>
        <v>3.1324455305161325</v>
      </c>
      <c r="P97" s="33">
        <f>IF(O97="","",($C97*'VACSICK EST'!K$30))</f>
        <v>2.8900853913733289</v>
      </c>
      <c r="Q97" s="33">
        <f>IF(P97="","",($C97*'VACSICK EST'!L$30))</f>
        <v>2.8559835508769371</v>
      </c>
      <c r="R97" s="33">
        <f>IF(Q97="","",($C97*'VACSICK EST'!M$30))</f>
        <v>2.6623142749027777</v>
      </c>
      <c r="S97" s="33">
        <f>IF(R97="","",($C97*'VACSICK EST'!N$30))</f>
        <v>3.0345167158286337</v>
      </c>
    </row>
    <row r="98" spans="1:19" x14ac:dyDescent="0.25">
      <c r="A98" s="39" t="s">
        <v>36</v>
      </c>
      <c r="B98" s="39" t="s">
        <v>93</v>
      </c>
      <c r="C98" s="44">
        <v>6</v>
      </c>
      <c r="E98" s="11" t="str">
        <f t="shared" ref="E98" si="537">IF($B98="","","Union-Hrly - Headcount")</f>
        <v>Union-Hrly - Headcount</v>
      </c>
      <c r="F98" s="11">
        <f t="shared" ca="1" si="416"/>
        <v>2016</v>
      </c>
      <c r="G98" s="11" t="str">
        <f t="shared" si="417"/>
        <v>002710</v>
      </c>
      <c r="H98" s="13">
        <f t="shared" ref="H98" si="538">IF(G98="","",(IF($C98=0,0,$C98)))</f>
        <v>6</v>
      </c>
      <c r="I98" s="13">
        <f t="shared" ref="I98" si="539">IF(H98="","",(IF($C98=0,0,$C98)))</f>
        <v>6</v>
      </c>
      <c r="J98" s="13">
        <f t="shared" ref="J98" si="540">IF(I98="","",(IF($C98=0,0,$C98)))</f>
        <v>6</v>
      </c>
      <c r="K98" s="13">
        <f t="shared" ref="K98" si="541">IF(J98="","",(IF($C98=0,0,$C98)))</f>
        <v>6</v>
      </c>
      <c r="L98" s="13">
        <f t="shared" ref="L98" si="542">IF(K98="","",(IF($C98=0,0,$C98)))</f>
        <v>6</v>
      </c>
      <c r="M98" s="13">
        <f t="shared" ref="M98" si="543">IF(L98="","",(IF($C98=0,0,$C98)))</f>
        <v>6</v>
      </c>
      <c r="N98" s="13">
        <f t="shared" ref="N98" si="544">IF(M98="","",(IF($C98=0,0,$C98)))</f>
        <v>6</v>
      </c>
      <c r="O98" s="13">
        <f t="shared" ref="O98" si="545">IF(N98="","",(IF($C98=0,0,$C98)))</f>
        <v>6</v>
      </c>
      <c r="P98" s="13">
        <f t="shared" ref="P98" si="546">IF(O98="","",(IF($C98=0,0,$C98)))</f>
        <v>6</v>
      </c>
      <c r="Q98" s="13">
        <f t="shared" ref="Q98" si="547">IF(P98="","",(IF($C98=0,0,$C98)))</f>
        <v>6</v>
      </c>
      <c r="R98" s="13">
        <f t="shared" ref="R98" si="548">IF(Q98="","",(IF($C98=0,0,$C98)))</f>
        <v>6</v>
      </c>
      <c r="S98" s="13">
        <f t="shared" ref="S98" si="549">IF(R98="","",(IF($C98=0,0,$C98)))</f>
        <v>6</v>
      </c>
    </row>
    <row r="99" spans="1:19" x14ac:dyDescent="0.25">
      <c r="A99" s="39" t="s">
        <v>36</v>
      </c>
      <c r="B99" s="39" t="s">
        <v>92</v>
      </c>
      <c r="C99" s="44">
        <v>32.918333333333337</v>
      </c>
      <c r="E99" s="11" t="str">
        <f t="shared" ref="E99" si="550">IF($B99="","","Union-Hrly - Avg Hourly Rate")</f>
        <v>Union-Hrly - Avg Hourly Rate</v>
      </c>
      <c r="F99" s="11">
        <f t="shared" ca="1" si="416"/>
        <v>2016</v>
      </c>
      <c r="G99" s="11" t="str">
        <f t="shared" si="417"/>
        <v>002710</v>
      </c>
      <c r="H99" s="12">
        <f t="shared" ref="H99" si="551">IF(G99="","",(IF(C99=0,0,C99)*$G$4*$H$4*$I$4*$J$4))</f>
        <v>33.905883333333335</v>
      </c>
      <c r="I99" s="12">
        <f t="shared" ref="I99" si="552">IF(H99="","",(+H99))</f>
        <v>33.905883333333335</v>
      </c>
      <c r="J99" s="12">
        <f t="shared" ref="J99" si="553">IF(I99="","",(+I99))</f>
        <v>33.905883333333335</v>
      </c>
      <c r="K99" s="12">
        <f t="shared" ref="K99" si="554">IF(J99="","",(+J99))</f>
        <v>33.905883333333335</v>
      </c>
      <c r="L99" s="12">
        <f t="shared" ref="L99" si="555">IF(K99="","",(+K99))</f>
        <v>33.905883333333335</v>
      </c>
      <c r="M99" s="12">
        <f t="shared" ref="M99" si="556">IF(L99="","",(+L99))</f>
        <v>33.905883333333335</v>
      </c>
      <c r="N99" s="12">
        <f t="shared" ref="N99" si="557">IF(M99="","",(+M99))</f>
        <v>33.905883333333335</v>
      </c>
      <c r="O99" s="12">
        <f t="shared" ref="O99" si="558">IF(N99="","",(+N99))</f>
        <v>33.905883333333335</v>
      </c>
      <c r="P99" s="12">
        <f t="shared" ref="P99" si="559">IF(O99="","",(+O99))</f>
        <v>33.905883333333335</v>
      </c>
      <c r="Q99" s="12">
        <f t="shared" ref="Q99" si="560">IF(P99="","",(+P99))</f>
        <v>33.905883333333335</v>
      </c>
      <c r="R99" s="12">
        <f t="shared" ref="R99" si="561">IF(Q99="","",+Q99*$R$6)</f>
        <v>34.923059833333333</v>
      </c>
      <c r="S99" s="12">
        <f t="shared" ref="S99" si="562">IF(R99="","",+R99)</f>
        <v>34.923059833333333</v>
      </c>
    </row>
    <row r="100" spans="1:19" x14ac:dyDescent="0.25">
      <c r="A100" s="39" t="s">
        <v>36</v>
      </c>
      <c r="B100" s="39" t="s">
        <v>169</v>
      </c>
      <c r="C100" s="44"/>
      <c r="E100" s="11" t="str">
        <f t="shared" ref="E100" si="563">IF($B100="","","Union-Hrly - Other Offdty hrs/emp")</f>
        <v>Union-Hrly - Other Offdty hrs/emp</v>
      </c>
      <c r="F100" s="11">
        <f t="shared" ca="1" si="416"/>
        <v>2016</v>
      </c>
      <c r="G100" s="11" t="str">
        <f t="shared" si="417"/>
        <v>002710</v>
      </c>
      <c r="H100" s="36">
        <f t="shared" ref="H100:S100" si="564">IF(G100="","",IF(H$7="FEB",8,0))</f>
        <v>0</v>
      </c>
      <c r="I100" s="36">
        <f t="shared" si="564"/>
        <v>8</v>
      </c>
      <c r="J100" s="36">
        <f t="shared" si="564"/>
        <v>0</v>
      </c>
      <c r="K100" s="36">
        <f t="shared" si="564"/>
        <v>0</v>
      </c>
      <c r="L100" s="36">
        <f t="shared" si="564"/>
        <v>0</v>
      </c>
      <c r="M100" s="36">
        <f t="shared" si="564"/>
        <v>0</v>
      </c>
      <c r="N100" s="36">
        <f t="shared" si="564"/>
        <v>0</v>
      </c>
      <c r="O100" s="36">
        <f t="shared" si="564"/>
        <v>0</v>
      </c>
      <c r="P100" s="36">
        <f t="shared" si="564"/>
        <v>0</v>
      </c>
      <c r="Q100" s="36">
        <f t="shared" si="564"/>
        <v>0</v>
      </c>
      <c r="R100" s="36">
        <f t="shared" si="564"/>
        <v>0</v>
      </c>
      <c r="S100" s="36">
        <f t="shared" si="564"/>
        <v>0</v>
      </c>
    </row>
    <row r="101" spans="1:19" x14ac:dyDescent="0.25">
      <c r="A101" s="39" t="s">
        <v>36</v>
      </c>
      <c r="B101" s="39" t="s">
        <v>94</v>
      </c>
      <c r="C101" s="44">
        <v>920</v>
      </c>
      <c r="E101" s="11" t="str">
        <f t="shared" ref="E101" si="565">IF($B101="","","Union-Hrly - Vacation Hours")</f>
        <v>Union-Hrly - Vacation Hours</v>
      </c>
      <c r="F101" s="11">
        <f t="shared" ca="1" si="416"/>
        <v>2016</v>
      </c>
      <c r="G101" s="11" t="str">
        <f t="shared" si="417"/>
        <v>002710</v>
      </c>
      <c r="H101" s="33">
        <f>IF(G101="","",($C101*'VACSICK EST'!C$50))</f>
        <v>38.933050244205518</v>
      </c>
      <c r="I101" s="33">
        <f>IF(H101="","",($C101*'VACSICK EST'!D$50))</f>
        <v>41.488258796130566</v>
      </c>
      <c r="J101" s="33">
        <f>IF(I101="","",($C101*'VACSICK EST'!E$50))</f>
        <v>44.043467348055614</v>
      </c>
      <c r="K101" s="33">
        <f>IF(J101="","",($C101*'VACSICK EST'!F$50))</f>
        <v>64.032390662996377</v>
      </c>
      <c r="L101" s="33">
        <f>IF(K101="","",($C101*'VACSICK EST'!G$50))</f>
        <v>79.987491410631478</v>
      </c>
      <c r="M101" s="33">
        <f>IF(L101="","",($C101*'VACSICK EST'!H$50))</f>
        <v>90.361259582032076</v>
      </c>
      <c r="N101" s="33">
        <f>IF(M101="","",($C101*'VACSICK EST'!I$50))</f>
        <v>104.57806141552793</v>
      </c>
      <c r="O101" s="33">
        <f>IF(N101="","",($C101*'VACSICK EST'!J$50))</f>
        <v>70.797825809663706</v>
      </c>
      <c r="P101" s="33">
        <f>IF(O101="","",($C101*'VACSICK EST'!K$50))</f>
        <v>63.037562800113562</v>
      </c>
      <c r="Q101" s="33">
        <f>IF(P101="","",($C101*'VACSICK EST'!L$50))</f>
        <v>83.203647241321136</v>
      </c>
      <c r="R101" s="33">
        <f>IF(Q101="","",($C101*'VACSICK EST'!M$50))</f>
        <v>79.770961145194278</v>
      </c>
      <c r="S101" s="33">
        <f>IF(R101="","",($C101*'VACSICK EST'!N$50))</f>
        <v>159.76602354412773</v>
      </c>
    </row>
    <row r="102" spans="1:19" x14ac:dyDescent="0.25">
      <c r="A102" s="39" t="s">
        <v>36</v>
      </c>
      <c r="B102" s="39" t="s">
        <v>95</v>
      </c>
      <c r="C102" s="44">
        <v>240</v>
      </c>
      <c r="E102" s="11" t="str">
        <f t="shared" ref="E102" si="566">IF($B102="","","Union-Hrly - Sick Time Hours")</f>
        <v>Union-Hrly - Sick Time Hours</v>
      </c>
      <c r="F102" s="11">
        <f t="shared" ca="1" si="416"/>
        <v>2016</v>
      </c>
      <c r="G102" s="11" t="str">
        <f t="shared" si="417"/>
        <v>002710</v>
      </c>
      <c r="H102" s="33">
        <f>IF(G102="","",($C102*'VACSICK EST'!C$30))</f>
        <v>30.123778739234897</v>
      </c>
      <c r="I102" s="33">
        <f>IF(H102="","",($C102*'VACSICK EST'!D$30))</f>
        <v>25.952777157237751</v>
      </c>
      <c r="J102" s="33">
        <f>IF(I102="","",($C102*'VACSICK EST'!E$30))</f>
        <v>23.919796847859292</v>
      </c>
      <c r="K102" s="33">
        <f>IF(J102="","",($C102*'VACSICK EST'!F$30))</f>
        <v>21.187637626913101</v>
      </c>
      <c r="L102" s="33">
        <f>IF(K102="","",($C102*'VACSICK EST'!G$30))</f>
        <v>17.569195278627539</v>
      </c>
      <c r="M102" s="33">
        <f>IF(L102="","",($C102*'VACSICK EST'!H$30))</f>
        <v>16.307609543044453</v>
      </c>
      <c r="N102" s="33">
        <f>IF(M102="","",($C102*'VACSICK EST'!I$30))</f>
        <v>17.487132026096116</v>
      </c>
      <c r="O102" s="33">
        <f>IF(N102="","",($C102*'VACSICK EST'!J$30))</f>
        <v>18.794673183096794</v>
      </c>
      <c r="P102" s="33">
        <f>IF(O102="","",($C102*'VACSICK EST'!K$30))</f>
        <v>17.340512348239972</v>
      </c>
      <c r="Q102" s="33">
        <f>IF(P102="","",($C102*'VACSICK EST'!L$30))</f>
        <v>17.135901305261623</v>
      </c>
      <c r="R102" s="33">
        <f>IF(Q102="","",($C102*'VACSICK EST'!M$30))</f>
        <v>15.973885649416667</v>
      </c>
      <c r="S102" s="33">
        <f>IF(R102="","",($C102*'VACSICK EST'!N$30))</f>
        <v>18.207100294971802</v>
      </c>
    </row>
    <row r="103" spans="1:19" x14ac:dyDescent="0.25">
      <c r="A103" s="39" t="s">
        <v>38</v>
      </c>
      <c r="B103" s="39" t="s">
        <v>93</v>
      </c>
      <c r="C103" s="44">
        <v>12</v>
      </c>
      <c r="E103" s="11" t="str">
        <f t="shared" ref="E103" si="567">IF($B103="","","Union-Hrly - Headcount")</f>
        <v>Union-Hrly - Headcount</v>
      </c>
      <c r="F103" s="11">
        <f t="shared" ca="1" si="416"/>
        <v>2016</v>
      </c>
      <c r="G103" s="11" t="str">
        <f t="shared" si="417"/>
        <v>002730</v>
      </c>
      <c r="H103" s="13">
        <f t="shared" ref="H103" si="568">IF(G103="","",(IF($C103=0,0,$C103)))</f>
        <v>12</v>
      </c>
      <c r="I103" s="13">
        <f t="shared" ref="I103" si="569">IF(H103="","",(IF($C103=0,0,$C103)))</f>
        <v>12</v>
      </c>
      <c r="J103" s="13">
        <f t="shared" ref="J103" si="570">IF(I103="","",(IF($C103=0,0,$C103)))</f>
        <v>12</v>
      </c>
      <c r="K103" s="13">
        <f t="shared" ref="K103" si="571">IF(J103="","",(IF($C103=0,0,$C103)))</f>
        <v>12</v>
      </c>
      <c r="L103" s="13">
        <f t="shared" ref="L103" si="572">IF(K103="","",(IF($C103=0,0,$C103)))</f>
        <v>12</v>
      </c>
      <c r="M103" s="13">
        <f t="shared" ref="M103" si="573">IF(L103="","",(IF($C103=0,0,$C103)))</f>
        <v>12</v>
      </c>
      <c r="N103" s="13">
        <f t="shared" ref="N103" si="574">IF(M103="","",(IF($C103=0,0,$C103)))</f>
        <v>12</v>
      </c>
      <c r="O103" s="13">
        <f t="shared" ref="O103" si="575">IF(N103="","",(IF($C103=0,0,$C103)))</f>
        <v>12</v>
      </c>
      <c r="P103" s="13">
        <f t="shared" ref="P103" si="576">IF(O103="","",(IF($C103=0,0,$C103)))</f>
        <v>12</v>
      </c>
      <c r="Q103" s="13">
        <f t="shared" ref="Q103" si="577">IF(P103="","",(IF($C103=0,0,$C103)))</f>
        <v>12</v>
      </c>
      <c r="R103" s="13">
        <f t="shared" ref="R103" si="578">IF(Q103="","",(IF($C103=0,0,$C103)))</f>
        <v>12</v>
      </c>
      <c r="S103" s="13">
        <f t="shared" ref="S103" si="579">IF(R103="","",(IF($C103=0,0,$C103)))</f>
        <v>12</v>
      </c>
    </row>
    <row r="104" spans="1:19" x14ac:dyDescent="0.25">
      <c r="A104" s="39" t="s">
        <v>38</v>
      </c>
      <c r="B104" s="39" t="s">
        <v>92</v>
      </c>
      <c r="C104" s="44">
        <v>32.470000000000006</v>
      </c>
      <c r="E104" s="11" t="str">
        <f t="shared" ref="E104" si="580">IF($B104="","","Union-Hrly - Avg Hourly Rate")</f>
        <v>Union-Hrly - Avg Hourly Rate</v>
      </c>
      <c r="F104" s="11">
        <f t="shared" ca="1" si="416"/>
        <v>2016</v>
      </c>
      <c r="G104" s="11" t="str">
        <f t="shared" si="417"/>
        <v>002730</v>
      </c>
      <c r="H104" s="12">
        <f t="shared" ref="H104" si="581">IF(G104="","",(IF(C104=0,0,C104)*$G$4*$H$4*$I$4*$J$4))</f>
        <v>33.444100000000006</v>
      </c>
      <c r="I104" s="12">
        <f t="shared" ref="I104" si="582">IF(H104="","",(+H104))</f>
        <v>33.444100000000006</v>
      </c>
      <c r="J104" s="12">
        <f t="shared" ref="J104" si="583">IF(I104="","",(+I104))</f>
        <v>33.444100000000006</v>
      </c>
      <c r="K104" s="12">
        <f t="shared" ref="K104" si="584">IF(J104="","",(+J104))</f>
        <v>33.444100000000006</v>
      </c>
      <c r="L104" s="12">
        <f t="shared" ref="L104" si="585">IF(K104="","",(+K104))</f>
        <v>33.444100000000006</v>
      </c>
      <c r="M104" s="12">
        <f t="shared" ref="M104" si="586">IF(L104="","",(+L104))</f>
        <v>33.444100000000006</v>
      </c>
      <c r="N104" s="12">
        <f t="shared" ref="N104" si="587">IF(M104="","",(+M104))</f>
        <v>33.444100000000006</v>
      </c>
      <c r="O104" s="12">
        <f t="shared" ref="O104" si="588">IF(N104="","",(+N104))</f>
        <v>33.444100000000006</v>
      </c>
      <c r="P104" s="12">
        <f t="shared" ref="P104" si="589">IF(O104="","",(+O104))</f>
        <v>33.444100000000006</v>
      </c>
      <c r="Q104" s="12">
        <f t="shared" ref="Q104" si="590">IF(P104="","",(+P104))</f>
        <v>33.444100000000006</v>
      </c>
      <c r="R104" s="12">
        <f t="shared" ref="R104" si="591">IF(Q104="","",+Q104*$R$6)</f>
        <v>34.447423000000008</v>
      </c>
      <c r="S104" s="12">
        <f t="shared" ref="S104" si="592">IF(R104="","",+R104)</f>
        <v>34.447423000000008</v>
      </c>
    </row>
    <row r="105" spans="1:19" x14ac:dyDescent="0.25">
      <c r="A105" s="39" t="s">
        <v>38</v>
      </c>
      <c r="B105" s="39" t="s">
        <v>169</v>
      </c>
      <c r="C105" s="44"/>
      <c r="E105" s="11" t="str">
        <f t="shared" ref="E105" si="593">IF($B105="","","Union-Hrly - Other Offdty hrs/emp")</f>
        <v>Union-Hrly - Other Offdty hrs/emp</v>
      </c>
      <c r="F105" s="11">
        <f t="shared" ca="1" si="416"/>
        <v>2016</v>
      </c>
      <c r="G105" s="11" t="str">
        <f t="shared" si="417"/>
        <v>002730</v>
      </c>
      <c r="H105" s="36">
        <f t="shared" ref="H105:S105" si="594">IF(G105="","",IF(H$7="FEB",8,0))</f>
        <v>0</v>
      </c>
      <c r="I105" s="36">
        <f t="shared" si="594"/>
        <v>8</v>
      </c>
      <c r="J105" s="36">
        <f t="shared" si="594"/>
        <v>0</v>
      </c>
      <c r="K105" s="36">
        <f t="shared" si="594"/>
        <v>0</v>
      </c>
      <c r="L105" s="36">
        <f t="shared" si="594"/>
        <v>0</v>
      </c>
      <c r="M105" s="36">
        <f t="shared" si="594"/>
        <v>0</v>
      </c>
      <c r="N105" s="36">
        <f t="shared" si="594"/>
        <v>0</v>
      </c>
      <c r="O105" s="36">
        <f t="shared" si="594"/>
        <v>0</v>
      </c>
      <c r="P105" s="36">
        <f t="shared" si="594"/>
        <v>0</v>
      </c>
      <c r="Q105" s="36">
        <f t="shared" si="594"/>
        <v>0</v>
      </c>
      <c r="R105" s="36">
        <f t="shared" si="594"/>
        <v>0</v>
      </c>
      <c r="S105" s="36">
        <f t="shared" si="594"/>
        <v>0</v>
      </c>
    </row>
    <row r="106" spans="1:19" x14ac:dyDescent="0.25">
      <c r="A106" s="39" t="s">
        <v>38</v>
      </c>
      <c r="B106" s="39" t="s">
        <v>94</v>
      </c>
      <c r="C106" s="44">
        <v>1440</v>
      </c>
      <c r="E106" s="11" t="str">
        <f t="shared" ref="E106" si="595">IF($B106="","","Union-Hrly - Vacation Hours")</f>
        <v>Union-Hrly - Vacation Hours</v>
      </c>
      <c r="F106" s="11">
        <f t="shared" ca="1" si="416"/>
        <v>2016</v>
      </c>
      <c r="G106" s="11" t="str">
        <f t="shared" si="417"/>
        <v>002730</v>
      </c>
      <c r="H106" s="33">
        <f>IF(G106="","",($C106*'VACSICK EST'!C$50))</f>
        <v>60.938687338756466</v>
      </c>
      <c r="I106" s="33">
        <f>IF(H106="","",($C106*'VACSICK EST'!D$50))</f>
        <v>64.938144202639151</v>
      </c>
      <c r="J106" s="33">
        <f>IF(I106="","",($C106*'VACSICK EST'!E$50))</f>
        <v>68.937601066521822</v>
      </c>
      <c r="K106" s="33">
        <f>IF(J106="","",($C106*'VACSICK EST'!F$50))</f>
        <v>100.22461147251607</v>
      </c>
      <c r="L106" s="33">
        <f>IF(K106="","",($C106*'VACSICK EST'!G$50))</f>
        <v>125.19781264272754</v>
      </c>
      <c r="M106" s="33">
        <f>IF(L106="","",($C106*'VACSICK EST'!H$50))</f>
        <v>141.43501499796324</v>
      </c>
      <c r="N106" s="33">
        <f>IF(M106="","",($C106*'VACSICK EST'!I$50))</f>
        <v>163.6874004764785</v>
      </c>
      <c r="O106" s="33">
        <f>IF(N106="","",($C106*'VACSICK EST'!J$50))</f>
        <v>110.81398822382145</v>
      </c>
      <c r="P106" s="33">
        <f>IF(O106="","",($C106*'VACSICK EST'!K$50))</f>
        <v>98.667489600177746</v>
      </c>
      <c r="Q106" s="33">
        <f>IF(P106="","",($C106*'VACSICK EST'!L$50))</f>
        <v>130.23179568206785</v>
      </c>
      <c r="R106" s="33">
        <f>IF(Q106="","",($C106*'VACSICK EST'!M$50))</f>
        <v>124.85889570552148</v>
      </c>
      <c r="S106" s="33">
        <f>IF(R106="","",($C106*'VACSICK EST'!N$50))</f>
        <v>250.06855859080864</v>
      </c>
    </row>
    <row r="107" spans="1:19" x14ac:dyDescent="0.25">
      <c r="A107" s="39" t="s">
        <v>38</v>
      </c>
      <c r="B107" s="39" t="s">
        <v>95</v>
      </c>
      <c r="C107" s="44">
        <v>480</v>
      </c>
      <c r="E107" s="11" t="str">
        <f t="shared" ref="E107" si="596">IF($B107="","","Union-Hrly - Sick Time Hours")</f>
        <v>Union-Hrly - Sick Time Hours</v>
      </c>
      <c r="F107" s="11">
        <f t="shared" ca="1" si="416"/>
        <v>2016</v>
      </c>
      <c r="G107" s="11" t="str">
        <f t="shared" si="417"/>
        <v>002730</v>
      </c>
      <c r="H107" s="33">
        <f>IF(G107="","",($C107*'VACSICK EST'!C$30))</f>
        <v>60.247557478469794</v>
      </c>
      <c r="I107" s="33">
        <f>IF(H107="","",($C107*'VACSICK EST'!D$30))</f>
        <v>51.905554314475502</v>
      </c>
      <c r="J107" s="33">
        <f>IF(I107="","",($C107*'VACSICK EST'!E$30))</f>
        <v>47.839593695718584</v>
      </c>
      <c r="K107" s="33">
        <f>IF(J107="","",($C107*'VACSICK EST'!F$30))</f>
        <v>42.375275253826203</v>
      </c>
      <c r="L107" s="33">
        <f>IF(K107="","",($C107*'VACSICK EST'!G$30))</f>
        <v>35.138390557255079</v>
      </c>
      <c r="M107" s="33">
        <f>IF(L107="","",($C107*'VACSICK EST'!H$30))</f>
        <v>32.615219086088906</v>
      </c>
      <c r="N107" s="33">
        <f>IF(M107="","",($C107*'VACSICK EST'!I$30))</f>
        <v>34.974264052192233</v>
      </c>
      <c r="O107" s="33">
        <f>IF(N107="","",($C107*'VACSICK EST'!J$30))</f>
        <v>37.589346366193588</v>
      </c>
      <c r="P107" s="33">
        <f>IF(O107="","",($C107*'VACSICK EST'!K$30))</f>
        <v>34.681024696479945</v>
      </c>
      <c r="Q107" s="33">
        <f>IF(P107="","",($C107*'VACSICK EST'!L$30))</f>
        <v>34.271802610523245</v>
      </c>
      <c r="R107" s="33">
        <f>IF(Q107="","",($C107*'VACSICK EST'!M$30))</f>
        <v>31.947771298833334</v>
      </c>
      <c r="S107" s="33">
        <f>IF(R107="","",($C107*'VACSICK EST'!N$30))</f>
        <v>36.414200589943604</v>
      </c>
    </row>
    <row r="108" spans="1:19" x14ac:dyDescent="0.25">
      <c r="A108" s="39" t="s">
        <v>39</v>
      </c>
      <c r="B108" s="39" t="s">
        <v>93</v>
      </c>
      <c r="C108" s="44">
        <v>11</v>
      </c>
      <c r="E108" s="11" t="str">
        <f t="shared" ref="E108" si="597">IF($B108="","","Union-Hrly - Headcount")</f>
        <v>Union-Hrly - Headcount</v>
      </c>
      <c r="F108" s="11">
        <f t="shared" ca="1" si="416"/>
        <v>2016</v>
      </c>
      <c r="G108" s="11" t="str">
        <f t="shared" si="417"/>
        <v>002740</v>
      </c>
      <c r="H108" s="13">
        <f t="shared" ref="H108" si="598">IF(G108="","",(IF($C108=0,0,$C108)))</f>
        <v>11</v>
      </c>
      <c r="I108" s="13">
        <f t="shared" ref="I108" si="599">IF(H108="","",(IF($C108=0,0,$C108)))</f>
        <v>11</v>
      </c>
      <c r="J108" s="13">
        <f t="shared" ref="J108" si="600">IF(I108="","",(IF($C108=0,0,$C108)))</f>
        <v>11</v>
      </c>
      <c r="K108" s="13">
        <f t="shared" ref="K108" si="601">IF(J108="","",(IF($C108=0,0,$C108)))</f>
        <v>11</v>
      </c>
      <c r="L108" s="13">
        <f t="shared" ref="L108" si="602">IF(K108="","",(IF($C108=0,0,$C108)))</f>
        <v>11</v>
      </c>
      <c r="M108" s="13">
        <f t="shared" ref="M108" si="603">IF(L108="","",(IF($C108=0,0,$C108)))</f>
        <v>11</v>
      </c>
      <c r="N108" s="13">
        <f t="shared" ref="N108" si="604">IF(M108="","",(IF($C108=0,0,$C108)))</f>
        <v>11</v>
      </c>
      <c r="O108" s="13">
        <f t="shared" ref="O108" si="605">IF(N108="","",(IF($C108=0,0,$C108)))</f>
        <v>11</v>
      </c>
      <c r="P108" s="13">
        <f t="shared" ref="P108" si="606">IF(O108="","",(IF($C108=0,0,$C108)))</f>
        <v>11</v>
      </c>
      <c r="Q108" s="13">
        <f t="shared" ref="Q108" si="607">IF(P108="","",(IF($C108=0,0,$C108)))</f>
        <v>11</v>
      </c>
      <c r="R108" s="13">
        <f t="shared" ref="R108" si="608">IF(Q108="","",(IF($C108=0,0,$C108)))</f>
        <v>11</v>
      </c>
      <c r="S108" s="13">
        <f t="shared" ref="S108" si="609">IF(R108="","",(IF($C108=0,0,$C108)))</f>
        <v>11</v>
      </c>
    </row>
    <row r="109" spans="1:19" x14ac:dyDescent="0.25">
      <c r="A109" s="39" t="s">
        <v>39</v>
      </c>
      <c r="B109" s="39" t="s">
        <v>92</v>
      </c>
      <c r="C109" s="44">
        <v>30.506363636363641</v>
      </c>
      <c r="E109" s="11" t="str">
        <f t="shared" ref="E109" si="610">IF($B109="","","Union-Hrly - Avg Hourly Rate")</f>
        <v>Union-Hrly - Avg Hourly Rate</v>
      </c>
      <c r="F109" s="11">
        <f t="shared" ca="1" si="416"/>
        <v>2016</v>
      </c>
      <c r="G109" s="11" t="str">
        <f t="shared" si="417"/>
        <v>002740</v>
      </c>
      <c r="H109" s="12">
        <f t="shared" ref="H109" si="611">IF(G109="","",(IF(C109=0,0,C109)*$G$4*$H$4*$I$4*$J$4))</f>
        <v>31.421554545454551</v>
      </c>
      <c r="I109" s="12">
        <f t="shared" ref="I109" si="612">IF(H109="","",(+H109))</f>
        <v>31.421554545454551</v>
      </c>
      <c r="J109" s="12">
        <f t="shared" ref="J109" si="613">IF(I109="","",(+I109))</f>
        <v>31.421554545454551</v>
      </c>
      <c r="K109" s="12">
        <f t="shared" ref="K109" si="614">IF(J109="","",(+J109))</f>
        <v>31.421554545454551</v>
      </c>
      <c r="L109" s="12">
        <f t="shared" ref="L109" si="615">IF(K109="","",(+K109))</f>
        <v>31.421554545454551</v>
      </c>
      <c r="M109" s="12">
        <f t="shared" ref="M109" si="616">IF(L109="","",(+L109))</f>
        <v>31.421554545454551</v>
      </c>
      <c r="N109" s="12">
        <f t="shared" ref="N109" si="617">IF(M109="","",(+M109))</f>
        <v>31.421554545454551</v>
      </c>
      <c r="O109" s="12">
        <f t="shared" ref="O109" si="618">IF(N109="","",(+N109))</f>
        <v>31.421554545454551</v>
      </c>
      <c r="P109" s="12">
        <f t="shared" ref="P109" si="619">IF(O109="","",(+O109))</f>
        <v>31.421554545454551</v>
      </c>
      <c r="Q109" s="12">
        <f t="shared" ref="Q109" si="620">IF(P109="","",(+P109))</f>
        <v>31.421554545454551</v>
      </c>
      <c r="R109" s="12">
        <f t="shared" ref="R109" si="621">IF(Q109="","",+Q109*$R$6)</f>
        <v>32.364201181818189</v>
      </c>
      <c r="S109" s="12">
        <f t="shared" ref="S109" si="622">IF(R109="","",+R109)</f>
        <v>32.364201181818189</v>
      </c>
    </row>
    <row r="110" spans="1:19" x14ac:dyDescent="0.25">
      <c r="A110" s="39" t="s">
        <v>39</v>
      </c>
      <c r="B110" s="39" t="s">
        <v>169</v>
      </c>
      <c r="C110" s="44"/>
      <c r="E110" s="11" t="str">
        <f t="shared" ref="E110" si="623">IF($B110="","","Union-Hrly - Other Offdty hrs/emp")</f>
        <v>Union-Hrly - Other Offdty hrs/emp</v>
      </c>
      <c r="F110" s="11">
        <f t="shared" ca="1" si="416"/>
        <v>2016</v>
      </c>
      <c r="G110" s="11" t="str">
        <f t="shared" si="417"/>
        <v>002740</v>
      </c>
      <c r="H110" s="36">
        <f t="shared" ref="H110:S110" si="624">IF(G110="","",IF(H$7="FEB",8,0))</f>
        <v>0</v>
      </c>
      <c r="I110" s="36">
        <f t="shared" si="624"/>
        <v>8</v>
      </c>
      <c r="J110" s="36">
        <f t="shared" si="624"/>
        <v>0</v>
      </c>
      <c r="K110" s="36">
        <f t="shared" si="624"/>
        <v>0</v>
      </c>
      <c r="L110" s="36">
        <f t="shared" si="624"/>
        <v>0</v>
      </c>
      <c r="M110" s="36">
        <f t="shared" si="624"/>
        <v>0</v>
      </c>
      <c r="N110" s="36">
        <f t="shared" si="624"/>
        <v>0</v>
      </c>
      <c r="O110" s="36">
        <f t="shared" si="624"/>
        <v>0</v>
      </c>
      <c r="P110" s="36">
        <f t="shared" si="624"/>
        <v>0</v>
      </c>
      <c r="Q110" s="36">
        <f t="shared" si="624"/>
        <v>0</v>
      </c>
      <c r="R110" s="36">
        <f t="shared" si="624"/>
        <v>0</v>
      </c>
      <c r="S110" s="36">
        <f t="shared" si="624"/>
        <v>0</v>
      </c>
    </row>
    <row r="111" spans="1:19" x14ac:dyDescent="0.25">
      <c r="A111" s="39" t="s">
        <v>39</v>
      </c>
      <c r="B111" s="39" t="s">
        <v>94</v>
      </c>
      <c r="C111" s="44">
        <v>1360</v>
      </c>
      <c r="E111" s="11" t="str">
        <f t="shared" ref="E111" si="625">IF($B111="","","Union-Hrly - Vacation Hours")</f>
        <v>Union-Hrly - Vacation Hours</v>
      </c>
      <c r="F111" s="11">
        <f t="shared" ca="1" si="416"/>
        <v>2016</v>
      </c>
      <c r="G111" s="11" t="str">
        <f t="shared" si="417"/>
        <v>002740</v>
      </c>
      <c r="H111" s="33">
        <f>IF(G111="","",($C111*'VACSICK EST'!C$50))</f>
        <v>57.553204708825554</v>
      </c>
      <c r="I111" s="33">
        <f>IF(H111="","",($C111*'VACSICK EST'!D$50))</f>
        <v>61.330469524714758</v>
      </c>
      <c r="J111" s="33">
        <f>IF(I111="","",($C111*'VACSICK EST'!E$50))</f>
        <v>65.10773434060394</v>
      </c>
      <c r="K111" s="33">
        <f>IF(J111="","",($C111*'VACSICK EST'!F$50))</f>
        <v>94.656577501820735</v>
      </c>
      <c r="L111" s="33">
        <f>IF(K111="","",($C111*'VACSICK EST'!G$50))</f>
        <v>118.24237860702046</v>
      </c>
      <c r="M111" s="33">
        <f>IF(L111="","",($C111*'VACSICK EST'!H$50))</f>
        <v>133.57751416474306</v>
      </c>
      <c r="N111" s="33">
        <f>IF(M111="","",($C111*'VACSICK EST'!I$50))</f>
        <v>154.59365600556302</v>
      </c>
      <c r="O111" s="33">
        <f>IF(N111="","",($C111*'VACSICK EST'!J$50))</f>
        <v>104.65765554472026</v>
      </c>
      <c r="P111" s="33">
        <f>IF(O111="","",($C111*'VACSICK EST'!K$50))</f>
        <v>93.185962400167867</v>
      </c>
      <c r="Q111" s="33">
        <f>IF(P111="","",($C111*'VACSICK EST'!L$50))</f>
        <v>122.99669592195299</v>
      </c>
      <c r="R111" s="33">
        <f>IF(Q111="","",($C111*'VACSICK EST'!M$50))</f>
        <v>117.92229038854806</v>
      </c>
      <c r="S111" s="33">
        <f>IF(R111="","",($C111*'VACSICK EST'!N$50))</f>
        <v>236.17586089131927</v>
      </c>
    </row>
    <row r="112" spans="1:19" x14ac:dyDescent="0.25">
      <c r="A112" s="39" t="s">
        <v>39</v>
      </c>
      <c r="B112" s="39" t="s">
        <v>95</v>
      </c>
      <c r="C112" s="44">
        <v>440</v>
      </c>
      <c r="E112" s="11" t="str">
        <f t="shared" ref="E112" si="626">IF($B112="","","Union-Hrly - Sick Time Hours")</f>
        <v>Union-Hrly - Sick Time Hours</v>
      </c>
      <c r="F112" s="11">
        <f t="shared" ca="1" si="416"/>
        <v>2016</v>
      </c>
      <c r="G112" s="11" t="str">
        <f t="shared" si="417"/>
        <v>002740</v>
      </c>
      <c r="H112" s="33">
        <f>IF(G112="","",($C112*'VACSICK EST'!C$30))</f>
        <v>55.226927688597307</v>
      </c>
      <c r="I112" s="33">
        <f>IF(H112="","",($C112*'VACSICK EST'!D$30))</f>
        <v>47.580091454935875</v>
      </c>
      <c r="J112" s="33">
        <f>IF(I112="","",($C112*'VACSICK EST'!E$30))</f>
        <v>43.852960887742036</v>
      </c>
      <c r="K112" s="33">
        <f>IF(J112="","",($C112*'VACSICK EST'!F$30))</f>
        <v>38.844002316007348</v>
      </c>
      <c r="L112" s="33">
        <f>IF(K112="","",($C112*'VACSICK EST'!G$30))</f>
        <v>32.210191344150488</v>
      </c>
      <c r="M112" s="33">
        <f>IF(L112="","",($C112*'VACSICK EST'!H$30))</f>
        <v>29.897284162248166</v>
      </c>
      <c r="N112" s="33">
        <f>IF(M112="","",($C112*'VACSICK EST'!I$30))</f>
        <v>32.059742047842875</v>
      </c>
      <c r="O112" s="33">
        <f>IF(N112="","",($C112*'VACSICK EST'!J$30))</f>
        <v>34.456900835677459</v>
      </c>
      <c r="P112" s="33">
        <f>IF(O112="","",($C112*'VACSICK EST'!K$30))</f>
        <v>31.790939305106615</v>
      </c>
      <c r="Q112" s="33">
        <f>IF(P112="","",($C112*'VACSICK EST'!L$30))</f>
        <v>31.41581905964631</v>
      </c>
      <c r="R112" s="33">
        <f>IF(Q112="","",($C112*'VACSICK EST'!M$30))</f>
        <v>29.285457023930554</v>
      </c>
      <c r="S112" s="33">
        <f>IF(R112="","",($C112*'VACSICK EST'!N$30))</f>
        <v>33.379683874114967</v>
      </c>
    </row>
    <row r="113" spans="1:19" x14ac:dyDescent="0.25">
      <c r="A113" s="39" t="s">
        <v>40</v>
      </c>
      <c r="B113" s="39" t="s">
        <v>93</v>
      </c>
      <c r="C113" s="44">
        <v>12</v>
      </c>
      <c r="E113" s="11" t="str">
        <f t="shared" ref="E113" si="627">IF($B113="","","Union-Hrly - Headcount")</f>
        <v>Union-Hrly - Headcount</v>
      </c>
      <c r="F113" s="11">
        <f t="shared" ca="1" si="416"/>
        <v>2016</v>
      </c>
      <c r="G113" s="11" t="str">
        <f t="shared" si="417"/>
        <v>002750</v>
      </c>
      <c r="H113" s="13">
        <f t="shared" ref="H113" si="628">IF(G113="","",(IF($C113=0,0,$C113)))</f>
        <v>12</v>
      </c>
      <c r="I113" s="13">
        <f t="shared" ref="I113" si="629">IF(H113="","",(IF($C113=0,0,$C113)))</f>
        <v>12</v>
      </c>
      <c r="J113" s="13">
        <f t="shared" ref="J113" si="630">IF(I113="","",(IF($C113=0,0,$C113)))</f>
        <v>12</v>
      </c>
      <c r="K113" s="13">
        <f t="shared" ref="K113" si="631">IF(J113="","",(IF($C113=0,0,$C113)))</f>
        <v>12</v>
      </c>
      <c r="L113" s="13">
        <f t="shared" ref="L113" si="632">IF(K113="","",(IF($C113=0,0,$C113)))</f>
        <v>12</v>
      </c>
      <c r="M113" s="13">
        <f t="shared" ref="M113" si="633">IF(L113="","",(IF($C113=0,0,$C113)))</f>
        <v>12</v>
      </c>
      <c r="N113" s="13">
        <f t="shared" ref="N113" si="634">IF(M113="","",(IF($C113=0,0,$C113)))</f>
        <v>12</v>
      </c>
      <c r="O113" s="13">
        <f t="shared" ref="O113" si="635">IF(N113="","",(IF($C113=0,0,$C113)))</f>
        <v>12</v>
      </c>
      <c r="P113" s="13">
        <f t="shared" ref="P113" si="636">IF(O113="","",(IF($C113=0,0,$C113)))</f>
        <v>12</v>
      </c>
      <c r="Q113" s="13">
        <f t="shared" ref="Q113" si="637">IF(P113="","",(IF($C113=0,0,$C113)))</f>
        <v>12</v>
      </c>
      <c r="R113" s="13">
        <f t="shared" ref="R113" si="638">IF(Q113="","",(IF($C113=0,0,$C113)))</f>
        <v>12</v>
      </c>
      <c r="S113" s="13">
        <f t="shared" ref="S113" si="639">IF(R113="","",(IF($C113=0,0,$C113)))</f>
        <v>12</v>
      </c>
    </row>
    <row r="114" spans="1:19" x14ac:dyDescent="0.25">
      <c r="A114" s="39" t="s">
        <v>40</v>
      </c>
      <c r="B114" s="39" t="s">
        <v>92</v>
      </c>
      <c r="C114" s="44">
        <v>30.820000000000004</v>
      </c>
      <c r="E114" s="11" t="str">
        <f t="shared" ref="E114" si="640">IF($B114="","","Union-Hrly - Avg Hourly Rate")</f>
        <v>Union-Hrly - Avg Hourly Rate</v>
      </c>
      <c r="F114" s="11">
        <f t="shared" ca="1" si="416"/>
        <v>2016</v>
      </c>
      <c r="G114" s="11" t="str">
        <f t="shared" si="417"/>
        <v>002750</v>
      </c>
      <c r="H114" s="12">
        <f t="shared" ref="H114" si="641">IF(G114="","",(IF(C114=0,0,C114)*$G$4*$H$4*$I$4*$J$4))</f>
        <v>31.744600000000005</v>
      </c>
      <c r="I114" s="12">
        <f t="shared" ref="I114" si="642">IF(H114="","",(+H114))</f>
        <v>31.744600000000005</v>
      </c>
      <c r="J114" s="12">
        <f t="shared" ref="J114" si="643">IF(I114="","",(+I114))</f>
        <v>31.744600000000005</v>
      </c>
      <c r="K114" s="12">
        <f t="shared" ref="K114" si="644">IF(J114="","",(+J114))</f>
        <v>31.744600000000005</v>
      </c>
      <c r="L114" s="12">
        <f t="shared" ref="L114" si="645">IF(K114="","",(+K114))</f>
        <v>31.744600000000005</v>
      </c>
      <c r="M114" s="12">
        <f t="shared" ref="M114" si="646">IF(L114="","",(+L114))</f>
        <v>31.744600000000005</v>
      </c>
      <c r="N114" s="12">
        <f t="shared" ref="N114" si="647">IF(M114="","",(+M114))</f>
        <v>31.744600000000005</v>
      </c>
      <c r="O114" s="12">
        <f t="shared" ref="O114" si="648">IF(N114="","",(+N114))</f>
        <v>31.744600000000005</v>
      </c>
      <c r="P114" s="12">
        <f t="shared" ref="P114" si="649">IF(O114="","",(+O114))</f>
        <v>31.744600000000005</v>
      </c>
      <c r="Q114" s="12">
        <f t="shared" ref="Q114" si="650">IF(P114="","",(+P114))</f>
        <v>31.744600000000005</v>
      </c>
      <c r="R114" s="12">
        <f t="shared" ref="R114" si="651">IF(Q114="","",+Q114*$R$6)</f>
        <v>32.696938000000003</v>
      </c>
      <c r="S114" s="12">
        <f t="shared" ref="S114" si="652">IF(R114="","",+R114)</f>
        <v>32.696938000000003</v>
      </c>
    </row>
    <row r="115" spans="1:19" x14ac:dyDescent="0.25">
      <c r="A115" s="39" t="s">
        <v>40</v>
      </c>
      <c r="B115" s="39" t="s">
        <v>169</v>
      </c>
      <c r="C115" s="44"/>
      <c r="E115" s="11" t="str">
        <f t="shared" ref="E115" si="653">IF($B115="","","Union-Hrly - Other Offdty hrs/emp")</f>
        <v>Union-Hrly - Other Offdty hrs/emp</v>
      </c>
      <c r="F115" s="11">
        <f t="shared" ca="1" si="416"/>
        <v>2016</v>
      </c>
      <c r="G115" s="11" t="str">
        <f t="shared" si="417"/>
        <v>002750</v>
      </c>
      <c r="H115" s="36">
        <f t="shared" ref="H115:S115" si="654">IF(G115="","",IF(H$7="FEB",8,0))</f>
        <v>0</v>
      </c>
      <c r="I115" s="36">
        <f t="shared" si="654"/>
        <v>8</v>
      </c>
      <c r="J115" s="36">
        <f t="shared" si="654"/>
        <v>0</v>
      </c>
      <c r="K115" s="36">
        <f t="shared" si="654"/>
        <v>0</v>
      </c>
      <c r="L115" s="36">
        <f t="shared" si="654"/>
        <v>0</v>
      </c>
      <c r="M115" s="36">
        <f t="shared" si="654"/>
        <v>0</v>
      </c>
      <c r="N115" s="36">
        <f t="shared" si="654"/>
        <v>0</v>
      </c>
      <c r="O115" s="36">
        <f t="shared" si="654"/>
        <v>0</v>
      </c>
      <c r="P115" s="36">
        <f t="shared" si="654"/>
        <v>0</v>
      </c>
      <c r="Q115" s="36">
        <f t="shared" si="654"/>
        <v>0</v>
      </c>
      <c r="R115" s="36">
        <f t="shared" si="654"/>
        <v>0</v>
      </c>
      <c r="S115" s="36">
        <f t="shared" si="654"/>
        <v>0</v>
      </c>
    </row>
    <row r="116" spans="1:19" x14ac:dyDescent="0.25">
      <c r="A116" s="39" t="s">
        <v>40</v>
      </c>
      <c r="B116" s="39" t="s">
        <v>94</v>
      </c>
      <c r="C116" s="44">
        <v>1320</v>
      </c>
      <c r="E116" s="11" t="str">
        <f t="shared" ref="E116" si="655">IF($B116="","","Union-Hrly - Vacation Hours")</f>
        <v>Union-Hrly - Vacation Hours</v>
      </c>
      <c r="F116" s="11">
        <f t="shared" ca="1" si="416"/>
        <v>2016</v>
      </c>
      <c r="G116" s="11" t="str">
        <f t="shared" si="417"/>
        <v>002750</v>
      </c>
      <c r="H116" s="33">
        <f>IF(G116="","",($C116*'VACSICK EST'!C$50))</f>
        <v>55.860463393860094</v>
      </c>
      <c r="I116" s="33">
        <f>IF(H116="","",($C116*'VACSICK EST'!D$50))</f>
        <v>59.526632185752554</v>
      </c>
      <c r="J116" s="33">
        <f>IF(I116="","",($C116*'VACSICK EST'!E$50))</f>
        <v>63.192800977645007</v>
      </c>
      <c r="K116" s="33">
        <f>IF(J116="","",($C116*'VACSICK EST'!F$50))</f>
        <v>91.872560516473072</v>
      </c>
      <c r="L116" s="33">
        <f>IF(K116="","",($C116*'VACSICK EST'!G$50))</f>
        <v>114.76466158916691</v>
      </c>
      <c r="M116" s="33">
        <f>IF(L116="","",($C116*'VACSICK EST'!H$50))</f>
        <v>129.64876374813298</v>
      </c>
      <c r="N116" s="33">
        <f>IF(M116="","",($C116*'VACSICK EST'!I$50))</f>
        <v>150.04678377010529</v>
      </c>
      <c r="O116" s="33">
        <f>IF(N116="","",($C116*'VACSICK EST'!J$50))</f>
        <v>101.57948920516966</v>
      </c>
      <c r="P116" s="33">
        <f>IF(O116="","",($C116*'VACSICK EST'!K$50))</f>
        <v>90.445198800162927</v>
      </c>
      <c r="Q116" s="33">
        <f>IF(P116="","",($C116*'VACSICK EST'!L$50))</f>
        <v>119.37914604189554</v>
      </c>
      <c r="R116" s="33">
        <f>IF(Q116="","",($C116*'VACSICK EST'!M$50))</f>
        <v>114.45398773006136</v>
      </c>
      <c r="S116" s="33">
        <f>IF(R116="","",($C116*'VACSICK EST'!N$50))</f>
        <v>229.22951204157459</v>
      </c>
    </row>
    <row r="117" spans="1:19" x14ac:dyDescent="0.25">
      <c r="A117" s="39" t="s">
        <v>40</v>
      </c>
      <c r="B117" s="39" t="s">
        <v>95</v>
      </c>
      <c r="C117" s="44">
        <v>480</v>
      </c>
      <c r="E117" s="11" t="str">
        <f t="shared" ref="E117" si="656">IF($B117="","","Union-Hrly - Sick Time Hours")</f>
        <v>Union-Hrly - Sick Time Hours</v>
      </c>
      <c r="F117" s="11">
        <f t="shared" ca="1" si="416"/>
        <v>2016</v>
      </c>
      <c r="G117" s="11" t="str">
        <f t="shared" si="417"/>
        <v>002750</v>
      </c>
      <c r="H117" s="33">
        <f>IF(G117="","",($C117*'VACSICK EST'!C$30))</f>
        <v>60.247557478469794</v>
      </c>
      <c r="I117" s="33">
        <f>IF(H117="","",($C117*'VACSICK EST'!D$30))</f>
        <v>51.905554314475502</v>
      </c>
      <c r="J117" s="33">
        <f>IF(I117="","",($C117*'VACSICK EST'!E$30))</f>
        <v>47.839593695718584</v>
      </c>
      <c r="K117" s="33">
        <f>IF(J117="","",($C117*'VACSICK EST'!F$30))</f>
        <v>42.375275253826203</v>
      </c>
      <c r="L117" s="33">
        <f>IF(K117="","",($C117*'VACSICK EST'!G$30))</f>
        <v>35.138390557255079</v>
      </c>
      <c r="M117" s="33">
        <f>IF(L117="","",($C117*'VACSICK EST'!H$30))</f>
        <v>32.615219086088906</v>
      </c>
      <c r="N117" s="33">
        <f>IF(M117="","",($C117*'VACSICK EST'!I$30))</f>
        <v>34.974264052192233</v>
      </c>
      <c r="O117" s="33">
        <f>IF(N117="","",($C117*'VACSICK EST'!J$30))</f>
        <v>37.589346366193588</v>
      </c>
      <c r="P117" s="33">
        <f>IF(O117="","",($C117*'VACSICK EST'!K$30))</f>
        <v>34.681024696479945</v>
      </c>
      <c r="Q117" s="33">
        <f>IF(P117="","",($C117*'VACSICK EST'!L$30))</f>
        <v>34.271802610523245</v>
      </c>
      <c r="R117" s="33">
        <f>IF(Q117="","",($C117*'VACSICK EST'!M$30))</f>
        <v>31.947771298833334</v>
      </c>
      <c r="S117" s="33">
        <f>IF(R117="","",($C117*'VACSICK EST'!N$30))</f>
        <v>36.414200589943604</v>
      </c>
    </row>
    <row r="118" spans="1:19" x14ac:dyDescent="0.25">
      <c r="A118" s="39" t="s">
        <v>41</v>
      </c>
      <c r="B118" s="39" t="s">
        <v>93</v>
      </c>
      <c r="C118" s="44">
        <v>13</v>
      </c>
      <c r="E118" s="11" t="str">
        <f t="shared" ref="E118" si="657">IF($B118="","","Union-Hrly - Headcount")</f>
        <v>Union-Hrly - Headcount</v>
      </c>
      <c r="F118" s="11">
        <f t="shared" ca="1" si="416"/>
        <v>2016</v>
      </c>
      <c r="G118" s="11" t="str">
        <f t="shared" si="417"/>
        <v>002760</v>
      </c>
      <c r="H118" s="13">
        <f t="shared" ref="H118" si="658">IF(G118="","",(IF($C118=0,0,$C118)))</f>
        <v>13</v>
      </c>
      <c r="I118" s="13">
        <f t="shared" ref="I118" si="659">IF(H118="","",(IF($C118=0,0,$C118)))</f>
        <v>13</v>
      </c>
      <c r="J118" s="13">
        <f t="shared" ref="J118" si="660">IF(I118="","",(IF($C118=0,0,$C118)))</f>
        <v>13</v>
      </c>
      <c r="K118" s="13">
        <f t="shared" ref="K118" si="661">IF(J118="","",(IF($C118=0,0,$C118)))</f>
        <v>13</v>
      </c>
      <c r="L118" s="13">
        <f t="shared" ref="L118" si="662">IF(K118="","",(IF($C118=0,0,$C118)))</f>
        <v>13</v>
      </c>
      <c r="M118" s="13">
        <f t="shared" ref="M118" si="663">IF(L118="","",(IF($C118=0,0,$C118)))</f>
        <v>13</v>
      </c>
      <c r="N118" s="13">
        <f t="shared" ref="N118" si="664">IF(M118="","",(IF($C118=0,0,$C118)))</f>
        <v>13</v>
      </c>
      <c r="O118" s="13">
        <f t="shared" ref="O118" si="665">IF(N118="","",(IF($C118=0,0,$C118)))</f>
        <v>13</v>
      </c>
      <c r="P118" s="13">
        <f t="shared" ref="P118" si="666">IF(O118="","",(IF($C118=0,0,$C118)))</f>
        <v>13</v>
      </c>
      <c r="Q118" s="13">
        <f t="shared" ref="Q118" si="667">IF(P118="","",(IF($C118=0,0,$C118)))</f>
        <v>13</v>
      </c>
      <c r="R118" s="13">
        <f t="shared" ref="R118" si="668">IF(Q118="","",(IF($C118=0,0,$C118)))</f>
        <v>13</v>
      </c>
      <c r="S118" s="13">
        <f t="shared" ref="S118" si="669">IF(R118="","",(IF($C118=0,0,$C118)))</f>
        <v>13</v>
      </c>
    </row>
    <row r="119" spans="1:19" x14ac:dyDescent="0.25">
      <c r="A119" s="39" t="s">
        <v>41</v>
      </c>
      <c r="B119" s="39" t="s">
        <v>92</v>
      </c>
      <c r="C119" s="44">
        <v>30.963846153846156</v>
      </c>
      <c r="E119" s="11" t="str">
        <f t="shared" ref="E119" si="670">IF($B119="","","Union-Hrly - Avg Hourly Rate")</f>
        <v>Union-Hrly - Avg Hourly Rate</v>
      </c>
      <c r="F119" s="11">
        <f t="shared" ca="1" si="416"/>
        <v>2016</v>
      </c>
      <c r="G119" s="11" t="str">
        <f t="shared" si="417"/>
        <v>002760</v>
      </c>
      <c r="H119" s="12">
        <f t="shared" ref="H119" si="671">IF(G119="","",(IF(C119=0,0,C119)*$G$4*$H$4*$I$4*$J$4))</f>
        <v>31.892761538461542</v>
      </c>
      <c r="I119" s="12">
        <f t="shared" ref="I119" si="672">IF(H119="","",(+H119))</f>
        <v>31.892761538461542</v>
      </c>
      <c r="J119" s="12">
        <f t="shared" ref="J119" si="673">IF(I119="","",(+I119))</f>
        <v>31.892761538461542</v>
      </c>
      <c r="K119" s="12">
        <f t="shared" ref="K119" si="674">IF(J119="","",(+J119))</f>
        <v>31.892761538461542</v>
      </c>
      <c r="L119" s="12">
        <f t="shared" ref="L119" si="675">IF(K119="","",(+K119))</f>
        <v>31.892761538461542</v>
      </c>
      <c r="M119" s="12">
        <f t="shared" ref="M119" si="676">IF(L119="","",(+L119))</f>
        <v>31.892761538461542</v>
      </c>
      <c r="N119" s="12">
        <f t="shared" ref="N119" si="677">IF(M119="","",(+M119))</f>
        <v>31.892761538461542</v>
      </c>
      <c r="O119" s="12">
        <f t="shared" ref="O119" si="678">IF(N119="","",(+N119))</f>
        <v>31.892761538461542</v>
      </c>
      <c r="P119" s="12">
        <f t="shared" ref="P119" si="679">IF(O119="","",(+O119))</f>
        <v>31.892761538461542</v>
      </c>
      <c r="Q119" s="12">
        <f t="shared" ref="Q119" si="680">IF(P119="","",(+P119))</f>
        <v>31.892761538461542</v>
      </c>
      <c r="R119" s="12">
        <f t="shared" ref="R119" si="681">IF(Q119="","",+Q119*$R$6)</f>
        <v>32.849544384615392</v>
      </c>
      <c r="S119" s="12">
        <f t="shared" ref="S119" si="682">IF(R119="","",+R119)</f>
        <v>32.849544384615392</v>
      </c>
    </row>
    <row r="120" spans="1:19" x14ac:dyDescent="0.25">
      <c r="A120" s="39" t="s">
        <v>41</v>
      </c>
      <c r="B120" s="39" t="s">
        <v>169</v>
      </c>
      <c r="C120" s="44"/>
      <c r="E120" s="11" t="str">
        <f t="shared" ref="E120" si="683">IF($B120="","","Union-Hrly - Other Offdty hrs/emp")</f>
        <v>Union-Hrly - Other Offdty hrs/emp</v>
      </c>
      <c r="F120" s="11">
        <f t="shared" ca="1" si="416"/>
        <v>2016</v>
      </c>
      <c r="G120" s="11" t="str">
        <f t="shared" si="417"/>
        <v>002760</v>
      </c>
      <c r="H120" s="36">
        <f t="shared" ref="H120:S120" si="684">IF(G120="","",IF(H$7="FEB",8,0))</f>
        <v>0</v>
      </c>
      <c r="I120" s="36">
        <f t="shared" si="684"/>
        <v>8</v>
      </c>
      <c r="J120" s="36">
        <f t="shared" si="684"/>
        <v>0</v>
      </c>
      <c r="K120" s="36">
        <f t="shared" si="684"/>
        <v>0</v>
      </c>
      <c r="L120" s="36">
        <f t="shared" si="684"/>
        <v>0</v>
      </c>
      <c r="M120" s="36">
        <f t="shared" si="684"/>
        <v>0</v>
      </c>
      <c r="N120" s="36">
        <f t="shared" si="684"/>
        <v>0</v>
      </c>
      <c r="O120" s="36">
        <f t="shared" si="684"/>
        <v>0</v>
      </c>
      <c r="P120" s="36">
        <f t="shared" si="684"/>
        <v>0</v>
      </c>
      <c r="Q120" s="36">
        <f t="shared" si="684"/>
        <v>0</v>
      </c>
      <c r="R120" s="36">
        <f t="shared" si="684"/>
        <v>0</v>
      </c>
      <c r="S120" s="36">
        <f t="shared" si="684"/>
        <v>0</v>
      </c>
    </row>
    <row r="121" spans="1:19" x14ac:dyDescent="0.25">
      <c r="A121" s="39" t="s">
        <v>41</v>
      </c>
      <c r="B121" s="39" t="s">
        <v>94</v>
      </c>
      <c r="C121" s="44">
        <v>1560</v>
      </c>
      <c r="E121" s="11" t="str">
        <f t="shared" ref="E121" si="685">IF($B121="","","Union-Hrly - Vacation Hours")</f>
        <v>Union-Hrly - Vacation Hours</v>
      </c>
      <c r="F121" s="11">
        <f t="shared" ca="1" si="416"/>
        <v>2016</v>
      </c>
      <c r="G121" s="11" t="str">
        <f t="shared" si="417"/>
        <v>002760</v>
      </c>
      <c r="H121" s="33">
        <f>IF(G121="","",($C121*'VACSICK EST'!C$50))</f>
        <v>66.016911283652846</v>
      </c>
      <c r="I121" s="33">
        <f>IF(H121="","",($C121*'VACSICK EST'!D$50))</f>
        <v>70.349656219525741</v>
      </c>
      <c r="J121" s="33">
        <f>IF(I121="","",($C121*'VACSICK EST'!E$50))</f>
        <v>74.682401155398651</v>
      </c>
      <c r="K121" s="33">
        <f>IF(J121="","",($C121*'VACSICK EST'!F$50))</f>
        <v>108.57666242855908</v>
      </c>
      <c r="L121" s="33">
        <f>IF(K121="","",($C121*'VACSICK EST'!G$50))</f>
        <v>135.63096369628818</v>
      </c>
      <c r="M121" s="33">
        <f>IF(L121="","",($C121*'VACSICK EST'!H$50))</f>
        <v>153.22126624779352</v>
      </c>
      <c r="N121" s="33">
        <f>IF(M121="","",($C121*'VACSICK EST'!I$50))</f>
        <v>177.32801718285171</v>
      </c>
      <c r="O121" s="33">
        <f>IF(N121="","",($C121*'VACSICK EST'!J$50))</f>
        <v>120.04848724247324</v>
      </c>
      <c r="P121" s="33">
        <f>IF(O121="","",($C121*'VACSICK EST'!K$50))</f>
        <v>106.88978040019256</v>
      </c>
      <c r="Q121" s="33">
        <f>IF(P121="","",($C121*'VACSICK EST'!L$50))</f>
        <v>141.08444532224019</v>
      </c>
      <c r="R121" s="33">
        <f>IF(Q121="","",($C121*'VACSICK EST'!M$50))</f>
        <v>135.2638036809816</v>
      </c>
      <c r="S121" s="33">
        <f>IF(R121="","",($C121*'VACSICK EST'!N$50))</f>
        <v>270.90760514004268</v>
      </c>
    </row>
    <row r="122" spans="1:19" x14ac:dyDescent="0.25">
      <c r="A122" s="39" t="s">
        <v>41</v>
      </c>
      <c r="B122" s="39" t="s">
        <v>95</v>
      </c>
      <c r="C122" s="44">
        <v>520</v>
      </c>
      <c r="E122" s="11" t="str">
        <f t="shared" ref="E122" si="686">IF($B122="","","Union-Hrly - Sick Time Hours")</f>
        <v>Union-Hrly - Sick Time Hours</v>
      </c>
      <c r="F122" s="11">
        <f t="shared" ca="1" si="416"/>
        <v>2016</v>
      </c>
      <c r="G122" s="11" t="str">
        <f t="shared" si="417"/>
        <v>002760</v>
      </c>
      <c r="H122" s="33">
        <f>IF(G122="","",($C122*'VACSICK EST'!C$30))</f>
        <v>65.268187268342274</v>
      </c>
      <c r="I122" s="33">
        <f>IF(H122="","",($C122*'VACSICK EST'!D$30))</f>
        <v>56.231017174015122</v>
      </c>
      <c r="J122" s="33">
        <f>IF(I122="","",($C122*'VACSICK EST'!E$30))</f>
        <v>51.826226503695132</v>
      </c>
      <c r="K122" s="33">
        <f>IF(J122="","",($C122*'VACSICK EST'!F$30))</f>
        <v>45.906548191645051</v>
      </c>
      <c r="L122" s="33">
        <f>IF(K122="","",($C122*'VACSICK EST'!G$30))</f>
        <v>38.06658977035967</v>
      </c>
      <c r="M122" s="33">
        <f>IF(L122="","",($C122*'VACSICK EST'!H$30))</f>
        <v>35.33315400992965</v>
      </c>
      <c r="N122" s="33">
        <f>IF(M122="","",($C122*'VACSICK EST'!I$30))</f>
        <v>37.888786056541583</v>
      </c>
      <c r="O122" s="33">
        <f>IF(N122="","",($C122*'VACSICK EST'!J$30))</f>
        <v>40.721791896709725</v>
      </c>
      <c r="P122" s="33">
        <f>IF(O122="","",($C122*'VACSICK EST'!K$30))</f>
        <v>37.57111008785327</v>
      </c>
      <c r="Q122" s="33">
        <f>IF(P122="","",($C122*'VACSICK EST'!L$30))</f>
        <v>37.127786161400181</v>
      </c>
      <c r="R122" s="33">
        <f>IF(Q122="","",($C122*'VACSICK EST'!M$30))</f>
        <v>34.610085573736114</v>
      </c>
      <c r="S122" s="33">
        <f>IF(R122="","",($C122*'VACSICK EST'!N$30))</f>
        <v>39.448717305772234</v>
      </c>
    </row>
    <row r="123" spans="1:19" x14ac:dyDescent="0.25">
      <c r="A123" s="39" t="s">
        <v>43</v>
      </c>
      <c r="B123" s="39" t="s">
        <v>93</v>
      </c>
      <c r="C123" s="44">
        <v>26</v>
      </c>
      <c r="E123" s="11" t="str">
        <f t="shared" ref="E123" si="687">IF($B123="","","Union-Hrly - Headcount")</f>
        <v>Union-Hrly - Headcount</v>
      </c>
      <c r="F123" s="11">
        <f t="shared" ca="1" si="416"/>
        <v>2016</v>
      </c>
      <c r="G123" s="11" t="str">
        <f t="shared" si="417"/>
        <v>002780</v>
      </c>
      <c r="H123" s="13">
        <f t="shared" ref="H123" si="688">IF(G123="","",(IF($C123=0,0,$C123)))</f>
        <v>26</v>
      </c>
      <c r="I123" s="13">
        <f t="shared" ref="I123" si="689">IF(H123="","",(IF($C123=0,0,$C123)))</f>
        <v>26</v>
      </c>
      <c r="J123" s="13">
        <f t="shared" ref="J123" si="690">IF(I123="","",(IF($C123=0,0,$C123)))</f>
        <v>26</v>
      </c>
      <c r="K123" s="13">
        <f t="shared" ref="K123" si="691">IF(J123="","",(IF($C123=0,0,$C123)))</f>
        <v>26</v>
      </c>
      <c r="L123" s="13">
        <f t="shared" ref="L123" si="692">IF(K123="","",(IF($C123=0,0,$C123)))</f>
        <v>26</v>
      </c>
      <c r="M123" s="13">
        <f t="shared" ref="M123" si="693">IF(L123="","",(IF($C123=0,0,$C123)))</f>
        <v>26</v>
      </c>
      <c r="N123" s="13">
        <f t="shared" ref="N123" si="694">IF(M123="","",(IF($C123=0,0,$C123)))</f>
        <v>26</v>
      </c>
      <c r="O123" s="13">
        <f t="shared" ref="O123" si="695">IF(N123="","",(IF($C123=0,0,$C123)))</f>
        <v>26</v>
      </c>
      <c r="P123" s="13">
        <f t="shared" ref="P123" si="696">IF(O123="","",(IF($C123=0,0,$C123)))</f>
        <v>26</v>
      </c>
      <c r="Q123" s="13">
        <f t="shared" ref="Q123" si="697">IF(P123="","",(IF($C123=0,0,$C123)))</f>
        <v>26</v>
      </c>
      <c r="R123" s="13">
        <f t="shared" ref="R123" si="698">IF(Q123="","",(IF($C123=0,0,$C123)))</f>
        <v>26</v>
      </c>
      <c r="S123" s="13">
        <f t="shared" ref="S123" si="699">IF(R123="","",(IF($C123=0,0,$C123)))</f>
        <v>26</v>
      </c>
    </row>
    <row r="124" spans="1:19" x14ac:dyDescent="0.25">
      <c r="A124" s="39" t="s">
        <v>43</v>
      </c>
      <c r="B124" s="39" t="s">
        <v>92</v>
      </c>
      <c r="C124" s="44">
        <v>35.296538461538447</v>
      </c>
      <c r="E124" s="11" t="str">
        <f t="shared" ref="E124" si="700">IF($B124="","","Union-Hrly - Avg Hourly Rate")</f>
        <v>Union-Hrly - Avg Hourly Rate</v>
      </c>
      <c r="F124" s="11">
        <f t="shared" ca="1" si="416"/>
        <v>2016</v>
      </c>
      <c r="G124" s="11" t="str">
        <f t="shared" si="417"/>
        <v>002780</v>
      </c>
      <c r="H124" s="12">
        <f t="shared" ref="H124" si="701">IF(G124="","",(IF(C124=0,0,C124)*$G$4*$H$4*$I$4*$J$4))</f>
        <v>36.355434615384603</v>
      </c>
      <c r="I124" s="12">
        <f t="shared" ref="I124" si="702">IF(H124="","",(+H124))</f>
        <v>36.355434615384603</v>
      </c>
      <c r="J124" s="12">
        <f t="shared" ref="J124" si="703">IF(I124="","",(+I124))</f>
        <v>36.355434615384603</v>
      </c>
      <c r="K124" s="12">
        <f t="shared" ref="K124" si="704">IF(J124="","",(+J124))</f>
        <v>36.355434615384603</v>
      </c>
      <c r="L124" s="12">
        <f t="shared" ref="L124" si="705">IF(K124="","",(+K124))</f>
        <v>36.355434615384603</v>
      </c>
      <c r="M124" s="12">
        <f t="shared" ref="M124" si="706">IF(L124="","",(+L124))</f>
        <v>36.355434615384603</v>
      </c>
      <c r="N124" s="12">
        <f t="shared" ref="N124" si="707">IF(M124="","",(+M124))</f>
        <v>36.355434615384603</v>
      </c>
      <c r="O124" s="12">
        <f t="shared" ref="O124" si="708">IF(N124="","",(+N124))</f>
        <v>36.355434615384603</v>
      </c>
      <c r="P124" s="12">
        <f t="shared" ref="P124" si="709">IF(O124="","",(+O124))</f>
        <v>36.355434615384603</v>
      </c>
      <c r="Q124" s="12">
        <f t="shared" ref="Q124" si="710">IF(P124="","",(+P124))</f>
        <v>36.355434615384603</v>
      </c>
      <c r="R124" s="12">
        <f t="shared" ref="R124" si="711">IF(Q124="","",+Q124*$R$6)</f>
        <v>37.446097653846145</v>
      </c>
      <c r="S124" s="12">
        <f t="shared" ref="S124" si="712">IF(R124="","",+R124)</f>
        <v>37.446097653846145</v>
      </c>
    </row>
    <row r="125" spans="1:19" x14ac:dyDescent="0.25">
      <c r="A125" s="39" t="s">
        <v>43</v>
      </c>
      <c r="B125" s="39" t="s">
        <v>169</v>
      </c>
      <c r="C125" s="44"/>
      <c r="E125" s="11" t="str">
        <f t="shared" ref="E125" si="713">IF($B125="","","Union-Hrly - Other Offdty hrs/emp")</f>
        <v>Union-Hrly - Other Offdty hrs/emp</v>
      </c>
      <c r="F125" s="11">
        <f t="shared" ca="1" si="416"/>
        <v>2016</v>
      </c>
      <c r="G125" s="11" t="str">
        <f t="shared" si="417"/>
        <v>002780</v>
      </c>
      <c r="H125" s="36">
        <f t="shared" ref="H125:S125" si="714">IF(G125="","",IF(H$7="FEB",8,0))</f>
        <v>0</v>
      </c>
      <c r="I125" s="36">
        <f t="shared" si="714"/>
        <v>8</v>
      </c>
      <c r="J125" s="36">
        <f t="shared" si="714"/>
        <v>0</v>
      </c>
      <c r="K125" s="36">
        <f t="shared" si="714"/>
        <v>0</v>
      </c>
      <c r="L125" s="36">
        <f t="shared" si="714"/>
        <v>0</v>
      </c>
      <c r="M125" s="36">
        <f t="shared" si="714"/>
        <v>0</v>
      </c>
      <c r="N125" s="36">
        <f t="shared" si="714"/>
        <v>0</v>
      </c>
      <c r="O125" s="36">
        <f t="shared" si="714"/>
        <v>0</v>
      </c>
      <c r="P125" s="36">
        <f t="shared" si="714"/>
        <v>0</v>
      </c>
      <c r="Q125" s="36">
        <f t="shared" si="714"/>
        <v>0</v>
      </c>
      <c r="R125" s="36">
        <f t="shared" si="714"/>
        <v>0</v>
      </c>
      <c r="S125" s="36">
        <f t="shared" si="714"/>
        <v>0</v>
      </c>
    </row>
    <row r="126" spans="1:19" x14ac:dyDescent="0.25">
      <c r="A126" s="39" t="s">
        <v>43</v>
      </c>
      <c r="B126" s="39" t="s">
        <v>94</v>
      </c>
      <c r="C126" s="44">
        <v>3040</v>
      </c>
      <c r="E126" s="11" t="str">
        <f t="shared" ref="E126" si="715">IF($B126="","","Union-Hrly - Vacation Hours")</f>
        <v>Union-Hrly - Vacation Hours</v>
      </c>
      <c r="F126" s="11">
        <f t="shared" ca="1" si="416"/>
        <v>2016</v>
      </c>
      <c r="G126" s="11" t="str">
        <f t="shared" si="417"/>
        <v>002780</v>
      </c>
      <c r="H126" s="33">
        <f>IF(G126="","",($C126*'VACSICK EST'!C$50))</f>
        <v>128.64833993737477</v>
      </c>
      <c r="I126" s="33">
        <f>IF(H126="","",($C126*'VACSICK EST'!D$50))</f>
        <v>137.09163776112709</v>
      </c>
      <c r="J126" s="33">
        <f>IF(I126="","",($C126*'VACSICK EST'!E$50))</f>
        <v>145.53493558487941</v>
      </c>
      <c r="K126" s="33">
        <f>IF(J126="","",($C126*'VACSICK EST'!F$50))</f>
        <v>211.58529088642283</v>
      </c>
      <c r="L126" s="33">
        <f>IF(K126="","",($C126*'VACSICK EST'!G$50))</f>
        <v>264.30649335686923</v>
      </c>
      <c r="M126" s="33">
        <f>IF(L126="","",($C126*'VACSICK EST'!H$50))</f>
        <v>298.58503166236682</v>
      </c>
      <c r="N126" s="33">
        <f>IF(M126="","",($C126*'VACSICK EST'!I$50))</f>
        <v>345.56228989478797</v>
      </c>
      <c r="O126" s="33">
        <f>IF(N126="","",($C126*'VACSICK EST'!J$50))</f>
        <v>233.9406418058453</v>
      </c>
      <c r="P126" s="33">
        <f>IF(O126="","",($C126*'VACSICK EST'!K$50))</f>
        <v>208.29803360037525</v>
      </c>
      <c r="Q126" s="33">
        <f>IF(P126="","",($C126*'VACSICK EST'!L$50))</f>
        <v>274.93379088436552</v>
      </c>
      <c r="R126" s="33">
        <f>IF(Q126="","",($C126*'VACSICK EST'!M$50))</f>
        <v>263.59100204498981</v>
      </c>
      <c r="S126" s="33">
        <f>IF(R126="","",($C126*'VACSICK EST'!N$50))</f>
        <v>527.92251258059605</v>
      </c>
    </row>
    <row r="127" spans="1:19" x14ac:dyDescent="0.25">
      <c r="A127" s="39" t="s">
        <v>43</v>
      </c>
      <c r="B127" s="39" t="s">
        <v>95</v>
      </c>
      <c r="C127" s="44">
        <v>1040</v>
      </c>
      <c r="E127" s="11" t="str">
        <f t="shared" ref="E127" si="716">IF($B127="","","Union-Hrly - Sick Time Hours")</f>
        <v>Union-Hrly - Sick Time Hours</v>
      </c>
      <c r="F127" s="11">
        <f t="shared" ca="1" si="416"/>
        <v>2016</v>
      </c>
      <c r="G127" s="11" t="str">
        <f t="shared" si="417"/>
        <v>002780</v>
      </c>
      <c r="H127" s="33">
        <f>IF(G127="","",($C127*'VACSICK EST'!C$30))</f>
        <v>130.53637453668455</v>
      </c>
      <c r="I127" s="33">
        <f>IF(H127="","",($C127*'VACSICK EST'!D$30))</f>
        <v>112.46203434803024</v>
      </c>
      <c r="J127" s="33">
        <f>IF(I127="","",($C127*'VACSICK EST'!E$30))</f>
        <v>103.65245300739026</v>
      </c>
      <c r="K127" s="33">
        <f>IF(J127="","",($C127*'VACSICK EST'!F$30))</f>
        <v>91.813096383290102</v>
      </c>
      <c r="L127" s="33">
        <f>IF(K127="","",($C127*'VACSICK EST'!G$30))</f>
        <v>76.13317954071934</v>
      </c>
      <c r="M127" s="33">
        <f>IF(L127="","",($C127*'VACSICK EST'!H$30))</f>
        <v>70.666308019859301</v>
      </c>
      <c r="N127" s="33">
        <f>IF(M127="","",($C127*'VACSICK EST'!I$30))</f>
        <v>75.777572113083167</v>
      </c>
      <c r="O127" s="33">
        <f>IF(N127="","",($C127*'VACSICK EST'!J$30))</f>
        <v>81.44358379341945</v>
      </c>
      <c r="P127" s="33">
        <f>IF(O127="","",($C127*'VACSICK EST'!K$30))</f>
        <v>75.142220175706541</v>
      </c>
      <c r="Q127" s="33">
        <f>IF(P127="","",($C127*'VACSICK EST'!L$30))</f>
        <v>74.255572322800361</v>
      </c>
      <c r="R127" s="33">
        <f>IF(Q127="","",($C127*'VACSICK EST'!M$30))</f>
        <v>69.220171147472229</v>
      </c>
      <c r="S127" s="33">
        <f>IF(R127="","",($C127*'VACSICK EST'!N$30))</f>
        <v>78.897434611544469</v>
      </c>
    </row>
    <row r="128" spans="1:19" x14ac:dyDescent="0.25">
      <c r="A128" s="39" t="s">
        <v>44</v>
      </c>
      <c r="B128" s="39" t="s">
        <v>93</v>
      </c>
      <c r="C128" s="44">
        <v>15</v>
      </c>
      <c r="E128" s="11" t="str">
        <f t="shared" ref="E128" si="717">IF($B128="","","Union-Hrly - Headcount")</f>
        <v>Union-Hrly - Headcount</v>
      </c>
      <c r="F128" s="11">
        <f t="shared" ca="1" si="416"/>
        <v>2016</v>
      </c>
      <c r="G128" s="11" t="str">
        <f t="shared" si="417"/>
        <v>002790</v>
      </c>
      <c r="H128" s="13">
        <f t="shared" ref="H128" si="718">IF(G128="","",(IF($C128=0,0,$C128)))</f>
        <v>15</v>
      </c>
      <c r="I128" s="13">
        <f t="shared" ref="I128" si="719">IF(H128="","",(IF($C128=0,0,$C128)))</f>
        <v>15</v>
      </c>
      <c r="J128" s="13">
        <f t="shared" ref="J128" si="720">IF(I128="","",(IF($C128=0,0,$C128)))</f>
        <v>15</v>
      </c>
      <c r="K128" s="13">
        <f t="shared" ref="K128" si="721">IF(J128="","",(IF($C128=0,0,$C128)))</f>
        <v>15</v>
      </c>
      <c r="L128" s="13">
        <f t="shared" ref="L128" si="722">IF(K128="","",(IF($C128=0,0,$C128)))</f>
        <v>15</v>
      </c>
      <c r="M128" s="13">
        <f t="shared" ref="M128" si="723">IF(L128="","",(IF($C128=0,0,$C128)))</f>
        <v>15</v>
      </c>
      <c r="N128" s="13">
        <f t="shared" ref="N128" si="724">IF(M128="","",(IF($C128=0,0,$C128)))</f>
        <v>15</v>
      </c>
      <c r="O128" s="13">
        <f t="shared" ref="O128" si="725">IF(N128="","",(IF($C128=0,0,$C128)))</f>
        <v>15</v>
      </c>
      <c r="P128" s="13">
        <f t="shared" ref="P128" si="726">IF(O128="","",(IF($C128=0,0,$C128)))</f>
        <v>15</v>
      </c>
      <c r="Q128" s="13">
        <f t="shared" ref="Q128" si="727">IF(P128="","",(IF($C128=0,0,$C128)))</f>
        <v>15</v>
      </c>
      <c r="R128" s="13">
        <f t="shared" ref="R128" si="728">IF(Q128="","",(IF($C128=0,0,$C128)))</f>
        <v>15</v>
      </c>
      <c r="S128" s="13">
        <f t="shared" ref="S128" si="729">IF(R128="","",(IF($C128=0,0,$C128)))</f>
        <v>15</v>
      </c>
    </row>
    <row r="129" spans="1:19" x14ac:dyDescent="0.25">
      <c r="A129" s="39" t="s">
        <v>44</v>
      </c>
      <c r="B129" s="39" t="s">
        <v>92</v>
      </c>
      <c r="C129" s="44">
        <v>32.419333333333341</v>
      </c>
      <c r="E129" s="11" t="str">
        <f t="shared" ref="E129" si="730">IF($B129="","","Union-Hrly - Avg Hourly Rate")</f>
        <v>Union-Hrly - Avg Hourly Rate</v>
      </c>
      <c r="F129" s="11">
        <f t="shared" ca="1" si="416"/>
        <v>2016</v>
      </c>
      <c r="G129" s="11" t="str">
        <f t="shared" si="417"/>
        <v>002790</v>
      </c>
      <c r="H129" s="12">
        <f t="shared" ref="H129" si="731">IF(G129="","",(IF(C129=0,0,C129)*$G$4*$H$4*$I$4*$J$4))</f>
        <v>33.391913333333342</v>
      </c>
      <c r="I129" s="12">
        <f t="shared" ref="I129" si="732">IF(H129="","",(+H129))</f>
        <v>33.391913333333342</v>
      </c>
      <c r="J129" s="12">
        <f t="shared" ref="J129" si="733">IF(I129="","",(+I129))</f>
        <v>33.391913333333342</v>
      </c>
      <c r="K129" s="12">
        <f t="shared" ref="K129" si="734">IF(J129="","",(+J129))</f>
        <v>33.391913333333342</v>
      </c>
      <c r="L129" s="12">
        <f t="shared" ref="L129" si="735">IF(K129="","",(+K129))</f>
        <v>33.391913333333342</v>
      </c>
      <c r="M129" s="12">
        <f t="shared" ref="M129" si="736">IF(L129="","",(+L129))</f>
        <v>33.391913333333342</v>
      </c>
      <c r="N129" s="12">
        <f t="shared" ref="N129" si="737">IF(M129="","",(+M129))</f>
        <v>33.391913333333342</v>
      </c>
      <c r="O129" s="12">
        <f t="shared" ref="O129" si="738">IF(N129="","",(+N129))</f>
        <v>33.391913333333342</v>
      </c>
      <c r="P129" s="12">
        <f t="shared" ref="P129" si="739">IF(O129="","",(+O129))</f>
        <v>33.391913333333342</v>
      </c>
      <c r="Q129" s="12">
        <f t="shared" ref="Q129" si="740">IF(P129="","",(+P129))</f>
        <v>33.391913333333342</v>
      </c>
      <c r="R129" s="12">
        <f t="shared" ref="R129" si="741">IF(Q129="","",+Q129*$R$6)</f>
        <v>34.393670733333344</v>
      </c>
      <c r="S129" s="12">
        <f t="shared" ref="S129" si="742">IF(R129="","",+R129)</f>
        <v>34.393670733333344</v>
      </c>
    </row>
    <row r="130" spans="1:19" x14ac:dyDescent="0.25">
      <c r="A130" s="39" t="s">
        <v>44</v>
      </c>
      <c r="B130" s="39" t="s">
        <v>169</v>
      </c>
      <c r="C130" s="44"/>
      <c r="E130" s="11" t="str">
        <f t="shared" ref="E130" si="743">IF($B130="","","Union-Hrly - Other Offdty hrs/emp")</f>
        <v>Union-Hrly - Other Offdty hrs/emp</v>
      </c>
      <c r="F130" s="11">
        <f t="shared" ca="1" si="416"/>
        <v>2016</v>
      </c>
      <c r="G130" s="11" t="str">
        <f t="shared" si="417"/>
        <v>002790</v>
      </c>
      <c r="H130" s="36">
        <f t="shared" ref="H130:S130" si="744">IF(G130="","",IF(H$7="FEB",8,0))</f>
        <v>0</v>
      </c>
      <c r="I130" s="36">
        <f t="shared" si="744"/>
        <v>8</v>
      </c>
      <c r="J130" s="36">
        <f t="shared" si="744"/>
        <v>0</v>
      </c>
      <c r="K130" s="36">
        <f t="shared" si="744"/>
        <v>0</v>
      </c>
      <c r="L130" s="36">
        <f t="shared" si="744"/>
        <v>0</v>
      </c>
      <c r="M130" s="36">
        <f t="shared" si="744"/>
        <v>0</v>
      </c>
      <c r="N130" s="36">
        <f t="shared" si="744"/>
        <v>0</v>
      </c>
      <c r="O130" s="36">
        <f t="shared" si="744"/>
        <v>0</v>
      </c>
      <c r="P130" s="36">
        <f t="shared" si="744"/>
        <v>0</v>
      </c>
      <c r="Q130" s="36">
        <f t="shared" si="744"/>
        <v>0</v>
      </c>
      <c r="R130" s="36">
        <f t="shared" si="744"/>
        <v>0</v>
      </c>
      <c r="S130" s="36">
        <f t="shared" si="744"/>
        <v>0</v>
      </c>
    </row>
    <row r="131" spans="1:19" x14ac:dyDescent="0.25">
      <c r="A131" s="39" t="s">
        <v>44</v>
      </c>
      <c r="B131" s="39" t="s">
        <v>94</v>
      </c>
      <c r="C131" s="44">
        <v>1600</v>
      </c>
      <c r="E131" s="11" t="str">
        <f t="shared" ref="E131" si="745">IF($B131="","","Union-Hrly - Vacation Hours")</f>
        <v>Union-Hrly - Vacation Hours</v>
      </c>
      <c r="F131" s="11">
        <f t="shared" ca="1" si="416"/>
        <v>2016</v>
      </c>
      <c r="G131" s="11" t="str">
        <f t="shared" si="417"/>
        <v>002790</v>
      </c>
      <c r="H131" s="33">
        <f>IF(G131="","",($C131*'VACSICK EST'!C$50))</f>
        <v>67.709652598618291</v>
      </c>
      <c r="I131" s="33">
        <f>IF(H131="","",($C131*'VACSICK EST'!D$50))</f>
        <v>72.153493558487952</v>
      </c>
      <c r="J131" s="33">
        <f>IF(I131="","",($C131*'VACSICK EST'!E$50))</f>
        <v>76.597334518357584</v>
      </c>
      <c r="K131" s="33">
        <f>IF(J131="","",($C131*'VACSICK EST'!F$50))</f>
        <v>111.36067941390675</v>
      </c>
      <c r="L131" s="33">
        <f>IF(K131="","",($C131*'VACSICK EST'!G$50))</f>
        <v>139.10868071414171</v>
      </c>
      <c r="M131" s="33">
        <f>IF(L131="","",($C131*'VACSICK EST'!H$50))</f>
        <v>157.15001666440361</v>
      </c>
      <c r="N131" s="33">
        <f>IF(M131="","",($C131*'VACSICK EST'!I$50))</f>
        <v>181.87488941830944</v>
      </c>
      <c r="O131" s="33">
        <f>IF(N131="","",($C131*'VACSICK EST'!J$50))</f>
        <v>123.12665358202383</v>
      </c>
      <c r="P131" s="33">
        <f>IF(O131="","",($C131*'VACSICK EST'!K$50))</f>
        <v>109.63054400019749</v>
      </c>
      <c r="Q131" s="33">
        <f>IF(P131="","",($C131*'VACSICK EST'!L$50))</f>
        <v>144.70199520229764</v>
      </c>
      <c r="R131" s="33">
        <f>IF(Q131="","",($C131*'VACSICK EST'!M$50))</f>
        <v>138.73210633946832</v>
      </c>
      <c r="S131" s="33">
        <f>IF(R131="","",($C131*'VACSICK EST'!N$50))</f>
        <v>277.85395398978739</v>
      </c>
    </row>
    <row r="132" spans="1:19" x14ac:dyDescent="0.25">
      <c r="A132" s="39" t="s">
        <v>44</v>
      </c>
      <c r="B132" s="39" t="s">
        <v>95</v>
      </c>
      <c r="C132" s="44">
        <v>600</v>
      </c>
      <c r="E132" s="11" t="str">
        <f t="shared" ref="E132" si="746">IF($B132="","","Union-Hrly - Sick Time Hours")</f>
        <v>Union-Hrly - Sick Time Hours</v>
      </c>
      <c r="F132" s="11">
        <f t="shared" ca="1" si="416"/>
        <v>2016</v>
      </c>
      <c r="G132" s="11" t="str">
        <f t="shared" si="417"/>
        <v>002790</v>
      </c>
      <c r="H132" s="33">
        <f>IF(G132="","",($C132*'VACSICK EST'!C$30))</f>
        <v>75.309446848087248</v>
      </c>
      <c r="I132" s="33">
        <f>IF(H132="","",($C132*'VACSICK EST'!D$30))</f>
        <v>64.881942893094376</v>
      </c>
      <c r="J132" s="33">
        <f>IF(I132="","",($C132*'VACSICK EST'!E$30))</f>
        <v>59.799492119648228</v>
      </c>
      <c r="K132" s="33">
        <f>IF(J132="","",($C132*'VACSICK EST'!F$30))</f>
        <v>52.969094067282754</v>
      </c>
      <c r="L132" s="33">
        <f>IF(K132="","",($C132*'VACSICK EST'!G$30))</f>
        <v>43.922988196568845</v>
      </c>
      <c r="M132" s="33">
        <f>IF(L132="","",($C132*'VACSICK EST'!H$30))</f>
        <v>40.769023857611138</v>
      </c>
      <c r="N132" s="33">
        <f>IF(M132="","",($C132*'VACSICK EST'!I$30))</f>
        <v>43.717830065240285</v>
      </c>
      <c r="O132" s="33">
        <f>IF(N132="","",($C132*'VACSICK EST'!J$30))</f>
        <v>46.986682957741991</v>
      </c>
      <c r="P132" s="33">
        <f>IF(O132="","",($C132*'VACSICK EST'!K$30))</f>
        <v>43.351280870599929</v>
      </c>
      <c r="Q132" s="33">
        <f>IF(P132="","",($C132*'VACSICK EST'!L$30))</f>
        <v>42.839753263154059</v>
      </c>
      <c r="R132" s="33">
        <f>IF(Q132="","",($C132*'VACSICK EST'!M$30))</f>
        <v>39.934714123541667</v>
      </c>
      <c r="S132" s="33">
        <f>IF(R132="","",($C132*'VACSICK EST'!N$30))</f>
        <v>45.517750737429502</v>
      </c>
    </row>
    <row r="133" spans="1:19" x14ac:dyDescent="0.25">
      <c r="A133" s="39" t="s">
        <v>45</v>
      </c>
      <c r="B133" s="39" t="s">
        <v>93</v>
      </c>
      <c r="C133" s="44">
        <v>10</v>
      </c>
      <c r="E133" s="11" t="str">
        <f t="shared" ref="E133" si="747">IF($B133="","","Union-Hrly - Headcount")</f>
        <v>Union-Hrly - Headcount</v>
      </c>
      <c r="F133" s="11">
        <f t="shared" ca="1" si="416"/>
        <v>2016</v>
      </c>
      <c r="G133" s="11" t="str">
        <f t="shared" si="417"/>
        <v>002820</v>
      </c>
      <c r="H133" s="13">
        <f t="shared" ref="H133" si="748">IF(G133="","",(IF($C133=0,0,$C133)))</f>
        <v>10</v>
      </c>
      <c r="I133" s="13">
        <f t="shared" ref="I133" si="749">IF(H133="","",(IF($C133=0,0,$C133)))</f>
        <v>10</v>
      </c>
      <c r="J133" s="13">
        <f t="shared" ref="J133" si="750">IF(I133="","",(IF($C133=0,0,$C133)))</f>
        <v>10</v>
      </c>
      <c r="K133" s="13">
        <f t="shared" ref="K133" si="751">IF(J133="","",(IF($C133=0,0,$C133)))</f>
        <v>10</v>
      </c>
      <c r="L133" s="13">
        <f t="shared" ref="L133" si="752">IF(K133="","",(IF($C133=0,0,$C133)))</f>
        <v>10</v>
      </c>
      <c r="M133" s="13">
        <f t="shared" ref="M133" si="753">IF(L133="","",(IF($C133=0,0,$C133)))</f>
        <v>10</v>
      </c>
      <c r="N133" s="13">
        <f t="shared" ref="N133" si="754">IF(M133="","",(IF($C133=0,0,$C133)))</f>
        <v>10</v>
      </c>
      <c r="O133" s="13">
        <f t="shared" ref="O133" si="755">IF(N133="","",(IF($C133=0,0,$C133)))</f>
        <v>10</v>
      </c>
      <c r="P133" s="13">
        <f t="shared" ref="P133" si="756">IF(O133="","",(IF($C133=0,0,$C133)))</f>
        <v>10</v>
      </c>
      <c r="Q133" s="13">
        <f t="shared" ref="Q133" si="757">IF(P133="","",(IF($C133=0,0,$C133)))</f>
        <v>10</v>
      </c>
      <c r="R133" s="13">
        <f t="shared" ref="R133" si="758">IF(Q133="","",(IF($C133=0,0,$C133)))</f>
        <v>10</v>
      </c>
      <c r="S133" s="13">
        <f t="shared" ref="S133" si="759">IF(R133="","",(IF($C133=0,0,$C133)))</f>
        <v>10</v>
      </c>
    </row>
    <row r="134" spans="1:19" x14ac:dyDescent="0.25">
      <c r="A134" s="39" t="s">
        <v>45</v>
      </c>
      <c r="B134" s="39" t="s">
        <v>92</v>
      </c>
      <c r="C134" s="44">
        <v>34.271999999999998</v>
      </c>
      <c r="E134" s="11" t="str">
        <f t="shared" ref="E134" si="760">IF($B134="","","Union-Hrly - Avg Hourly Rate")</f>
        <v>Union-Hrly - Avg Hourly Rate</v>
      </c>
      <c r="F134" s="11">
        <f t="shared" ca="1" si="416"/>
        <v>2016</v>
      </c>
      <c r="G134" s="11" t="str">
        <f t="shared" si="417"/>
        <v>002820</v>
      </c>
      <c r="H134" s="12">
        <f t="shared" ref="H134" si="761">IF(G134="","",(IF(C134=0,0,C134)*$G$4*$H$4*$I$4*$J$4))</f>
        <v>35.300159999999998</v>
      </c>
      <c r="I134" s="12">
        <f t="shared" ref="I134" si="762">IF(H134="","",(+H134))</f>
        <v>35.300159999999998</v>
      </c>
      <c r="J134" s="12">
        <f t="shared" ref="J134" si="763">IF(I134="","",(+I134))</f>
        <v>35.300159999999998</v>
      </c>
      <c r="K134" s="12">
        <f t="shared" ref="K134" si="764">IF(J134="","",(+J134))</f>
        <v>35.300159999999998</v>
      </c>
      <c r="L134" s="12">
        <f t="shared" ref="L134" si="765">IF(K134="","",(+K134))</f>
        <v>35.300159999999998</v>
      </c>
      <c r="M134" s="12">
        <f t="shared" ref="M134" si="766">IF(L134="","",(+L134))</f>
        <v>35.300159999999998</v>
      </c>
      <c r="N134" s="12">
        <f t="shared" ref="N134" si="767">IF(M134="","",(+M134))</f>
        <v>35.300159999999998</v>
      </c>
      <c r="O134" s="12">
        <f t="shared" ref="O134" si="768">IF(N134="","",(+N134))</f>
        <v>35.300159999999998</v>
      </c>
      <c r="P134" s="12">
        <f t="shared" ref="P134" si="769">IF(O134="","",(+O134))</f>
        <v>35.300159999999998</v>
      </c>
      <c r="Q134" s="12">
        <f t="shared" ref="Q134" si="770">IF(P134="","",(+P134))</f>
        <v>35.300159999999998</v>
      </c>
      <c r="R134" s="12">
        <f t="shared" ref="R134" si="771">IF(Q134="","",+Q134*$R$6)</f>
        <v>36.359164800000002</v>
      </c>
      <c r="S134" s="12">
        <f t="shared" ref="S134" si="772">IF(R134="","",+R134)</f>
        <v>36.359164800000002</v>
      </c>
    </row>
    <row r="135" spans="1:19" x14ac:dyDescent="0.25">
      <c r="A135" s="39" t="s">
        <v>45</v>
      </c>
      <c r="B135" s="39" t="s">
        <v>169</v>
      </c>
      <c r="C135" s="44"/>
      <c r="E135" s="11" t="str">
        <f t="shared" ref="E135" si="773">IF($B135="","","Union-Hrly - Other Offdty hrs/emp")</f>
        <v>Union-Hrly - Other Offdty hrs/emp</v>
      </c>
      <c r="F135" s="11">
        <f t="shared" ca="1" si="416"/>
        <v>2016</v>
      </c>
      <c r="G135" s="11" t="str">
        <f t="shared" si="417"/>
        <v>002820</v>
      </c>
      <c r="H135" s="36">
        <f t="shared" ref="H135:S135" si="774">IF(G135="","",IF(H$7="FEB",8,0))</f>
        <v>0</v>
      </c>
      <c r="I135" s="36">
        <f t="shared" si="774"/>
        <v>8</v>
      </c>
      <c r="J135" s="36">
        <f t="shared" si="774"/>
        <v>0</v>
      </c>
      <c r="K135" s="36">
        <f t="shared" si="774"/>
        <v>0</v>
      </c>
      <c r="L135" s="36">
        <f t="shared" si="774"/>
        <v>0</v>
      </c>
      <c r="M135" s="36">
        <f t="shared" si="774"/>
        <v>0</v>
      </c>
      <c r="N135" s="36">
        <f t="shared" si="774"/>
        <v>0</v>
      </c>
      <c r="O135" s="36">
        <f t="shared" si="774"/>
        <v>0</v>
      </c>
      <c r="P135" s="36">
        <f t="shared" si="774"/>
        <v>0</v>
      </c>
      <c r="Q135" s="36">
        <f t="shared" si="774"/>
        <v>0</v>
      </c>
      <c r="R135" s="36">
        <f t="shared" si="774"/>
        <v>0</v>
      </c>
      <c r="S135" s="36">
        <f t="shared" si="774"/>
        <v>0</v>
      </c>
    </row>
    <row r="136" spans="1:19" x14ac:dyDescent="0.25">
      <c r="A136" s="39" t="s">
        <v>45</v>
      </c>
      <c r="B136" s="39" t="s">
        <v>94</v>
      </c>
      <c r="C136" s="44">
        <v>1920</v>
      </c>
      <c r="E136" s="11" t="str">
        <f t="shared" ref="E136" si="775">IF($B136="","","Union-Hrly - Vacation Hours")</f>
        <v>Union-Hrly - Vacation Hours</v>
      </c>
      <c r="F136" s="11">
        <f t="shared" ca="1" si="416"/>
        <v>2016</v>
      </c>
      <c r="G136" s="11" t="str">
        <f t="shared" si="417"/>
        <v>002820</v>
      </c>
      <c r="H136" s="33">
        <f>IF(G136="","",($C136*'VACSICK EST'!C$50))</f>
        <v>81.251583118341955</v>
      </c>
      <c r="I136" s="33">
        <f>IF(H136="","",($C136*'VACSICK EST'!D$50))</f>
        <v>86.58419227018554</v>
      </c>
      <c r="J136" s="33">
        <f>IF(I136="","",($C136*'VACSICK EST'!E$50))</f>
        <v>91.916801422029096</v>
      </c>
      <c r="K136" s="33">
        <f>IF(J136="","",($C136*'VACSICK EST'!F$50))</f>
        <v>133.63281529668811</v>
      </c>
      <c r="L136" s="33">
        <f>IF(K136="","",($C136*'VACSICK EST'!G$50))</f>
        <v>166.93041685697006</v>
      </c>
      <c r="M136" s="33">
        <f>IF(L136="","",($C136*'VACSICK EST'!H$50))</f>
        <v>188.58001999728432</v>
      </c>
      <c r="N136" s="33">
        <f>IF(M136="","",($C136*'VACSICK EST'!I$50))</f>
        <v>218.24986730197134</v>
      </c>
      <c r="O136" s="33">
        <f>IF(N136="","",($C136*'VACSICK EST'!J$50))</f>
        <v>147.7519842984286</v>
      </c>
      <c r="P136" s="33">
        <f>IF(O136="","",($C136*'VACSICK EST'!K$50))</f>
        <v>131.556652800237</v>
      </c>
      <c r="Q136" s="33">
        <f>IF(P136="","",($C136*'VACSICK EST'!L$50))</f>
        <v>173.64239424275715</v>
      </c>
      <c r="R136" s="33">
        <f>IF(Q136="","",($C136*'VACSICK EST'!M$50))</f>
        <v>166.47852760736197</v>
      </c>
      <c r="S136" s="33">
        <f>IF(R136="","",($C136*'VACSICK EST'!N$50))</f>
        <v>333.42474478774488</v>
      </c>
    </row>
    <row r="137" spans="1:19" x14ac:dyDescent="0.25">
      <c r="A137" s="39" t="s">
        <v>45</v>
      </c>
      <c r="B137" s="39" t="s">
        <v>95</v>
      </c>
      <c r="C137" s="44">
        <v>400</v>
      </c>
      <c r="E137" s="11" t="str">
        <f t="shared" ref="E137" si="776">IF($B137="","","Union-Hrly - Sick Time Hours")</f>
        <v>Union-Hrly - Sick Time Hours</v>
      </c>
      <c r="F137" s="11">
        <f t="shared" ca="1" si="416"/>
        <v>2016</v>
      </c>
      <c r="G137" s="11" t="str">
        <f t="shared" si="417"/>
        <v>002820</v>
      </c>
      <c r="H137" s="33">
        <f>IF(G137="","",($C137*'VACSICK EST'!C$30))</f>
        <v>50.206297898724827</v>
      </c>
      <c r="I137" s="33">
        <f>IF(H137="","",($C137*'VACSICK EST'!D$30))</f>
        <v>43.254628595396248</v>
      </c>
      <c r="J137" s="33">
        <f>IF(I137="","",($C137*'VACSICK EST'!E$30))</f>
        <v>39.866328079765481</v>
      </c>
      <c r="K137" s="33">
        <f>IF(J137="","",($C137*'VACSICK EST'!F$30))</f>
        <v>35.3127293781885</v>
      </c>
      <c r="L137" s="33">
        <f>IF(K137="","",($C137*'VACSICK EST'!G$30))</f>
        <v>29.281992131045897</v>
      </c>
      <c r="M137" s="33">
        <f>IF(L137="","",($C137*'VACSICK EST'!H$30))</f>
        <v>27.179349238407426</v>
      </c>
      <c r="N137" s="33">
        <f>IF(M137="","",($C137*'VACSICK EST'!I$30))</f>
        <v>29.145220043493524</v>
      </c>
      <c r="O137" s="33">
        <f>IF(N137="","",($C137*'VACSICK EST'!J$30))</f>
        <v>31.324455305161326</v>
      </c>
      <c r="P137" s="33">
        <f>IF(O137="","",($C137*'VACSICK EST'!K$30))</f>
        <v>28.900853913733286</v>
      </c>
      <c r="Q137" s="33">
        <f>IF(P137="","",($C137*'VACSICK EST'!L$30))</f>
        <v>28.559835508769371</v>
      </c>
      <c r="R137" s="33">
        <f>IF(Q137="","",($C137*'VACSICK EST'!M$30))</f>
        <v>26.623142749027778</v>
      </c>
      <c r="S137" s="33">
        <f>IF(R137="","",($C137*'VACSICK EST'!N$30))</f>
        <v>30.345167158286333</v>
      </c>
    </row>
    <row r="138" spans="1:19" x14ac:dyDescent="0.25">
      <c r="A138" s="39" t="s">
        <v>46</v>
      </c>
      <c r="B138" s="39" t="s">
        <v>93</v>
      </c>
      <c r="C138" s="44">
        <v>3</v>
      </c>
      <c r="E138" s="11" t="str">
        <f t="shared" ref="E138" si="777">IF($B138="","","Union-Hrly - Headcount")</f>
        <v>Union-Hrly - Headcount</v>
      </c>
      <c r="F138" s="11">
        <f t="shared" ca="1" si="416"/>
        <v>2016</v>
      </c>
      <c r="G138" s="11" t="str">
        <f t="shared" si="417"/>
        <v>002830</v>
      </c>
      <c r="H138" s="13">
        <f t="shared" ref="H138" si="778">IF(G138="","",(IF($C138=0,0,$C138)))</f>
        <v>3</v>
      </c>
      <c r="I138" s="13">
        <f t="shared" ref="I138" si="779">IF(H138="","",(IF($C138=0,0,$C138)))</f>
        <v>3</v>
      </c>
      <c r="J138" s="13">
        <f t="shared" ref="J138" si="780">IF(I138="","",(IF($C138=0,0,$C138)))</f>
        <v>3</v>
      </c>
      <c r="K138" s="13">
        <f t="shared" ref="K138" si="781">IF(J138="","",(IF($C138=0,0,$C138)))</f>
        <v>3</v>
      </c>
      <c r="L138" s="13">
        <f t="shared" ref="L138" si="782">IF(K138="","",(IF($C138=0,0,$C138)))</f>
        <v>3</v>
      </c>
      <c r="M138" s="13">
        <f t="shared" ref="M138" si="783">IF(L138="","",(IF($C138=0,0,$C138)))</f>
        <v>3</v>
      </c>
      <c r="N138" s="13">
        <f t="shared" ref="N138" si="784">IF(M138="","",(IF($C138=0,0,$C138)))</f>
        <v>3</v>
      </c>
      <c r="O138" s="13">
        <f t="shared" ref="O138" si="785">IF(N138="","",(IF($C138=0,0,$C138)))</f>
        <v>3</v>
      </c>
      <c r="P138" s="13">
        <f t="shared" ref="P138" si="786">IF(O138="","",(IF($C138=0,0,$C138)))</f>
        <v>3</v>
      </c>
      <c r="Q138" s="13">
        <f t="shared" ref="Q138" si="787">IF(P138="","",(IF($C138=0,0,$C138)))</f>
        <v>3</v>
      </c>
      <c r="R138" s="13">
        <f t="shared" ref="R138" si="788">IF(Q138="","",(IF($C138=0,0,$C138)))</f>
        <v>3</v>
      </c>
      <c r="S138" s="13">
        <f t="shared" ref="S138" si="789">IF(R138="","",(IF($C138=0,0,$C138)))</f>
        <v>3</v>
      </c>
    </row>
    <row r="139" spans="1:19" x14ac:dyDescent="0.25">
      <c r="A139" s="39" t="s">
        <v>46</v>
      </c>
      <c r="B139" s="39" t="s">
        <v>92</v>
      </c>
      <c r="C139" s="44">
        <v>34.46</v>
      </c>
      <c r="E139" s="11" t="str">
        <f t="shared" ref="E139" si="790">IF($B139="","","Union-Hrly - Avg Hourly Rate")</f>
        <v>Union-Hrly - Avg Hourly Rate</v>
      </c>
      <c r="F139" s="11">
        <f t="shared" ca="1" si="416"/>
        <v>2016</v>
      </c>
      <c r="G139" s="11" t="str">
        <f t="shared" si="417"/>
        <v>002830</v>
      </c>
      <c r="H139" s="12">
        <f t="shared" ref="H139" si="791">IF(G139="","",(IF(C139=0,0,C139)*$G$4*$H$4*$I$4*$J$4))</f>
        <v>35.4938</v>
      </c>
      <c r="I139" s="12">
        <f t="shared" ref="I139" si="792">IF(H139="","",(+H139))</f>
        <v>35.4938</v>
      </c>
      <c r="J139" s="12">
        <f t="shared" ref="J139" si="793">IF(I139="","",(+I139))</f>
        <v>35.4938</v>
      </c>
      <c r="K139" s="12">
        <f t="shared" ref="K139" si="794">IF(J139="","",(+J139))</f>
        <v>35.4938</v>
      </c>
      <c r="L139" s="12">
        <f t="shared" ref="L139" si="795">IF(K139="","",(+K139))</f>
        <v>35.4938</v>
      </c>
      <c r="M139" s="12">
        <f t="shared" ref="M139" si="796">IF(L139="","",(+L139))</f>
        <v>35.4938</v>
      </c>
      <c r="N139" s="12">
        <f t="shared" ref="N139" si="797">IF(M139="","",(+M139))</f>
        <v>35.4938</v>
      </c>
      <c r="O139" s="12">
        <f t="shared" ref="O139" si="798">IF(N139="","",(+N139))</f>
        <v>35.4938</v>
      </c>
      <c r="P139" s="12">
        <f t="shared" ref="P139" si="799">IF(O139="","",(+O139))</f>
        <v>35.4938</v>
      </c>
      <c r="Q139" s="12">
        <f t="shared" ref="Q139" si="800">IF(P139="","",(+P139))</f>
        <v>35.4938</v>
      </c>
      <c r="R139" s="12">
        <f t="shared" ref="R139" si="801">IF(Q139="","",+Q139*$R$6)</f>
        <v>36.558613999999999</v>
      </c>
      <c r="S139" s="12">
        <f t="shared" ref="S139" si="802">IF(R139="","",+R139)</f>
        <v>36.558613999999999</v>
      </c>
    </row>
    <row r="140" spans="1:19" x14ac:dyDescent="0.25">
      <c r="A140" s="39" t="s">
        <v>46</v>
      </c>
      <c r="B140" s="39" t="s">
        <v>169</v>
      </c>
      <c r="C140" s="44"/>
      <c r="E140" s="11" t="str">
        <f t="shared" ref="E140" si="803">IF($B140="","","Union-Hrly - Other Offdty hrs/emp")</f>
        <v>Union-Hrly - Other Offdty hrs/emp</v>
      </c>
      <c r="F140" s="11">
        <f t="shared" ca="1" si="416"/>
        <v>2016</v>
      </c>
      <c r="G140" s="11" t="str">
        <f t="shared" si="417"/>
        <v>002830</v>
      </c>
      <c r="H140" s="36">
        <f t="shared" ref="H140:S140" si="804">IF(G140="","",IF(H$7="FEB",8,0))</f>
        <v>0</v>
      </c>
      <c r="I140" s="36">
        <f t="shared" si="804"/>
        <v>8</v>
      </c>
      <c r="J140" s="36">
        <f t="shared" si="804"/>
        <v>0</v>
      </c>
      <c r="K140" s="36">
        <f t="shared" si="804"/>
        <v>0</v>
      </c>
      <c r="L140" s="36">
        <f t="shared" si="804"/>
        <v>0</v>
      </c>
      <c r="M140" s="36">
        <f t="shared" si="804"/>
        <v>0</v>
      </c>
      <c r="N140" s="36">
        <f t="shared" si="804"/>
        <v>0</v>
      </c>
      <c r="O140" s="36">
        <f t="shared" si="804"/>
        <v>0</v>
      </c>
      <c r="P140" s="36">
        <f t="shared" si="804"/>
        <v>0</v>
      </c>
      <c r="Q140" s="36">
        <f t="shared" si="804"/>
        <v>0</v>
      </c>
      <c r="R140" s="36">
        <f t="shared" si="804"/>
        <v>0</v>
      </c>
      <c r="S140" s="36">
        <f t="shared" si="804"/>
        <v>0</v>
      </c>
    </row>
    <row r="141" spans="1:19" x14ac:dyDescent="0.25">
      <c r="A141" s="39" t="s">
        <v>46</v>
      </c>
      <c r="B141" s="39" t="s">
        <v>94</v>
      </c>
      <c r="C141" s="44">
        <v>600</v>
      </c>
      <c r="E141" s="11" t="str">
        <f t="shared" ref="E141" si="805">IF($B141="","","Union-Hrly - Vacation Hours")</f>
        <v>Union-Hrly - Vacation Hours</v>
      </c>
      <c r="F141" s="11">
        <f t="shared" ca="1" si="416"/>
        <v>2016</v>
      </c>
      <c r="G141" s="11" t="str">
        <f t="shared" si="417"/>
        <v>002830</v>
      </c>
      <c r="H141" s="33">
        <f>IF(G141="","",($C141*'VACSICK EST'!C$50))</f>
        <v>25.391119724481861</v>
      </c>
      <c r="I141" s="33">
        <f>IF(H141="","",($C141*'VACSICK EST'!D$50))</f>
        <v>27.057560084432978</v>
      </c>
      <c r="J141" s="33">
        <f>IF(I141="","",($C141*'VACSICK EST'!E$50))</f>
        <v>28.724000444384096</v>
      </c>
      <c r="K141" s="33">
        <f>IF(J141="","",($C141*'VACSICK EST'!F$50))</f>
        <v>41.760254780215028</v>
      </c>
      <c r="L141" s="33">
        <f>IF(K141="","",($C141*'VACSICK EST'!G$50))</f>
        <v>52.165755267803142</v>
      </c>
      <c r="M141" s="33">
        <f>IF(L141="","",($C141*'VACSICK EST'!H$50))</f>
        <v>58.931256249151353</v>
      </c>
      <c r="N141" s="33">
        <f>IF(M141="","",($C141*'VACSICK EST'!I$50))</f>
        <v>68.203083531866042</v>
      </c>
      <c r="O141" s="33">
        <f>IF(N141="","",($C141*'VACSICK EST'!J$50))</f>
        <v>46.172495093258938</v>
      </c>
      <c r="P141" s="33">
        <f>IF(O141="","",($C141*'VACSICK EST'!K$50))</f>
        <v>41.111454000074062</v>
      </c>
      <c r="Q141" s="33">
        <f>IF(P141="","",($C141*'VACSICK EST'!L$50))</f>
        <v>54.263248200861611</v>
      </c>
      <c r="R141" s="33">
        <f>IF(Q141="","",($C141*'VACSICK EST'!M$50))</f>
        <v>52.024539877300619</v>
      </c>
      <c r="S141" s="33">
        <f>IF(R141="","",($C141*'VACSICK EST'!N$50))</f>
        <v>104.19523274617026</v>
      </c>
    </row>
    <row r="142" spans="1:19" x14ac:dyDescent="0.25">
      <c r="A142" s="39" t="s">
        <v>46</v>
      </c>
      <c r="B142" s="39" t="s">
        <v>95</v>
      </c>
      <c r="C142" s="44">
        <v>120</v>
      </c>
      <c r="E142" s="11" t="str">
        <f t="shared" ref="E142" si="806">IF($B142="","","Union-Hrly - Sick Time Hours")</f>
        <v>Union-Hrly - Sick Time Hours</v>
      </c>
      <c r="F142" s="11">
        <f t="shared" ref="F142:F205" ca="1" si="807">IF(E142="","",$E$5)</f>
        <v>2016</v>
      </c>
      <c r="G142" s="11" t="str">
        <f t="shared" ref="G142:G205" si="808">IF(E142="","",A142)</f>
        <v>002830</v>
      </c>
      <c r="H142" s="33">
        <f>IF(G142="","",($C142*'VACSICK EST'!C$30))</f>
        <v>15.061889369617449</v>
      </c>
      <c r="I142" s="33">
        <f>IF(H142="","",($C142*'VACSICK EST'!D$30))</f>
        <v>12.976388578618876</v>
      </c>
      <c r="J142" s="33">
        <f>IF(I142="","",($C142*'VACSICK EST'!E$30))</f>
        <v>11.959898423929646</v>
      </c>
      <c r="K142" s="33">
        <f>IF(J142="","",($C142*'VACSICK EST'!F$30))</f>
        <v>10.593818813456551</v>
      </c>
      <c r="L142" s="33">
        <f>IF(K142="","",($C142*'VACSICK EST'!G$30))</f>
        <v>8.7845976393137697</v>
      </c>
      <c r="M142" s="33">
        <f>IF(L142="","",($C142*'VACSICK EST'!H$30))</f>
        <v>8.1538047715222266</v>
      </c>
      <c r="N142" s="33">
        <f>IF(M142="","",($C142*'VACSICK EST'!I$30))</f>
        <v>8.7435660130480581</v>
      </c>
      <c r="O142" s="33">
        <f>IF(N142="","",($C142*'VACSICK EST'!J$30))</f>
        <v>9.3973365915483971</v>
      </c>
      <c r="P142" s="33">
        <f>IF(O142="","",($C142*'VACSICK EST'!K$30))</f>
        <v>8.6702561741199862</v>
      </c>
      <c r="Q142" s="33">
        <f>IF(P142="","",($C142*'VACSICK EST'!L$30))</f>
        <v>8.5679506526308113</v>
      </c>
      <c r="R142" s="33">
        <f>IF(Q142="","",($C142*'VACSICK EST'!M$30))</f>
        <v>7.9869428247083336</v>
      </c>
      <c r="S142" s="33">
        <f>IF(R142="","",($C142*'VACSICK EST'!N$30))</f>
        <v>9.1035501474859011</v>
      </c>
    </row>
    <row r="143" spans="1:19" x14ac:dyDescent="0.25">
      <c r="A143" s="39" t="s">
        <v>47</v>
      </c>
      <c r="B143" s="39" t="s">
        <v>93</v>
      </c>
      <c r="C143" s="44">
        <v>4</v>
      </c>
      <c r="E143" s="11" t="str">
        <f t="shared" ref="E143" si="809">IF($B143="","","Union-Hrly - Headcount")</f>
        <v>Union-Hrly - Headcount</v>
      </c>
      <c r="F143" s="11">
        <f t="shared" ca="1" si="807"/>
        <v>2016</v>
      </c>
      <c r="G143" s="11" t="str">
        <f t="shared" si="808"/>
        <v>002840</v>
      </c>
      <c r="H143" s="13">
        <f t="shared" ref="H143" si="810">IF(G143="","",(IF($C143=0,0,$C143)))</f>
        <v>4</v>
      </c>
      <c r="I143" s="13">
        <f t="shared" ref="I143" si="811">IF(H143="","",(IF($C143=0,0,$C143)))</f>
        <v>4</v>
      </c>
      <c r="J143" s="13">
        <f t="shared" ref="J143" si="812">IF(I143="","",(IF($C143=0,0,$C143)))</f>
        <v>4</v>
      </c>
      <c r="K143" s="13">
        <f t="shared" ref="K143" si="813">IF(J143="","",(IF($C143=0,0,$C143)))</f>
        <v>4</v>
      </c>
      <c r="L143" s="13">
        <f t="shared" ref="L143" si="814">IF(K143="","",(IF($C143=0,0,$C143)))</f>
        <v>4</v>
      </c>
      <c r="M143" s="13">
        <f t="shared" ref="M143" si="815">IF(L143="","",(IF($C143=0,0,$C143)))</f>
        <v>4</v>
      </c>
      <c r="N143" s="13">
        <f t="shared" ref="N143" si="816">IF(M143="","",(IF($C143=0,0,$C143)))</f>
        <v>4</v>
      </c>
      <c r="O143" s="13">
        <f t="shared" ref="O143" si="817">IF(N143="","",(IF($C143=0,0,$C143)))</f>
        <v>4</v>
      </c>
      <c r="P143" s="13">
        <f t="shared" ref="P143" si="818">IF(O143="","",(IF($C143=0,0,$C143)))</f>
        <v>4</v>
      </c>
      <c r="Q143" s="13">
        <f t="shared" ref="Q143" si="819">IF(P143="","",(IF($C143=0,0,$C143)))</f>
        <v>4</v>
      </c>
      <c r="R143" s="13">
        <f t="shared" ref="R143" si="820">IF(Q143="","",(IF($C143=0,0,$C143)))</f>
        <v>4</v>
      </c>
      <c r="S143" s="13">
        <f t="shared" ref="S143" si="821">IF(R143="","",(IF($C143=0,0,$C143)))</f>
        <v>4</v>
      </c>
    </row>
    <row r="144" spans="1:19" x14ac:dyDescent="0.25">
      <c r="A144" s="39" t="s">
        <v>47</v>
      </c>
      <c r="B144" s="39" t="s">
        <v>92</v>
      </c>
      <c r="C144" s="44">
        <v>34.46</v>
      </c>
      <c r="E144" s="11" t="str">
        <f t="shared" ref="E144" si="822">IF($B144="","","Union-Hrly - Avg Hourly Rate")</f>
        <v>Union-Hrly - Avg Hourly Rate</v>
      </c>
      <c r="F144" s="11">
        <f t="shared" ca="1" si="807"/>
        <v>2016</v>
      </c>
      <c r="G144" s="11" t="str">
        <f t="shared" si="808"/>
        <v>002840</v>
      </c>
      <c r="H144" s="12">
        <f t="shared" ref="H144" si="823">IF(G144="","",(IF(C144=0,0,C144)*$G$4*$H$4*$I$4*$J$4))</f>
        <v>35.4938</v>
      </c>
      <c r="I144" s="12">
        <f t="shared" ref="I144" si="824">IF(H144="","",(+H144))</f>
        <v>35.4938</v>
      </c>
      <c r="J144" s="12">
        <f t="shared" ref="J144" si="825">IF(I144="","",(+I144))</f>
        <v>35.4938</v>
      </c>
      <c r="K144" s="12">
        <f t="shared" ref="K144" si="826">IF(J144="","",(+J144))</f>
        <v>35.4938</v>
      </c>
      <c r="L144" s="12">
        <f t="shared" ref="L144" si="827">IF(K144="","",(+K144))</f>
        <v>35.4938</v>
      </c>
      <c r="M144" s="12">
        <f t="shared" ref="M144" si="828">IF(L144="","",(+L144))</f>
        <v>35.4938</v>
      </c>
      <c r="N144" s="12">
        <f t="shared" ref="N144" si="829">IF(M144="","",(+M144))</f>
        <v>35.4938</v>
      </c>
      <c r="O144" s="12">
        <f t="shared" ref="O144" si="830">IF(N144="","",(+N144))</f>
        <v>35.4938</v>
      </c>
      <c r="P144" s="12">
        <f t="shared" ref="P144" si="831">IF(O144="","",(+O144))</f>
        <v>35.4938</v>
      </c>
      <c r="Q144" s="12">
        <f t="shared" ref="Q144" si="832">IF(P144="","",(+P144))</f>
        <v>35.4938</v>
      </c>
      <c r="R144" s="12">
        <f t="shared" ref="R144" si="833">IF(Q144="","",+Q144*$R$6)</f>
        <v>36.558613999999999</v>
      </c>
      <c r="S144" s="12">
        <f t="shared" ref="S144" si="834">IF(R144="","",+R144)</f>
        <v>36.558613999999999</v>
      </c>
    </row>
    <row r="145" spans="1:19" x14ac:dyDescent="0.25">
      <c r="A145" s="39" t="s">
        <v>47</v>
      </c>
      <c r="B145" s="39" t="s">
        <v>169</v>
      </c>
      <c r="C145" s="44"/>
      <c r="E145" s="11" t="str">
        <f t="shared" ref="E145" si="835">IF($B145="","","Union-Hrly - Other Offdty hrs/emp")</f>
        <v>Union-Hrly - Other Offdty hrs/emp</v>
      </c>
      <c r="F145" s="11">
        <f t="shared" ca="1" si="807"/>
        <v>2016</v>
      </c>
      <c r="G145" s="11" t="str">
        <f t="shared" si="808"/>
        <v>002840</v>
      </c>
      <c r="H145" s="36">
        <f t="shared" ref="H145:S145" si="836">IF(G145="","",IF(H$7="FEB",8,0))</f>
        <v>0</v>
      </c>
      <c r="I145" s="36">
        <f t="shared" si="836"/>
        <v>8</v>
      </c>
      <c r="J145" s="36">
        <f t="shared" si="836"/>
        <v>0</v>
      </c>
      <c r="K145" s="36">
        <f t="shared" si="836"/>
        <v>0</v>
      </c>
      <c r="L145" s="36">
        <f t="shared" si="836"/>
        <v>0</v>
      </c>
      <c r="M145" s="36">
        <f t="shared" si="836"/>
        <v>0</v>
      </c>
      <c r="N145" s="36">
        <f t="shared" si="836"/>
        <v>0</v>
      </c>
      <c r="O145" s="36">
        <f t="shared" si="836"/>
        <v>0</v>
      </c>
      <c r="P145" s="36">
        <f t="shared" si="836"/>
        <v>0</v>
      </c>
      <c r="Q145" s="36">
        <f t="shared" si="836"/>
        <v>0</v>
      </c>
      <c r="R145" s="36">
        <f t="shared" si="836"/>
        <v>0</v>
      </c>
      <c r="S145" s="36">
        <f t="shared" si="836"/>
        <v>0</v>
      </c>
    </row>
    <row r="146" spans="1:19" x14ac:dyDescent="0.25">
      <c r="A146" s="39" t="s">
        <v>47</v>
      </c>
      <c r="B146" s="39" t="s">
        <v>94</v>
      </c>
      <c r="C146" s="44">
        <v>720</v>
      </c>
      <c r="E146" s="11" t="str">
        <f t="shared" ref="E146" si="837">IF($B146="","","Union-Hrly - Vacation Hours")</f>
        <v>Union-Hrly - Vacation Hours</v>
      </c>
      <c r="F146" s="11">
        <f t="shared" ca="1" si="807"/>
        <v>2016</v>
      </c>
      <c r="G146" s="11" t="str">
        <f t="shared" si="808"/>
        <v>002840</v>
      </c>
      <c r="H146" s="33">
        <f>IF(G146="","",($C146*'VACSICK EST'!C$50))</f>
        <v>30.469343669378233</v>
      </c>
      <c r="I146" s="33">
        <f>IF(H146="","",($C146*'VACSICK EST'!D$50))</f>
        <v>32.469072101319576</v>
      </c>
      <c r="J146" s="33">
        <f>IF(I146="","",($C146*'VACSICK EST'!E$50))</f>
        <v>34.468800533260911</v>
      </c>
      <c r="K146" s="33">
        <f>IF(J146="","",($C146*'VACSICK EST'!F$50))</f>
        <v>50.112305736258037</v>
      </c>
      <c r="L146" s="33">
        <f>IF(K146="","",($C146*'VACSICK EST'!G$50))</f>
        <v>62.598906321363771</v>
      </c>
      <c r="M146" s="33">
        <f>IF(L146="","",($C146*'VACSICK EST'!H$50))</f>
        <v>70.717507498981618</v>
      </c>
      <c r="N146" s="33">
        <f>IF(M146="","",($C146*'VACSICK EST'!I$50))</f>
        <v>81.843700238239251</v>
      </c>
      <c r="O146" s="33">
        <f>IF(N146="","",($C146*'VACSICK EST'!J$50))</f>
        <v>55.406994111910727</v>
      </c>
      <c r="P146" s="33">
        <f>IF(O146="","",($C146*'VACSICK EST'!K$50))</f>
        <v>49.333744800088873</v>
      </c>
      <c r="Q146" s="33">
        <f>IF(P146="","",($C146*'VACSICK EST'!L$50))</f>
        <v>65.115897841033927</v>
      </c>
      <c r="R146" s="33">
        <f>IF(Q146="","",($C146*'VACSICK EST'!M$50))</f>
        <v>62.429447852760738</v>
      </c>
      <c r="S146" s="33">
        <f>IF(R146="","",($C146*'VACSICK EST'!N$50))</f>
        <v>125.03427929540432</v>
      </c>
    </row>
    <row r="147" spans="1:19" x14ac:dyDescent="0.25">
      <c r="A147" s="39" t="s">
        <v>47</v>
      </c>
      <c r="B147" s="39" t="s">
        <v>95</v>
      </c>
      <c r="C147" s="44">
        <v>160</v>
      </c>
      <c r="E147" s="11" t="str">
        <f t="shared" ref="E147" si="838">IF($B147="","","Union-Hrly - Sick Time Hours")</f>
        <v>Union-Hrly - Sick Time Hours</v>
      </c>
      <c r="F147" s="11">
        <f t="shared" ca="1" si="807"/>
        <v>2016</v>
      </c>
      <c r="G147" s="11" t="str">
        <f t="shared" si="808"/>
        <v>002840</v>
      </c>
      <c r="H147" s="33">
        <f>IF(G147="","",($C147*'VACSICK EST'!C$30))</f>
        <v>20.08251915948993</v>
      </c>
      <c r="I147" s="33">
        <f>IF(H147="","",($C147*'VACSICK EST'!D$30))</f>
        <v>17.301851438158501</v>
      </c>
      <c r="J147" s="33">
        <f>IF(I147="","",($C147*'VACSICK EST'!E$30))</f>
        <v>15.946531231906194</v>
      </c>
      <c r="K147" s="33">
        <f>IF(J147="","",($C147*'VACSICK EST'!F$30))</f>
        <v>14.1250917512754</v>
      </c>
      <c r="L147" s="33">
        <f>IF(K147="","",($C147*'VACSICK EST'!G$30))</f>
        <v>11.712796852418359</v>
      </c>
      <c r="M147" s="33">
        <f>IF(L147="","",($C147*'VACSICK EST'!H$30))</f>
        <v>10.871739695362969</v>
      </c>
      <c r="N147" s="33">
        <f>IF(M147="","",($C147*'VACSICK EST'!I$30))</f>
        <v>11.658088017397411</v>
      </c>
      <c r="O147" s="33">
        <f>IF(N147="","",($C147*'VACSICK EST'!J$30))</f>
        <v>12.52978212206453</v>
      </c>
      <c r="P147" s="33">
        <f>IF(O147="","",($C147*'VACSICK EST'!K$30))</f>
        <v>11.560341565493315</v>
      </c>
      <c r="Q147" s="33">
        <f>IF(P147="","",($C147*'VACSICK EST'!L$30))</f>
        <v>11.423934203507748</v>
      </c>
      <c r="R147" s="33">
        <f>IF(Q147="","",($C147*'VACSICK EST'!M$30))</f>
        <v>10.649257099611111</v>
      </c>
      <c r="S147" s="33">
        <f>IF(R147="","",($C147*'VACSICK EST'!N$30))</f>
        <v>12.138066863314535</v>
      </c>
    </row>
    <row r="148" spans="1:19" x14ac:dyDescent="0.25">
      <c r="A148" s="39" t="s">
        <v>48</v>
      </c>
      <c r="B148" s="39" t="s">
        <v>93</v>
      </c>
      <c r="C148" s="44">
        <v>9</v>
      </c>
      <c r="E148" s="11" t="str">
        <f t="shared" ref="E148" si="839">IF($B148="","","Union-Hrly - Headcount")</f>
        <v>Union-Hrly - Headcount</v>
      </c>
      <c r="F148" s="11">
        <f t="shared" ca="1" si="807"/>
        <v>2016</v>
      </c>
      <c r="G148" s="11" t="str">
        <f t="shared" si="808"/>
        <v>003030</v>
      </c>
      <c r="H148" s="13">
        <f t="shared" ref="H148" si="840">IF(G148="","",(IF($C148=0,0,$C148)))</f>
        <v>9</v>
      </c>
      <c r="I148" s="13">
        <f t="shared" ref="I148" si="841">IF(H148="","",(IF($C148=0,0,$C148)))</f>
        <v>9</v>
      </c>
      <c r="J148" s="13">
        <f t="shared" ref="J148" si="842">IF(I148="","",(IF($C148=0,0,$C148)))</f>
        <v>9</v>
      </c>
      <c r="K148" s="13">
        <f t="shared" ref="K148" si="843">IF(J148="","",(IF($C148=0,0,$C148)))</f>
        <v>9</v>
      </c>
      <c r="L148" s="13">
        <f t="shared" ref="L148" si="844">IF(K148="","",(IF($C148=0,0,$C148)))</f>
        <v>9</v>
      </c>
      <c r="M148" s="13">
        <f t="shared" ref="M148" si="845">IF(L148="","",(IF($C148=0,0,$C148)))</f>
        <v>9</v>
      </c>
      <c r="N148" s="13">
        <f t="shared" ref="N148" si="846">IF(M148="","",(IF($C148=0,0,$C148)))</f>
        <v>9</v>
      </c>
      <c r="O148" s="13">
        <f t="shared" ref="O148" si="847">IF(N148="","",(IF($C148=0,0,$C148)))</f>
        <v>9</v>
      </c>
      <c r="P148" s="13">
        <f t="shared" ref="P148" si="848">IF(O148="","",(IF($C148=0,0,$C148)))</f>
        <v>9</v>
      </c>
      <c r="Q148" s="13">
        <f t="shared" ref="Q148" si="849">IF(P148="","",(IF($C148=0,0,$C148)))</f>
        <v>9</v>
      </c>
      <c r="R148" s="13">
        <f t="shared" ref="R148" si="850">IF(Q148="","",(IF($C148=0,0,$C148)))</f>
        <v>9</v>
      </c>
      <c r="S148" s="13">
        <f t="shared" ref="S148" si="851">IF(R148="","",(IF($C148=0,0,$C148)))</f>
        <v>9</v>
      </c>
    </row>
    <row r="149" spans="1:19" x14ac:dyDescent="0.25">
      <c r="A149" s="39" t="s">
        <v>48</v>
      </c>
      <c r="B149" s="39" t="s">
        <v>92</v>
      </c>
      <c r="C149" s="44">
        <v>32.994444444444447</v>
      </c>
      <c r="E149" s="11" t="str">
        <f t="shared" ref="E149" si="852">IF($B149="","","Union-Hrly - Avg Hourly Rate")</f>
        <v>Union-Hrly - Avg Hourly Rate</v>
      </c>
      <c r="F149" s="11">
        <f t="shared" ca="1" si="807"/>
        <v>2016</v>
      </c>
      <c r="G149" s="11" t="str">
        <f t="shared" si="808"/>
        <v>003030</v>
      </c>
      <c r="H149" s="12">
        <f t="shared" ref="H149" si="853">IF(G149="","",(IF(C149=0,0,C149)*$G$4*$H$4*$I$4*$J$4))</f>
        <v>33.984277777777784</v>
      </c>
      <c r="I149" s="12">
        <f t="shared" ref="I149" si="854">IF(H149="","",(+H149))</f>
        <v>33.984277777777784</v>
      </c>
      <c r="J149" s="12">
        <f t="shared" ref="J149" si="855">IF(I149="","",(+I149))</f>
        <v>33.984277777777784</v>
      </c>
      <c r="K149" s="12">
        <f t="shared" ref="K149" si="856">IF(J149="","",(+J149))</f>
        <v>33.984277777777784</v>
      </c>
      <c r="L149" s="12">
        <f t="shared" ref="L149" si="857">IF(K149="","",(+K149))</f>
        <v>33.984277777777784</v>
      </c>
      <c r="M149" s="12">
        <f t="shared" ref="M149" si="858">IF(L149="","",(+L149))</f>
        <v>33.984277777777784</v>
      </c>
      <c r="N149" s="12">
        <f t="shared" ref="N149" si="859">IF(M149="","",(+M149))</f>
        <v>33.984277777777784</v>
      </c>
      <c r="O149" s="12">
        <f t="shared" ref="O149" si="860">IF(N149="","",(+N149))</f>
        <v>33.984277777777784</v>
      </c>
      <c r="P149" s="12">
        <f t="shared" ref="P149" si="861">IF(O149="","",(+O149))</f>
        <v>33.984277777777784</v>
      </c>
      <c r="Q149" s="12">
        <f t="shared" ref="Q149" si="862">IF(P149="","",(+P149))</f>
        <v>33.984277777777784</v>
      </c>
      <c r="R149" s="12">
        <f t="shared" ref="R149" si="863">IF(Q149="","",+Q149*$R$6)</f>
        <v>35.003806111111118</v>
      </c>
      <c r="S149" s="12">
        <f t="shared" ref="S149" si="864">IF(R149="","",+R149)</f>
        <v>35.003806111111118</v>
      </c>
    </row>
    <row r="150" spans="1:19" x14ac:dyDescent="0.25">
      <c r="A150" s="39" t="s">
        <v>48</v>
      </c>
      <c r="B150" s="39" t="s">
        <v>169</v>
      </c>
      <c r="C150" s="44"/>
      <c r="E150" s="11" t="str">
        <f t="shared" ref="E150" si="865">IF($B150="","","Union-Hrly - Other Offdty hrs/emp")</f>
        <v>Union-Hrly - Other Offdty hrs/emp</v>
      </c>
      <c r="F150" s="11">
        <f t="shared" ca="1" si="807"/>
        <v>2016</v>
      </c>
      <c r="G150" s="11" t="str">
        <f t="shared" si="808"/>
        <v>003030</v>
      </c>
      <c r="H150" s="36">
        <f t="shared" ref="H150:S150" si="866">IF(G150="","",IF(H$7="FEB",8,0))</f>
        <v>0</v>
      </c>
      <c r="I150" s="36">
        <f t="shared" si="866"/>
        <v>8</v>
      </c>
      <c r="J150" s="36">
        <f t="shared" si="866"/>
        <v>0</v>
      </c>
      <c r="K150" s="36">
        <f t="shared" si="866"/>
        <v>0</v>
      </c>
      <c r="L150" s="36">
        <f t="shared" si="866"/>
        <v>0</v>
      </c>
      <c r="M150" s="36">
        <f t="shared" si="866"/>
        <v>0</v>
      </c>
      <c r="N150" s="36">
        <f t="shared" si="866"/>
        <v>0</v>
      </c>
      <c r="O150" s="36">
        <f t="shared" si="866"/>
        <v>0</v>
      </c>
      <c r="P150" s="36">
        <f t="shared" si="866"/>
        <v>0</v>
      </c>
      <c r="Q150" s="36">
        <f t="shared" si="866"/>
        <v>0</v>
      </c>
      <c r="R150" s="36">
        <f t="shared" si="866"/>
        <v>0</v>
      </c>
      <c r="S150" s="36">
        <f t="shared" si="866"/>
        <v>0</v>
      </c>
    </row>
    <row r="151" spans="1:19" x14ac:dyDescent="0.25">
      <c r="A151" s="39" t="s">
        <v>48</v>
      </c>
      <c r="B151" s="39" t="s">
        <v>94</v>
      </c>
      <c r="C151" s="44">
        <v>1200</v>
      </c>
      <c r="E151" s="11" t="str">
        <f t="shared" ref="E151" si="867">IF($B151="","","Union-Hrly - Vacation Hours")</f>
        <v>Union-Hrly - Vacation Hours</v>
      </c>
      <c r="F151" s="11">
        <f t="shared" ca="1" si="807"/>
        <v>2016</v>
      </c>
      <c r="G151" s="11" t="str">
        <f t="shared" si="808"/>
        <v>003030</v>
      </c>
      <c r="H151" s="33">
        <f>IF(G151="","",($C151*'VACSICK EST'!C$50))</f>
        <v>50.782239448963722</v>
      </c>
      <c r="I151" s="33">
        <f>IF(H151="","",($C151*'VACSICK EST'!D$50))</f>
        <v>54.115120168865957</v>
      </c>
      <c r="J151" s="33">
        <f>IF(I151="","",($C151*'VACSICK EST'!E$50))</f>
        <v>57.448000888768192</v>
      </c>
      <c r="K151" s="33">
        <f>IF(J151="","",($C151*'VACSICK EST'!F$50))</f>
        <v>83.520509560430057</v>
      </c>
      <c r="L151" s="33">
        <f>IF(K151="","",($C151*'VACSICK EST'!G$50))</f>
        <v>104.33151053560628</v>
      </c>
      <c r="M151" s="33">
        <f>IF(L151="","",($C151*'VACSICK EST'!H$50))</f>
        <v>117.86251249830271</v>
      </c>
      <c r="N151" s="33">
        <f>IF(M151="","",($C151*'VACSICK EST'!I$50))</f>
        <v>136.40616706373208</v>
      </c>
      <c r="O151" s="33">
        <f>IF(N151="","",($C151*'VACSICK EST'!J$50))</f>
        <v>92.344990186517876</v>
      </c>
      <c r="P151" s="33">
        <f>IF(O151="","",($C151*'VACSICK EST'!K$50))</f>
        <v>82.222908000148124</v>
      </c>
      <c r="Q151" s="33">
        <f>IF(P151="","",($C151*'VACSICK EST'!L$50))</f>
        <v>108.52649640172322</v>
      </c>
      <c r="R151" s="33">
        <f>IF(Q151="","",($C151*'VACSICK EST'!M$50))</f>
        <v>104.04907975460124</v>
      </c>
      <c r="S151" s="33">
        <f>IF(R151="","",($C151*'VACSICK EST'!N$50))</f>
        <v>208.39046549234052</v>
      </c>
    </row>
    <row r="152" spans="1:19" x14ac:dyDescent="0.25">
      <c r="A152" s="39" t="s">
        <v>48</v>
      </c>
      <c r="B152" s="39" t="s">
        <v>95</v>
      </c>
      <c r="C152" s="44">
        <v>360</v>
      </c>
      <c r="E152" s="11" t="str">
        <f t="shared" ref="E152" si="868">IF($B152="","","Union-Hrly - Sick Time Hours")</f>
        <v>Union-Hrly - Sick Time Hours</v>
      </c>
      <c r="F152" s="11">
        <f t="shared" ca="1" si="807"/>
        <v>2016</v>
      </c>
      <c r="G152" s="11" t="str">
        <f t="shared" si="808"/>
        <v>003030</v>
      </c>
      <c r="H152" s="33">
        <f>IF(G152="","",($C152*'VACSICK EST'!C$30))</f>
        <v>45.185668108852347</v>
      </c>
      <c r="I152" s="33">
        <f>IF(H152="","",($C152*'VACSICK EST'!D$30))</f>
        <v>38.929165735856621</v>
      </c>
      <c r="J152" s="33">
        <f>IF(I152="","",($C152*'VACSICK EST'!E$30))</f>
        <v>35.879695271788933</v>
      </c>
      <c r="K152" s="33">
        <f>IF(J152="","",($C152*'VACSICK EST'!F$30))</f>
        <v>31.781456440369652</v>
      </c>
      <c r="L152" s="33">
        <f>IF(K152="","",($C152*'VACSICK EST'!G$30))</f>
        <v>26.353792917941309</v>
      </c>
      <c r="M152" s="33">
        <f>IF(L152="","",($C152*'VACSICK EST'!H$30))</f>
        <v>24.461414314566682</v>
      </c>
      <c r="N152" s="33">
        <f>IF(M152="","",($C152*'VACSICK EST'!I$30))</f>
        <v>26.230698039144173</v>
      </c>
      <c r="O152" s="33">
        <f>IF(N152="","",($C152*'VACSICK EST'!J$30))</f>
        <v>28.192009774645193</v>
      </c>
      <c r="P152" s="33">
        <f>IF(O152="","",($C152*'VACSICK EST'!K$30))</f>
        <v>26.01076852235996</v>
      </c>
      <c r="Q152" s="33">
        <f>IF(P152="","",($C152*'VACSICK EST'!L$30))</f>
        <v>25.703851957892432</v>
      </c>
      <c r="R152" s="33">
        <f>IF(Q152="","",($C152*'VACSICK EST'!M$30))</f>
        <v>23.960828474125002</v>
      </c>
      <c r="S152" s="33">
        <f>IF(R152="","",($C152*'VACSICK EST'!N$30))</f>
        <v>27.3106504424577</v>
      </c>
    </row>
    <row r="153" spans="1:19" x14ac:dyDescent="0.25">
      <c r="A153" s="39" t="s">
        <v>49</v>
      </c>
      <c r="B153" s="39" t="s">
        <v>93</v>
      </c>
      <c r="C153" s="44">
        <v>7</v>
      </c>
      <c r="E153" s="11" t="str">
        <f t="shared" ref="E153" si="869">IF($B153="","","Union-Hrly - Headcount")</f>
        <v>Union-Hrly - Headcount</v>
      </c>
      <c r="F153" s="11">
        <f t="shared" ca="1" si="807"/>
        <v>2016</v>
      </c>
      <c r="G153" s="11" t="str">
        <f t="shared" si="808"/>
        <v>003110</v>
      </c>
      <c r="H153" s="13">
        <f t="shared" ref="H153" si="870">IF(G153="","",(IF($C153=0,0,$C153)))</f>
        <v>7</v>
      </c>
      <c r="I153" s="13">
        <f t="shared" ref="I153" si="871">IF(H153="","",(IF($C153=0,0,$C153)))</f>
        <v>7</v>
      </c>
      <c r="J153" s="13">
        <f t="shared" ref="J153" si="872">IF(I153="","",(IF($C153=0,0,$C153)))</f>
        <v>7</v>
      </c>
      <c r="K153" s="13">
        <f t="shared" ref="K153" si="873">IF(J153="","",(IF($C153=0,0,$C153)))</f>
        <v>7</v>
      </c>
      <c r="L153" s="13">
        <f t="shared" ref="L153" si="874">IF(K153="","",(IF($C153=0,0,$C153)))</f>
        <v>7</v>
      </c>
      <c r="M153" s="13">
        <f t="shared" ref="M153" si="875">IF(L153="","",(IF($C153=0,0,$C153)))</f>
        <v>7</v>
      </c>
      <c r="N153" s="13">
        <f t="shared" ref="N153" si="876">IF(M153="","",(IF($C153=0,0,$C153)))</f>
        <v>7</v>
      </c>
      <c r="O153" s="13">
        <f t="shared" ref="O153" si="877">IF(N153="","",(IF($C153=0,0,$C153)))</f>
        <v>7</v>
      </c>
      <c r="P153" s="13">
        <f t="shared" ref="P153" si="878">IF(O153="","",(IF($C153=0,0,$C153)))</f>
        <v>7</v>
      </c>
      <c r="Q153" s="13">
        <f t="shared" ref="Q153" si="879">IF(P153="","",(IF($C153=0,0,$C153)))</f>
        <v>7</v>
      </c>
      <c r="R153" s="13">
        <f t="shared" ref="R153" si="880">IF(Q153="","",(IF($C153=0,0,$C153)))</f>
        <v>7</v>
      </c>
      <c r="S153" s="13">
        <f t="shared" ref="S153" si="881">IF(R153="","",(IF($C153=0,0,$C153)))</f>
        <v>7</v>
      </c>
    </row>
    <row r="154" spans="1:19" x14ac:dyDescent="0.25">
      <c r="A154" s="39" t="s">
        <v>49</v>
      </c>
      <c r="B154" s="39" t="s">
        <v>92</v>
      </c>
      <c r="C154" s="44">
        <v>30.488571428571429</v>
      </c>
      <c r="E154" s="11" t="str">
        <f t="shared" ref="E154" si="882">IF($B154="","","Union-Hrly - Avg Hourly Rate")</f>
        <v>Union-Hrly - Avg Hourly Rate</v>
      </c>
      <c r="F154" s="11">
        <f t="shared" ca="1" si="807"/>
        <v>2016</v>
      </c>
      <c r="G154" s="11" t="str">
        <f t="shared" si="808"/>
        <v>003110</v>
      </c>
      <c r="H154" s="12">
        <f t="shared" ref="H154" si="883">IF(G154="","",(IF(C154=0,0,C154)*$G$4*$H$4*$I$4*$J$4))</f>
        <v>31.403228571428574</v>
      </c>
      <c r="I154" s="12">
        <f t="shared" ref="I154" si="884">IF(H154="","",(+H154))</f>
        <v>31.403228571428574</v>
      </c>
      <c r="J154" s="12">
        <f t="shared" ref="J154" si="885">IF(I154="","",(+I154))</f>
        <v>31.403228571428574</v>
      </c>
      <c r="K154" s="12">
        <f t="shared" ref="K154" si="886">IF(J154="","",(+J154))</f>
        <v>31.403228571428574</v>
      </c>
      <c r="L154" s="12">
        <f t="shared" ref="L154" si="887">IF(K154="","",(+K154))</f>
        <v>31.403228571428574</v>
      </c>
      <c r="M154" s="12">
        <f t="shared" ref="M154" si="888">IF(L154="","",(+L154))</f>
        <v>31.403228571428574</v>
      </c>
      <c r="N154" s="12">
        <f t="shared" ref="N154" si="889">IF(M154="","",(+M154))</f>
        <v>31.403228571428574</v>
      </c>
      <c r="O154" s="12">
        <f t="shared" ref="O154" si="890">IF(N154="","",(+N154))</f>
        <v>31.403228571428574</v>
      </c>
      <c r="P154" s="12">
        <f t="shared" ref="P154" si="891">IF(O154="","",(+O154))</f>
        <v>31.403228571428574</v>
      </c>
      <c r="Q154" s="12">
        <f t="shared" ref="Q154" si="892">IF(P154="","",(+P154))</f>
        <v>31.403228571428574</v>
      </c>
      <c r="R154" s="12">
        <f t="shared" ref="R154" si="893">IF(Q154="","",+Q154*$R$6)</f>
        <v>32.345325428571435</v>
      </c>
      <c r="S154" s="12">
        <f t="shared" ref="S154" si="894">IF(R154="","",+R154)</f>
        <v>32.345325428571435</v>
      </c>
    </row>
    <row r="155" spans="1:19" x14ac:dyDescent="0.25">
      <c r="A155" s="39" t="s">
        <v>49</v>
      </c>
      <c r="B155" s="39" t="s">
        <v>169</v>
      </c>
      <c r="C155" s="44"/>
      <c r="E155" s="11" t="str">
        <f t="shared" ref="E155" si="895">IF($B155="","","Union-Hrly - Other Offdty hrs/emp")</f>
        <v>Union-Hrly - Other Offdty hrs/emp</v>
      </c>
      <c r="F155" s="11">
        <f t="shared" ca="1" si="807"/>
        <v>2016</v>
      </c>
      <c r="G155" s="11" t="str">
        <f t="shared" si="808"/>
        <v>003110</v>
      </c>
      <c r="H155" s="36">
        <f t="shared" ref="H155:S155" si="896">IF(G155="","",IF(H$7="FEB",8,0))</f>
        <v>0</v>
      </c>
      <c r="I155" s="36">
        <f t="shared" si="896"/>
        <v>8</v>
      </c>
      <c r="J155" s="36">
        <f t="shared" si="896"/>
        <v>0</v>
      </c>
      <c r="K155" s="36">
        <f t="shared" si="896"/>
        <v>0</v>
      </c>
      <c r="L155" s="36">
        <f t="shared" si="896"/>
        <v>0</v>
      </c>
      <c r="M155" s="36">
        <f t="shared" si="896"/>
        <v>0</v>
      </c>
      <c r="N155" s="36">
        <f t="shared" si="896"/>
        <v>0</v>
      </c>
      <c r="O155" s="36">
        <f t="shared" si="896"/>
        <v>0</v>
      </c>
      <c r="P155" s="36">
        <f t="shared" si="896"/>
        <v>0</v>
      </c>
      <c r="Q155" s="36">
        <f t="shared" si="896"/>
        <v>0</v>
      </c>
      <c r="R155" s="36">
        <f t="shared" si="896"/>
        <v>0</v>
      </c>
      <c r="S155" s="36">
        <f t="shared" si="896"/>
        <v>0</v>
      </c>
    </row>
    <row r="156" spans="1:19" x14ac:dyDescent="0.25">
      <c r="A156" s="39" t="s">
        <v>49</v>
      </c>
      <c r="B156" s="39" t="s">
        <v>94</v>
      </c>
      <c r="C156" s="44">
        <v>1040</v>
      </c>
      <c r="E156" s="11" t="str">
        <f t="shared" ref="E156" si="897">IF($B156="","","Union-Hrly - Vacation Hours")</f>
        <v>Union-Hrly - Vacation Hours</v>
      </c>
      <c r="F156" s="11">
        <f t="shared" ca="1" si="807"/>
        <v>2016</v>
      </c>
      <c r="G156" s="11" t="str">
        <f t="shared" si="808"/>
        <v>003110</v>
      </c>
      <c r="H156" s="33">
        <f>IF(G156="","",($C156*'VACSICK EST'!C$50))</f>
        <v>44.01127418910189</v>
      </c>
      <c r="I156" s="33">
        <f>IF(H156="","",($C156*'VACSICK EST'!D$50))</f>
        <v>46.899770813017163</v>
      </c>
      <c r="J156" s="33">
        <f>IF(I156="","",($C156*'VACSICK EST'!E$50))</f>
        <v>49.788267436932429</v>
      </c>
      <c r="K156" s="33">
        <f>IF(J156="","",($C156*'VACSICK EST'!F$50))</f>
        <v>72.384441619039393</v>
      </c>
      <c r="L156" s="33">
        <f>IF(K156="","",($C156*'VACSICK EST'!G$50))</f>
        <v>90.420642464192113</v>
      </c>
      <c r="M156" s="33">
        <f>IF(L156="","",($C156*'VACSICK EST'!H$50))</f>
        <v>102.14751083186235</v>
      </c>
      <c r="N156" s="33">
        <f>IF(M156="","",($C156*'VACSICK EST'!I$50))</f>
        <v>118.21867812190114</v>
      </c>
      <c r="O156" s="33">
        <f>IF(N156="","",($C156*'VACSICK EST'!J$50))</f>
        <v>80.032324828315495</v>
      </c>
      <c r="P156" s="33">
        <f>IF(O156="","",($C156*'VACSICK EST'!K$50))</f>
        <v>71.259853600128366</v>
      </c>
      <c r="Q156" s="33">
        <f>IF(P156="","",($C156*'VACSICK EST'!L$50))</f>
        <v>94.056296881493452</v>
      </c>
      <c r="R156" s="33">
        <f>IF(Q156="","",($C156*'VACSICK EST'!M$50))</f>
        <v>90.175869120654397</v>
      </c>
      <c r="S156" s="33">
        <f>IF(R156="","",($C156*'VACSICK EST'!N$50))</f>
        <v>180.6050700933618</v>
      </c>
    </row>
    <row r="157" spans="1:19" x14ac:dyDescent="0.25">
      <c r="A157" s="39" t="s">
        <v>49</v>
      </c>
      <c r="B157" s="39" t="s">
        <v>95</v>
      </c>
      <c r="C157" s="44">
        <v>280</v>
      </c>
      <c r="E157" s="11" t="str">
        <f t="shared" ref="E157" si="898">IF($B157="","","Union-Hrly - Sick Time Hours")</f>
        <v>Union-Hrly - Sick Time Hours</v>
      </c>
      <c r="F157" s="11">
        <f t="shared" ca="1" si="807"/>
        <v>2016</v>
      </c>
      <c r="G157" s="11" t="str">
        <f t="shared" si="808"/>
        <v>003110</v>
      </c>
      <c r="H157" s="33">
        <f>IF(G157="","",($C157*'VACSICK EST'!C$30))</f>
        <v>35.14440852910738</v>
      </c>
      <c r="I157" s="33">
        <f>IF(H157="","",($C157*'VACSICK EST'!D$30))</f>
        <v>30.278240016777374</v>
      </c>
      <c r="J157" s="33">
        <f>IF(I157="","",($C157*'VACSICK EST'!E$30))</f>
        <v>27.90642965583584</v>
      </c>
      <c r="K157" s="33">
        <f>IF(J157="","",($C157*'VACSICK EST'!F$30))</f>
        <v>24.718910564731949</v>
      </c>
      <c r="L157" s="33">
        <f>IF(K157="","",($C157*'VACSICK EST'!G$30))</f>
        <v>20.497394491732127</v>
      </c>
      <c r="M157" s="33">
        <f>IF(L157="","",($C157*'VACSICK EST'!H$30))</f>
        <v>19.025544466885197</v>
      </c>
      <c r="N157" s="33">
        <f>IF(M157="","",($C157*'VACSICK EST'!I$30))</f>
        <v>20.401654030445467</v>
      </c>
      <c r="O157" s="33">
        <f>IF(N157="","",($C157*'VACSICK EST'!J$30))</f>
        <v>21.927118713612927</v>
      </c>
      <c r="P157" s="33">
        <f>IF(O157="","",($C157*'VACSICK EST'!K$30))</f>
        <v>20.230597739613302</v>
      </c>
      <c r="Q157" s="33">
        <f>IF(P157="","",($C157*'VACSICK EST'!L$30))</f>
        <v>19.991884856138562</v>
      </c>
      <c r="R157" s="33">
        <f>IF(Q157="","",($C157*'VACSICK EST'!M$30))</f>
        <v>18.636199924319445</v>
      </c>
      <c r="S157" s="33">
        <f>IF(R157="","",($C157*'VACSICK EST'!N$30))</f>
        <v>21.241617010800436</v>
      </c>
    </row>
    <row r="158" spans="1:19" x14ac:dyDescent="0.25">
      <c r="A158" s="39" t="s">
        <v>50</v>
      </c>
      <c r="B158" s="39" t="s">
        <v>93</v>
      </c>
      <c r="C158" s="44">
        <v>20</v>
      </c>
      <c r="E158" s="11" t="str">
        <f t="shared" ref="E158" si="899">IF($B158="","","Union-Hrly - Headcount")</f>
        <v>Union-Hrly - Headcount</v>
      </c>
      <c r="F158" s="11">
        <f t="shared" ca="1" si="807"/>
        <v>2016</v>
      </c>
      <c r="G158" s="11" t="str">
        <f t="shared" si="808"/>
        <v>003160</v>
      </c>
      <c r="H158" s="13">
        <f t="shared" ref="H158" si="900">IF(G158="","",(IF($C158=0,0,$C158)))</f>
        <v>20</v>
      </c>
      <c r="I158" s="13">
        <f t="shared" ref="I158" si="901">IF(H158="","",(IF($C158=0,0,$C158)))</f>
        <v>20</v>
      </c>
      <c r="J158" s="13">
        <f t="shared" ref="J158" si="902">IF(I158="","",(IF($C158=0,0,$C158)))</f>
        <v>20</v>
      </c>
      <c r="K158" s="13">
        <f t="shared" ref="K158" si="903">IF(J158="","",(IF($C158=0,0,$C158)))</f>
        <v>20</v>
      </c>
      <c r="L158" s="13">
        <f t="shared" ref="L158" si="904">IF(K158="","",(IF($C158=0,0,$C158)))</f>
        <v>20</v>
      </c>
      <c r="M158" s="13">
        <f t="shared" ref="M158" si="905">IF(L158="","",(IF($C158=0,0,$C158)))</f>
        <v>20</v>
      </c>
      <c r="N158" s="13">
        <f t="shared" ref="N158" si="906">IF(M158="","",(IF($C158=0,0,$C158)))</f>
        <v>20</v>
      </c>
      <c r="O158" s="13">
        <f t="shared" ref="O158" si="907">IF(N158="","",(IF($C158=0,0,$C158)))</f>
        <v>20</v>
      </c>
      <c r="P158" s="13">
        <f t="shared" ref="P158" si="908">IF(O158="","",(IF($C158=0,0,$C158)))</f>
        <v>20</v>
      </c>
      <c r="Q158" s="13">
        <f t="shared" ref="Q158" si="909">IF(P158="","",(IF($C158=0,0,$C158)))</f>
        <v>20</v>
      </c>
      <c r="R158" s="13">
        <f t="shared" ref="R158" si="910">IF(Q158="","",(IF($C158=0,0,$C158)))</f>
        <v>20</v>
      </c>
      <c r="S158" s="13">
        <f t="shared" ref="S158" si="911">IF(R158="","",(IF($C158=0,0,$C158)))</f>
        <v>20</v>
      </c>
    </row>
    <row r="159" spans="1:19" x14ac:dyDescent="0.25">
      <c r="A159" s="39" t="s">
        <v>50</v>
      </c>
      <c r="B159" s="39" t="s">
        <v>92</v>
      </c>
      <c r="C159" s="44">
        <v>33.906499999999987</v>
      </c>
      <c r="E159" s="11" t="str">
        <f t="shared" ref="E159" si="912">IF($B159="","","Union-Hrly - Avg Hourly Rate")</f>
        <v>Union-Hrly - Avg Hourly Rate</v>
      </c>
      <c r="F159" s="11">
        <f t="shared" ca="1" si="807"/>
        <v>2016</v>
      </c>
      <c r="G159" s="11" t="str">
        <f t="shared" si="808"/>
        <v>003160</v>
      </c>
      <c r="H159" s="12">
        <f t="shared" ref="H159" si="913">IF(G159="","",(IF(C159=0,0,C159)*$G$4*$H$4*$I$4*$J$4))</f>
        <v>34.923694999999988</v>
      </c>
      <c r="I159" s="12">
        <f t="shared" ref="I159" si="914">IF(H159="","",(+H159))</f>
        <v>34.923694999999988</v>
      </c>
      <c r="J159" s="12">
        <f t="shared" ref="J159" si="915">IF(I159="","",(+I159))</f>
        <v>34.923694999999988</v>
      </c>
      <c r="K159" s="12">
        <f t="shared" ref="K159" si="916">IF(J159="","",(+J159))</f>
        <v>34.923694999999988</v>
      </c>
      <c r="L159" s="12">
        <f t="shared" ref="L159" si="917">IF(K159="","",(+K159))</f>
        <v>34.923694999999988</v>
      </c>
      <c r="M159" s="12">
        <f t="shared" ref="M159" si="918">IF(L159="","",(+L159))</f>
        <v>34.923694999999988</v>
      </c>
      <c r="N159" s="12">
        <f t="shared" ref="N159" si="919">IF(M159="","",(+M159))</f>
        <v>34.923694999999988</v>
      </c>
      <c r="O159" s="12">
        <f t="shared" ref="O159" si="920">IF(N159="","",(+N159))</f>
        <v>34.923694999999988</v>
      </c>
      <c r="P159" s="12">
        <f t="shared" ref="P159" si="921">IF(O159="","",(+O159))</f>
        <v>34.923694999999988</v>
      </c>
      <c r="Q159" s="12">
        <f t="shared" ref="Q159" si="922">IF(P159="","",(+P159))</f>
        <v>34.923694999999988</v>
      </c>
      <c r="R159" s="12">
        <f t="shared" ref="R159" si="923">IF(Q159="","",+Q159*$R$6)</f>
        <v>35.971405849999989</v>
      </c>
      <c r="S159" s="12">
        <f t="shared" ref="S159" si="924">IF(R159="","",+R159)</f>
        <v>35.971405849999989</v>
      </c>
    </row>
    <row r="160" spans="1:19" x14ac:dyDescent="0.25">
      <c r="A160" s="39" t="s">
        <v>50</v>
      </c>
      <c r="B160" s="39" t="s">
        <v>169</v>
      </c>
      <c r="C160" s="44"/>
      <c r="E160" s="11" t="str">
        <f t="shared" ref="E160" si="925">IF($B160="","","Union-Hrly - Other Offdty hrs/emp")</f>
        <v>Union-Hrly - Other Offdty hrs/emp</v>
      </c>
      <c r="F160" s="11">
        <f t="shared" ca="1" si="807"/>
        <v>2016</v>
      </c>
      <c r="G160" s="11" t="str">
        <f t="shared" si="808"/>
        <v>003160</v>
      </c>
      <c r="H160" s="36">
        <f t="shared" ref="H160:S160" si="926">IF(G160="","",IF(H$7="FEB",8,0))</f>
        <v>0</v>
      </c>
      <c r="I160" s="36">
        <f t="shared" si="926"/>
        <v>8</v>
      </c>
      <c r="J160" s="36">
        <f t="shared" si="926"/>
        <v>0</v>
      </c>
      <c r="K160" s="36">
        <f t="shared" si="926"/>
        <v>0</v>
      </c>
      <c r="L160" s="36">
        <f t="shared" si="926"/>
        <v>0</v>
      </c>
      <c r="M160" s="36">
        <f t="shared" si="926"/>
        <v>0</v>
      </c>
      <c r="N160" s="36">
        <f t="shared" si="926"/>
        <v>0</v>
      </c>
      <c r="O160" s="36">
        <f t="shared" si="926"/>
        <v>0</v>
      </c>
      <c r="P160" s="36">
        <f t="shared" si="926"/>
        <v>0</v>
      </c>
      <c r="Q160" s="36">
        <f t="shared" si="926"/>
        <v>0</v>
      </c>
      <c r="R160" s="36">
        <f t="shared" si="926"/>
        <v>0</v>
      </c>
      <c r="S160" s="36">
        <f t="shared" si="926"/>
        <v>0</v>
      </c>
    </row>
    <row r="161" spans="1:19" x14ac:dyDescent="0.25">
      <c r="A161" s="39" t="s">
        <v>50</v>
      </c>
      <c r="B161" s="39" t="s">
        <v>94</v>
      </c>
      <c r="C161" s="44">
        <v>2800</v>
      </c>
      <c r="E161" s="11" t="str">
        <f t="shared" ref="E161" si="927">IF($B161="","","Union-Hrly - Vacation Hours")</f>
        <v>Union-Hrly - Vacation Hours</v>
      </c>
      <c r="F161" s="11">
        <f t="shared" ca="1" si="807"/>
        <v>2016</v>
      </c>
      <c r="G161" s="11" t="str">
        <f t="shared" si="808"/>
        <v>003160</v>
      </c>
      <c r="H161" s="33">
        <f>IF(G161="","",($C161*'VACSICK EST'!C$50))</f>
        <v>118.49189204758203</v>
      </c>
      <c r="I161" s="33">
        <f>IF(H161="","",($C161*'VACSICK EST'!D$50))</f>
        <v>126.26861372735391</v>
      </c>
      <c r="J161" s="33">
        <f>IF(I161="","",($C161*'VACSICK EST'!E$50))</f>
        <v>134.04533540712578</v>
      </c>
      <c r="K161" s="33">
        <f>IF(J161="","",($C161*'VACSICK EST'!F$50))</f>
        <v>194.88118897433682</v>
      </c>
      <c r="L161" s="33">
        <f>IF(K161="","",($C161*'VACSICK EST'!G$50))</f>
        <v>243.44019124974798</v>
      </c>
      <c r="M161" s="33">
        <f>IF(L161="","",($C161*'VACSICK EST'!H$50))</f>
        <v>275.0125291627063</v>
      </c>
      <c r="N161" s="33">
        <f>IF(M161="","",($C161*'VACSICK EST'!I$50))</f>
        <v>318.28105648204155</v>
      </c>
      <c r="O161" s="33">
        <f>IF(N161="","",($C161*'VACSICK EST'!J$50))</f>
        <v>215.47164376854172</v>
      </c>
      <c r="P161" s="33">
        <f>IF(O161="","",($C161*'VACSICK EST'!K$50))</f>
        <v>191.85345200034561</v>
      </c>
      <c r="Q161" s="33">
        <f>IF(P161="","",($C161*'VACSICK EST'!L$50))</f>
        <v>253.22849160402086</v>
      </c>
      <c r="R161" s="33">
        <f>IF(Q161="","",($C161*'VACSICK EST'!M$50))</f>
        <v>242.78118609406954</v>
      </c>
      <c r="S161" s="33">
        <f>IF(R161="","",($C161*'VACSICK EST'!N$50))</f>
        <v>486.24441948212791</v>
      </c>
    </row>
    <row r="162" spans="1:19" x14ac:dyDescent="0.25">
      <c r="A162" s="39" t="s">
        <v>50</v>
      </c>
      <c r="B162" s="39" t="s">
        <v>95</v>
      </c>
      <c r="C162" s="44">
        <v>800</v>
      </c>
      <c r="E162" s="11" t="str">
        <f t="shared" ref="E162" si="928">IF($B162="","","Union-Hrly - Sick Time Hours")</f>
        <v>Union-Hrly - Sick Time Hours</v>
      </c>
      <c r="F162" s="11">
        <f t="shared" ca="1" si="807"/>
        <v>2016</v>
      </c>
      <c r="G162" s="11" t="str">
        <f t="shared" si="808"/>
        <v>003160</v>
      </c>
      <c r="H162" s="33">
        <f>IF(G162="","",($C162*'VACSICK EST'!C$30))</f>
        <v>100.41259579744965</v>
      </c>
      <c r="I162" s="33">
        <f>IF(H162="","",($C162*'VACSICK EST'!D$30))</f>
        <v>86.509257190792496</v>
      </c>
      <c r="J162" s="33">
        <f>IF(I162="","",($C162*'VACSICK EST'!E$30))</f>
        <v>79.732656159530961</v>
      </c>
      <c r="K162" s="33">
        <f>IF(J162="","",($C162*'VACSICK EST'!F$30))</f>
        <v>70.625458756377</v>
      </c>
      <c r="L162" s="33">
        <f>IF(K162="","",($C162*'VACSICK EST'!G$30))</f>
        <v>58.563984262091793</v>
      </c>
      <c r="M162" s="33">
        <f>IF(L162="","",($C162*'VACSICK EST'!H$30))</f>
        <v>54.358698476814851</v>
      </c>
      <c r="N162" s="33">
        <f>IF(M162="","",($C162*'VACSICK EST'!I$30))</f>
        <v>58.290440086987047</v>
      </c>
      <c r="O162" s="33">
        <f>IF(N162="","",($C162*'VACSICK EST'!J$30))</f>
        <v>62.648910610322652</v>
      </c>
      <c r="P162" s="33">
        <f>IF(O162="","",($C162*'VACSICK EST'!K$30))</f>
        <v>57.801707827466572</v>
      </c>
      <c r="Q162" s="33">
        <f>IF(P162="","",($C162*'VACSICK EST'!L$30))</f>
        <v>57.119671017538742</v>
      </c>
      <c r="R162" s="33">
        <f>IF(Q162="","",($C162*'VACSICK EST'!M$30))</f>
        <v>53.246285498055556</v>
      </c>
      <c r="S162" s="33">
        <f>IF(R162="","",($C162*'VACSICK EST'!N$30))</f>
        <v>60.690334316572667</v>
      </c>
    </row>
    <row r="163" spans="1:19" x14ac:dyDescent="0.25">
      <c r="A163" s="39" t="s">
        <v>52</v>
      </c>
      <c r="B163" s="39" t="s">
        <v>93</v>
      </c>
      <c r="C163" s="44">
        <v>32</v>
      </c>
      <c r="E163" s="11" t="str">
        <f t="shared" ref="E163" si="929">IF($B163="","","Union-Hrly - Headcount")</f>
        <v>Union-Hrly - Headcount</v>
      </c>
      <c r="F163" s="11">
        <f t="shared" ca="1" si="807"/>
        <v>2016</v>
      </c>
      <c r="G163" s="11" t="str">
        <f t="shared" si="808"/>
        <v>003300</v>
      </c>
      <c r="H163" s="13">
        <f t="shared" ref="H163" si="930">IF(G163="","",(IF($C163=0,0,$C163)))</f>
        <v>32</v>
      </c>
      <c r="I163" s="13">
        <f t="shared" ref="I163" si="931">IF(H163="","",(IF($C163=0,0,$C163)))</f>
        <v>32</v>
      </c>
      <c r="J163" s="13">
        <f t="shared" ref="J163" si="932">IF(I163="","",(IF($C163=0,0,$C163)))</f>
        <v>32</v>
      </c>
      <c r="K163" s="13">
        <f t="shared" ref="K163" si="933">IF(J163="","",(IF($C163=0,0,$C163)))</f>
        <v>32</v>
      </c>
      <c r="L163" s="13">
        <f t="shared" ref="L163" si="934">IF(K163="","",(IF($C163=0,0,$C163)))</f>
        <v>32</v>
      </c>
      <c r="M163" s="13">
        <f t="shared" ref="M163" si="935">IF(L163="","",(IF($C163=0,0,$C163)))</f>
        <v>32</v>
      </c>
      <c r="N163" s="13">
        <f t="shared" ref="N163" si="936">IF(M163="","",(IF($C163=0,0,$C163)))</f>
        <v>32</v>
      </c>
      <c r="O163" s="13">
        <f t="shared" ref="O163" si="937">IF(N163="","",(IF($C163=0,0,$C163)))</f>
        <v>32</v>
      </c>
      <c r="P163" s="13">
        <f t="shared" ref="P163" si="938">IF(O163="","",(IF($C163=0,0,$C163)))</f>
        <v>32</v>
      </c>
      <c r="Q163" s="13">
        <f t="shared" ref="Q163" si="939">IF(P163="","",(IF($C163=0,0,$C163)))</f>
        <v>32</v>
      </c>
      <c r="R163" s="13">
        <f t="shared" ref="R163" si="940">IF(Q163="","",(IF($C163=0,0,$C163)))</f>
        <v>32</v>
      </c>
      <c r="S163" s="13">
        <f t="shared" ref="S163" si="941">IF(R163="","",(IF($C163=0,0,$C163)))</f>
        <v>32</v>
      </c>
    </row>
    <row r="164" spans="1:19" x14ac:dyDescent="0.25">
      <c r="A164" s="39" t="s">
        <v>52</v>
      </c>
      <c r="B164" s="39" t="s">
        <v>92</v>
      </c>
      <c r="C164" s="44">
        <v>35.399062499999985</v>
      </c>
      <c r="E164" s="11" t="str">
        <f t="shared" ref="E164" si="942">IF($B164="","","Union-Hrly - Avg Hourly Rate")</f>
        <v>Union-Hrly - Avg Hourly Rate</v>
      </c>
      <c r="F164" s="11">
        <f t="shared" ca="1" si="807"/>
        <v>2016</v>
      </c>
      <c r="G164" s="11" t="str">
        <f t="shared" si="808"/>
        <v>003300</v>
      </c>
      <c r="H164" s="12">
        <f t="shared" ref="H164" si="943">IF(G164="","",(IF(C164=0,0,C164)*$G$4*$H$4*$I$4*$J$4))</f>
        <v>36.461034374999983</v>
      </c>
      <c r="I164" s="12">
        <f t="shared" ref="I164" si="944">IF(H164="","",(+H164))</f>
        <v>36.461034374999983</v>
      </c>
      <c r="J164" s="12">
        <f t="shared" ref="J164" si="945">IF(I164="","",(+I164))</f>
        <v>36.461034374999983</v>
      </c>
      <c r="K164" s="12">
        <f t="shared" ref="K164" si="946">IF(J164="","",(+J164))</f>
        <v>36.461034374999983</v>
      </c>
      <c r="L164" s="12">
        <f t="shared" ref="L164" si="947">IF(K164="","",(+K164))</f>
        <v>36.461034374999983</v>
      </c>
      <c r="M164" s="12">
        <f t="shared" ref="M164" si="948">IF(L164="","",(+L164))</f>
        <v>36.461034374999983</v>
      </c>
      <c r="N164" s="12">
        <f t="shared" ref="N164" si="949">IF(M164="","",(+M164))</f>
        <v>36.461034374999983</v>
      </c>
      <c r="O164" s="12">
        <f t="shared" ref="O164" si="950">IF(N164="","",(+N164))</f>
        <v>36.461034374999983</v>
      </c>
      <c r="P164" s="12">
        <f t="shared" ref="P164" si="951">IF(O164="","",(+O164))</f>
        <v>36.461034374999983</v>
      </c>
      <c r="Q164" s="12">
        <f t="shared" ref="Q164" si="952">IF(P164="","",(+P164))</f>
        <v>36.461034374999983</v>
      </c>
      <c r="R164" s="12">
        <f t="shared" ref="R164" si="953">IF(Q164="","",+Q164*$R$6)</f>
        <v>37.554865406249981</v>
      </c>
      <c r="S164" s="12">
        <f t="shared" ref="S164" si="954">IF(R164="","",+R164)</f>
        <v>37.554865406249981</v>
      </c>
    </row>
    <row r="165" spans="1:19" x14ac:dyDescent="0.25">
      <c r="A165" s="39" t="s">
        <v>52</v>
      </c>
      <c r="B165" s="39" t="s">
        <v>169</v>
      </c>
      <c r="C165" s="44"/>
      <c r="E165" s="11" t="str">
        <f t="shared" ref="E165" si="955">IF($B165="","","Union-Hrly - Other Offdty hrs/emp")</f>
        <v>Union-Hrly - Other Offdty hrs/emp</v>
      </c>
      <c r="F165" s="11">
        <f t="shared" ca="1" si="807"/>
        <v>2016</v>
      </c>
      <c r="G165" s="11" t="str">
        <f t="shared" si="808"/>
        <v>003300</v>
      </c>
      <c r="H165" s="36">
        <f t="shared" ref="H165:S165" si="956">IF(G165="","",IF(H$7="FEB",8,0))</f>
        <v>0</v>
      </c>
      <c r="I165" s="36">
        <f t="shared" si="956"/>
        <v>8</v>
      </c>
      <c r="J165" s="36">
        <f t="shared" si="956"/>
        <v>0</v>
      </c>
      <c r="K165" s="36">
        <f t="shared" si="956"/>
        <v>0</v>
      </c>
      <c r="L165" s="36">
        <f t="shared" si="956"/>
        <v>0</v>
      </c>
      <c r="M165" s="36">
        <f t="shared" si="956"/>
        <v>0</v>
      </c>
      <c r="N165" s="36">
        <f t="shared" si="956"/>
        <v>0</v>
      </c>
      <c r="O165" s="36">
        <f t="shared" si="956"/>
        <v>0</v>
      </c>
      <c r="P165" s="36">
        <f t="shared" si="956"/>
        <v>0</v>
      </c>
      <c r="Q165" s="36">
        <f t="shared" si="956"/>
        <v>0</v>
      </c>
      <c r="R165" s="36">
        <f t="shared" si="956"/>
        <v>0</v>
      </c>
      <c r="S165" s="36">
        <f t="shared" si="956"/>
        <v>0</v>
      </c>
    </row>
    <row r="166" spans="1:19" x14ac:dyDescent="0.25">
      <c r="A166" s="39" t="s">
        <v>52</v>
      </c>
      <c r="B166" s="39" t="s">
        <v>94</v>
      </c>
      <c r="C166" s="44">
        <v>4720</v>
      </c>
      <c r="E166" s="11" t="str">
        <f t="shared" ref="E166" si="957">IF($B166="","","Union-Hrly - Vacation Hours")</f>
        <v>Union-Hrly - Vacation Hours</v>
      </c>
      <c r="F166" s="11">
        <f t="shared" ca="1" si="807"/>
        <v>2016</v>
      </c>
      <c r="G166" s="11" t="str">
        <f t="shared" si="808"/>
        <v>003300</v>
      </c>
      <c r="H166" s="33">
        <f>IF(G166="","",($C166*'VACSICK EST'!C$50))</f>
        <v>199.74347516592397</v>
      </c>
      <c r="I166" s="33">
        <f>IF(H166="","",($C166*'VACSICK EST'!D$50))</f>
        <v>212.85280599753943</v>
      </c>
      <c r="J166" s="33">
        <f>IF(I166="","",($C166*'VACSICK EST'!E$50))</f>
        <v>225.96213682915487</v>
      </c>
      <c r="K166" s="33">
        <f>IF(J166="","",($C166*'VACSICK EST'!F$50))</f>
        <v>328.51400427102493</v>
      </c>
      <c r="L166" s="33">
        <f>IF(K166="","",($C166*'VACSICK EST'!G$50))</f>
        <v>410.37060810671807</v>
      </c>
      <c r="M166" s="33">
        <f>IF(L166="","",($C166*'VACSICK EST'!H$50))</f>
        <v>463.59254915999065</v>
      </c>
      <c r="N166" s="33">
        <f>IF(M166="","",($C166*'VACSICK EST'!I$50))</f>
        <v>536.53092378401288</v>
      </c>
      <c r="O166" s="33">
        <f>IF(N166="","",($C166*'VACSICK EST'!J$50))</f>
        <v>363.22362806697032</v>
      </c>
      <c r="P166" s="33">
        <f>IF(O166="","",($C166*'VACSICK EST'!K$50))</f>
        <v>323.41010480058259</v>
      </c>
      <c r="Q166" s="33">
        <f>IF(P166="","",($C166*'VACSICK EST'!L$50))</f>
        <v>426.87088584677798</v>
      </c>
      <c r="R166" s="33">
        <f>IF(Q166="","",($C166*'VACSICK EST'!M$50))</f>
        <v>409.25971370143151</v>
      </c>
      <c r="S166" s="33">
        <f>IF(R166="","",($C166*'VACSICK EST'!N$50))</f>
        <v>819.66916426987279</v>
      </c>
    </row>
    <row r="167" spans="1:19" x14ac:dyDescent="0.25">
      <c r="A167" s="39" t="s">
        <v>52</v>
      </c>
      <c r="B167" s="39" t="s">
        <v>95</v>
      </c>
      <c r="C167" s="44">
        <v>1280</v>
      </c>
      <c r="E167" s="11" t="str">
        <f t="shared" ref="E167" si="958">IF($B167="","","Union-Hrly - Sick Time Hours")</f>
        <v>Union-Hrly - Sick Time Hours</v>
      </c>
      <c r="F167" s="11">
        <f t="shared" ca="1" si="807"/>
        <v>2016</v>
      </c>
      <c r="G167" s="11" t="str">
        <f t="shared" si="808"/>
        <v>003300</v>
      </c>
      <c r="H167" s="33">
        <f>IF(G167="","",($C167*'VACSICK EST'!C$30))</f>
        <v>160.66015327591944</v>
      </c>
      <c r="I167" s="33">
        <f>IF(H167="","",($C167*'VACSICK EST'!D$30))</f>
        <v>138.41481150526801</v>
      </c>
      <c r="J167" s="33">
        <f>IF(I167="","",($C167*'VACSICK EST'!E$30))</f>
        <v>127.57224985524955</v>
      </c>
      <c r="K167" s="33">
        <f>IF(J167="","",($C167*'VACSICK EST'!F$30))</f>
        <v>113.0007340102032</v>
      </c>
      <c r="L167" s="33">
        <f>IF(K167="","",($C167*'VACSICK EST'!G$30))</f>
        <v>93.702374819346872</v>
      </c>
      <c r="M167" s="33">
        <f>IF(L167="","",($C167*'VACSICK EST'!H$30))</f>
        <v>86.97391756290375</v>
      </c>
      <c r="N167" s="33">
        <f>IF(M167="","",($C167*'VACSICK EST'!I$30))</f>
        <v>93.264704139179287</v>
      </c>
      <c r="O167" s="33">
        <f>IF(N167="","",($C167*'VACSICK EST'!J$30))</f>
        <v>100.23825697651624</v>
      </c>
      <c r="P167" s="33">
        <f>IF(O167="","",($C167*'VACSICK EST'!K$30))</f>
        <v>92.482732523946524</v>
      </c>
      <c r="Q167" s="33">
        <f>IF(P167="","",($C167*'VACSICK EST'!L$30))</f>
        <v>91.391473628061988</v>
      </c>
      <c r="R167" s="33">
        <f>IF(Q167="","",($C167*'VACSICK EST'!M$30))</f>
        <v>85.194056796888887</v>
      </c>
      <c r="S167" s="33">
        <f>IF(R167="","",($C167*'VACSICK EST'!N$30))</f>
        <v>97.104534906516278</v>
      </c>
    </row>
    <row r="168" spans="1:19" x14ac:dyDescent="0.25">
      <c r="A168" s="39" t="s">
        <v>53</v>
      </c>
      <c r="B168" s="39" t="s">
        <v>93</v>
      </c>
      <c r="C168" s="44">
        <v>39</v>
      </c>
      <c r="E168" s="11" t="str">
        <f t="shared" ref="E168" si="959">IF($B168="","","Union-Hrly - Headcount")</f>
        <v>Union-Hrly - Headcount</v>
      </c>
      <c r="F168" s="11">
        <f t="shared" ca="1" si="807"/>
        <v>2016</v>
      </c>
      <c r="G168" s="11" t="str">
        <f t="shared" si="808"/>
        <v>003400</v>
      </c>
      <c r="H168" s="13">
        <f t="shared" ref="H168" si="960">IF(G168="","",(IF($C168=0,0,$C168)))</f>
        <v>39</v>
      </c>
      <c r="I168" s="13">
        <f t="shared" ref="I168" si="961">IF(H168="","",(IF($C168=0,0,$C168)))</f>
        <v>39</v>
      </c>
      <c r="J168" s="13">
        <f t="shared" ref="J168" si="962">IF(I168="","",(IF($C168=0,0,$C168)))</f>
        <v>39</v>
      </c>
      <c r="K168" s="13">
        <f t="shared" ref="K168" si="963">IF(J168="","",(IF($C168=0,0,$C168)))</f>
        <v>39</v>
      </c>
      <c r="L168" s="13">
        <f t="shared" ref="L168" si="964">IF(K168="","",(IF($C168=0,0,$C168)))</f>
        <v>39</v>
      </c>
      <c r="M168" s="13">
        <f t="shared" ref="M168" si="965">IF(L168="","",(IF($C168=0,0,$C168)))</f>
        <v>39</v>
      </c>
      <c r="N168" s="13">
        <f t="shared" ref="N168" si="966">IF(M168="","",(IF($C168=0,0,$C168)))</f>
        <v>39</v>
      </c>
      <c r="O168" s="13">
        <f t="shared" ref="O168" si="967">IF(N168="","",(IF($C168=0,0,$C168)))</f>
        <v>39</v>
      </c>
      <c r="P168" s="13">
        <f t="shared" ref="P168" si="968">IF(O168="","",(IF($C168=0,0,$C168)))</f>
        <v>39</v>
      </c>
      <c r="Q168" s="13">
        <f t="shared" ref="Q168" si="969">IF(P168="","",(IF($C168=0,0,$C168)))</f>
        <v>39</v>
      </c>
      <c r="R168" s="13">
        <f t="shared" ref="R168" si="970">IF(Q168="","",(IF($C168=0,0,$C168)))</f>
        <v>39</v>
      </c>
      <c r="S168" s="13">
        <f t="shared" ref="S168" si="971">IF(R168="","",(IF($C168=0,0,$C168)))</f>
        <v>39</v>
      </c>
    </row>
    <row r="169" spans="1:19" x14ac:dyDescent="0.25">
      <c r="A169" s="39" t="s">
        <v>53</v>
      </c>
      <c r="B169" s="39" t="s">
        <v>92</v>
      </c>
      <c r="C169" s="44">
        <v>34.712051282051256</v>
      </c>
      <c r="E169" s="11" t="str">
        <f t="shared" ref="E169" si="972">IF($B169="","","Union-Hrly - Avg Hourly Rate")</f>
        <v>Union-Hrly - Avg Hourly Rate</v>
      </c>
      <c r="F169" s="11">
        <f t="shared" ca="1" si="807"/>
        <v>2016</v>
      </c>
      <c r="G169" s="11" t="str">
        <f t="shared" si="808"/>
        <v>003400</v>
      </c>
      <c r="H169" s="12">
        <f t="shared" ref="H169" si="973">IF(G169="","",(IF(C169=0,0,C169)*$G$4*$H$4*$I$4*$J$4))</f>
        <v>35.753412820512793</v>
      </c>
      <c r="I169" s="12">
        <f t="shared" ref="I169" si="974">IF(H169="","",(+H169))</f>
        <v>35.753412820512793</v>
      </c>
      <c r="J169" s="12">
        <f t="shared" ref="J169" si="975">IF(I169="","",(+I169))</f>
        <v>35.753412820512793</v>
      </c>
      <c r="K169" s="12">
        <f t="shared" ref="K169" si="976">IF(J169="","",(+J169))</f>
        <v>35.753412820512793</v>
      </c>
      <c r="L169" s="12">
        <f t="shared" ref="L169" si="977">IF(K169="","",(+K169))</f>
        <v>35.753412820512793</v>
      </c>
      <c r="M169" s="12">
        <f t="shared" ref="M169" si="978">IF(L169="","",(+L169))</f>
        <v>35.753412820512793</v>
      </c>
      <c r="N169" s="12">
        <f t="shared" ref="N169" si="979">IF(M169="","",(+M169))</f>
        <v>35.753412820512793</v>
      </c>
      <c r="O169" s="12">
        <f t="shared" ref="O169" si="980">IF(N169="","",(+N169))</f>
        <v>35.753412820512793</v>
      </c>
      <c r="P169" s="12">
        <f t="shared" ref="P169" si="981">IF(O169="","",(+O169))</f>
        <v>35.753412820512793</v>
      </c>
      <c r="Q169" s="12">
        <f t="shared" ref="Q169" si="982">IF(P169="","",(+P169))</f>
        <v>35.753412820512793</v>
      </c>
      <c r="R169" s="12">
        <f t="shared" ref="R169" si="983">IF(Q169="","",+Q169*$R$6)</f>
        <v>36.826015205128179</v>
      </c>
      <c r="S169" s="12">
        <f t="shared" ref="S169" si="984">IF(R169="","",+R169)</f>
        <v>36.826015205128179</v>
      </c>
    </row>
    <row r="170" spans="1:19" x14ac:dyDescent="0.25">
      <c r="A170" s="39" t="s">
        <v>53</v>
      </c>
      <c r="B170" s="39" t="s">
        <v>169</v>
      </c>
      <c r="C170" s="44"/>
      <c r="E170" s="11" t="str">
        <f t="shared" ref="E170" si="985">IF($B170="","","Union-Hrly - Other Offdty hrs/emp")</f>
        <v>Union-Hrly - Other Offdty hrs/emp</v>
      </c>
      <c r="F170" s="11">
        <f t="shared" ca="1" si="807"/>
        <v>2016</v>
      </c>
      <c r="G170" s="11" t="str">
        <f t="shared" si="808"/>
        <v>003400</v>
      </c>
      <c r="H170" s="36">
        <f t="shared" ref="H170:S170" si="986">IF(G170="","",IF(H$7="FEB",8,0))</f>
        <v>0</v>
      </c>
      <c r="I170" s="36">
        <f t="shared" si="986"/>
        <v>8</v>
      </c>
      <c r="J170" s="36">
        <f t="shared" si="986"/>
        <v>0</v>
      </c>
      <c r="K170" s="36">
        <f t="shared" si="986"/>
        <v>0</v>
      </c>
      <c r="L170" s="36">
        <f t="shared" si="986"/>
        <v>0</v>
      </c>
      <c r="M170" s="36">
        <f t="shared" si="986"/>
        <v>0</v>
      </c>
      <c r="N170" s="36">
        <f t="shared" si="986"/>
        <v>0</v>
      </c>
      <c r="O170" s="36">
        <f t="shared" si="986"/>
        <v>0</v>
      </c>
      <c r="P170" s="36">
        <f t="shared" si="986"/>
        <v>0</v>
      </c>
      <c r="Q170" s="36">
        <f t="shared" si="986"/>
        <v>0</v>
      </c>
      <c r="R170" s="36">
        <f t="shared" si="986"/>
        <v>0</v>
      </c>
      <c r="S170" s="36">
        <f t="shared" si="986"/>
        <v>0</v>
      </c>
    </row>
    <row r="171" spans="1:19" x14ac:dyDescent="0.25">
      <c r="A171" s="39" t="s">
        <v>53</v>
      </c>
      <c r="B171" s="39" t="s">
        <v>94</v>
      </c>
      <c r="C171" s="44">
        <v>5840</v>
      </c>
      <c r="E171" s="11" t="str">
        <f t="shared" ref="E171" si="987">IF($B171="","","Union-Hrly - Vacation Hours")</f>
        <v>Union-Hrly - Vacation Hours</v>
      </c>
      <c r="F171" s="11">
        <f t="shared" ca="1" si="807"/>
        <v>2016</v>
      </c>
      <c r="G171" s="11" t="str">
        <f t="shared" si="808"/>
        <v>003400</v>
      </c>
      <c r="H171" s="33">
        <f>IF(G171="","",($C171*'VACSICK EST'!C$50))</f>
        <v>247.14023198495678</v>
      </c>
      <c r="I171" s="33">
        <f>IF(H171="","",($C171*'VACSICK EST'!D$50))</f>
        <v>263.36025148848103</v>
      </c>
      <c r="J171" s="33">
        <f>IF(I171="","",($C171*'VACSICK EST'!E$50))</f>
        <v>279.58027099200518</v>
      </c>
      <c r="K171" s="33">
        <f>IF(J171="","",($C171*'VACSICK EST'!F$50))</f>
        <v>406.46647986075965</v>
      </c>
      <c r="L171" s="33">
        <f>IF(K171="","",($C171*'VACSICK EST'!G$50))</f>
        <v>507.74668460661724</v>
      </c>
      <c r="M171" s="33">
        <f>IF(L171="","",($C171*'VACSICK EST'!H$50))</f>
        <v>573.59756082507317</v>
      </c>
      <c r="N171" s="33">
        <f>IF(M171="","",($C171*'VACSICK EST'!I$50))</f>
        <v>663.84334637682946</v>
      </c>
      <c r="O171" s="33">
        <f>IF(N171="","",($C171*'VACSICK EST'!J$50))</f>
        <v>449.412285574387</v>
      </c>
      <c r="P171" s="33">
        <f>IF(O171="","",($C171*'VACSICK EST'!K$50))</f>
        <v>400.15148560072083</v>
      </c>
      <c r="Q171" s="33">
        <f>IF(P171="","",($C171*'VACSICK EST'!L$50))</f>
        <v>528.16228248838638</v>
      </c>
      <c r="R171" s="33">
        <f>IF(Q171="","",($C171*'VACSICK EST'!M$50))</f>
        <v>506.37218813905935</v>
      </c>
      <c r="S171" s="33">
        <f>IF(R171="","",($C171*'VACSICK EST'!N$50))</f>
        <v>1014.166932062724</v>
      </c>
    </row>
    <row r="172" spans="1:19" x14ac:dyDescent="0.25">
      <c r="A172" s="39" t="s">
        <v>53</v>
      </c>
      <c r="B172" s="39" t="s">
        <v>95</v>
      </c>
      <c r="C172" s="44">
        <v>1560</v>
      </c>
      <c r="E172" s="11" t="str">
        <f t="shared" ref="E172" si="988">IF($B172="","","Union-Hrly - Sick Time Hours")</f>
        <v>Union-Hrly - Sick Time Hours</v>
      </c>
      <c r="F172" s="11">
        <f t="shared" ca="1" si="807"/>
        <v>2016</v>
      </c>
      <c r="G172" s="11" t="str">
        <f t="shared" si="808"/>
        <v>003400</v>
      </c>
      <c r="H172" s="33">
        <f>IF(G172="","",($C172*'VACSICK EST'!C$30))</f>
        <v>195.80456180502682</v>
      </c>
      <c r="I172" s="33">
        <f>IF(H172="","",($C172*'VACSICK EST'!D$30))</f>
        <v>168.69305152204538</v>
      </c>
      <c r="J172" s="33">
        <f>IF(I172="","",($C172*'VACSICK EST'!E$30))</f>
        <v>155.47867951108537</v>
      </c>
      <c r="K172" s="33">
        <f>IF(J172="","",($C172*'VACSICK EST'!F$30))</f>
        <v>137.71964457493516</v>
      </c>
      <c r="L172" s="33">
        <f>IF(K172="","",($C172*'VACSICK EST'!G$30))</f>
        <v>114.199769311079</v>
      </c>
      <c r="M172" s="33">
        <f>IF(L172="","",($C172*'VACSICK EST'!H$30))</f>
        <v>105.99946202978896</v>
      </c>
      <c r="N172" s="33">
        <f>IF(M172="","",($C172*'VACSICK EST'!I$30))</f>
        <v>113.66635816962474</v>
      </c>
      <c r="O172" s="33">
        <f>IF(N172="","",($C172*'VACSICK EST'!J$30))</f>
        <v>122.16537569012917</v>
      </c>
      <c r="P172" s="33">
        <f>IF(O172="","",($C172*'VACSICK EST'!K$30))</f>
        <v>112.71333026355983</v>
      </c>
      <c r="Q172" s="33">
        <f>IF(P172="","",($C172*'VACSICK EST'!L$30))</f>
        <v>111.38335848420054</v>
      </c>
      <c r="R172" s="33">
        <f>IF(Q172="","",($C172*'VACSICK EST'!M$30))</f>
        <v>103.83025672120833</v>
      </c>
      <c r="S172" s="33">
        <f>IF(R172="","",($C172*'VACSICK EST'!N$30))</f>
        <v>118.3461519173167</v>
      </c>
    </row>
    <row r="173" spans="1:19" x14ac:dyDescent="0.25">
      <c r="A173" s="39" t="s">
        <v>54</v>
      </c>
      <c r="B173" s="39" t="s">
        <v>93</v>
      </c>
      <c r="C173" s="44">
        <v>2</v>
      </c>
      <c r="E173" s="11" t="str">
        <f t="shared" ref="E173" si="989">IF($B173="","","Union-Hrly - Headcount")</f>
        <v>Union-Hrly - Headcount</v>
      </c>
      <c r="F173" s="11">
        <f t="shared" ca="1" si="807"/>
        <v>2016</v>
      </c>
      <c r="G173" s="11" t="str">
        <f t="shared" si="808"/>
        <v>003410</v>
      </c>
      <c r="H173" s="13">
        <f t="shared" ref="H173" si="990">IF(G173="","",(IF($C173=0,0,$C173)))</f>
        <v>2</v>
      </c>
      <c r="I173" s="13">
        <f t="shared" ref="I173" si="991">IF(H173="","",(IF($C173=0,0,$C173)))</f>
        <v>2</v>
      </c>
      <c r="J173" s="13">
        <f t="shared" ref="J173" si="992">IF(I173="","",(IF($C173=0,0,$C173)))</f>
        <v>2</v>
      </c>
      <c r="K173" s="13">
        <f t="shared" ref="K173" si="993">IF(J173="","",(IF($C173=0,0,$C173)))</f>
        <v>2</v>
      </c>
      <c r="L173" s="13">
        <f t="shared" ref="L173" si="994">IF(K173="","",(IF($C173=0,0,$C173)))</f>
        <v>2</v>
      </c>
      <c r="M173" s="13">
        <f t="shared" ref="M173" si="995">IF(L173="","",(IF($C173=0,0,$C173)))</f>
        <v>2</v>
      </c>
      <c r="N173" s="13">
        <f t="shared" ref="N173" si="996">IF(M173="","",(IF($C173=0,0,$C173)))</f>
        <v>2</v>
      </c>
      <c r="O173" s="13">
        <f t="shared" ref="O173" si="997">IF(N173="","",(IF($C173=0,0,$C173)))</f>
        <v>2</v>
      </c>
      <c r="P173" s="13">
        <f t="shared" ref="P173" si="998">IF(O173="","",(IF($C173=0,0,$C173)))</f>
        <v>2</v>
      </c>
      <c r="Q173" s="13">
        <f t="shared" ref="Q173" si="999">IF(P173="","",(IF($C173=0,0,$C173)))</f>
        <v>2</v>
      </c>
      <c r="R173" s="13">
        <f t="shared" ref="R173" si="1000">IF(Q173="","",(IF($C173=0,0,$C173)))</f>
        <v>2</v>
      </c>
      <c r="S173" s="13">
        <f t="shared" ref="S173" si="1001">IF(R173="","",(IF($C173=0,0,$C173)))</f>
        <v>2</v>
      </c>
    </row>
    <row r="174" spans="1:19" x14ac:dyDescent="0.25">
      <c r="A174" s="39" t="s">
        <v>54</v>
      </c>
      <c r="B174" s="39" t="s">
        <v>92</v>
      </c>
      <c r="C174" s="44">
        <v>35.29</v>
      </c>
      <c r="E174" s="11" t="str">
        <f t="shared" ref="E174" si="1002">IF($B174="","","Union-Hrly - Avg Hourly Rate")</f>
        <v>Union-Hrly - Avg Hourly Rate</v>
      </c>
      <c r="F174" s="11">
        <f t="shared" ca="1" si="807"/>
        <v>2016</v>
      </c>
      <c r="G174" s="11" t="str">
        <f t="shared" si="808"/>
        <v>003410</v>
      </c>
      <c r="H174" s="12">
        <f t="shared" ref="H174" si="1003">IF(G174="","",(IF(C174=0,0,C174)*$G$4*$H$4*$I$4*$J$4))</f>
        <v>36.348700000000001</v>
      </c>
      <c r="I174" s="12">
        <f t="shared" ref="I174" si="1004">IF(H174="","",(+H174))</f>
        <v>36.348700000000001</v>
      </c>
      <c r="J174" s="12">
        <f t="shared" ref="J174" si="1005">IF(I174="","",(+I174))</f>
        <v>36.348700000000001</v>
      </c>
      <c r="K174" s="12">
        <f t="shared" ref="K174" si="1006">IF(J174="","",(+J174))</f>
        <v>36.348700000000001</v>
      </c>
      <c r="L174" s="12">
        <f t="shared" ref="L174" si="1007">IF(K174="","",(+K174))</f>
        <v>36.348700000000001</v>
      </c>
      <c r="M174" s="12">
        <f t="shared" ref="M174" si="1008">IF(L174="","",(+L174))</f>
        <v>36.348700000000001</v>
      </c>
      <c r="N174" s="12">
        <f t="shared" ref="N174" si="1009">IF(M174="","",(+M174))</f>
        <v>36.348700000000001</v>
      </c>
      <c r="O174" s="12">
        <f t="shared" ref="O174" si="1010">IF(N174="","",(+N174))</f>
        <v>36.348700000000001</v>
      </c>
      <c r="P174" s="12">
        <f t="shared" ref="P174" si="1011">IF(O174="","",(+O174))</f>
        <v>36.348700000000001</v>
      </c>
      <c r="Q174" s="12">
        <f t="shared" ref="Q174" si="1012">IF(P174="","",(+P174))</f>
        <v>36.348700000000001</v>
      </c>
      <c r="R174" s="12">
        <f t="shared" ref="R174" si="1013">IF(Q174="","",+Q174*$R$6)</f>
        <v>37.439160999999999</v>
      </c>
      <c r="S174" s="12">
        <f t="shared" ref="S174" si="1014">IF(R174="","",+R174)</f>
        <v>37.439160999999999</v>
      </c>
    </row>
    <row r="175" spans="1:19" x14ac:dyDescent="0.25">
      <c r="A175" s="39" t="s">
        <v>54</v>
      </c>
      <c r="B175" s="39" t="s">
        <v>169</v>
      </c>
      <c r="C175" s="44"/>
      <c r="E175" s="11" t="str">
        <f t="shared" ref="E175" si="1015">IF($B175="","","Union-Hrly - Other Offdty hrs/emp")</f>
        <v>Union-Hrly - Other Offdty hrs/emp</v>
      </c>
      <c r="F175" s="11">
        <f t="shared" ca="1" si="807"/>
        <v>2016</v>
      </c>
      <c r="G175" s="11" t="str">
        <f t="shared" si="808"/>
        <v>003410</v>
      </c>
      <c r="H175" s="36">
        <f t="shared" ref="H175:S175" si="1016">IF(G175="","",IF(H$7="FEB",8,0))</f>
        <v>0</v>
      </c>
      <c r="I175" s="36">
        <f t="shared" si="1016"/>
        <v>8</v>
      </c>
      <c r="J175" s="36">
        <f t="shared" si="1016"/>
        <v>0</v>
      </c>
      <c r="K175" s="36">
        <f t="shared" si="1016"/>
        <v>0</v>
      </c>
      <c r="L175" s="36">
        <f t="shared" si="1016"/>
        <v>0</v>
      </c>
      <c r="M175" s="36">
        <f t="shared" si="1016"/>
        <v>0</v>
      </c>
      <c r="N175" s="36">
        <f t="shared" si="1016"/>
        <v>0</v>
      </c>
      <c r="O175" s="36">
        <f t="shared" si="1016"/>
        <v>0</v>
      </c>
      <c r="P175" s="36">
        <f t="shared" si="1016"/>
        <v>0</v>
      </c>
      <c r="Q175" s="36">
        <f t="shared" si="1016"/>
        <v>0</v>
      </c>
      <c r="R175" s="36">
        <f t="shared" si="1016"/>
        <v>0</v>
      </c>
      <c r="S175" s="36">
        <f t="shared" si="1016"/>
        <v>0</v>
      </c>
    </row>
    <row r="176" spans="1:19" x14ac:dyDescent="0.25">
      <c r="A176" s="39" t="s">
        <v>54</v>
      </c>
      <c r="B176" s="39" t="s">
        <v>94</v>
      </c>
      <c r="C176" s="44">
        <v>400</v>
      </c>
      <c r="E176" s="11" t="str">
        <f t="shared" ref="E176" si="1017">IF($B176="","","Union-Hrly - Vacation Hours")</f>
        <v>Union-Hrly - Vacation Hours</v>
      </c>
      <c r="F176" s="11">
        <f t="shared" ca="1" si="807"/>
        <v>2016</v>
      </c>
      <c r="G176" s="11" t="str">
        <f t="shared" si="808"/>
        <v>003410</v>
      </c>
      <c r="H176" s="33">
        <f>IF(G176="","",($C176*'VACSICK EST'!C$50))</f>
        <v>16.927413149654573</v>
      </c>
      <c r="I176" s="33">
        <f>IF(H176="","",($C176*'VACSICK EST'!D$50))</f>
        <v>18.038373389621988</v>
      </c>
      <c r="J176" s="33">
        <f>IF(I176="","",($C176*'VACSICK EST'!E$50))</f>
        <v>19.149333629589396</v>
      </c>
      <c r="K176" s="33">
        <f>IF(J176="","",($C176*'VACSICK EST'!F$50))</f>
        <v>27.840169853476688</v>
      </c>
      <c r="L176" s="33">
        <f>IF(K176="","",($C176*'VACSICK EST'!G$50))</f>
        <v>34.777170178535428</v>
      </c>
      <c r="M176" s="33">
        <f>IF(L176="","",($C176*'VACSICK EST'!H$50))</f>
        <v>39.287504166100902</v>
      </c>
      <c r="N176" s="33">
        <f>IF(M176="","",($C176*'VACSICK EST'!I$50))</f>
        <v>45.468722354577359</v>
      </c>
      <c r="O176" s="33">
        <f>IF(N176="","",($C176*'VACSICK EST'!J$50))</f>
        <v>30.781663395505959</v>
      </c>
      <c r="P176" s="33">
        <f>IF(O176="","",($C176*'VACSICK EST'!K$50))</f>
        <v>27.407636000049372</v>
      </c>
      <c r="Q176" s="33">
        <f>IF(P176="","",($C176*'VACSICK EST'!L$50))</f>
        <v>36.17549880057441</v>
      </c>
      <c r="R176" s="33">
        <f>IF(Q176="","",($C176*'VACSICK EST'!M$50))</f>
        <v>34.683026584867079</v>
      </c>
      <c r="S176" s="33">
        <f>IF(R176="","",($C176*'VACSICK EST'!N$50))</f>
        <v>69.463488497446846</v>
      </c>
    </row>
    <row r="177" spans="1:19" x14ac:dyDescent="0.25">
      <c r="A177" s="39" t="s">
        <v>54</v>
      </c>
      <c r="B177" s="39" t="s">
        <v>95</v>
      </c>
      <c r="C177" s="44">
        <v>80</v>
      </c>
      <c r="E177" s="11" t="str">
        <f t="shared" ref="E177" si="1018">IF($B177="","","Union-Hrly - Sick Time Hours")</f>
        <v>Union-Hrly - Sick Time Hours</v>
      </c>
      <c r="F177" s="11">
        <f t="shared" ca="1" si="807"/>
        <v>2016</v>
      </c>
      <c r="G177" s="11" t="str">
        <f t="shared" si="808"/>
        <v>003410</v>
      </c>
      <c r="H177" s="33">
        <f>IF(G177="","",($C177*'VACSICK EST'!C$30))</f>
        <v>10.041259579744965</v>
      </c>
      <c r="I177" s="33">
        <f>IF(H177="","",($C177*'VACSICK EST'!D$30))</f>
        <v>8.6509257190792503</v>
      </c>
      <c r="J177" s="33">
        <f>IF(I177="","",($C177*'VACSICK EST'!E$30))</f>
        <v>7.973265615953097</v>
      </c>
      <c r="K177" s="33">
        <f>IF(J177="","",($C177*'VACSICK EST'!F$30))</f>
        <v>7.0625458756377002</v>
      </c>
      <c r="L177" s="33">
        <f>IF(K177="","",($C177*'VACSICK EST'!G$30))</f>
        <v>5.8563984262091795</v>
      </c>
      <c r="M177" s="33">
        <f>IF(L177="","",($C177*'VACSICK EST'!H$30))</f>
        <v>5.4358698476814844</v>
      </c>
      <c r="N177" s="33">
        <f>IF(M177="","",($C177*'VACSICK EST'!I$30))</f>
        <v>5.8290440086987054</v>
      </c>
      <c r="O177" s="33">
        <f>IF(N177="","",($C177*'VACSICK EST'!J$30))</f>
        <v>6.264891061032265</v>
      </c>
      <c r="P177" s="33">
        <f>IF(O177="","",($C177*'VACSICK EST'!K$30))</f>
        <v>5.7801707827466577</v>
      </c>
      <c r="Q177" s="33">
        <f>IF(P177="","",($C177*'VACSICK EST'!L$30))</f>
        <v>5.7119671017538742</v>
      </c>
      <c r="R177" s="33">
        <f>IF(Q177="","",($C177*'VACSICK EST'!M$30))</f>
        <v>5.3246285498055554</v>
      </c>
      <c r="S177" s="33">
        <f>IF(R177="","",($C177*'VACSICK EST'!N$30))</f>
        <v>6.0690334316572674</v>
      </c>
    </row>
    <row r="178" spans="1:19" x14ac:dyDescent="0.25">
      <c r="A178" s="39" t="s">
        <v>55</v>
      </c>
      <c r="B178" s="39" t="s">
        <v>93</v>
      </c>
      <c r="C178" s="44">
        <v>26</v>
      </c>
      <c r="E178" s="11" t="str">
        <f t="shared" ref="E178" si="1019">IF($B178="","","Union-Hrly - Headcount")</f>
        <v>Union-Hrly - Headcount</v>
      </c>
      <c r="F178" s="11">
        <f t="shared" ca="1" si="807"/>
        <v>2016</v>
      </c>
      <c r="G178" s="11" t="str">
        <f t="shared" si="808"/>
        <v>003430</v>
      </c>
      <c r="H178" s="13">
        <f t="shared" ref="H178" si="1020">IF(G178="","",(IF($C178=0,0,$C178)))</f>
        <v>26</v>
      </c>
      <c r="I178" s="13">
        <f t="shared" ref="I178" si="1021">IF(H178="","",(IF($C178=0,0,$C178)))</f>
        <v>26</v>
      </c>
      <c r="J178" s="13">
        <f t="shared" ref="J178" si="1022">IF(I178="","",(IF($C178=0,0,$C178)))</f>
        <v>26</v>
      </c>
      <c r="K178" s="13">
        <f t="shared" ref="K178" si="1023">IF(J178="","",(IF($C178=0,0,$C178)))</f>
        <v>26</v>
      </c>
      <c r="L178" s="13">
        <f t="shared" ref="L178" si="1024">IF(K178="","",(IF($C178=0,0,$C178)))</f>
        <v>26</v>
      </c>
      <c r="M178" s="13">
        <f t="shared" ref="M178" si="1025">IF(L178="","",(IF($C178=0,0,$C178)))</f>
        <v>26</v>
      </c>
      <c r="N178" s="13">
        <f t="shared" ref="N178" si="1026">IF(M178="","",(IF($C178=0,0,$C178)))</f>
        <v>26</v>
      </c>
      <c r="O178" s="13">
        <f t="shared" ref="O178" si="1027">IF(N178="","",(IF($C178=0,0,$C178)))</f>
        <v>26</v>
      </c>
      <c r="P178" s="13">
        <f t="shared" ref="P178" si="1028">IF(O178="","",(IF($C178=0,0,$C178)))</f>
        <v>26</v>
      </c>
      <c r="Q178" s="13">
        <f t="shared" ref="Q178" si="1029">IF(P178="","",(IF($C178=0,0,$C178)))</f>
        <v>26</v>
      </c>
      <c r="R178" s="13">
        <f t="shared" ref="R178" si="1030">IF(Q178="","",(IF($C178=0,0,$C178)))</f>
        <v>26</v>
      </c>
      <c r="S178" s="13">
        <f t="shared" ref="S178" si="1031">IF(R178="","",(IF($C178=0,0,$C178)))</f>
        <v>26</v>
      </c>
    </row>
    <row r="179" spans="1:19" x14ac:dyDescent="0.25">
      <c r="A179" s="39" t="s">
        <v>55</v>
      </c>
      <c r="B179" s="39" t="s">
        <v>92</v>
      </c>
      <c r="C179" s="44">
        <v>32.671923076923079</v>
      </c>
      <c r="E179" s="11" t="str">
        <f t="shared" ref="E179" si="1032">IF($B179="","","Union-Hrly - Avg Hourly Rate")</f>
        <v>Union-Hrly - Avg Hourly Rate</v>
      </c>
      <c r="F179" s="11">
        <f t="shared" ca="1" si="807"/>
        <v>2016</v>
      </c>
      <c r="G179" s="11" t="str">
        <f t="shared" si="808"/>
        <v>003430</v>
      </c>
      <c r="H179" s="12">
        <f t="shared" ref="H179" si="1033">IF(G179="","",(IF(C179=0,0,C179)*$G$4*$H$4*$I$4*$J$4))</f>
        <v>33.652080769230771</v>
      </c>
      <c r="I179" s="12">
        <f t="shared" ref="I179" si="1034">IF(H179="","",(+H179))</f>
        <v>33.652080769230771</v>
      </c>
      <c r="J179" s="12">
        <f t="shared" ref="J179" si="1035">IF(I179="","",(+I179))</f>
        <v>33.652080769230771</v>
      </c>
      <c r="K179" s="12">
        <f t="shared" ref="K179" si="1036">IF(J179="","",(+J179))</f>
        <v>33.652080769230771</v>
      </c>
      <c r="L179" s="12">
        <f t="shared" ref="L179" si="1037">IF(K179="","",(+K179))</f>
        <v>33.652080769230771</v>
      </c>
      <c r="M179" s="12">
        <f t="shared" ref="M179" si="1038">IF(L179="","",(+L179))</f>
        <v>33.652080769230771</v>
      </c>
      <c r="N179" s="12">
        <f t="shared" ref="N179" si="1039">IF(M179="","",(+M179))</f>
        <v>33.652080769230771</v>
      </c>
      <c r="O179" s="12">
        <f t="shared" ref="O179" si="1040">IF(N179="","",(+N179))</f>
        <v>33.652080769230771</v>
      </c>
      <c r="P179" s="12">
        <f t="shared" ref="P179" si="1041">IF(O179="","",(+O179))</f>
        <v>33.652080769230771</v>
      </c>
      <c r="Q179" s="12">
        <f t="shared" ref="Q179" si="1042">IF(P179="","",(+P179))</f>
        <v>33.652080769230771</v>
      </c>
      <c r="R179" s="12">
        <f t="shared" ref="R179" si="1043">IF(Q179="","",+Q179*$R$6)</f>
        <v>34.661643192307693</v>
      </c>
      <c r="S179" s="12">
        <f t="shared" ref="S179" si="1044">IF(R179="","",+R179)</f>
        <v>34.661643192307693</v>
      </c>
    </row>
    <row r="180" spans="1:19" x14ac:dyDescent="0.25">
      <c r="A180" s="39" t="s">
        <v>55</v>
      </c>
      <c r="B180" s="39" t="s">
        <v>169</v>
      </c>
      <c r="C180" s="44"/>
      <c r="E180" s="11" t="str">
        <f t="shared" ref="E180" si="1045">IF($B180="","","Union-Hrly - Other Offdty hrs/emp")</f>
        <v>Union-Hrly - Other Offdty hrs/emp</v>
      </c>
      <c r="F180" s="11">
        <f t="shared" ca="1" si="807"/>
        <v>2016</v>
      </c>
      <c r="G180" s="11" t="str">
        <f t="shared" si="808"/>
        <v>003430</v>
      </c>
      <c r="H180" s="36">
        <f t="shared" ref="H180:S180" si="1046">IF(G180="","",IF(H$7="FEB",8,0))</f>
        <v>0</v>
      </c>
      <c r="I180" s="36">
        <f t="shared" si="1046"/>
        <v>8</v>
      </c>
      <c r="J180" s="36">
        <f t="shared" si="1046"/>
        <v>0</v>
      </c>
      <c r="K180" s="36">
        <f t="shared" si="1046"/>
        <v>0</v>
      </c>
      <c r="L180" s="36">
        <f t="shared" si="1046"/>
        <v>0</v>
      </c>
      <c r="M180" s="36">
        <f t="shared" si="1046"/>
        <v>0</v>
      </c>
      <c r="N180" s="36">
        <f t="shared" si="1046"/>
        <v>0</v>
      </c>
      <c r="O180" s="36">
        <f t="shared" si="1046"/>
        <v>0</v>
      </c>
      <c r="P180" s="36">
        <f t="shared" si="1046"/>
        <v>0</v>
      </c>
      <c r="Q180" s="36">
        <f t="shared" si="1046"/>
        <v>0</v>
      </c>
      <c r="R180" s="36">
        <f t="shared" si="1046"/>
        <v>0</v>
      </c>
      <c r="S180" s="36">
        <f t="shared" si="1046"/>
        <v>0</v>
      </c>
    </row>
    <row r="181" spans="1:19" x14ac:dyDescent="0.25">
      <c r="A181" s="39" t="s">
        <v>55</v>
      </c>
      <c r="B181" s="39" t="s">
        <v>94</v>
      </c>
      <c r="C181" s="44">
        <v>3280</v>
      </c>
      <c r="E181" s="11" t="str">
        <f t="shared" ref="E181" si="1047">IF($B181="","","Union-Hrly - Vacation Hours")</f>
        <v>Union-Hrly - Vacation Hours</v>
      </c>
      <c r="F181" s="11">
        <f t="shared" ca="1" si="807"/>
        <v>2016</v>
      </c>
      <c r="G181" s="11" t="str">
        <f t="shared" si="808"/>
        <v>003430</v>
      </c>
      <c r="H181" s="33">
        <f>IF(G181="","",($C181*'VACSICK EST'!C$50))</f>
        <v>138.8047878271675</v>
      </c>
      <c r="I181" s="33">
        <f>IF(H181="","",($C181*'VACSICK EST'!D$50))</f>
        <v>147.9146617949003</v>
      </c>
      <c r="J181" s="33">
        <f>IF(I181="","",($C181*'VACSICK EST'!E$50))</f>
        <v>157.02453576263304</v>
      </c>
      <c r="K181" s="33">
        <f>IF(J181="","",($C181*'VACSICK EST'!F$50))</f>
        <v>228.28939279850883</v>
      </c>
      <c r="L181" s="33">
        <f>IF(K181="","",($C181*'VACSICK EST'!G$50))</f>
        <v>285.1727954639905</v>
      </c>
      <c r="M181" s="33">
        <f>IF(L181="","",($C181*'VACSICK EST'!H$50))</f>
        <v>322.15753416202739</v>
      </c>
      <c r="N181" s="33">
        <f>IF(M181="","",($C181*'VACSICK EST'!I$50))</f>
        <v>372.84352330753438</v>
      </c>
      <c r="O181" s="33">
        <f>IF(N181="","",($C181*'VACSICK EST'!J$50))</f>
        <v>252.40963984314885</v>
      </c>
      <c r="P181" s="33">
        <f>IF(O181="","",($C181*'VACSICK EST'!K$50))</f>
        <v>224.74261520040486</v>
      </c>
      <c r="Q181" s="33">
        <f>IF(P181="","",($C181*'VACSICK EST'!L$50))</f>
        <v>296.63909016471013</v>
      </c>
      <c r="R181" s="33">
        <f>IF(Q181="","",($C181*'VACSICK EST'!M$50))</f>
        <v>284.40081799591002</v>
      </c>
      <c r="S181" s="33">
        <f>IF(R181="","",($C181*'VACSICK EST'!N$50))</f>
        <v>569.60060567906419</v>
      </c>
    </row>
    <row r="182" spans="1:19" x14ac:dyDescent="0.25">
      <c r="A182" s="39" t="s">
        <v>55</v>
      </c>
      <c r="B182" s="39" t="s">
        <v>95</v>
      </c>
      <c r="C182" s="44">
        <v>1040</v>
      </c>
      <c r="E182" s="11" t="str">
        <f t="shared" ref="E182" si="1048">IF($B182="","","Union-Hrly - Sick Time Hours")</f>
        <v>Union-Hrly - Sick Time Hours</v>
      </c>
      <c r="F182" s="11">
        <f t="shared" ca="1" si="807"/>
        <v>2016</v>
      </c>
      <c r="G182" s="11" t="str">
        <f t="shared" si="808"/>
        <v>003430</v>
      </c>
      <c r="H182" s="33">
        <f>IF(G182="","",($C182*'VACSICK EST'!C$30))</f>
        <v>130.53637453668455</v>
      </c>
      <c r="I182" s="33">
        <f>IF(H182="","",($C182*'VACSICK EST'!D$30))</f>
        <v>112.46203434803024</v>
      </c>
      <c r="J182" s="33">
        <f>IF(I182="","",($C182*'VACSICK EST'!E$30))</f>
        <v>103.65245300739026</v>
      </c>
      <c r="K182" s="33">
        <f>IF(J182="","",($C182*'VACSICK EST'!F$30))</f>
        <v>91.813096383290102</v>
      </c>
      <c r="L182" s="33">
        <f>IF(K182="","",($C182*'VACSICK EST'!G$30))</f>
        <v>76.13317954071934</v>
      </c>
      <c r="M182" s="33">
        <f>IF(L182="","",($C182*'VACSICK EST'!H$30))</f>
        <v>70.666308019859301</v>
      </c>
      <c r="N182" s="33">
        <f>IF(M182="","",($C182*'VACSICK EST'!I$30))</f>
        <v>75.777572113083167</v>
      </c>
      <c r="O182" s="33">
        <f>IF(N182="","",($C182*'VACSICK EST'!J$30))</f>
        <v>81.44358379341945</v>
      </c>
      <c r="P182" s="33">
        <f>IF(O182="","",($C182*'VACSICK EST'!K$30))</f>
        <v>75.142220175706541</v>
      </c>
      <c r="Q182" s="33">
        <f>IF(P182="","",($C182*'VACSICK EST'!L$30))</f>
        <v>74.255572322800361</v>
      </c>
      <c r="R182" s="33">
        <f>IF(Q182="","",($C182*'VACSICK EST'!M$30))</f>
        <v>69.220171147472229</v>
      </c>
      <c r="S182" s="33">
        <f>IF(R182="","",($C182*'VACSICK EST'!N$30))</f>
        <v>78.897434611544469</v>
      </c>
    </row>
    <row r="183" spans="1:19" x14ac:dyDescent="0.25">
      <c r="A183" s="39" t="s">
        <v>58</v>
      </c>
      <c r="B183" s="39" t="s">
        <v>93</v>
      </c>
      <c r="C183" s="44">
        <v>2</v>
      </c>
      <c r="E183" s="11" t="str">
        <f t="shared" ref="E183" si="1049">IF($B183="","","Union-Hrly - Headcount")</f>
        <v>Union-Hrly - Headcount</v>
      </c>
      <c r="F183" s="11">
        <f t="shared" ca="1" si="807"/>
        <v>2016</v>
      </c>
      <c r="G183" s="11" t="str">
        <f t="shared" si="808"/>
        <v>003550</v>
      </c>
      <c r="H183" s="13">
        <f t="shared" ref="H183" si="1050">IF(G183="","",(IF($C183=0,0,$C183)))</f>
        <v>2</v>
      </c>
      <c r="I183" s="13">
        <f t="shared" ref="I183" si="1051">IF(H183="","",(IF($C183=0,0,$C183)))</f>
        <v>2</v>
      </c>
      <c r="J183" s="13">
        <f t="shared" ref="J183" si="1052">IF(I183="","",(IF($C183=0,0,$C183)))</f>
        <v>2</v>
      </c>
      <c r="K183" s="13">
        <f t="shared" ref="K183" si="1053">IF(J183="","",(IF($C183=0,0,$C183)))</f>
        <v>2</v>
      </c>
      <c r="L183" s="13">
        <f t="shared" ref="L183" si="1054">IF(K183="","",(IF($C183=0,0,$C183)))</f>
        <v>2</v>
      </c>
      <c r="M183" s="13">
        <f t="shared" ref="M183" si="1055">IF(L183="","",(IF($C183=0,0,$C183)))</f>
        <v>2</v>
      </c>
      <c r="N183" s="13">
        <f t="shared" ref="N183" si="1056">IF(M183="","",(IF($C183=0,0,$C183)))</f>
        <v>2</v>
      </c>
      <c r="O183" s="13">
        <f t="shared" ref="O183" si="1057">IF(N183="","",(IF($C183=0,0,$C183)))</f>
        <v>2</v>
      </c>
      <c r="P183" s="13">
        <f t="shared" ref="P183" si="1058">IF(O183="","",(IF($C183=0,0,$C183)))</f>
        <v>2</v>
      </c>
      <c r="Q183" s="13">
        <f t="shared" ref="Q183" si="1059">IF(P183="","",(IF($C183=0,0,$C183)))</f>
        <v>2</v>
      </c>
      <c r="R183" s="13">
        <f t="shared" ref="R183" si="1060">IF(Q183="","",(IF($C183=0,0,$C183)))</f>
        <v>2</v>
      </c>
      <c r="S183" s="13">
        <f t="shared" ref="S183" si="1061">IF(R183="","",(IF($C183=0,0,$C183)))</f>
        <v>2</v>
      </c>
    </row>
    <row r="184" spans="1:19" x14ac:dyDescent="0.25">
      <c r="A184" s="39" t="s">
        <v>58</v>
      </c>
      <c r="B184" s="39" t="s">
        <v>92</v>
      </c>
      <c r="C184" s="44">
        <v>35.474999999999994</v>
      </c>
      <c r="E184" s="11" t="str">
        <f t="shared" ref="E184" si="1062">IF($B184="","","Union-Hrly - Avg Hourly Rate")</f>
        <v>Union-Hrly - Avg Hourly Rate</v>
      </c>
      <c r="F184" s="11">
        <f t="shared" ca="1" si="807"/>
        <v>2016</v>
      </c>
      <c r="G184" s="11" t="str">
        <f t="shared" si="808"/>
        <v>003550</v>
      </c>
      <c r="H184" s="12">
        <f t="shared" ref="H184" si="1063">IF(G184="","",(IF(C184=0,0,C184)*$G$4*$H$4*$I$4*$J$4))</f>
        <v>36.539249999999996</v>
      </c>
      <c r="I184" s="12">
        <f t="shared" ref="I184" si="1064">IF(H184="","",(+H184))</f>
        <v>36.539249999999996</v>
      </c>
      <c r="J184" s="12">
        <f t="shared" ref="J184" si="1065">IF(I184="","",(+I184))</f>
        <v>36.539249999999996</v>
      </c>
      <c r="K184" s="12">
        <f t="shared" ref="K184" si="1066">IF(J184="","",(+J184))</f>
        <v>36.539249999999996</v>
      </c>
      <c r="L184" s="12">
        <f t="shared" ref="L184" si="1067">IF(K184="","",(+K184))</f>
        <v>36.539249999999996</v>
      </c>
      <c r="M184" s="12">
        <f t="shared" ref="M184" si="1068">IF(L184="","",(+L184))</f>
        <v>36.539249999999996</v>
      </c>
      <c r="N184" s="12">
        <f t="shared" ref="N184" si="1069">IF(M184="","",(+M184))</f>
        <v>36.539249999999996</v>
      </c>
      <c r="O184" s="12">
        <f t="shared" ref="O184" si="1070">IF(N184="","",(+N184))</f>
        <v>36.539249999999996</v>
      </c>
      <c r="P184" s="12">
        <f t="shared" ref="P184" si="1071">IF(O184="","",(+O184))</f>
        <v>36.539249999999996</v>
      </c>
      <c r="Q184" s="12">
        <f t="shared" ref="Q184" si="1072">IF(P184="","",(+P184))</f>
        <v>36.539249999999996</v>
      </c>
      <c r="R184" s="12">
        <f t="shared" ref="R184" si="1073">IF(Q184="","",+Q184*$R$6)</f>
        <v>37.635427499999999</v>
      </c>
      <c r="S184" s="12">
        <f t="shared" ref="S184" si="1074">IF(R184="","",+R184)</f>
        <v>37.635427499999999</v>
      </c>
    </row>
    <row r="185" spans="1:19" x14ac:dyDescent="0.25">
      <c r="A185" s="39" t="s">
        <v>58</v>
      </c>
      <c r="B185" s="39" t="s">
        <v>169</v>
      </c>
      <c r="C185" s="44"/>
      <c r="E185" s="11" t="str">
        <f t="shared" ref="E185" si="1075">IF($B185="","","Union-Hrly - Other Offdty hrs/emp")</f>
        <v>Union-Hrly - Other Offdty hrs/emp</v>
      </c>
      <c r="F185" s="11">
        <f t="shared" ca="1" si="807"/>
        <v>2016</v>
      </c>
      <c r="G185" s="11" t="str">
        <f t="shared" si="808"/>
        <v>003550</v>
      </c>
      <c r="H185" s="36">
        <f t="shared" ref="H185:S185" si="1076">IF(G185="","",IF(H$7="FEB",8,0))</f>
        <v>0</v>
      </c>
      <c r="I185" s="36">
        <f t="shared" si="1076"/>
        <v>8</v>
      </c>
      <c r="J185" s="36">
        <f t="shared" si="1076"/>
        <v>0</v>
      </c>
      <c r="K185" s="36">
        <f t="shared" si="1076"/>
        <v>0</v>
      </c>
      <c r="L185" s="36">
        <f t="shared" si="1076"/>
        <v>0</v>
      </c>
      <c r="M185" s="36">
        <f t="shared" si="1076"/>
        <v>0</v>
      </c>
      <c r="N185" s="36">
        <f t="shared" si="1076"/>
        <v>0</v>
      </c>
      <c r="O185" s="36">
        <f t="shared" si="1076"/>
        <v>0</v>
      </c>
      <c r="P185" s="36">
        <f t="shared" si="1076"/>
        <v>0</v>
      </c>
      <c r="Q185" s="36">
        <f t="shared" si="1076"/>
        <v>0</v>
      </c>
      <c r="R185" s="36">
        <f t="shared" si="1076"/>
        <v>0</v>
      </c>
      <c r="S185" s="36">
        <f t="shared" si="1076"/>
        <v>0</v>
      </c>
    </row>
    <row r="186" spans="1:19" x14ac:dyDescent="0.25">
      <c r="A186" s="39" t="s">
        <v>58</v>
      </c>
      <c r="B186" s="39" t="s">
        <v>94</v>
      </c>
      <c r="C186" s="44">
        <v>320</v>
      </c>
      <c r="E186" s="11" t="str">
        <f t="shared" ref="E186" si="1077">IF($B186="","","Union-Hrly - Vacation Hours")</f>
        <v>Union-Hrly - Vacation Hours</v>
      </c>
      <c r="F186" s="11">
        <f t="shared" ca="1" si="807"/>
        <v>2016</v>
      </c>
      <c r="G186" s="11" t="str">
        <f t="shared" si="808"/>
        <v>003550</v>
      </c>
      <c r="H186" s="33">
        <f>IF(G186="","",($C186*'VACSICK EST'!C$50))</f>
        <v>13.54193051972366</v>
      </c>
      <c r="I186" s="33">
        <f>IF(H186="","",($C186*'VACSICK EST'!D$50))</f>
        <v>14.430698711697589</v>
      </c>
      <c r="J186" s="33">
        <f>IF(I186="","",($C186*'VACSICK EST'!E$50))</f>
        <v>15.319466903671517</v>
      </c>
      <c r="K186" s="33">
        <f>IF(J186="","",($C186*'VACSICK EST'!F$50))</f>
        <v>22.272135882781349</v>
      </c>
      <c r="L186" s="33">
        <f>IF(K186="","",($C186*'VACSICK EST'!G$50))</f>
        <v>27.821736142828343</v>
      </c>
      <c r="M186" s="33">
        <f>IF(L186="","",($C186*'VACSICK EST'!H$50))</f>
        <v>31.43000333288072</v>
      </c>
      <c r="N186" s="33">
        <f>IF(M186="","",($C186*'VACSICK EST'!I$50))</f>
        <v>36.374977883661892</v>
      </c>
      <c r="O186" s="33">
        <f>IF(N186="","",($C186*'VACSICK EST'!J$50))</f>
        <v>24.625330716404768</v>
      </c>
      <c r="P186" s="33">
        <f>IF(O186="","",($C186*'VACSICK EST'!K$50))</f>
        <v>21.926108800039501</v>
      </c>
      <c r="Q186" s="33">
        <f>IF(P186="","",($C186*'VACSICK EST'!L$50))</f>
        <v>28.940399040459525</v>
      </c>
      <c r="R186" s="33">
        <f>IF(Q186="","",($C186*'VACSICK EST'!M$50))</f>
        <v>27.746421267893663</v>
      </c>
      <c r="S186" s="33">
        <f>IF(R186="","",($C186*'VACSICK EST'!N$50))</f>
        <v>55.570790797957478</v>
      </c>
    </row>
    <row r="187" spans="1:19" x14ac:dyDescent="0.25">
      <c r="A187" s="39" t="s">
        <v>58</v>
      </c>
      <c r="B187" s="39" t="s">
        <v>95</v>
      </c>
      <c r="C187" s="44">
        <v>80</v>
      </c>
      <c r="E187" s="11" t="str">
        <f t="shared" ref="E187" si="1078">IF($B187="","","Union-Hrly - Sick Time Hours")</f>
        <v>Union-Hrly - Sick Time Hours</v>
      </c>
      <c r="F187" s="11">
        <f t="shared" ca="1" si="807"/>
        <v>2016</v>
      </c>
      <c r="G187" s="11" t="str">
        <f t="shared" si="808"/>
        <v>003550</v>
      </c>
      <c r="H187" s="33">
        <f>IF(G187="","",($C187*'VACSICK EST'!C$30))</f>
        <v>10.041259579744965</v>
      </c>
      <c r="I187" s="33">
        <f>IF(H187="","",($C187*'VACSICK EST'!D$30))</f>
        <v>8.6509257190792503</v>
      </c>
      <c r="J187" s="33">
        <f>IF(I187="","",($C187*'VACSICK EST'!E$30))</f>
        <v>7.973265615953097</v>
      </c>
      <c r="K187" s="33">
        <f>IF(J187="","",($C187*'VACSICK EST'!F$30))</f>
        <v>7.0625458756377002</v>
      </c>
      <c r="L187" s="33">
        <f>IF(K187="","",($C187*'VACSICK EST'!G$30))</f>
        <v>5.8563984262091795</v>
      </c>
      <c r="M187" s="33">
        <f>IF(L187="","",($C187*'VACSICK EST'!H$30))</f>
        <v>5.4358698476814844</v>
      </c>
      <c r="N187" s="33">
        <f>IF(M187="","",($C187*'VACSICK EST'!I$30))</f>
        <v>5.8290440086987054</v>
      </c>
      <c r="O187" s="33">
        <f>IF(N187="","",($C187*'VACSICK EST'!J$30))</f>
        <v>6.264891061032265</v>
      </c>
      <c r="P187" s="33">
        <f>IF(O187="","",($C187*'VACSICK EST'!K$30))</f>
        <v>5.7801707827466577</v>
      </c>
      <c r="Q187" s="33">
        <f>IF(P187="","",($C187*'VACSICK EST'!L$30))</f>
        <v>5.7119671017538742</v>
      </c>
      <c r="R187" s="33">
        <f>IF(Q187="","",($C187*'VACSICK EST'!M$30))</f>
        <v>5.3246285498055554</v>
      </c>
      <c r="S187" s="33">
        <f>IF(R187="","",($C187*'VACSICK EST'!N$30))</f>
        <v>6.0690334316572674</v>
      </c>
    </row>
    <row r="188" spans="1:19" x14ac:dyDescent="0.25">
      <c r="A188" s="39" t="s">
        <v>60</v>
      </c>
      <c r="B188" s="39" t="s">
        <v>93</v>
      </c>
      <c r="C188" s="44">
        <v>25</v>
      </c>
      <c r="E188" s="11" t="str">
        <f t="shared" ref="E188" si="1079">IF($B188="","","Union-Hrly - Headcount")</f>
        <v>Union-Hrly - Headcount</v>
      </c>
      <c r="F188" s="11">
        <f t="shared" ca="1" si="807"/>
        <v>2016</v>
      </c>
      <c r="G188" s="11" t="str">
        <f t="shared" si="808"/>
        <v>004040</v>
      </c>
      <c r="H188" s="13">
        <f t="shared" ref="H188" si="1080">IF(G188="","",(IF($C188=0,0,$C188)))</f>
        <v>25</v>
      </c>
      <c r="I188" s="13">
        <f t="shared" ref="I188" si="1081">IF(H188="","",(IF($C188=0,0,$C188)))</f>
        <v>25</v>
      </c>
      <c r="J188" s="13">
        <f t="shared" ref="J188" si="1082">IF(I188="","",(IF($C188=0,0,$C188)))</f>
        <v>25</v>
      </c>
      <c r="K188" s="13">
        <f t="shared" ref="K188" si="1083">IF(J188="","",(IF($C188=0,0,$C188)))</f>
        <v>25</v>
      </c>
      <c r="L188" s="13">
        <f t="shared" ref="L188" si="1084">IF(K188="","",(IF($C188=0,0,$C188)))</f>
        <v>25</v>
      </c>
      <c r="M188" s="13">
        <f t="shared" ref="M188" si="1085">IF(L188="","",(IF($C188=0,0,$C188)))</f>
        <v>25</v>
      </c>
      <c r="N188" s="13">
        <f t="shared" ref="N188" si="1086">IF(M188="","",(IF($C188=0,0,$C188)))</f>
        <v>25</v>
      </c>
      <c r="O188" s="13">
        <f t="shared" ref="O188" si="1087">IF(N188="","",(IF($C188=0,0,$C188)))</f>
        <v>25</v>
      </c>
      <c r="P188" s="13">
        <f t="shared" ref="P188" si="1088">IF(O188="","",(IF($C188=0,0,$C188)))</f>
        <v>25</v>
      </c>
      <c r="Q188" s="13">
        <f t="shared" ref="Q188" si="1089">IF(P188="","",(IF($C188=0,0,$C188)))</f>
        <v>25</v>
      </c>
      <c r="R188" s="13">
        <f t="shared" ref="R188" si="1090">IF(Q188="","",(IF($C188=0,0,$C188)))</f>
        <v>25</v>
      </c>
      <c r="S188" s="13">
        <f t="shared" ref="S188" si="1091">IF(R188="","",(IF($C188=0,0,$C188)))</f>
        <v>25</v>
      </c>
    </row>
    <row r="189" spans="1:19" x14ac:dyDescent="0.25">
      <c r="A189" s="39" t="s">
        <v>60</v>
      </c>
      <c r="B189" s="39" t="s">
        <v>92</v>
      </c>
      <c r="C189" s="44">
        <v>33.465600000000002</v>
      </c>
      <c r="E189" s="11" t="str">
        <f t="shared" ref="E189" si="1092">IF($B189="","","Union-Hrly - Avg Hourly Rate")</f>
        <v>Union-Hrly - Avg Hourly Rate</v>
      </c>
      <c r="F189" s="11">
        <f t="shared" ca="1" si="807"/>
        <v>2016</v>
      </c>
      <c r="G189" s="11" t="str">
        <f t="shared" si="808"/>
        <v>004040</v>
      </c>
      <c r="H189" s="12">
        <f t="shared" ref="H189" si="1093">IF(G189="","",(IF(C189=0,0,C189)*$G$4*$H$4*$I$4*$J$4))</f>
        <v>34.469568000000002</v>
      </c>
      <c r="I189" s="12">
        <f t="shared" ref="I189" si="1094">IF(H189="","",(+H189))</f>
        <v>34.469568000000002</v>
      </c>
      <c r="J189" s="12">
        <f t="shared" ref="J189" si="1095">IF(I189="","",(+I189))</f>
        <v>34.469568000000002</v>
      </c>
      <c r="K189" s="12">
        <f t="shared" ref="K189" si="1096">IF(J189="","",(+J189))</f>
        <v>34.469568000000002</v>
      </c>
      <c r="L189" s="12">
        <f t="shared" ref="L189" si="1097">IF(K189="","",(+K189))</f>
        <v>34.469568000000002</v>
      </c>
      <c r="M189" s="12">
        <f t="shared" ref="M189" si="1098">IF(L189="","",(+L189))</f>
        <v>34.469568000000002</v>
      </c>
      <c r="N189" s="12">
        <f t="shared" ref="N189" si="1099">IF(M189="","",(+M189))</f>
        <v>34.469568000000002</v>
      </c>
      <c r="O189" s="12">
        <f t="shared" ref="O189" si="1100">IF(N189="","",(+N189))</f>
        <v>34.469568000000002</v>
      </c>
      <c r="P189" s="12">
        <f t="shared" ref="P189" si="1101">IF(O189="","",(+O189))</f>
        <v>34.469568000000002</v>
      </c>
      <c r="Q189" s="12">
        <f t="shared" ref="Q189" si="1102">IF(P189="","",(+P189))</f>
        <v>34.469568000000002</v>
      </c>
      <c r="R189" s="12">
        <f t="shared" ref="R189" si="1103">IF(Q189="","",+Q189*$R$6)</f>
        <v>35.503655040000005</v>
      </c>
      <c r="S189" s="12">
        <f t="shared" ref="S189" si="1104">IF(R189="","",+R189)</f>
        <v>35.503655040000005</v>
      </c>
    </row>
    <row r="190" spans="1:19" x14ac:dyDescent="0.25">
      <c r="A190" s="39" t="s">
        <v>60</v>
      </c>
      <c r="B190" s="39" t="s">
        <v>169</v>
      </c>
      <c r="C190" s="44"/>
      <c r="E190" s="11" t="str">
        <f t="shared" ref="E190" si="1105">IF($B190="","","Union-Hrly - Other Offdty hrs/emp")</f>
        <v>Union-Hrly - Other Offdty hrs/emp</v>
      </c>
      <c r="F190" s="11">
        <f t="shared" ca="1" si="807"/>
        <v>2016</v>
      </c>
      <c r="G190" s="11" t="str">
        <f t="shared" si="808"/>
        <v>004040</v>
      </c>
      <c r="H190" s="36">
        <f t="shared" ref="H190:S190" si="1106">IF(G190="","",IF(H$7="FEB",8,0))</f>
        <v>0</v>
      </c>
      <c r="I190" s="36">
        <f t="shared" si="1106"/>
        <v>8</v>
      </c>
      <c r="J190" s="36">
        <f t="shared" si="1106"/>
        <v>0</v>
      </c>
      <c r="K190" s="36">
        <f t="shared" si="1106"/>
        <v>0</v>
      </c>
      <c r="L190" s="36">
        <f t="shared" si="1106"/>
        <v>0</v>
      </c>
      <c r="M190" s="36">
        <f t="shared" si="1106"/>
        <v>0</v>
      </c>
      <c r="N190" s="36">
        <f t="shared" si="1106"/>
        <v>0</v>
      </c>
      <c r="O190" s="36">
        <f t="shared" si="1106"/>
        <v>0</v>
      </c>
      <c r="P190" s="36">
        <f t="shared" si="1106"/>
        <v>0</v>
      </c>
      <c r="Q190" s="36">
        <f t="shared" si="1106"/>
        <v>0</v>
      </c>
      <c r="R190" s="36">
        <f t="shared" si="1106"/>
        <v>0</v>
      </c>
      <c r="S190" s="36">
        <f t="shared" si="1106"/>
        <v>0</v>
      </c>
    </row>
    <row r="191" spans="1:19" x14ac:dyDescent="0.25">
      <c r="A191" s="39" t="s">
        <v>60</v>
      </c>
      <c r="B191" s="39" t="s">
        <v>94</v>
      </c>
      <c r="C191" s="44">
        <v>3600</v>
      </c>
      <c r="E191" s="11" t="str">
        <f t="shared" ref="E191" si="1107">IF($B191="","","Union-Hrly - Vacation Hours")</f>
        <v>Union-Hrly - Vacation Hours</v>
      </c>
      <c r="F191" s="11">
        <f t="shared" ca="1" si="807"/>
        <v>2016</v>
      </c>
      <c r="G191" s="11" t="str">
        <f t="shared" si="808"/>
        <v>004040</v>
      </c>
      <c r="H191" s="33">
        <f>IF(G191="","",($C191*'VACSICK EST'!C$50))</f>
        <v>152.34671834689118</v>
      </c>
      <c r="I191" s="33">
        <f>IF(H191="","",($C191*'VACSICK EST'!D$50))</f>
        <v>162.34536050659787</v>
      </c>
      <c r="J191" s="33">
        <f>IF(I191="","",($C191*'VACSICK EST'!E$50))</f>
        <v>172.34400266630456</v>
      </c>
      <c r="K191" s="33">
        <f>IF(J191="","",($C191*'VACSICK EST'!F$50))</f>
        <v>250.56152868129018</v>
      </c>
      <c r="L191" s="33">
        <f>IF(K191="","",($C191*'VACSICK EST'!G$50))</f>
        <v>312.99453160681884</v>
      </c>
      <c r="M191" s="33">
        <f>IF(L191="","",($C191*'VACSICK EST'!H$50))</f>
        <v>353.58753749490813</v>
      </c>
      <c r="N191" s="33">
        <f>IF(M191="","",($C191*'VACSICK EST'!I$50))</f>
        <v>409.21850119119625</v>
      </c>
      <c r="O191" s="33">
        <f>IF(N191="","",($C191*'VACSICK EST'!J$50))</f>
        <v>277.03497055955364</v>
      </c>
      <c r="P191" s="33">
        <f>IF(O191="","",($C191*'VACSICK EST'!K$50))</f>
        <v>246.66872400044437</v>
      </c>
      <c r="Q191" s="33">
        <f>IF(P191="","",($C191*'VACSICK EST'!L$50))</f>
        <v>325.57948920516964</v>
      </c>
      <c r="R191" s="33">
        <f>IF(Q191="","",($C191*'VACSICK EST'!M$50))</f>
        <v>312.14723926380367</v>
      </c>
      <c r="S191" s="33">
        <f>IF(R191="","",($C191*'VACSICK EST'!N$50))</f>
        <v>625.17139647702163</v>
      </c>
    </row>
    <row r="192" spans="1:19" x14ac:dyDescent="0.25">
      <c r="A192" s="39" t="s">
        <v>60</v>
      </c>
      <c r="B192" s="39" t="s">
        <v>95</v>
      </c>
      <c r="C192" s="44">
        <v>1000</v>
      </c>
      <c r="E192" s="11" t="str">
        <f t="shared" ref="E192" si="1108">IF($B192="","","Union-Hrly - Sick Time Hours")</f>
        <v>Union-Hrly - Sick Time Hours</v>
      </c>
      <c r="F192" s="11">
        <f t="shared" ca="1" si="807"/>
        <v>2016</v>
      </c>
      <c r="G192" s="11" t="str">
        <f t="shared" si="808"/>
        <v>004040</v>
      </c>
      <c r="H192" s="33">
        <f>IF(G192="","",($C192*'VACSICK EST'!C$30))</f>
        <v>125.51574474681208</v>
      </c>
      <c r="I192" s="33">
        <f>IF(H192="","",($C192*'VACSICK EST'!D$30))</f>
        <v>108.13657148849062</v>
      </c>
      <c r="J192" s="33">
        <f>IF(I192="","",($C192*'VACSICK EST'!E$30))</f>
        <v>99.665820199413716</v>
      </c>
      <c r="K192" s="33">
        <f>IF(J192="","",($C192*'VACSICK EST'!F$30))</f>
        <v>88.281823445471247</v>
      </c>
      <c r="L192" s="33">
        <f>IF(K192="","",($C192*'VACSICK EST'!G$30))</f>
        <v>73.204980327614749</v>
      </c>
      <c r="M192" s="33">
        <f>IF(L192="","",($C192*'VACSICK EST'!H$30))</f>
        <v>67.948373096018557</v>
      </c>
      <c r="N192" s="33">
        <f>IF(M192="","",($C192*'VACSICK EST'!I$30))</f>
        <v>72.863050108733816</v>
      </c>
      <c r="O192" s="33">
        <f>IF(N192="","",($C192*'VACSICK EST'!J$30))</f>
        <v>78.311138262903313</v>
      </c>
      <c r="P192" s="33">
        <f>IF(O192="","",($C192*'VACSICK EST'!K$30))</f>
        <v>72.252134784333222</v>
      </c>
      <c r="Q192" s="33">
        <f>IF(P192="","",($C192*'VACSICK EST'!L$30))</f>
        <v>71.399588771923433</v>
      </c>
      <c r="R192" s="33">
        <f>IF(Q192="","",($C192*'VACSICK EST'!M$30))</f>
        <v>66.557856872569445</v>
      </c>
      <c r="S192" s="33">
        <f>IF(R192="","",($C192*'VACSICK EST'!N$30))</f>
        <v>75.862917895715839</v>
      </c>
    </row>
    <row r="193" spans="1:19" x14ac:dyDescent="0.25">
      <c r="A193" s="39" t="s">
        <v>61</v>
      </c>
      <c r="B193" s="39" t="s">
        <v>93</v>
      </c>
      <c r="C193" s="44">
        <v>16</v>
      </c>
      <c r="E193" s="11" t="str">
        <f t="shared" ref="E193" si="1109">IF($B193="","","Union-Hrly - Headcount")</f>
        <v>Union-Hrly - Headcount</v>
      </c>
      <c r="F193" s="11">
        <f t="shared" ca="1" si="807"/>
        <v>2016</v>
      </c>
      <c r="G193" s="11" t="str">
        <f t="shared" si="808"/>
        <v>004060</v>
      </c>
      <c r="H193" s="13">
        <f t="shared" ref="H193" si="1110">IF(G193="","",(IF($C193=0,0,$C193)))</f>
        <v>16</v>
      </c>
      <c r="I193" s="13">
        <f t="shared" ref="I193" si="1111">IF(H193="","",(IF($C193=0,0,$C193)))</f>
        <v>16</v>
      </c>
      <c r="J193" s="13">
        <f t="shared" ref="J193" si="1112">IF(I193="","",(IF($C193=0,0,$C193)))</f>
        <v>16</v>
      </c>
      <c r="K193" s="13">
        <f t="shared" ref="K193" si="1113">IF(J193="","",(IF($C193=0,0,$C193)))</f>
        <v>16</v>
      </c>
      <c r="L193" s="13">
        <f t="shared" ref="L193" si="1114">IF(K193="","",(IF($C193=0,0,$C193)))</f>
        <v>16</v>
      </c>
      <c r="M193" s="13">
        <f t="shared" ref="M193" si="1115">IF(L193="","",(IF($C193=0,0,$C193)))</f>
        <v>16</v>
      </c>
      <c r="N193" s="13">
        <f t="shared" ref="N193" si="1116">IF(M193="","",(IF($C193=0,0,$C193)))</f>
        <v>16</v>
      </c>
      <c r="O193" s="13">
        <f t="shared" ref="O193" si="1117">IF(N193="","",(IF($C193=0,0,$C193)))</f>
        <v>16</v>
      </c>
      <c r="P193" s="13">
        <f t="shared" ref="P193" si="1118">IF(O193="","",(IF($C193=0,0,$C193)))</f>
        <v>16</v>
      </c>
      <c r="Q193" s="13">
        <f t="shared" ref="Q193" si="1119">IF(P193="","",(IF($C193=0,0,$C193)))</f>
        <v>16</v>
      </c>
      <c r="R193" s="13">
        <f t="shared" ref="R193" si="1120">IF(Q193="","",(IF($C193=0,0,$C193)))</f>
        <v>16</v>
      </c>
      <c r="S193" s="13">
        <f t="shared" ref="S193" si="1121">IF(R193="","",(IF($C193=0,0,$C193)))</f>
        <v>16</v>
      </c>
    </row>
    <row r="194" spans="1:19" x14ac:dyDescent="0.25">
      <c r="A194" s="39" t="s">
        <v>61</v>
      </c>
      <c r="B194" s="39" t="s">
        <v>92</v>
      </c>
      <c r="C194" s="44">
        <v>35.290000000000006</v>
      </c>
      <c r="E194" s="11" t="str">
        <f t="shared" ref="E194" si="1122">IF($B194="","","Union-Hrly - Avg Hourly Rate")</f>
        <v>Union-Hrly - Avg Hourly Rate</v>
      </c>
      <c r="F194" s="11">
        <f t="shared" ca="1" si="807"/>
        <v>2016</v>
      </c>
      <c r="G194" s="11" t="str">
        <f t="shared" si="808"/>
        <v>004060</v>
      </c>
      <c r="H194" s="12">
        <f t="shared" ref="H194" si="1123">IF(G194="","",(IF(C194=0,0,C194)*$G$4*$H$4*$I$4*$J$4))</f>
        <v>36.348700000000008</v>
      </c>
      <c r="I194" s="12">
        <f t="shared" ref="I194" si="1124">IF(H194="","",(+H194))</f>
        <v>36.348700000000008</v>
      </c>
      <c r="J194" s="12">
        <f t="shared" ref="J194" si="1125">IF(I194="","",(+I194))</f>
        <v>36.348700000000008</v>
      </c>
      <c r="K194" s="12">
        <f t="shared" ref="K194" si="1126">IF(J194="","",(+J194))</f>
        <v>36.348700000000008</v>
      </c>
      <c r="L194" s="12">
        <f t="shared" ref="L194" si="1127">IF(K194="","",(+K194))</f>
        <v>36.348700000000008</v>
      </c>
      <c r="M194" s="12">
        <f t="shared" ref="M194" si="1128">IF(L194="","",(+L194))</f>
        <v>36.348700000000008</v>
      </c>
      <c r="N194" s="12">
        <f t="shared" ref="N194" si="1129">IF(M194="","",(+M194))</f>
        <v>36.348700000000008</v>
      </c>
      <c r="O194" s="12">
        <f t="shared" ref="O194" si="1130">IF(N194="","",(+N194))</f>
        <v>36.348700000000008</v>
      </c>
      <c r="P194" s="12">
        <f t="shared" ref="P194" si="1131">IF(O194="","",(+O194))</f>
        <v>36.348700000000008</v>
      </c>
      <c r="Q194" s="12">
        <f t="shared" ref="Q194" si="1132">IF(P194="","",(+P194))</f>
        <v>36.348700000000008</v>
      </c>
      <c r="R194" s="12">
        <f t="shared" ref="R194" si="1133">IF(Q194="","",+Q194*$R$6)</f>
        <v>37.439161000000006</v>
      </c>
      <c r="S194" s="12">
        <f t="shared" ref="S194" si="1134">IF(R194="","",+R194)</f>
        <v>37.439161000000006</v>
      </c>
    </row>
    <row r="195" spans="1:19" x14ac:dyDescent="0.25">
      <c r="A195" s="39" t="s">
        <v>61</v>
      </c>
      <c r="B195" s="39" t="s">
        <v>169</v>
      </c>
      <c r="C195" s="44"/>
      <c r="E195" s="11" t="str">
        <f t="shared" ref="E195" si="1135">IF($B195="","","Union-Hrly - Other Offdty hrs/emp")</f>
        <v>Union-Hrly - Other Offdty hrs/emp</v>
      </c>
      <c r="F195" s="11">
        <f t="shared" ca="1" si="807"/>
        <v>2016</v>
      </c>
      <c r="G195" s="11" t="str">
        <f t="shared" si="808"/>
        <v>004060</v>
      </c>
      <c r="H195" s="36">
        <f t="shared" ref="H195:S195" si="1136">IF(G195="","",IF(H$7="FEB",8,0))</f>
        <v>0</v>
      </c>
      <c r="I195" s="36">
        <f t="shared" si="1136"/>
        <v>8</v>
      </c>
      <c r="J195" s="36">
        <f t="shared" si="1136"/>
        <v>0</v>
      </c>
      <c r="K195" s="36">
        <f t="shared" si="1136"/>
        <v>0</v>
      </c>
      <c r="L195" s="36">
        <f t="shared" si="1136"/>
        <v>0</v>
      </c>
      <c r="M195" s="36">
        <f t="shared" si="1136"/>
        <v>0</v>
      </c>
      <c r="N195" s="36">
        <f t="shared" si="1136"/>
        <v>0</v>
      </c>
      <c r="O195" s="36">
        <f t="shared" si="1136"/>
        <v>0</v>
      </c>
      <c r="P195" s="36">
        <f t="shared" si="1136"/>
        <v>0</v>
      </c>
      <c r="Q195" s="36">
        <f t="shared" si="1136"/>
        <v>0</v>
      </c>
      <c r="R195" s="36">
        <f t="shared" si="1136"/>
        <v>0</v>
      </c>
      <c r="S195" s="36">
        <f t="shared" si="1136"/>
        <v>0</v>
      </c>
    </row>
    <row r="196" spans="1:19" x14ac:dyDescent="0.25">
      <c r="A196" s="39" t="s">
        <v>61</v>
      </c>
      <c r="B196" s="39" t="s">
        <v>94</v>
      </c>
      <c r="C196" s="44">
        <v>3200</v>
      </c>
      <c r="E196" s="11" t="str">
        <f t="shared" ref="E196" si="1137">IF($B196="","","Union-Hrly - Vacation Hours")</f>
        <v>Union-Hrly - Vacation Hours</v>
      </c>
      <c r="F196" s="11">
        <f t="shared" ca="1" si="807"/>
        <v>2016</v>
      </c>
      <c r="G196" s="11" t="str">
        <f t="shared" si="808"/>
        <v>004060</v>
      </c>
      <c r="H196" s="33">
        <f>IF(G196="","",($C196*'VACSICK EST'!C$50))</f>
        <v>135.41930519723658</v>
      </c>
      <c r="I196" s="33">
        <f>IF(H196="","",($C196*'VACSICK EST'!D$50))</f>
        <v>144.3069871169759</v>
      </c>
      <c r="J196" s="33">
        <f>IF(I196="","",($C196*'VACSICK EST'!E$50))</f>
        <v>153.19466903671517</v>
      </c>
      <c r="K196" s="33">
        <f>IF(J196="","",($C196*'VACSICK EST'!F$50))</f>
        <v>222.7213588278135</v>
      </c>
      <c r="L196" s="33">
        <f>IF(K196="","",($C196*'VACSICK EST'!G$50))</f>
        <v>278.21736142828343</v>
      </c>
      <c r="M196" s="33">
        <f>IF(L196="","",($C196*'VACSICK EST'!H$50))</f>
        <v>314.30003332880722</v>
      </c>
      <c r="N196" s="33">
        <f>IF(M196="","",($C196*'VACSICK EST'!I$50))</f>
        <v>363.74977883661887</v>
      </c>
      <c r="O196" s="33">
        <f>IF(N196="","",($C196*'VACSICK EST'!J$50))</f>
        <v>246.25330716404767</v>
      </c>
      <c r="P196" s="33">
        <f>IF(O196="","",($C196*'VACSICK EST'!K$50))</f>
        <v>219.26108800039498</v>
      </c>
      <c r="Q196" s="33">
        <f>IF(P196="","",($C196*'VACSICK EST'!L$50))</f>
        <v>289.40399040459528</v>
      </c>
      <c r="R196" s="33">
        <f>IF(Q196="","",($C196*'VACSICK EST'!M$50))</f>
        <v>277.46421267893663</v>
      </c>
      <c r="S196" s="33">
        <f>IF(R196="","",($C196*'VACSICK EST'!N$50))</f>
        <v>555.70790797957477</v>
      </c>
    </row>
    <row r="197" spans="1:19" x14ac:dyDescent="0.25">
      <c r="A197" s="39" t="s">
        <v>61</v>
      </c>
      <c r="B197" s="39" t="s">
        <v>95</v>
      </c>
      <c r="C197" s="44">
        <v>640</v>
      </c>
      <c r="E197" s="11" t="str">
        <f t="shared" ref="E197" si="1138">IF($B197="","","Union-Hrly - Sick Time Hours")</f>
        <v>Union-Hrly - Sick Time Hours</v>
      </c>
      <c r="F197" s="11">
        <f t="shared" ca="1" si="807"/>
        <v>2016</v>
      </c>
      <c r="G197" s="11" t="str">
        <f t="shared" si="808"/>
        <v>004060</v>
      </c>
      <c r="H197" s="33">
        <f>IF(G197="","",($C197*'VACSICK EST'!C$30))</f>
        <v>80.330076637959721</v>
      </c>
      <c r="I197" s="33">
        <f>IF(H197="","",($C197*'VACSICK EST'!D$30))</f>
        <v>69.207405752634003</v>
      </c>
      <c r="J197" s="33">
        <f>IF(I197="","",($C197*'VACSICK EST'!E$30))</f>
        <v>63.786124927624776</v>
      </c>
      <c r="K197" s="33">
        <f>IF(J197="","",($C197*'VACSICK EST'!F$30))</f>
        <v>56.500367005101602</v>
      </c>
      <c r="L197" s="33">
        <f>IF(K197="","",($C197*'VACSICK EST'!G$30))</f>
        <v>46.851187409673436</v>
      </c>
      <c r="M197" s="33">
        <f>IF(L197="","",($C197*'VACSICK EST'!H$30))</f>
        <v>43.486958781451875</v>
      </c>
      <c r="N197" s="33">
        <f>IF(M197="","",($C197*'VACSICK EST'!I$30))</f>
        <v>46.632352069589643</v>
      </c>
      <c r="O197" s="33">
        <f>IF(N197="","",($C197*'VACSICK EST'!J$30))</f>
        <v>50.11912848825812</v>
      </c>
      <c r="P197" s="33">
        <f>IF(O197="","",($C197*'VACSICK EST'!K$30))</f>
        <v>46.241366261973262</v>
      </c>
      <c r="Q197" s="33">
        <f>IF(P197="","",($C197*'VACSICK EST'!L$30))</f>
        <v>45.695736814030994</v>
      </c>
      <c r="R197" s="33">
        <f>IF(Q197="","",($C197*'VACSICK EST'!M$30))</f>
        <v>42.597028398444444</v>
      </c>
      <c r="S197" s="33">
        <f>IF(R197="","",($C197*'VACSICK EST'!N$30))</f>
        <v>48.552267453258139</v>
      </c>
    </row>
    <row r="198" spans="1:19" x14ac:dyDescent="0.25">
      <c r="A198" s="39" t="s">
        <v>64</v>
      </c>
      <c r="B198" s="39" t="s">
        <v>93</v>
      </c>
      <c r="C198" s="44">
        <v>39</v>
      </c>
      <c r="E198" s="11" t="str">
        <f t="shared" ref="E198" si="1139">IF($B198="","","Union-Hrly - Headcount")</f>
        <v>Union-Hrly - Headcount</v>
      </c>
      <c r="F198" s="11">
        <f t="shared" ca="1" si="807"/>
        <v>2016</v>
      </c>
      <c r="G198" s="11" t="str">
        <f t="shared" si="808"/>
        <v>004190</v>
      </c>
      <c r="H198" s="13">
        <f t="shared" ref="H198" si="1140">IF(G198="","",(IF($C198=0,0,$C198)))</f>
        <v>39</v>
      </c>
      <c r="I198" s="13">
        <f t="shared" ref="I198" si="1141">IF(H198="","",(IF($C198=0,0,$C198)))</f>
        <v>39</v>
      </c>
      <c r="J198" s="13">
        <f t="shared" ref="J198" si="1142">IF(I198="","",(IF($C198=0,0,$C198)))</f>
        <v>39</v>
      </c>
      <c r="K198" s="13">
        <f t="shared" ref="K198" si="1143">IF(J198="","",(IF($C198=0,0,$C198)))</f>
        <v>39</v>
      </c>
      <c r="L198" s="13">
        <f t="shared" ref="L198" si="1144">IF(K198="","",(IF($C198=0,0,$C198)))</f>
        <v>39</v>
      </c>
      <c r="M198" s="13">
        <f t="shared" ref="M198" si="1145">IF(L198="","",(IF($C198=0,0,$C198)))</f>
        <v>39</v>
      </c>
      <c r="N198" s="13">
        <f t="shared" ref="N198" si="1146">IF(M198="","",(IF($C198=0,0,$C198)))</f>
        <v>39</v>
      </c>
      <c r="O198" s="13">
        <f t="shared" ref="O198" si="1147">IF(N198="","",(IF($C198=0,0,$C198)))</f>
        <v>39</v>
      </c>
      <c r="P198" s="13">
        <f t="shared" ref="P198" si="1148">IF(O198="","",(IF($C198=0,0,$C198)))</f>
        <v>39</v>
      </c>
      <c r="Q198" s="13">
        <f t="shared" ref="Q198" si="1149">IF(P198="","",(IF($C198=0,0,$C198)))</f>
        <v>39</v>
      </c>
      <c r="R198" s="13">
        <f t="shared" ref="R198" si="1150">IF(Q198="","",(IF($C198=0,0,$C198)))</f>
        <v>39</v>
      </c>
      <c r="S198" s="13">
        <f t="shared" ref="S198" si="1151">IF(R198="","",(IF($C198=0,0,$C198)))</f>
        <v>39</v>
      </c>
    </row>
    <row r="199" spans="1:19" x14ac:dyDescent="0.25">
      <c r="A199" s="39" t="s">
        <v>64</v>
      </c>
      <c r="B199" s="39" t="s">
        <v>92</v>
      </c>
      <c r="C199" s="44">
        <v>32.696666666666687</v>
      </c>
      <c r="E199" s="11" t="str">
        <f t="shared" ref="E199" si="1152">IF($B199="","","Union-Hrly - Avg Hourly Rate")</f>
        <v>Union-Hrly - Avg Hourly Rate</v>
      </c>
      <c r="F199" s="11">
        <f t="shared" ca="1" si="807"/>
        <v>2016</v>
      </c>
      <c r="G199" s="11" t="str">
        <f t="shared" si="808"/>
        <v>004190</v>
      </c>
      <c r="H199" s="12">
        <f t="shared" ref="H199" si="1153">IF(G199="","",(IF(C199=0,0,C199)*$G$4*$H$4*$I$4*$J$4))</f>
        <v>33.677566666666685</v>
      </c>
      <c r="I199" s="12">
        <f t="shared" ref="I199" si="1154">IF(H199="","",(+H199))</f>
        <v>33.677566666666685</v>
      </c>
      <c r="J199" s="12">
        <f t="shared" ref="J199" si="1155">IF(I199="","",(+I199))</f>
        <v>33.677566666666685</v>
      </c>
      <c r="K199" s="12">
        <f t="shared" ref="K199" si="1156">IF(J199="","",(+J199))</f>
        <v>33.677566666666685</v>
      </c>
      <c r="L199" s="12">
        <f t="shared" ref="L199" si="1157">IF(K199="","",(+K199))</f>
        <v>33.677566666666685</v>
      </c>
      <c r="M199" s="12">
        <f t="shared" ref="M199" si="1158">IF(L199="","",(+L199))</f>
        <v>33.677566666666685</v>
      </c>
      <c r="N199" s="12">
        <f t="shared" ref="N199" si="1159">IF(M199="","",(+M199))</f>
        <v>33.677566666666685</v>
      </c>
      <c r="O199" s="12">
        <f t="shared" ref="O199" si="1160">IF(N199="","",(+N199))</f>
        <v>33.677566666666685</v>
      </c>
      <c r="P199" s="12">
        <f t="shared" ref="P199" si="1161">IF(O199="","",(+O199))</f>
        <v>33.677566666666685</v>
      </c>
      <c r="Q199" s="12">
        <f t="shared" ref="Q199" si="1162">IF(P199="","",(+P199))</f>
        <v>33.677566666666685</v>
      </c>
      <c r="R199" s="12">
        <f t="shared" ref="R199" si="1163">IF(Q199="","",+Q199*$R$6)</f>
        <v>34.687893666666689</v>
      </c>
      <c r="S199" s="12">
        <f t="shared" ref="S199" si="1164">IF(R199="","",+R199)</f>
        <v>34.687893666666689</v>
      </c>
    </row>
    <row r="200" spans="1:19" x14ac:dyDescent="0.25">
      <c r="A200" s="39" t="s">
        <v>64</v>
      </c>
      <c r="B200" s="39" t="s">
        <v>169</v>
      </c>
      <c r="C200" s="44"/>
      <c r="E200" s="11" t="str">
        <f t="shared" ref="E200" si="1165">IF($B200="","","Union-Hrly - Other Offdty hrs/emp")</f>
        <v>Union-Hrly - Other Offdty hrs/emp</v>
      </c>
      <c r="F200" s="11">
        <f t="shared" ca="1" si="807"/>
        <v>2016</v>
      </c>
      <c r="G200" s="11" t="str">
        <f t="shared" si="808"/>
        <v>004190</v>
      </c>
      <c r="H200" s="36">
        <f t="shared" ref="H200:S200" si="1166">IF(G200="","",IF(H$7="FEB",8,0))</f>
        <v>0</v>
      </c>
      <c r="I200" s="36">
        <f t="shared" si="1166"/>
        <v>8</v>
      </c>
      <c r="J200" s="36">
        <f t="shared" si="1166"/>
        <v>0</v>
      </c>
      <c r="K200" s="36">
        <f t="shared" si="1166"/>
        <v>0</v>
      </c>
      <c r="L200" s="36">
        <f t="shared" si="1166"/>
        <v>0</v>
      </c>
      <c r="M200" s="36">
        <f t="shared" si="1166"/>
        <v>0</v>
      </c>
      <c r="N200" s="36">
        <f t="shared" si="1166"/>
        <v>0</v>
      </c>
      <c r="O200" s="36">
        <f t="shared" si="1166"/>
        <v>0</v>
      </c>
      <c r="P200" s="36">
        <f t="shared" si="1166"/>
        <v>0</v>
      </c>
      <c r="Q200" s="36">
        <f t="shared" si="1166"/>
        <v>0</v>
      </c>
      <c r="R200" s="36">
        <f t="shared" si="1166"/>
        <v>0</v>
      </c>
      <c r="S200" s="36">
        <f t="shared" si="1166"/>
        <v>0</v>
      </c>
    </row>
    <row r="201" spans="1:19" x14ac:dyDescent="0.25">
      <c r="A201" s="39" t="s">
        <v>64</v>
      </c>
      <c r="B201" s="39" t="s">
        <v>94</v>
      </c>
      <c r="C201" s="44">
        <v>5360</v>
      </c>
      <c r="E201" s="11" t="str">
        <f t="shared" ref="E201" si="1167">IF($B201="","","Union-Hrly - Vacation Hours")</f>
        <v>Union-Hrly - Vacation Hours</v>
      </c>
      <c r="F201" s="11">
        <f t="shared" ca="1" si="807"/>
        <v>2016</v>
      </c>
      <c r="G201" s="11" t="str">
        <f t="shared" si="808"/>
        <v>004190</v>
      </c>
      <c r="H201" s="33">
        <f>IF(G201="","",($C201*'VACSICK EST'!C$50))</f>
        <v>226.8273362053713</v>
      </c>
      <c r="I201" s="33">
        <f>IF(H201="","",($C201*'VACSICK EST'!D$50))</f>
        <v>241.71420342093461</v>
      </c>
      <c r="J201" s="33">
        <f>IF(I201="","",($C201*'VACSICK EST'!E$50))</f>
        <v>256.60107063649792</v>
      </c>
      <c r="K201" s="33">
        <f>IF(J201="","",($C201*'VACSICK EST'!F$50))</f>
        <v>373.05827603658759</v>
      </c>
      <c r="L201" s="33">
        <f>IF(K201="","",($C201*'VACSICK EST'!G$50))</f>
        <v>466.01408039237469</v>
      </c>
      <c r="M201" s="33">
        <f>IF(L201="","",($C201*'VACSICK EST'!H$50))</f>
        <v>526.45255582575203</v>
      </c>
      <c r="N201" s="33">
        <f>IF(M201="","",($C201*'VACSICK EST'!I$50))</f>
        <v>609.28087955133662</v>
      </c>
      <c r="O201" s="33">
        <f>IF(N201="","",($C201*'VACSICK EST'!J$50))</f>
        <v>412.47428949977984</v>
      </c>
      <c r="P201" s="33">
        <f>IF(O201="","",($C201*'VACSICK EST'!K$50))</f>
        <v>367.26232240066162</v>
      </c>
      <c r="Q201" s="33">
        <f>IF(P201="","",($C201*'VACSICK EST'!L$50))</f>
        <v>484.75168392769706</v>
      </c>
      <c r="R201" s="33">
        <f>IF(Q201="","",($C201*'VACSICK EST'!M$50))</f>
        <v>464.75255623721881</v>
      </c>
      <c r="S201" s="33">
        <f>IF(R201="","",($C201*'VACSICK EST'!N$50))</f>
        <v>930.81074586578768</v>
      </c>
    </row>
    <row r="202" spans="1:19" x14ac:dyDescent="0.25">
      <c r="A202" s="39" t="s">
        <v>64</v>
      </c>
      <c r="B202" s="39" t="s">
        <v>95</v>
      </c>
      <c r="C202" s="44">
        <v>1560</v>
      </c>
      <c r="E202" s="11" t="str">
        <f t="shared" ref="E202" si="1168">IF($B202="","","Union-Hrly - Sick Time Hours")</f>
        <v>Union-Hrly - Sick Time Hours</v>
      </c>
      <c r="F202" s="11">
        <f t="shared" ca="1" si="807"/>
        <v>2016</v>
      </c>
      <c r="G202" s="11" t="str">
        <f t="shared" si="808"/>
        <v>004190</v>
      </c>
      <c r="H202" s="33">
        <f>IF(G202="","",($C202*'VACSICK EST'!C$30))</f>
        <v>195.80456180502682</v>
      </c>
      <c r="I202" s="33">
        <f>IF(H202="","",($C202*'VACSICK EST'!D$30))</f>
        <v>168.69305152204538</v>
      </c>
      <c r="J202" s="33">
        <f>IF(I202="","",($C202*'VACSICK EST'!E$30))</f>
        <v>155.47867951108537</v>
      </c>
      <c r="K202" s="33">
        <f>IF(J202="","",($C202*'VACSICK EST'!F$30))</f>
        <v>137.71964457493516</v>
      </c>
      <c r="L202" s="33">
        <f>IF(K202="","",($C202*'VACSICK EST'!G$30))</f>
        <v>114.199769311079</v>
      </c>
      <c r="M202" s="33">
        <f>IF(L202="","",($C202*'VACSICK EST'!H$30))</f>
        <v>105.99946202978896</v>
      </c>
      <c r="N202" s="33">
        <f>IF(M202="","",($C202*'VACSICK EST'!I$30))</f>
        <v>113.66635816962474</v>
      </c>
      <c r="O202" s="33">
        <f>IF(N202="","",($C202*'VACSICK EST'!J$30))</f>
        <v>122.16537569012917</v>
      </c>
      <c r="P202" s="33">
        <f>IF(O202="","",($C202*'VACSICK EST'!K$30))</f>
        <v>112.71333026355983</v>
      </c>
      <c r="Q202" s="33">
        <f>IF(P202="","",($C202*'VACSICK EST'!L$30))</f>
        <v>111.38335848420054</v>
      </c>
      <c r="R202" s="33">
        <f>IF(Q202="","",($C202*'VACSICK EST'!M$30))</f>
        <v>103.83025672120833</v>
      </c>
      <c r="S202" s="33">
        <f>IF(R202="","",($C202*'VACSICK EST'!N$30))</f>
        <v>118.3461519173167</v>
      </c>
    </row>
    <row r="203" spans="1:19" x14ac:dyDescent="0.25">
      <c r="A203" s="39" t="s">
        <v>65</v>
      </c>
      <c r="B203" s="39" t="s">
        <v>93</v>
      </c>
      <c r="C203" s="44">
        <v>12</v>
      </c>
      <c r="E203" s="11" t="str">
        <f t="shared" ref="E203" si="1169">IF($B203="","","Union-Hrly - Headcount")</f>
        <v>Union-Hrly - Headcount</v>
      </c>
      <c r="F203" s="11">
        <f t="shared" ca="1" si="807"/>
        <v>2016</v>
      </c>
      <c r="G203" s="11" t="str">
        <f t="shared" si="808"/>
        <v>004210</v>
      </c>
      <c r="H203" s="13">
        <f t="shared" ref="H203" si="1170">IF(G203="","",(IF($C203=0,0,$C203)))</f>
        <v>12</v>
      </c>
      <c r="I203" s="13">
        <f t="shared" ref="I203" si="1171">IF(H203="","",(IF($C203=0,0,$C203)))</f>
        <v>12</v>
      </c>
      <c r="J203" s="13">
        <f t="shared" ref="J203" si="1172">IF(I203="","",(IF($C203=0,0,$C203)))</f>
        <v>12</v>
      </c>
      <c r="K203" s="13">
        <f t="shared" ref="K203" si="1173">IF(J203="","",(IF($C203=0,0,$C203)))</f>
        <v>12</v>
      </c>
      <c r="L203" s="13">
        <f t="shared" ref="L203" si="1174">IF(K203="","",(IF($C203=0,0,$C203)))</f>
        <v>12</v>
      </c>
      <c r="M203" s="13">
        <f t="shared" ref="M203" si="1175">IF(L203="","",(IF($C203=0,0,$C203)))</f>
        <v>12</v>
      </c>
      <c r="N203" s="13">
        <f t="shared" ref="N203" si="1176">IF(M203="","",(IF($C203=0,0,$C203)))</f>
        <v>12</v>
      </c>
      <c r="O203" s="13">
        <f t="shared" ref="O203" si="1177">IF(N203="","",(IF($C203=0,0,$C203)))</f>
        <v>12</v>
      </c>
      <c r="P203" s="13">
        <f t="shared" ref="P203" si="1178">IF(O203="","",(IF($C203=0,0,$C203)))</f>
        <v>12</v>
      </c>
      <c r="Q203" s="13">
        <f t="shared" ref="Q203" si="1179">IF(P203="","",(IF($C203=0,0,$C203)))</f>
        <v>12</v>
      </c>
      <c r="R203" s="13">
        <f t="shared" ref="R203" si="1180">IF(Q203="","",(IF($C203=0,0,$C203)))</f>
        <v>12</v>
      </c>
      <c r="S203" s="13">
        <f t="shared" ref="S203" si="1181">IF(R203="","",(IF($C203=0,0,$C203)))</f>
        <v>12</v>
      </c>
    </row>
    <row r="204" spans="1:19" x14ac:dyDescent="0.25">
      <c r="A204" s="39" t="s">
        <v>65</v>
      </c>
      <c r="B204" s="39" t="s">
        <v>92</v>
      </c>
      <c r="C204" s="44">
        <v>34.066666666666663</v>
      </c>
      <c r="E204" s="11" t="str">
        <f t="shared" ref="E204" si="1182">IF($B204="","","Union-Hrly - Avg Hourly Rate")</f>
        <v>Union-Hrly - Avg Hourly Rate</v>
      </c>
      <c r="F204" s="11">
        <f t="shared" ca="1" si="807"/>
        <v>2016</v>
      </c>
      <c r="G204" s="11" t="str">
        <f t="shared" si="808"/>
        <v>004210</v>
      </c>
      <c r="H204" s="12">
        <f t="shared" ref="H204" si="1183">IF(G204="","",(IF(C204=0,0,C204)*$G$4*$H$4*$I$4*$J$4))</f>
        <v>35.088666666666661</v>
      </c>
      <c r="I204" s="12">
        <f t="shared" ref="I204" si="1184">IF(H204="","",(+H204))</f>
        <v>35.088666666666661</v>
      </c>
      <c r="J204" s="12">
        <f t="shared" ref="J204" si="1185">IF(I204="","",(+I204))</f>
        <v>35.088666666666661</v>
      </c>
      <c r="K204" s="12">
        <f t="shared" ref="K204" si="1186">IF(J204="","",(+J204))</f>
        <v>35.088666666666661</v>
      </c>
      <c r="L204" s="12">
        <f t="shared" ref="L204" si="1187">IF(K204="","",(+K204))</f>
        <v>35.088666666666661</v>
      </c>
      <c r="M204" s="12">
        <f t="shared" ref="M204" si="1188">IF(L204="","",(+L204))</f>
        <v>35.088666666666661</v>
      </c>
      <c r="N204" s="12">
        <f t="shared" ref="N204" si="1189">IF(M204="","",(+M204))</f>
        <v>35.088666666666661</v>
      </c>
      <c r="O204" s="12">
        <f t="shared" ref="O204" si="1190">IF(N204="","",(+N204))</f>
        <v>35.088666666666661</v>
      </c>
      <c r="P204" s="12">
        <f t="shared" ref="P204" si="1191">IF(O204="","",(+O204))</f>
        <v>35.088666666666661</v>
      </c>
      <c r="Q204" s="12">
        <f t="shared" ref="Q204" si="1192">IF(P204="","",(+P204))</f>
        <v>35.088666666666661</v>
      </c>
      <c r="R204" s="12">
        <f t="shared" ref="R204" si="1193">IF(Q204="","",+Q204*$R$6)</f>
        <v>36.141326666666664</v>
      </c>
      <c r="S204" s="12">
        <f t="shared" ref="S204" si="1194">IF(R204="","",+R204)</f>
        <v>36.141326666666664</v>
      </c>
    </row>
    <row r="205" spans="1:19" x14ac:dyDescent="0.25">
      <c r="A205" s="39" t="s">
        <v>65</v>
      </c>
      <c r="B205" s="39" t="s">
        <v>169</v>
      </c>
      <c r="C205" s="44"/>
      <c r="E205" s="11" t="str">
        <f t="shared" ref="E205" si="1195">IF($B205="","","Union-Hrly - Other Offdty hrs/emp")</f>
        <v>Union-Hrly - Other Offdty hrs/emp</v>
      </c>
      <c r="F205" s="11">
        <f t="shared" ca="1" si="807"/>
        <v>2016</v>
      </c>
      <c r="G205" s="11" t="str">
        <f t="shared" si="808"/>
        <v>004210</v>
      </c>
      <c r="H205" s="36">
        <f t="shared" ref="H205:S205" si="1196">IF(G205="","",IF(H$7="FEB",8,0))</f>
        <v>0</v>
      </c>
      <c r="I205" s="36">
        <f t="shared" si="1196"/>
        <v>8</v>
      </c>
      <c r="J205" s="36">
        <f t="shared" si="1196"/>
        <v>0</v>
      </c>
      <c r="K205" s="36">
        <f t="shared" si="1196"/>
        <v>0</v>
      </c>
      <c r="L205" s="36">
        <f t="shared" si="1196"/>
        <v>0</v>
      </c>
      <c r="M205" s="36">
        <f t="shared" si="1196"/>
        <v>0</v>
      </c>
      <c r="N205" s="36">
        <f t="shared" si="1196"/>
        <v>0</v>
      </c>
      <c r="O205" s="36">
        <f t="shared" si="1196"/>
        <v>0</v>
      </c>
      <c r="P205" s="36">
        <f t="shared" si="1196"/>
        <v>0</v>
      </c>
      <c r="Q205" s="36">
        <f t="shared" si="1196"/>
        <v>0</v>
      </c>
      <c r="R205" s="36">
        <f t="shared" si="1196"/>
        <v>0</v>
      </c>
      <c r="S205" s="36">
        <f t="shared" si="1196"/>
        <v>0</v>
      </c>
    </row>
    <row r="206" spans="1:19" x14ac:dyDescent="0.25">
      <c r="A206" s="39" t="s">
        <v>65</v>
      </c>
      <c r="B206" s="39" t="s">
        <v>94</v>
      </c>
      <c r="C206" s="44">
        <v>2200</v>
      </c>
      <c r="E206" s="11" t="str">
        <f t="shared" ref="E206" si="1197">IF($B206="","","Union-Hrly - Vacation Hours")</f>
        <v>Union-Hrly - Vacation Hours</v>
      </c>
      <c r="F206" s="11">
        <f t="shared" ref="F206:F269" ca="1" si="1198">IF(E206="","",$E$5)</f>
        <v>2016</v>
      </c>
      <c r="G206" s="11" t="str">
        <f t="shared" ref="G206:G269" si="1199">IF(E206="","",A206)</f>
        <v>004210</v>
      </c>
      <c r="H206" s="33">
        <f>IF(G206="","",($C206*'VACSICK EST'!C$50))</f>
        <v>93.100772323100159</v>
      </c>
      <c r="I206" s="33">
        <f>IF(H206="","",($C206*'VACSICK EST'!D$50))</f>
        <v>99.21105364292093</v>
      </c>
      <c r="J206" s="33">
        <f>IF(I206="","",($C206*'VACSICK EST'!E$50))</f>
        <v>105.32133496274167</v>
      </c>
      <c r="K206" s="33">
        <f>IF(J206="","",($C206*'VACSICK EST'!F$50))</f>
        <v>153.12093419412179</v>
      </c>
      <c r="L206" s="33">
        <f>IF(K206="","",($C206*'VACSICK EST'!G$50))</f>
        <v>191.27443598194486</v>
      </c>
      <c r="M206" s="33">
        <f>IF(L206="","",($C206*'VACSICK EST'!H$50))</f>
        <v>216.08127291355495</v>
      </c>
      <c r="N206" s="33">
        <f>IF(M206="","",($C206*'VACSICK EST'!I$50))</f>
        <v>250.07797295017548</v>
      </c>
      <c r="O206" s="33">
        <f>IF(N206="","",($C206*'VACSICK EST'!J$50))</f>
        <v>169.29914867528277</v>
      </c>
      <c r="P206" s="33">
        <f>IF(O206="","",($C206*'VACSICK EST'!K$50))</f>
        <v>150.74199800027156</v>
      </c>
      <c r="Q206" s="33">
        <f>IF(P206="","",($C206*'VACSICK EST'!L$50))</f>
        <v>198.96524340315923</v>
      </c>
      <c r="R206" s="33">
        <f>IF(Q206="","",($C206*'VACSICK EST'!M$50))</f>
        <v>190.75664621676893</v>
      </c>
      <c r="S206" s="33">
        <f>IF(R206="","",($C206*'VACSICK EST'!N$50))</f>
        <v>382.04918673595768</v>
      </c>
    </row>
    <row r="207" spans="1:19" x14ac:dyDescent="0.25">
      <c r="A207" s="39" t="s">
        <v>65</v>
      </c>
      <c r="B207" s="39" t="s">
        <v>95</v>
      </c>
      <c r="C207" s="44">
        <v>480</v>
      </c>
      <c r="E207" s="11" t="str">
        <f t="shared" ref="E207" si="1200">IF($B207="","","Union-Hrly - Sick Time Hours")</f>
        <v>Union-Hrly - Sick Time Hours</v>
      </c>
      <c r="F207" s="11">
        <f t="shared" ca="1" si="1198"/>
        <v>2016</v>
      </c>
      <c r="G207" s="11" t="str">
        <f t="shared" si="1199"/>
        <v>004210</v>
      </c>
      <c r="H207" s="33">
        <f>IF(G207="","",($C207*'VACSICK EST'!C$30))</f>
        <v>60.247557478469794</v>
      </c>
      <c r="I207" s="33">
        <f>IF(H207="","",($C207*'VACSICK EST'!D$30))</f>
        <v>51.905554314475502</v>
      </c>
      <c r="J207" s="33">
        <f>IF(I207="","",($C207*'VACSICK EST'!E$30))</f>
        <v>47.839593695718584</v>
      </c>
      <c r="K207" s="33">
        <f>IF(J207="","",($C207*'VACSICK EST'!F$30))</f>
        <v>42.375275253826203</v>
      </c>
      <c r="L207" s="33">
        <f>IF(K207="","",($C207*'VACSICK EST'!G$30))</f>
        <v>35.138390557255079</v>
      </c>
      <c r="M207" s="33">
        <f>IF(L207="","",($C207*'VACSICK EST'!H$30))</f>
        <v>32.615219086088906</v>
      </c>
      <c r="N207" s="33">
        <f>IF(M207="","",($C207*'VACSICK EST'!I$30))</f>
        <v>34.974264052192233</v>
      </c>
      <c r="O207" s="33">
        <f>IF(N207="","",($C207*'VACSICK EST'!J$30))</f>
        <v>37.589346366193588</v>
      </c>
      <c r="P207" s="33">
        <f>IF(O207="","",($C207*'VACSICK EST'!K$30))</f>
        <v>34.681024696479945</v>
      </c>
      <c r="Q207" s="33">
        <f>IF(P207="","",($C207*'VACSICK EST'!L$30))</f>
        <v>34.271802610523245</v>
      </c>
      <c r="R207" s="33">
        <f>IF(Q207="","",($C207*'VACSICK EST'!M$30))</f>
        <v>31.947771298833334</v>
      </c>
      <c r="S207" s="33">
        <f>IF(R207="","",($C207*'VACSICK EST'!N$30))</f>
        <v>36.414200589943604</v>
      </c>
    </row>
    <row r="208" spans="1:19" x14ac:dyDescent="0.25">
      <c r="A208" s="39" t="s">
        <v>66</v>
      </c>
      <c r="B208" s="39" t="s">
        <v>93</v>
      </c>
      <c r="C208" s="44">
        <v>3</v>
      </c>
      <c r="E208" s="11" t="str">
        <f t="shared" ref="E208" si="1201">IF($B208="","","Union-Hrly - Headcount")</f>
        <v>Union-Hrly - Headcount</v>
      </c>
      <c r="F208" s="11">
        <f t="shared" ca="1" si="1198"/>
        <v>2016</v>
      </c>
      <c r="G208" s="11" t="str">
        <f t="shared" si="1199"/>
        <v>004220</v>
      </c>
      <c r="H208" s="13">
        <f t="shared" ref="H208" si="1202">IF(G208="","",(IF($C208=0,0,$C208)))</f>
        <v>3</v>
      </c>
      <c r="I208" s="13">
        <f t="shared" ref="I208" si="1203">IF(H208="","",(IF($C208=0,0,$C208)))</f>
        <v>3</v>
      </c>
      <c r="J208" s="13">
        <f t="shared" ref="J208" si="1204">IF(I208="","",(IF($C208=0,0,$C208)))</f>
        <v>3</v>
      </c>
      <c r="K208" s="13">
        <f t="shared" ref="K208" si="1205">IF(J208="","",(IF($C208=0,0,$C208)))</f>
        <v>3</v>
      </c>
      <c r="L208" s="13">
        <f t="shared" ref="L208" si="1206">IF(K208="","",(IF($C208=0,0,$C208)))</f>
        <v>3</v>
      </c>
      <c r="M208" s="13">
        <f t="shared" ref="M208" si="1207">IF(L208="","",(IF($C208=0,0,$C208)))</f>
        <v>3</v>
      </c>
      <c r="N208" s="13">
        <f t="shared" ref="N208" si="1208">IF(M208="","",(IF($C208=0,0,$C208)))</f>
        <v>3</v>
      </c>
      <c r="O208" s="13">
        <f t="shared" ref="O208" si="1209">IF(N208="","",(IF($C208=0,0,$C208)))</f>
        <v>3</v>
      </c>
      <c r="P208" s="13">
        <f t="shared" ref="P208" si="1210">IF(O208="","",(IF($C208=0,0,$C208)))</f>
        <v>3</v>
      </c>
      <c r="Q208" s="13">
        <f t="shared" ref="Q208" si="1211">IF(P208="","",(IF($C208=0,0,$C208)))</f>
        <v>3</v>
      </c>
      <c r="R208" s="13">
        <f t="shared" ref="R208" si="1212">IF(Q208="","",(IF($C208=0,0,$C208)))</f>
        <v>3</v>
      </c>
      <c r="S208" s="13">
        <f t="shared" ref="S208" si="1213">IF(R208="","",(IF($C208=0,0,$C208)))</f>
        <v>3</v>
      </c>
    </row>
    <row r="209" spans="1:19" x14ac:dyDescent="0.25">
      <c r="A209" s="39" t="s">
        <v>66</v>
      </c>
      <c r="B209" s="39" t="s">
        <v>92</v>
      </c>
      <c r="C209" s="44">
        <v>35.543333333333329</v>
      </c>
      <c r="E209" s="11" t="str">
        <f t="shared" ref="E209" si="1214">IF($B209="","","Union-Hrly - Avg Hourly Rate")</f>
        <v>Union-Hrly - Avg Hourly Rate</v>
      </c>
      <c r="F209" s="11">
        <f t="shared" ca="1" si="1198"/>
        <v>2016</v>
      </c>
      <c r="G209" s="11" t="str">
        <f t="shared" si="1199"/>
        <v>004220</v>
      </c>
      <c r="H209" s="12">
        <f t="shared" ref="H209" si="1215">IF(G209="","",(IF(C209=0,0,C209)*$G$4*$H$4*$I$4*$J$4))</f>
        <v>36.609633333333328</v>
      </c>
      <c r="I209" s="12">
        <f t="shared" ref="I209" si="1216">IF(H209="","",(+H209))</f>
        <v>36.609633333333328</v>
      </c>
      <c r="J209" s="12">
        <f t="shared" ref="J209" si="1217">IF(I209="","",(+I209))</f>
        <v>36.609633333333328</v>
      </c>
      <c r="K209" s="12">
        <f t="shared" ref="K209" si="1218">IF(J209="","",(+J209))</f>
        <v>36.609633333333328</v>
      </c>
      <c r="L209" s="12">
        <f t="shared" ref="L209" si="1219">IF(K209="","",(+K209))</f>
        <v>36.609633333333328</v>
      </c>
      <c r="M209" s="12">
        <f t="shared" ref="M209" si="1220">IF(L209="","",(+L209))</f>
        <v>36.609633333333328</v>
      </c>
      <c r="N209" s="12">
        <f t="shared" ref="N209" si="1221">IF(M209="","",(+M209))</f>
        <v>36.609633333333328</v>
      </c>
      <c r="O209" s="12">
        <f t="shared" ref="O209" si="1222">IF(N209="","",(+N209))</f>
        <v>36.609633333333328</v>
      </c>
      <c r="P209" s="12">
        <f t="shared" ref="P209" si="1223">IF(O209="","",(+O209))</f>
        <v>36.609633333333328</v>
      </c>
      <c r="Q209" s="12">
        <f t="shared" ref="Q209" si="1224">IF(P209="","",(+P209))</f>
        <v>36.609633333333328</v>
      </c>
      <c r="R209" s="12">
        <f t="shared" ref="R209" si="1225">IF(Q209="","",+Q209*$R$6)</f>
        <v>37.707922333333329</v>
      </c>
      <c r="S209" s="12">
        <f t="shared" ref="S209" si="1226">IF(R209="","",+R209)</f>
        <v>37.707922333333329</v>
      </c>
    </row>
    <row r="210" spans="1:19" x14ac:dyDescent="0.25">
      <c r="A210" s="39" t="s">
        <v>66</v>
      </c>
      <c r="B210" s="39" t="s">
        <v>169</v>
      </c>
      <c r="C210" s="44"/>
      <c r="E210" s="11" t="str">
        <f t="shared" ref="E210" si="1227">IF($B210="","","Union-Hrly - Other Offdty hrs/emp")</f>
        <v>Union-Hrly - Other Offdty hrs/emp</v>
      </c>
      <c r="F210" s="11">
        <f t="shared" ca="1" si="1198"/>
        <v>2016</v>
      </c>
      <c r="G210" s="11" t="str">
        <f t="shared" si="1199"/>
        <v>004220</v>
      </c>
      <c r="H210" s="36">
        <f t="shared" ref="H210:S210" si="1228">IF(G210="","",IF(H$7="FEB",8,0))</f>
        <v>0</v>
      </c>
      <c r="I210" s="36">
        <f t="shared" si="1228"/>
        <v>8</v>
      </c>
      <c r="J210" s="36">
        <f t="shared" si="1228"/>
        <v>0</v>
      </c>
      <c r="K210" s="36">
        <f t="shared" si="1228"/>
        <v>0</v>
      </c>
      <c r="L210" s="36">
        <f t="shared" si="1228"/>
        <v>0</v>
      </c>
      <c r="M210" s="36">
        <f t="shared" si="1228"/>
        <v>0</v>
      </c>
      <c r="N210" s="36">
        <f t="shared" si="1228"/>
        <v>0</v>
      </c>
      <c r="O210" s="36">
        <f t="shared" si="1228"/>
        <v>0</v>
      </c>
      <c r="P210" s="36">
        <f t="shared" si="1228"/>
        <v>0</v>
      </c>
      <c r="Q210" s="36">
        <f t="shared" si="1228"/>
        <v>0</v>
      </c>
      <c r="R210" s="36">
        <f t="shared" si="1228"/>
        <v>0</v>
      </c>
      <c r="S210" s="36">
        <f t="shared" si="1228"/>
        <v>0</v>
      </c>
    </row>
    <row r="211" spans="1:19" x14ac:dyDescent="0.25">
      <c r="A211" s="39" t="s">
        <v>66</v>
      </c>
      <c r="B211" s="39" t="s">
        <v>94</v>
      </c>
      <c r="C211" s="44">
        <v>400</v>
      </c>
      <c r="E211" s="11" t="str">
        <f t="shared" ref="E211" si="1229">IF($B211="","","Union-Hrly - Vacation Hours")</f>
        <v>Union-Hrly - Vacation Hours</v>
      </c>
      <c r="F211" s="11">
        <f t="shared" ca="1" si="1198"/>
        <v>2016</v>
      </c>
      <c r="G211" s="11" t="str">
        <f t="shared" si="1199"/>
        <v>004220</v>
      </c>
      <c r="H211" s="33">
        <f>IF(G211="","",($C211*'VACSICK EST'!C$50))</f>
        <v>16.927413149654573</v>
      </c>
      <c r="I211" s="33">
        <f>IF(H211="","",($C211*'VACSICK EST'!D$50))</f>
        <v>18.038373389621988</v>
      </c>
      <c r="J211" s="33">
        <f>IF(I211="","",($C211*'VACSICK EST'!E$50))</f>
        <v>19.149333629589396</v>
      </c>
      <c r="K211" s="33">
        <f>IF(J211="","",($C211*'VACSICK EST'!F$50))</f>
        <v>27.840169853476688</v>
      </c>
      <c r="L211" s="33">
        <f>IF(K211="","",($C211*'VACSICK EST'!G$50))</f>
        <v>34.777170178535428</v>
      </c>
      <c r="M211" s="33">
        <f>IF(L211="","",($C211*'VACSICK EST'!H$50))</f>
        <v>39.287504166100902</v>
      </c>
      <c r="N211" s="33">
        <f>IF(M211="","",($C211*'VACSICK EST'!I$50))</f>
        <v>45.468722354577359</v>
      </c>
      <c r="O211" s="33">
        <f>IF(N211="","",($C211*'VACSICK EST'!J$50))</f>
        <v>30.781663395505959</v>
      </c>
      <c r="P211" s="33">
        <f>IF(O211="","",($C211*'VACSICK EST'!K$50))</f>
        <v>27.407636000049372</v>
      </c>
      <c r="Q211" s="33">
        <f>IF(P211="","",($C211*'VACSICK EST'!L$50))</f>
        <v>36.17549880057441</v>
      </c>
      <c r="R211" s="33">
        <f>IF(Q211="","",($C211*'VACSICK EST'!M$50))</f>
        <v>34.683026584867079</v>
      </c>
      <c r="S211" s="33">
        <f>IF(R211="","",($C211*'VACSICK EST'!N$50))</f>
        <v>69.463488497446846</v>
      </c>
    </row>
    <row r="212" spans="1:19" x14ac:dyDescent="0.25">
      <c r="A212" s="39" t="s">
        <v>66</v>
      </c>
      <c r="B212" s="39" t="s">
        <v>95</v>
      </c>
      <c r="C212" s="44">
        <v>120</v>
      </c>
      <c r="E212" s="11" t="str">
        <f t="shared" ref="E212" si="1230">IF($B212="","","Union-Hrly - Sick Time Hours")</f>
        <v>Union-Hrly - Sick Time Hours</v>
      </c>
      <c r="F212" s="11">
        <f t="shared" ca="1" si="1198"/>
        <v>2016</v>
      </c>
      <c r="G212" s="11" t="str">
        <f t="shared" si="1199"/>
        <v>004220</v>
      </c>
      <c r="H212" s="33">
        <f>IF(G212="","",($C212*'VACSICK EST'!C$30))</f>
        <v>15.061889369617449</v>
      </c>
      <c r="I212" s="33">
        <f>IF(H212="","",($C212*'VACSICK EST'!D$30))</f>
        <v>12.976388578618876</v>
      </c>
      <c r="J212" s="33">
        <f>IF(I212="","",($C212*'VACSICK EST'!E$30))</f>
        <v>11.959898423929646</v>
      </c>
      <c r="K212" s="33">
        <f>IF(J212="","",($C212*'VACSICK EST'!F$30))</f>
        <v>10.593818813456551</v>
      </c>
      <c r="L212" s="33">
        <f>IF(K212="","",($C212*'VACSICK EST'!G$30))</f>
        <v>8.7845976393137697</v>
      </c>
      <c r="M212" s="33">
        <f>IF(L212="","",($C212*'VACSICK EST'!H$30))</f>
        <v>8.1538047715222266</v>
      </c>
      <c r="N212" s="33">
        <f>IF(M212="","",($C212*'VACSICK EST'!I$30))</f>
        <v>8.7435660130480581</v>
      </c>
      <c r="O212" s="33">
        <f>IF(N212="","",($C212*'VACSICK EST'!J$30))</f>
        <v>9.3973365915483971</v>
      </c>
      <c r="P212" s="33">
        <f>IF(O212="","",($C212*'VACSICK EST'!K$30))</f>
        <v>8.6702561741199862</v>
      </c>
      <c r="Q212" s="33">
        <f>IF(P212="","",($C212*'VACSICK EST'!L$30))</f>
        <v>8.5679506526308113</v>
      </c>
      <c r="R212" s="33">
        <f>IF(Q212="","",($C212*'VACSICK EST'!M$30))</f>
        <v>7.9869428247083336</v>
      </c>
      <c r="S212" s="33">
        <f>IF(R212="","",($C212*'VACSICK EST'!N$30))</f>
        <v>9.1035501474859011</v>
      </c>
    </row>
    <row r="213" spans="1:19" x14ac:dyDescent="0.25">
      <c r="A213" s="39" t="s">
        <v>67</v>
      </c>
      <c r="B213" s="39" t="s">
        <v>93</v>
      </c>
      <c r="C213" s="44">
        <v>9</v>
      </c>
      <c r="E213" s="11" t="str">
        <f t="shared" ref="E213" si="1231">IF($B213="","","Union-Hrly - Headcount")</f>
        <v>Union-Hrly - Headcount</v>
      </c>
      <c r="F213" s="11">
        <f t="shared" ca="1" si="1198"/>
        <v>2016</v>
      </c>
      <c r="G213" s="11" t="str">
        <f t="shared" si="1199"/>
        <v>004270</v>
      </c>
      <c r="H213" s="13">
        <f t="shared" ref="H213" si="1232">IF(G213="","",(IF($C213=0,0,$C213)))</f>
        <v>9</v>
      </c>
      <c r="I213" s="13">
        <f t="shared" ref="I213" si="1233">IF(H213="","",(IF($C213=0,0,$C213)))</f>
        <v>9</v>
      </c>
      <c r="J213" s="13">
        <f t="shared" ref="J213" si="1234">IF(I213="","",(IF($C213=0,0,$C213)))</f>
        <v>9</v>
      </c>
      <c r="K213" s="13">
        <f t="shared" ref="K213" si="1235">IF(J213="","",(IF($C213=0,0,$C213)))</f>
        <v>9</v>
      </c>
      <c r="L213" s="13">
        <f t="shared" ref="L213" si="1236">IF(K213="","",(IF($C213=0,0,$C213)))</f>
        <v>9</v>
      </c>
      <c r="M213" s="13">
        <f t="shared" ref="M213" si="1237">IF(L213="","",(IF($C213=0,0,$C213)))</f>
        <v>9</v>
      </c>
      <c r="N213" s="13">
        <f t="shared" ref="N213" si="1238">IF(M213="","",(IF($C213=0,0,$C213)))</f>
        <v>9</v>
      </c>
      <c r="O213" s="13">
        <f t="shared" ref="O213" si="1239">IF(N213="","",(IF($C213=0,0,$C213)))</f>
        <v>9</v>
      </c>
      <c r="P213" s="13">
        <f t="shared" ref="P213" si="1240">IF(O213="","",(IF($C213=0,0,$C213)))</f>
        <v>9</v>
      </c>
      <c r="Q213" s="13">
        <f t="shared" ref="Q213" si="1241">IF(P213="","",(IF($C213=0,0,$C213)))</f>
        <v>9</v>
      </c>
      <c r="R213" s="13">
        <f t="shared" ref="R213" si="1242">IF(Q213="","",(IF($C213=0,0,$C213)))</f>
        <v>9</v>
      </c>
      <c r="S213" s="13">
        <f t="shared" ref="S213" si="1243">IF(R213="","",(IF($C213=0,0,$C213)))</f>
        <v>9</v>
      </c>
    </row>
    <row r="214" spans="1:19" x14ac:dyDescent="0.25">
      <c r="A214" s="39" t="s">
        <v>67</v>
      </c>
      <c r="B214" s="39" t="s">
        <v>92</v>
      </c>
      <c r="C214" s="44">
        <v>33.32</v>
      </c>
      <c r="E214" s="11" t="str">
        <f t="shared" ref="E214" si="1244">IF($B214="","","Union-Hrly - Avg Hourly Rate")</f>
        <v>Union-Hrly - Avg Hourly Rate</v>
      </c>
      <c r="F214" s="11">
        <f t="shared" ca="1" si="1198"/>
        <v>2016</v>
      </c>
      <c r="G214" s="11" t="str">
        <f t="shared" si="1199"/>
        <v>004270</v>
      </c>
      <c r="H214" s="12">
        <f t="shared" ref="H214" si="1245">IF(G214="","",(IF(C214=0,0,C214)*$G$4*$H$4*$I$4*$J$4))</f>
        <v>34.319600000000001</v>
      </c>
      <c r="I214" s="12">
        <f t="shared" ref="I214" si="1246">IF(H214="","",(+H214))</f>
        <v>34.319600000000001</v>
      </c>
      <c r="J214" s="12">
        <f t="shared" ref="J214" si="1247">IF(I214="","",(+I214))</f>
        <v>34.319600000000001</v>
      </c>
      <c r="K214" s="12">
        <f t="shared" ref="K214" si="1248">IF(J214="","",(+J214))</f>
        <v>34.319600000000001</v>
      </c>
      <c r="L214" s="12">
        <f t="shared" ref="L214" si="1249">IF(K214="","",(+K214))</f>
        <v>34.319600000000001</v>
      </c>
      <c r="M214" s="12">
        <f t="shared" ref="M214" si="1250">IF(L214="","",(+L214))</f>
        <v>34.319600000000001</v>
      </c>
      <c r="N214" s="12">
        <f t="shared" ref="N214" si="1251">IF(M214="","",(+M214))</f>
        <v>34.319600000000001</v>
      </c>
      <c r="O214" s="12">
        <f t="shared" ref="O214" si="1252">IF(N214="","",(+N214))</f>
        <v>34.319600000000001</v>
      </c>
      <c r="P214" s="12">
        <f t="shared" ref="P214" si="1253">IF(O214="","",(+O214))</f>
        <v>34.319600000000001</v>
      </c>
      <c r="Q214" s="12">
        <f t="shared" ref="Q214" si="1254">IF(P214="","",(+P214))</f>
        <v>34.319600000000001</v>
      </c>
      <c r="R214" s="12">
        <f t="shared" ref="R214" si="1255">IF(Q214="","",+Q214*$R$6)</f>
        <v>35.349188000000005</v>
      </c>
      <c r="S214" s="12">
        <f t="shared" ref="S214" si="1256">IF(R214="","",+R214)</f>
        <v>35.349188000000005</v>
      </c>
    </row>
    <row r="215" spans="1:19" x14ac:dyDescent="0.25">
      <c r="A215" s="39" t="s">
        <v>67</v>
      </c>
      <c r="B215" s="39" t="s">
        <v>169</v>
      </c>
      <c r="C215" s="44"/>
      <c r="E215" s="11" t="str">
        <f t="shared" ref="E215" si="1257">IF($B215="","","Union-Hrly - Other Offdty hrs/emp")</f>
        <v>Union-Hrly - Other Offdty hrs/emp</v>
      </c>
      <c r="F215" s="11">
        <f t="shared" ca="1" si="1198"/>
        <v>2016</v>
      </c>
      <c r="G215" s="11" t="str">
        <f t="shared" si="1199"/>
        <v>004270</v>
      </c>
      <c r="H215" s="36">
        <f t="shared" ref="H215:S215" si="1258">IF(G215="","",IF(H$7="FEB",8,0))</f>
        <v>0</v>
      </c>
      <c r="I215" s="36">
        <f t="shared" si="1258"/>
        <v>8</v>
      </c>
      <c r="J215" s="36">
        <f t="shared" si="1258"/>
        <v>0</v>
      </c>
      <c r="K215" s="36">
        <f t="shared" si="1258"/>
        <v>0</v>
      </c>
      <c r="L215" s="36">
        <f t="shared" si="1258"/>
        <v>0</v>
      </c>
      <c r="M215" s="36">
        <f t="shared" si="1258"/>
        <v>0</v>
      </c>
      <c r="N215" s="36">
        <f t="shared" si="1258"/>
        <v>0</v>
      </c>
      <c r="O215" s="36">
        <f t="shared" si="1258"/>
        <v>0</v>
      </c>
      <c r="P215" s="36">
        <f t="shared" si="1258"/>
        <v>0</v>
      </c>
      <c r="Q215" s="36">
        <f t="shared" si="1258"/>
        <v>0</v>
      </c>
      <c r="R215" s="36">
        <f t="shared" si="1258"/>
        <v>0</v>
      </c>
      <c r="S215" s="36">
        <f t="shared" si="1258"/>
        <v>0</v>
      </c>
    </row>
    <row r="216" spans="1:19" x14ac:dyDescent="0.25">
      <c r="A216" s="39" t="s">
        <v>67</v>
      </c>
      <c r="B216" s="39" t="s">
        <v>94</v>
      </c>
      <c r="C216" s="44">
        <v>1200</v>
      </c>
      <c r="E216" s="11" t="str">
        <f t="shared" ref="E216" si="1259">IF($B216="","","Union-Hrly - Vacation Hours")</f>
        <v>Union-Hrly - Vacation Hours</v>
      </c>
      <c r="F216" s="11">
        <f t="shared" ca="1" si="1198"/>
        <v>2016</v>
      </c>
      <c r="G216" s="11" t="str">
        <f t="shared" si="1199"/>
        <v>004270</v>
      </c>
      <c r="H216" s="33">
        <f>IF(G216="","",($C216*'VACSICK EST'!C$50))</f>
        <v>50.782239448963722</v>
      </c>
      <c r="I216" s="33">
        <f>IF(H216="","",($C216*'VACSICK EST'!D$50))</f>
        <v>54.115120168865957</v>
      </c>
      <c r="J216" s="33">
        <f>IF(I216="","",($C216*'VACSICK EST'!E$50))</f>
        <v>57.448000888768192</v>
      </c>
      <c r="K216" s="33">
        <f>IF(J216="","",($C216*'VACSICK EST'!F$50))</f>
        <v>83.520509560430057</v>
      </c>
      <c r="L216" s="33">
        <f>IF(K216="","",($C216*'VACSICK EST'!G$50))</f>
        <v>104.33151053560628</v>
      </c>
      <c r="M216" s="33">
        <f>IF(L216="","",($C216*'VACSICK EST'!H$50))</f>
        <v>117.86251249830271</v>
      </c>
      <c r="N216" s="33">
        <f>IF(M216="","",($C216*'VACSICK EST'!I$50))</f>
        <v>136.40616706373208</v>
      </c>
      <c r="O216" s="33">
        <f>IF(N216="","",($C216*'VACSICK EST'!J$50))</f>
        <v>92.344990186517876</v>
      </c>
      <c r="P216" s="33">
        <f>IF(O216="","",($C216*'VACSICK EST'!K$50))</f>
        <v>82.222908000148124</v>
      </c>
      <c r="Q216" s="33">
        <f>IF(P216="","",($C216*'VACSICK EST'!L$50))</f>
        <v>108.52649640172322</v>
      </c>
      <c r="R216" s="33">
        <f>IF(Q216="","",($C216*'VACSICK EST'!M$50))</f>
        <v>104.04907975460124</v>
      </c>
      <c r="S216" s="33">
        <f>IF(R216="","",($C216*'VACSICK EST'!N$50))</f>
        <v>208.39046549234052</v>
      </c>
    </row>
    <row r="217" spans="1:19" x14ac:dyDescent="0.25">
      <c r="A217" s="39" t="s">
        <v>67</v>
      </c>
      <c r="B217" s="39" t="s">
        <v>95</v>
      </c>
      <c r="C217" s="44">
        <v>360</v>
      </c>
      <c r="E217" s="11" t="str">
        <f t="shared" ref="E217" si="1260">IF($B217="","","Union-Hrly - Sick Time Hours")</f>
        <v>Union-Hrly - Sick Time Hours</v>
      </c>
      <c r="F217" s="11">
        <f t="shared" ca="1" si="1198"/>
        <v>2016</v>
      </c>
      <c r="G217" s="11" t="str">
        <f t="shared" si="1199"/>
        <v>004270</v>
      </c>
      <c r="H217" s="33">
        <f>IF(G217="","",($C217*'VACSICK EST'!C$30))</f>
        <v>45.185668108852347</v>
      </c>
      <c r="I217" s="33">
        <f>IF(H217="","",($C217*'VACSICK EST'!D$30))</f>
        <v>38.929165735856621</v>
      </c>
      <c r="J217" s="33">
        <f>IF(I217="","",($C217*'VACSICK EST'!E$30))</f>
        <v>35.879695271788933</v>
      </c>
      <c r="K217" s="33">
        <f>IF(J217="","",($C217*'VACSICK EST'!F$30))</f>
        <v>31.781456440369652</v>
      </c>
      <c r="L217" s="33">
        <f>IF(K217="","",($C217*'VACSICK EST'!G$30))</f>
        <v>26.353792917941309</v>
      </c>
      <c r="M217" s="33">
        <f>IF(L217="","",($C217*'VACSICK EST'!H$30))</f>
        <v>24.461414314566682</v>
      </c>
      <c r="N217" s="33">
        <f>IF(M217="","",($C217*'VACSICK EST'!I$30))</f>
        <v>26.230698039144173</v>
      </c>
      <c r="O217" s="33">
        <f>IF(N217="","",($C217*'VACSICK EST'!J$30))</f>
        <v>28.192009774645193</v>
      </c>
      <c r="P217" s="33">
        <f>IF(O217="","",($C217*'VACSICK EST'!K$30))</f>
        <v>26.01076852235996</v>
      </c>
      <c r="Q217" s="33">
        <f>IF(P217="","",($C217*'VACSICK EST'!L$30))</f>
        <v>25.703851957892432</v>
      </c>
      <c r="R217" s="33">
        <f>IF(Q217="","",($C217*'VACSICK EST'!M$30))</f>
        <v>23.960828474125002</v>
      </c>
      <c r="S217" s="33">
        <f>IF(R217="","",($C217*'VACSICK EST'!N$30))</f>
        <v>27.3106504424577</v>
      </c>
    </row>
    <row r="218" spans="1:19" x14ac:dyDescent="0.25">
      <c r="A218" s="39" t="s">
        <v>68</v>
      </c>
      <c r="B218" s="39" t="s">
        <v>93</v>
      </c>
      <c r="C218" s="44">
        <v>16</v>
      </c>
      <c r="E218" s="11" t="str">
        <f t="shared" ref="E218" si="1261">IF($B218="","","Union-Hrly - Headcount")</f>
        <v>Union-Hrly - Headcount</v>
      </c>
      <c r="F218" s="11">
        <f t="shared" ca="1" si="1198"/>
        <v>2016</v>
      </c>
      <c r="G218" s="11" t="str">
        <f t="shared" si="1199"/>
        <v>004280</v>
      </c>
      <c r="H218" s="13">
        <f t="shared" ref="H218" si="1262">IF(G218="","",(IF($C218=0,0,$C218)))</f>
        <v>16</v>
      </c>
      <c r="I218" s="13">
        <f t="shared" ref="I218" si="1263">IF(H218="","",(IF($C218=0,0,$C218)))</f>
        <v>16</v>
      </c>
      <c r="J218" s="13">
        <f t="shared" ref="J218" si="1264">IF(I218="","",(IF($C218=0,0,$C218)))</f>
        <v>16</v>
      </c>
      <c r="K218" s="13">
        <f t="shared" ref="K218" si="1265">IF(J218="","",(IF($C218=0,0,$C218)))</f>
        <v>16</v>
      </c>
      <c r="L218" s="13">
        <f t="shared" ref="L218" si="1266">IF(K218="","",(IF($C218=0,0,$C218)))</f>
        <v>16</v>
      </c>
      <c r="M218" s="13">
        <f t="shared" ref="M218" si="1267">IF(L218="","",(IF($C218=0,0,$C218)))</f>
        <v>16</v>
      </c>
      <c r="N218" s="13">
        <f t="shared" ref="N218" si="1268">IF(M218="","",(IF($C218=0,0,$C218)))</f>
        <v>16</v>
      </c>
      <c r="O218" s="13">
        <f t="shared" ref="O218" si="1269">IF(N218="","",(IF($C218=0,0,$C218)))</f>
        <v>16</v>
      </c>
      <c r="P218" s="13">
        <f t="shared" ref="P218" si="1270">IF(O218="","",(IF($C218=0,0,$C218)))</f>
        <v>16</v>
      </c>
      <c r="Q218" s="13">
        <f t="shared" ref="Q218" si="1271">IF(P218="","",(IF($C218=0,0,$C218)))</f>
        <v>16</v>
      </c>
      <c r="R218" s="13">
        <f t="shared" ref="R218" si="1272">IF(Q218="","",(IF($C218=0,0,$C218)))</f>
        <v>16</v>
      </c>
      <c r="S218" s="13">
        <f t="shared" ref="S218" si="1273">IF(R218="","",(IF($C218=0,0,$C218)))</f>
        <v>16</v>
      </c>
    </row>
    <row r="219" spans="1:19" x14ac:dyDescent="0.25">
      <c r="A219" s="39" t="s">
        <v>68</v>
      </c>
      <c r="B219" s="39" t="s">
        <v>92</v>
      </c>
      <c r="C219" s="44">
        <v>34.643750000000011</v>
      </c>
      <c r="E219" s="11" t="str">
        <f t="shared" ref="E219" si="1274">IF($B219="","","Union-Hrly - Avg Hourly Rate")</f>
        <v>Union-Hrly - Avg Hourly Rate</v>
      </c>
      <c r="F219" s="11">
        <f t="shared" ca="1" si="1198"/>
        <v>2016</v>
      </c>
      <c r="G219" s="11" t="str">
        <f t="shared" si="1199"/>
        <v>004280</v>
      </c>
      <c r="H219" s="12">
        <f t="shared" ref="H219" si="1275">IF(G219="","",(IF(C219=0,0,C219)*$G$4*$H$4*$I$4*$J$4))</f>
        <v>35.683062500000013</v>
      </c>
      <c r="I219" s="12">
        <f t="shared" ref="I219" si="1276">IF(H219="","",(+H219))</f>
        <v>35.683062500000013</v>
      </c>
      <c r="J219" s="12">
        <f t="shared" ref="J219" si="1277">IF(I219="","",(+I219))</f>
        <v>35.683062500000013</v>
      </c>
      <c r="K219" s="12">
        <f t="shared" ref="K219" si="1278">IF(J219="","",(+J219))</f>
        <v>35.683062500000013</v>
      </c>
      <c r="L219" s="12">
        <f t="shared" ref="L219" si="1279">IF(K219="","",(+K219))</f>
        <v>35.683062500000013</v>
      </c>
      <c r="M219" s="12">
        <f t="shared" ref="M219" si="1280">IF(L219="","",(+L219))</f>
        <v>35.683062500000013</v>
      </c>
      <c r="N219" s="12">
        <f t="shared" ref="N219" si="1281">IF(M219="","",(+M219))</f>
        <v>35.683062500000013</v>
      </c>
      <c r="O219" s="12">
        <f t="shared" ref="O219" si="1282">IF(N219="","",(+N219))</f>
        <v>35.683062500000013</v>
      </c>
      <c r="P219" s="12">
        <f t="shared" ref="P219" si="1283">IF(O219="","",(+O219))</f>
        <v>35.683062500000013</v>
      </c>
      <c r="Q219" s="12">
        <f t="shared" ref="Q219" si="1284">IF(P219="","",(+P219))</f>
        <v>35.683062500000013</v>
      </c>
      <c r="R219" s="12">
        <f t="shared" ref="R219" si="1285">IF(Q219="","",+Q219*$R$6)</f>
        <v>36.753554375000014</v>
      </c>
      <c r="S219" s="12">
        <f t="shared" ref="S219" si="1286">IF(R219="","",+R219)</f>
        <v>36.753554375000014</v>
      </c>
    </row>
    <row r="220" spans="1:19" x14ac:dyDescent="0.25">
      <c r="A220" s="39" t="s">
        <v>68</v>
      </c>
      <c r="B220" s="39" t="s">
        <v>169</v>
      </c>
      <c r="C220" s="44"/>
      <c r="E220" s="11" t="str">
        <f t="shared" ref="E220" si="1287">IF($B220="","","Union-Hrly - Other Offdty hrs/emp")</f>
        <v>Union-Hrly - Other Offdty hrs/emp</v>
      </c>
      <c r="F220" s="11">
        <f t="shared" ca="1" si="1198"/>
        <v>2016</v>
      </c>
      <c r="G220" s="11" t="str">
        <f t="shared" si="1199"/>
        <v>004280</v>
      </c>
      <c r="H220" s="36">
        <f t="shared" ref="H220:S220" si="1288">IF(G220="","",IF(H$7="FEB",8,0))</f>
        <v>0</v>
      </c>
      <c r="I220" s="36">
        <f t="shared" si="1288"/>
        <v>8</v>
      </c>
      <c r="J220" s="36">
        <f t="shared" si="1288"/>
        <v>0</v>
      </c>
      <c r="K220" s="36">
        <f t="shared" si="1288"/>
        <v>0</v>
      </c>
      <c r="L220" s="36">
        <f t="shared" si="1288"/>
        <v>0</v>
      </c>
      <c r="M220" s="36">
        <f t="shared" si="1288"/>
        <v>0</v>
      </c>
      <c r="N220" s="36">
        <f t="shared" si="1288"/>
        <v>0</v>
      </c>
      <c r="O220" s="36">
        <f t="shared" si="1288"/>
        <v>0</v>
      </c>
      <c r="P220" s="36">
        <f t="shared" si="1288"/>
        <v>0</v>
      </c>
      <c r="Q220" s="36">
        <f t="shared" si="1288"/>
        <v>0</v>
      </c>
      <c r="R220" s="36">
        <f t="shared" si="1288"/>
        <v>0</v>
      </c>
      <c r="S220" s="36">
        <f t="shared" si="1288"/>
        <v>0</v>
      </c>
    </row>
    <row r="221" spans="1:19" x14ac:dyDescent="0.25">
      <c r="A221" s="39" t="s">
        <v>68</v>
      </c>
      <c r="B221" s="39" t="s">
        <v>94</v>
      </c>
      <c r="C221" s="44">
        <v>2520</v>
      </c>
      <c r="E221" s="11" t="str">
        <f t="shared" ref="E221" si="1289">IF($B221="","","Union-Hrly - Vacation Hours")</f>
        <v>Union-Hrly - Vacation Hours</v>
      </c>
      <c r="F221" s="11">
        <f t="shared" ca="1" si="1198"/>
        <v>2016</v>
      </c>
      <c r="G221" s="11" t="str">
        <f t="shared" si="1199"/>
        <v>004280</v>
      </c>
      <c r="H221" s="33">
        <f>IF(G221="","",($C221*'VACSICK EST'!C$50))</f>
        <v>106.64270284282382</v>
      </c>
      <c r="I221" s="33">
        <f>IF(H221="","",($C221*'VACSICK EST'!D$50))</f>
        <v>113.64175235461852</v>
      </c>
      <c r="J221" s="33">
        <f>IF(I221="","",($C221*'VACSICK EST'!E$50))</f>
        <v>120.6408018664132</v>
      </c>
      <c r="K221" s="33">
        <f>IF(J221="","",($C221*'VACSICK EST'!F$50))</f>
        <v>175.39307007690314</v>
      </c>
      <c r="L221" s="33">
        <f>IF(K221="","",($C221*'VACSICK EST'!G$50))</f>
        <v>219.0961721247732</v>
      </c>
      <c r="M221" s="33">
        <f>IF(L221="","",($C221*'VACSICK EST'!H$50))</f>
        <v>247.51127624643567</v>
      </c>
      <c r="N221" s="33">
        <f>IF(M221="","",($C221*'VACSICK EST'!I$50))</f>
        <v>286.45295083383741</v>
      </c>
      <c r="O221" s="33">
        <f>IF(N221="","",($C221*'VACSICK EST'!J$50))</f>
        <v>193.92447939168756</v>
      </c>
      <c r="P221" s="33">
        <f>IF(O221="","",($C221*'VACSICK EST'!K$50))</f>
        <v>172.66810680031105</v>
      </c>
      <c r="Q221" s="33">
        <f>IF(P221="","",($C221*'VACSICK EST'!L$50))</f>
        <v>227.90564244361877</v>
      </c>
      <c r="R221" s="33">
        <f>IF(Q221="","",($C221*'VACSICK EST'!M$50))</f>
        <v>218.50306748466258</v>
      </c>
      <c r="S221" s="33">
        <f>IF(R221="","",($C221*'VACSICK EST'!N$50))</f>
        <v>437.61997753391512</v>
      </c>
    </row>
    <row r="222" spans="1:19" x14ac:dyDescent="0.25">
      <c r="A222" s="39" t="s">
        <v>68</v>
      </c>
      <c r="B222" s="39" t="s">
        <v>95</v>
      </c>
      <c r="C222" s="44">
        <v>640</v>
      </c>
      <c r="E222" s="11" t="str">
        <f t="shared" ref="E222" si="1290">IF($B222="","","Union-Hrly - Sick Time Hours")</f>
        <v>Union-Hrly - Sick Time Hours</v>
      </c>
      <c r="F222" s="11">
        <f t="shared" ca="1" si="1198"/>
        <v>2016</v>
      </c>
      <c r="G222" s="11" t="str">
        <f t="shared" si="1199"/>
        <v>004280</v>
      </c>
      <c r="H222" s="33">
        <f>IF(G222="","",($C222*'VACSICK EST'!C$30))</f>
        <v>80.330076637959721</v>
      </c>
      <c r="I222" s="33">
        <f>IF(H222="","",($C222*'VACSICK EST'!D$30))</f>
        <v>69.207405752634003</v>
      </c>
      <c r="J222" s="33">
        <f>IF(I222="","",($C222*'VACSICK EST'!E$30))</f>
        <v>63.786124927624776</v>
      </c>
      <c r="K222" s="33">
        <f>IF(J222="","",($C222*'VACSICK EST'!F$30))</f>
        <v>56.500367005101602</v>
      </c>
      <c r="L222" s="33">
        <f>IF(K222="","",($C222*'VACSICK EST'!G$30))</f>
        <v>46.851187409673436</v>
      </c>
      <c r="M222" s="33">
        <f>IF(L222="","",($C222*'VACSICK EST'!H$30))</f>
        <v>43.486958781451875</v>
      </c>
      <c r="N222" s="33">
        <f>IF(M222="","",($C222*'VACSICK EST'!I$30))</f>
        <v>46.632352069589643</v>
      </c>
      <c r="O222" s="33">
        <f>IF(N222="","",($C222*'VACSICK EST'!J$30))</f>
        <v>50.11912848825812</v>
      </c>
      <c r="P222" s="33">
        <f>IF(O222="","",($C222*'VACSICK EST'!K$30))</f>
        <v>46.241366261973262</v>
      </c>
      <c r="Q222" s="33">
        <f>IF(P222="","",($C222*'VACSICK EST'!L$30))</f>
        <v>45.695736814030994</v>
      </c>
      <c r="R222" s="33">
        <f>IF(Q222="","",($C222*'VACSICK EST'!M$30))</f>
        <v>42.597028398444444</v>
      </c>
      <c r="S222" s="33">
        <f>IF(R222="","",($C222*'VACSICK EST'!N$30))</f>
        <v>48.552267453258139</v>
      </c>
    </row>
    <row r="223" spans="1:19" x14ac:dyDescent="0.25">
      <c r="A223" s="39" t="s">
        <v>69</v>
      </c>
      <c r="B223" s="39" t="s">
        <v>93</v>
      </c>
      <c r="C223" s="44">
        <v>3</v>
      </c>
      <c r="E223" s="11" t="str">
        <f t="shared" ref="E223" si="1291">IF($B223="","","Union-Hrly - Headcount")</f>
        <v>Union-Hrly - Headcount</v>
      </c>
      <c r="F223" s="11">
        <f t="shared" ca="1" si="1198"/>
        <v>2016</v>
      </c>
      <c r="G223" s="11" t="str">
        <f t="shared" si="1199"/>
        <v>004290</v>
      </c>
      <c r="H223" s="13">
        <f t="shared" ref="H223" si="1292">IF(G223="","",(IF($C223=0,0,$C223)))</f>
        <v>3</v>
      </c>
      <c r="I223" s="13">
        <f t="shared" ref="I223" si="1293">IF(H223="","",(IF($C223=0,0,$C223)))</f>
        <v>3</v>
      </c>
      <c r="J223" s="13">
        <f t="shared" ref="J223" si="1294">IF(I223="","",(IF($C223=0,0,$C223)))</f>
        <v>3</v>
      </c>
      <c r="K223" s="13">
        <f t="shared" ref="K223" si="1295">IF(J223="","",(IF($C223=0,0,$C223)))</f>
        <v>3</v>
      </c>
      <c r="L223" s="13">
        <f t="shared" ref="L223" si="1296">IF(K223="","",(IF($C223=0,0,$C223)))</f>
        <v>3</v>
      </c>
      <c r="M223" s="13">
        <f t="shared" ref="M223" si="1297">IF(L223="","",(IF($C223=0,0,$C223)))</f>
        <v>3</v>
      </c>
      <c r="N223" s="13">
        <f t="shared" ref="N223" si="1298">IF(M223="","",(IF($C223=0,0,$C223)))</f>
        <v>3</v>
      </c>
      <c r="O223" s="13">
        <f t="shared" ref="O223" si="1299">IF(N223="","",(IF($C223=0,0,$C223)))</f>
        <v>3</v>
      </c>
      <c r="P223" s="13">
        <f t="shared" ref="P223" si="1300">IF(O223="","",(IF($C223=0,0,$C223)))</f>
        <v>3</v>
      </c>
      <c r="Q223" s="13">
        <f t="shared" ref="Q223" si="1301">IF(P223="","",(IF($C223=0,0,$C223)))</f>
        <v>3</v>
      </c>
      <c r="R223" s="13">
        <f t="shared" ref="R223" si="1302">IF(Q223="","",(IF($C223=0,0,$C223)))</f>
        <v>3</v>
      </c>
      <c r="S223" s="13">
        <f t="shared" ref="S223" si="1303">IF(R223="","",(IF($C223=0,0,$C223)))</f>
        <v>3</v>
      </c>
    </row>
    <row r="224" spans="1:19" x14ac:dyDescent="0.25">
      <c r="A224" s="39" t="s">
        <v>69</v>
      </c>
      <c r="B224" s="39" t="s">
        <v>92</v>
      </c>
      <c r="C224" s="44">
        <v>27.673333333333332</v>
      </c>
      <c r="E224" s="11" t="str">
        <f t="shared" ref="E224" si="1304">IF($B224="","","Union-Hrly - Avg Hourly Rate")</f>
        <v>Union-Hrly - Avg Hourly Rate</v>
      </c>
      <c r="F224" s="11">
        <f t="shared" ca="1" si="1198"/>
        <v>2016</v>
      </c>
      <c r="G224" s="11" t="str">
        <f t="shared" si="1199"/>
        <v>004290</v>
      </c>
      <c r="H224" s="12">
        <f t="shared" ref="H224" si="1305">IF(G224="","",(IF(C224=0,0,C224)*$G$4*$H$4*$I$4*$J$4))</f>
        <v>28.503533333333333</v>
      </c>
      <c r="I224" s="12">
        <f t="shared" ref="I224" si="1306">IF(H224="","",(+H224))</f>
        <v>28.503533333333333</v>
      </c>
      <c r="J224" s="12">
        <f t="shared" ref="J224" si="1307">IF(I224="","",(+I224))</f>
        <v>28.503533333333333</v>
      </c>
      <c r="K224" s="12">
        <f t="shared" ref="K224" si="1308">IF(J224="","",(+J224))</f>
        <v>28.503533333333333</v>
      </c>
      <c r="L224" s="12">
        <f t="shared" ref="L224" si="1309">IF(K224="","",(+K224))</f>
        <v>28.503533333333333</v>
      </c>
      <c r="M224" s="12">
        <f t="shared" ref="M224" si="1310">IF(L224="","",(+L224))</f>
        <v>28.503533333333333</v>
      </c>
      <c r="N224" s="12">
        <f t="shared" ref="N224" si="1311">IF(M224="","",(+M224))</f>
        <v>28.503533333333333</v>
      </c>
      <c r="O224" s="12">
        <f t="shared" ref="O224" si="1312">IF(N224="","",(+N224))</f>
        <v>28.503533333333333</v>
      </c>
      <c r="P224" s="12">
        <f t="shared" ref="P224" si="1313">IF(O224="","",(+O224))</f>
        <v>28.503533333333333</v>
      </c>
      <c r="Q224" s="12">
        <f t="shared" ref="Q224" si="1314">IF(P224="","",(+P224))</f>
        <v>28.503533333333333</v>
      </c>
      <c r="R224" s="12">
        <f t="shared" ref="R224" si="1315">IF(Q224="","",+Q224*$R$6)</f>
        <v>29.358639333333333</v>
      </c>
      <c r="S224" s="12">
        <f t="shared" ref="S224" si="1316">IF(R224="","",+R224)</f>
        <v>29.358639333333333</v>
      </c>
    </row>
    <row r="225" spans="1:19" x14ac:dyDescent="0.25">
      <c r="A225" s="39" t="s">
        <v>69</v>
      </c>
      <c r="B225" s="39" t="s">
        <v>169</v>
      </c>
      <c r="C225" s="44"/>
      <c r="E225" s="11" t="str">
        <f t="shared" ref="E225" si="1317">IF($B225="","","Union-Hrly - Other Offdty hrs/emp")</f>
        <v>Union-Hrly - Other Offdty hrs/emp</v>
      </c>
      <c r="F225" s="11">
        <f t="shared" ca="1" si="1198"/>
        <v>2016</v>
      </c>
      <c r="G225" s="11" t="str">
        <f t="shared" si="1199"/>
        <v>004290</v>
      </c>
      <c r="H225" s="36">
        <f t="shared" ref="H225:S225" si="1318">IF(G225="","",IF(H$7="FEB",8,0))</f>
        <v>0</v>
      </c>
      <c r="I225" s="36">
        <f t="shared" si="1318"/>
        <v>8</v>
      </c>
      <c r="J225" s="36">
        <f t="shared" si="1318"/>
        <v>0</v>
      </c>
      <c r="K225" s="36">
        <f t="shared" si="1318"/>
        <v>0</v>
      </c>
      <c r="L225" s="36">
        <f t="shared" si="1318"/>
        <v>0</v>
      </c>
      <c r="M225" s="36">
        <f t="shared" si="1318"/>
        <v>0</v>
      </c>
      <c r="N225" s="36">
        <f t="shared" si="1318"/>
        <v>0</v>
      </c>
      <c r="O225" s="36">
        <f t="shared" si="1318"/>
        <v>0</v>
      </c>
      <c r="P225" s="36">
        <f t="shared" si="1318"/>
        <v>0</v>
      </c>
      <c r="Q225" s="36">
        <f t="shared" si="1318"/>
        <v>0</v>
      </c>
      <c r="R225" s="36">
        <f t="shared" si="1318"/>
        <v>0</v>
      </c>
      <c r="S225" s="36">
        <f t="shared" si="1318"/>
        <v>0</v>
      </c>
    </row>
    <row r="226" spans="1:19" x14ac:dyDescent="0.25">
      <c r="A226" s="39" t="s">
        <v>69</v>
      </c>
      <c r="B226" s="39" t="s">
        <v>94</v>
      </c>
      <c r="C226" s="44">
        <v>440</v>
      </c>
      <c r="E226" s="11" t="str">
        <f t="shared" ref="E226" si="1319">IF($B226="","","Union-Hrly - Vacation Hours")</f>
        <v>Union-Hrly - Vacation Hours</v>
      </c>
      <c r="F226" s="11">
        <f t="shared" ca="1" si="1198"/>
        <v>2016</v>
      </c>
      <c r="G226" s="11" t="str">
        <f t="shared" si="1199"/>
        <v>004290</v>
      </c>
      <c r="H226" s="33">
        <f>IF(G226="","",($C226*'VACSICK EST'!C$50))</f>
        <v>18.620154464620033</v>
      </c>
      <c r="I226" s="33">
        <f>IF(H226="","",($C226*'VACSICK EST'!D$50))</f>
        <v>19.842210728584185</v>
      </c>
      <c r="J226" s="33">
        <f>IF(I226="","",($C226*'VACSICK EST'!E$50))</f>
        <v>21.064266992548337</v>
      </c>
      <c r="K226" s="33">
        <f>IF(J226="","",($C226*'VACSICK EST'!F$50))</f>
        <v>30.624186838824357</v>
      </c>
      <c r="L226" s="33">
        <f>IF(K226="","",($C226*'VACSICK EST'!G$50))</f>
        <v>38.254887196388971</v>
      </c>
      <c r="M226" s="33">
        <f>IF(L226="","",($C226*'VACSICK EST'!H$50))</f>
        <v>43.216254582710988</v>
      </c>
      <c r="N226" s="33">
        <f>IF(M226="","",($C226*'VACSICK EST'!I$50))</f>
        <v>50.0155945900351</v>
      </c>
      <c r="O226" s="33">
        <f>IF(N226="","",($C226*'VACSICK EST'!J$50))</f>
        <v>33.859829735056557</v>
      </c>
      <c r="P226" s="33">
        <f>IF(O226="","",($C226*'VACSICK EST'!K$50))</f>
        <v>30.148399600054312</v>
      </c>
      <c r="Q226" s="33">
        <f>IF(P226="","",($C226*'VACSICK EST'!L$50))</f>
        <v>39.793048680631848</v>
      </c>
      <c r="R226" s="33">
        <f>IF(Q226="","",($C226*'VACSICK EST'!M$50))</f>
        <v>38.151329243353786</v>
      </c>
      <c r="S226" s="33">
        <f>IF(R226="","",($C226*'VACSICK EST'!N$50))</f>
        <v>76.409837347191527</v>
      </c>
    </row>
    <row r="227" spans="1:19" x14ac:dyDescent="0.25">
      <c r="A227" s="39" t="s">
        <v>69</v>
      </c>
      <c r="B227" s="39" t="s">
        <v>95</v>
      </c>
      <c r="C227" s="44">
        <v>120</v>
      </c>
      <c r="E227" s="11" t="str">
        <f t="shared" ref="E227" si="1320">IF($B227="","","Union-Hrly - Sick Time Hours")</f>
        <v>Union-Hrly - Sick Time Hours</v>
      </c>
      <c r="F227" s="11">
        <f t="shared" ca="1" si="1198"/>
        <v>2016</v>
      </c>
      <c r="G227" s="11" t="str">
        <f t="shared" si="1199"/>
        <v>004290</v>
      </c>
      <c r="H227" s="33">
        <f>IF(G227="","",($C227*'VACSICK EST'!C$30))</f>
        <v>15.061889369617449</v>
      </c>
      <c r="I227" s="33">
        <f>IF(H227="","",($C227*'VACSICK EST'!D$30))</f>
        <v>12.976388578618876</v>
      </c>
      <c r="J227" s="33">
        <f>IF(I227="","",($C227*'VACSICK EST'!E$30))</f>
        <v>11.959898423929646</v>
      </c>
      <c r="K227" s="33">
        <f>IF(J227="","",($C227*'VACSICK EST'!F$30))</f>
        <v>10.593818813456551</v>
      </c>
      <c r="L227" s="33">
        <f>IF(K227="","",($C227*'VACSICK EST'!G$30))</f>
        <v>8.7845976393137697</v>
      </c>
      <c r="M227" s="33">
        <f>IF(L227="","",($C227*'VACSICK EST'!H$30))</f>
        <v>8.1538047715222266</v>
      </c>
      <c r="N227" s="33">
        <f>IF(M227="","",($C227*'VACSICK EST'!I$30))</f>
        <v>8.7435660130480581</v>
      </c>
      <c r="O227" s="33">
        <f>IF(N227="","",($C227*'VACSICK EST'!J$30))</f>
        <v>9.3973365915483971</v>
      </c>
      <c r="P227" s="33">
        <f>IF(O227="","",($C227*'VACSICK EST'!K$30))</f>
        <v>8.6702561741199862</v>
      </c>
      <c r="Q227" s="33">
        <f>IF(P227="","",($C227*'VACSICK EST'!L$30))</f>
        <v>8.5679506526308113</v>
      </c>
      <c r="R227" s="33">
        <f>IF(Q227="","",($C227*'VACSICK EST'!M$30))</f>
        <v>7.9869428247083336</v>
      </c>
      <c r="S227" s="33">
        <f>IF(R227="","",($C227*'VACSICK EST'!N$30))</f>
        <v>9.1035501474859011</v>
      </c>
    </row>
    <row r="228" spans="1:19" x14ac:dyDescent="0.25">
      <c r="A228" s="39" t="s">
        <v>70</v>
      </c>
      <c r="B228" s="39" t="s">
        <v>93</v>
      </c>
      <c r="C228" s="44">
        <v>10</v>
      </c>
      <c r="E228" s="11" t="str">
        <f t="shared" ref="E228" si="1321">IF($B228="","","Union-Hrly - Headcount")</f>
        <v>Union-Hrly - Headcount</v>
      </c>
      <c r="F228" s="11">
        <f t="shared" ca="1" si="1198"/>
        <v>2016</v>
      </c>
      <c r="G228" s="11" t="str">
        <f t="shared" si="1199"/>
        <v>004370</v>
      </c>
      <c r="H228" s="13">
        <f t="shared" ref="H228" si="1322">IF(G228="","",(IF($C228=0,0,$C228)))</f>
        <v>10</v>
      </c>
      <c r="I228" s="13">
        <f t="shared" ref="I228" si="1323">IF(H228="","",(IF($C228=0,0,$C228)))</f>
        <v>10</v>
      </c>
      <c r="J228" s="13">
        <f t="shared" ref="J228" si="1324">IF(I228="","",(IF($C228=0,0,$C228)))</f>
        <v>10</v>
      </c>
      <c r="K228" s="13">
        <f t="shared" ref="K228" si="1325">IF(J228="","",(IF($C228=0,0,$C228)))</f>
        <v>10</v>
      </c>
      <c r="L228" s="13">
        <f t="shared" ref="L228" si="1326">IF(K228="","",(IF($C228=0,0,$C228)))</f>
        <v>10</v>
      </c>
      <c r="M228" s="13">
        <f t="shared" ref="M228" si="1327">IF(L228="","",(IF($C228=0,0,$C228)))</f>
        <v>10</v>
      </c>
      <c r="N228" s="13">
        <f t="shared" ref="N228" si="1328">IF(M228="","",(IF($C228=0,0,$C228)))</f>
        <v>10</v>
      </c>
      <c r="O228" s="13">
        <f t="shared" ref="O228" si="1329">IF(N228="","",(IF($C228=0,0,$C228)))</f>
        <v>10</v>
      </c>
      <c r="P228" s="13">
        <f t="shared" ref="P228" si="1330">IF(O228="","",(IF($C228=0,0,$C228)))</f>
        <v>10</v>
      </c>
      <c r="Q228" s="13">
        <f t="shared" ref="Q228" si="1331">IF(P228="","",(IF($C228=0,0,$C228)))</f>
        <v>10</v>
      </c>
      <c r="R228" s="13">
        <f t="shared" ref="R228" si="1332">IF(Q228="","",(IF($C228=0,0,$C228)))</f>
        <v>10</v>
      </c>
      <c r="S228" s="13">
        <f t="shared" ref="S228" si="1333">IF(R228="","",(IF($C228=0,0,$C228)))</f>
        <v>10</v>
      </c>
    </row>
    <row r="229" spans="1:19" x14ac:dyDescent="0.25">
      <c r="A229" s="39" t="s">
        <v>70</v>
      </c>
      <c r="B229" s="39" t="s">
        <v>92</v>
      </c>
      <c r="C229" s="44">
        <v>31.666000000000004</v>
      </c>
      <c r="E229" s="11" t="str">
        <f t="shared" ref="E229" si="1334">IF($B229="","","Union-Hrly - Avg Hourly Rate")</f>
        <v>Union-Hrly - Avg Hourly Rate</v>
      </c>
      <c r="F229" s="11">
        <f t="shared" ca="1" si="1198"/>
        <v>2016</v>
      </c>
      <c r="G229" s="11" t="str">
        <f t="shared" si="1199"/>
        <v>004370</v>
      </c>
      <c r="H229" s="12">
        <f t="shared" ref="H229" si="1335">IF(G229="","",(IF(C229=0,0,C229)*$G$4*$H$4*$I$4*$J$4))</f>
        <v>32.615980000000008</v>
      </c>
      <c r="I229" s="12">
        <f t="shared" ref="I229" si="1336">IF(H229="","",(+H229))</f>
        <v>32.615980000000008</v>
      </c>
      <c r="J229" s="12">
        <f t="shared" ref="J229" si="1337">IF(I229="","",(+I229))</f>
        <v>32.615980000000008</v>
      </c>
      <c r="K229" s="12">
        <f t="shared" ref="K229" si="1338">IF(J229="","",(+J229))</f>
        <v>32.615980000000008</v>
      </c>
      <c r="L229" s="12">
        <f t="shared" ref="L229" si="1339">IF(K229="","",(+K229))</f>
        <v>32.615980000000008</v>
      </c>
      <c r="M229" s="12">
        <f t="shared" ref="M229" si="1340">IF(L229="","",(+L229))</f>
        <v>32.615980000000008</v>
      </c>
      <c r="N229" s="12">
        <f t="shared" ref="N229" si="1341">IF(M229="","",(+M229))</f>
        <v>32.615980000000008</v>
      </c>
      <c r="O229" s="12">
        <f t="shared" ref="O229" si="1342">IF(N229="","",(+N229))</f>
        <v>32.615980000000008</v>
      </c>
      <c r="P229" s="12">
        <f t="shared" ref="P229" si="1343">IF(O229="","",(+O229))</f>
        <v>32.615980000000008</v>
      </c>
      <c r="Q229" s="12">
        <f t="shared" ref="Q229" si="1344">IF(P229="","",(+P229))</f>
        <v>32.615980000000008</v>
      </c>
      <c r="R229" s="12">
        <f t="shared" ref="R229" si="1345">IF(Q229="","",+Q229*$R$6)</f>
        <v>33.594459400000005</v>
      </c>
      <c r="S229" s="12">
        <f t="shared" ref="S229" si="1346">IF(R229="","",+R229)</f>
        <v>33.594459400000005</v>
      </c>
    </row>
    <row r="230" spans="1:19" x14ac:dyDescent="0.25">
      <c r="A230" s="39" t="s">
        <v>70</v>
      </c>
      <c r="B230" s="39" t="s">
        <v>169</v>
      </c>
      <c r="C230" s="44"/>
      <c r="E230" s="11" t="str">
        <f t="shared" ref="E230" si="1347">IF($B230="","","Union-Hrly - Other Offdty hrs/emp")</f>
        <v>Union-Hrly - Other Offdty hrs/emp</v>
      </c>
      <c r="F230" s="11">
        <f t="shared" ca="1" si="1198"/>
        <v>2016</v>
      </c>
      <c r="G230" s="11" t="str">
        <f t="shared" si="1199"/>
        <v>004370</v>
      </c>
      <c r="H230" s="36">
        <f t="shared" ref="H230:S230" si="1348">IF(G230="","",IF(H$7="FEB",8,0))</f>
        <v>0</v>
      </c>
      <c r="I230" s="36">
        <f t="shared" si="1348"/>
        <v>8</v>
      </c>
      <c r="J230" s="36">
        <f t="shared" si="1348"/>
        <v>0</v>
      </c>
      <c r="K230" s="36">
        <f t="shared" si="1348"/>
        <v>0</v>
      </c>
      <c r="L230" s="36">
        <f t="shared" si="1348"/>
        <v>0</v>
      </c>
      <c r="M230" s="36">
        <f t="shared" si="1348"/>
        <v>0</v>
      </c>
      <c r="N230" s="36">
        <f t="shared" si="1348"/>
        <v>0</v>
      </c>
      <c r="O230" s="36">
        <f t="shared" si="1348"/>
        <v>0</v>
      </c>
      <c r="P230" s="36">
        <f t="shared" si="1348"/>
        <v>0</v>
      </c>
      <c r="Q230" s="36">
        <f t="shared" si="1348"/>
        <v>0</v>
      </c>
      <c r="R230" s="36">
        <f t="shared" si="1348"/>
        <v>0</v>
      </c>
      <c r="S230" s="36">
        <f t="shared" si="1348"/>
        <v>0</v>
      </c>
    </row>
    <row r="231" spans="1:19" x14ac:dyDescent="0.25">
      <c r="A231" s="39" t="s">
        <v>70</v>
      </c>
      <c r="B231" s="39" t="s">
        <v>94</v>
      </c>
      <c r="C231" s="44">
        <v>1320</v>
      </c>
      <c r="E231" s="11" t="str">
        <f t="shared" ref="E231" si="1349">IF($B231="","","Union-Hrly - Vacation Hours")</f>
        <v>Union-Hrly - Vacation Hours</v>
      </c>
      <c r="F231" s="11">
        <f t="shared" ca="1" si="1198"/>
        <v>2016</v>
      </c>
      <c r="G231" s="11" t="str">
        <f t="shared" si="1199"/>
        <v>004370</v>
      </c>
      <c r="H231" s="33">
        <f>IF(G231="","",($C231*'VACSICK EST'!C$50))</f>
        <v>55.860463393860094</v>
      </c>
      <c r="I231" s="33">
        <f>IF(H231="","",($C231*'VACSICK EST'!D$50))</f>
        <v>59.526632185752554</v>
      </c>
      <c r="J231" s="33">
        <f>IF(I231="","",($C231*'VACSICK EST'!E$50))</f>
        <v>63.192800977645007</v>
      </c>
      <c r="K231" s="33">
        <f>IF(J231="","",($C231*'VACSICK EST'!F$50))</f>
        <v>91.872560516473072</v>
      </c>
      <c r="L231" s="33">
        <f>IF(K231="","",($C231*'VACSICK EST'!G$50))</f>
        <v>114.76466158916691</v>
      </c>
      <c r="M231" s="33">
        <f>IF(L231="","",($C231*'VACSICK EST'!H$50))</f>
        <v>129.64876374813298</v>
      </c>
      <c r="N231" s="33">
        <f>IF(M231="","",($C231*'VACSICK EST'!I$50))</f>
        <v>150.04678377010529</v>
      </c>
      <c r="O231" s="33">
        <f>IF(N231="","",($C231*'VACSICK EST'!J$50))</f>
        <v>101.57948920516966</v>
      </c>
      <c r="P231" s="33">
        <f>IF(O231="","",($C231*'VACSICK EST'!K$50))</f>
        <v>90.445198800162927</v>
      </c>
      <c r="Q231" s="33">
        <f>IF(P231="","",($C231*'VACSICK EST'!L$50))</f>
        <v>119.37914604189554</v>
      </c>
      <c r="R231" s="33">
        <f>IF(Q231="","",($C231*'VACSICK EST'!M$50))</f>
        <v>114.45398773006136</v>
      </c>
      <c r="S231" s="33">
        <f>IF(R231="","",($C231*'VACSICK EST'!N$50))</f>
        <v>229.22951204157459</v>
      </c>
    </row>
    <row r="232" spans="1:19" x14ac:dyDescent="0.25">
      <c r="A232" s="39" t="s">
        <v>70</v>
      </c>
      <c r="B232" s="39" t="s">
        <v>95</v>
      </c>
      <c r="C232" s="44">
        <v>400</v>
      </c>
      <c r="E232" s="11" t="str">
        <f t="shared" ref="E232" si="1350">IF($B232="","","Union-Hrly - Sick Time Hours")</f>
        <v>Union-Hrly - Sick Time Hours</v>
      </c>
      <c r="F232" s="11">
        <f t="shared" ca="1" si="1198"/>
        <v>2016</v>
      </c>
      <c r="G232" s="11" t="str">
        <f t="shared" si="1199"/>
        <v>004370</v>
      </c>
      <c r="H232" s="33">
        <f>IF(G232="","",($C232*'VACSICK EST'!C$30))</f>
        <v>50.206297898724827</v>
      </c>
      <c r="I232" s="33">
        <f>IF(H232="","",($C232*'VACSICK EST'!D$30))</f>
        <v>43.254628595396248</v>
      </c>
      <c r="J232" s="33">
        <f>IF(I232="","",($C232*'VACSICK EST'!E$30))</f>
        <v>39.866328079765481</v>
      </c>
      <c r="K232" s="33">
        <f>IF(J232="","",($C232*'VACSICK EST'!F$30))</f>
        <v>35.3127293781885</v>
      </c>
      <c r="L232" s="33">
        <f>IF(K232="","",($C232*'VACSICK EST'!G$30))</f>
        <v>29.281992131045897</v>
      </c>
      <c r="M232" s="33">
        <f>IF(L232="","",($C232*'VACSICK EST'!H$30))</f>
        <v>27.179349238407426</v>
      </c>
      <c r="N232" s="33">
        <f>IF(M232="","",($C232*'VACSICK EST'!I$30))</f>
        <v>29.145220043493524</v>
      </c>
      <c r="O232" s="33">
        <f>IF(N232="","",($C232*'VACSICK EST'!J$30))</f>
        <v>31.324455305161326</v>
      </c>
      <c r="P232" s="33">
        <f>IF(O232="","",($C232*'VACSICK EST'!K$30))</f>
        <v>28.900853913733286</v>
      </c>
      <c r="Q232" s="33">
        <f>IF(P232="","",($C232*'VACSICK EST'!L$30))</f>
        <v>28.559835508769371</v>
      </c>
      <c r="R232" s="33">
        <f>IF(Q232="","",($C232*'VACSICK EST'!M$30))</f>
        <v>26.623142749027778</v>
      </c>
      <c r="S232" s="33">
        <f>IF(R232="","",($C232*'VACSICK EST'!N$30))</f>
        <v>30.345167158286333</v>
      </c>
    </row>
    <row r="233" spans="1:19" x14ac:dyDescent="0.25">
      <c r="A233" s="39" t="s">
        <v>73</v>
      </c>
      <c r="B233" s="39" t="s">
        <v>93</v>
      </c>
      <c r="C233" s="44">
        <v>6</v>
      </c>
      <c r="E233" s="11" t="str">
        <f t="shared" ref="E233" si="1351">IF($B233="","","Union-Hrly - Headcount")</f>
        <v>Union-Hrly - Headcount</v>
      </c>
      <c r="F233" s="11">
        <f t="shared" ca="1" si="1198"/>
        <v>2016</v>
      </c>
      <c r="G233" s="11" t="str">
        <f t="shared" si="1199"/>
        <v>004450</v>
      </c>
      <c r="H233" s="13">
        <f t="shared" ref="H233" si="1352">IF(G233="","",(IF($C233=0,0,$C233)))</f>
        <v>6</v>
      </c>
      <c r="I233" s="13">
        <f t="shared" ref="I233" si="1353">IF(H233="","",(IF($C233=0,0,$C233)))</f>
        <v>6</v>
      </c>
      <c r="J233" s="13">
        <f t="shared" ref="J233" si="1354">IF(I233="","",(IF($C233=0,0,$C233)))</f>
        <v>6</v>
      </c>
      <c r="K233" s="13">
        <f t="shared" ref="K233" si="1355">IF(J233="","",(IF($C233=0,0,$C233)))</f>
        <v>6</v>
      </c>
      <c r="L233" s="13">
        <f t="shared" ref="L233" si="1356">IF(K233="","",(IF($C233=0,0,$C233)))</f>
        <v>6</v>
      </c>
      <c r="M233" s="13">
        <f t="shared" ref="M233" si="1357">IF(L233="","",(IF($C233=0,0,$C233)))</f>
        <v>6</v>
      </c>
      <c r="N233" s="13">
        <f t="shared" ref="N233" si="1358">IF(M233="","",(IF($C233=0,0,$C233)))</f>
        <v>6</v>
      </c>
      <c r="O233" s="13">
        <f t="shared" ref="O233" si="1359">IF(N233="","",(IF($C233=0,0,$C233)))</f>
        <v>6</v>
      </c>
      <c r="P233" s="13">
        <f t="shared" ref="P233" si="1360">IF(O233="","",(IF($C233=0,0,$C233)))</f>
        <v>6</v>
      </c>
      <c r="Q233" s="13">
        <f t="shared" ref="Q233" si="1361">IF(P233="","",(IF($C233=0,0,$C233)))</f>
        <v>6</v>
      </c>
      <c r="R233" s="13">
        <f t="shared" ref="R233" si="1362">IF(Q233="","",(IF($C233=0,0,$C233)))</f>
        <v>6</v>
      </c>
      <c r="S233" s="13">
        <f t="shared" ref="S233" si="1363">IF(R233="","",(IF($C233=0,0,$C233)))</f>
        <v>6</v>
      </c>
    </row>
    <row r="234" spans="1:19" x14ac:dyDescent="0.25">
      <c r="A234" s="39" t="s">
        <v>73</v>
      </c>
      <c r="B234" s="39" t="s">
        <v>92</v>
      </c>
      <c r="C234" s="44">
        <v>34.633333333333333</v>
      </c>
      <c r="E234" s="11" t="str">
        <f t="shared" ref="E234" si="1364">IF($B234="","","Union-Hrly - Avg Hourly Rate")</f>
        <v>Union-Hrly - Avg Hourly Rate</v>
      </c>
      <c r="F234" s="11">
        <f t="shared" ca="1" si="1198"/>
        <v>2016</v>
      </c>
      <c r="G234" s="11" t="str">
        <f t="shared" si="1199"/>
        <v>004450</v>
      </c>
      <c r="H234" s="12">
        <f t="shared" ref="H234" si="1365">IF(G234="","",(IF(C234=0,0,C234)*$G$4*$H$4*$I$4*$J$4))</f>
        <v>35.672333333333334</v>
      </c>
      <c r="I234" s="12">
        <f t="shared" ref="I234" si="1366">IF(H234="","",(+H234))</f>
        <v>35.672333333333334</v>
      </c>
      <c r="J234" s="12">
        <f t="shared" ref="J234" si="1367">IF(I234="","",(+I234))</f>
        <v>35.672333333333334</v>
      </c>
      <c r="K234" s="12">
        <f t="shared" ref="K234" si="1368">IF(J234="","",(+J234))</f>
        <v>35.672333333333334</v>
      </c>
      <c r="L234" s="12">
        <f t="shared" ref="L234" si="1369">IF(K234="","",(+K234))</f>
        <v>35.672333333333334</v>
      </c>
      <c r="M234" s="12">
        <f t="shared" ref="M234" si="1370">IF(L234="","",(+L234))</f>
        <v>35.672333333333334</v>
      </c>
      <c r="N234" s="12">
        <f t="shared" ref="N234" si="1371">IF(M234="","",(+M234))</f>
        <v>35.672333333333334</v>
      </c>
      <c r="O234" s="12">
        <f t="shared" ref="O234" si="1372">IF(N234="","",(+N234))</f>
        <v>35.672333333333334</v>
      </c>
      <c r="P234" s="12">
        <f t="shared" ref="P234" si="1373">IF(O234="","",(+O234))</f>
        <v>35.672333333333334</v>
      </c>
      <c r="Q234" s="12">
        <f t="shared" ref="Q234" si="1374">IF(P234="","",(+P234))</f>
        <v>35.672333333333334</v>
      </c>
      <c r="R234" s="12">
        <f t="shared" ref="R234" si="1375">IF(Q234="","",+Q234*$R$6)</f>
        <v>36.742503333333339</v>
      </c>
      <c r="S234" s="12">
        <f t="shared" ref="S234" si="1376">IF(R234="","",+R234)</f>
        <v>36.742503333333339</v>
      </c>
    </row>
    <row r="235" spans="1:19" x14ac:dyDescent="0.25">
      <c r="A235" s="39" t="s">
        <v>73</v>
      </c>
      <c r="B235" s="39" t="s">
        <v>169</v>
      </c>
      <c r="C235" s="44"/>
      <c r="E235" s="11" t="str">
        <f t="shared" ref="E235" si="1377">IF($B235="","","Union-Hrly - Other Offdty hrs/emp")</f>
        <v>Union-Hrly - Other Offdty hrs/emp</v>
      </c>
      <c r="F235" s="11">
        <f t="shared" ca="1" si="1198"/>
        <v>2016</v>
      </c>
      <c r="G235" s="11" t="str">
        <f t="shared" si="1199"/>
        <v>004450</v>
      </c>
      <c r="H235" s="36">
        <f t="shared" ref="H235:S235" si="1378">IF(G235="","",IF(H$7="FEB",8,0))</f>
        <v>0</v>
      </c>
      <c r="I235" s="36">
        <f t="shared" si="1378"/>
        <v>8</v>
      </c>
      <c r="J235" s="36">
        <f t="shared" si="1378"/>
        <v>0</v>
      </c>
      <c r="K235" s="36">
        <f t="shared" si="1378"/>
        <v>0</v>
      </c>
      <c r="L235" s="36">
        <f t="shared" si="1378"/>
        <v>0</v>
      </c>
      <c r="M235" s="36">
        <f t="shared" si="1378"/>
        <v>0</v>
      </c>
      <c r="N235" s="36">
        <f t="shared" si="1378"/>
        <v>0</v>
      </c>
      <c r="O235" s="36">
        <f t="shared" si="1378"/>
        <v>0</v>
      </c>
      <c r="P235" s="36">
        <f t="shared" si="1378"/>
        <v>0</v>
      </c>
      <c r="Q235" s="36">
        <f t="shared" si="1378"/>
        <v>0</v>
      </c>
      <c r="R235" s="36">
        <f t="shared" si="1378"/>
        <v>0</v>
      </c>
      <c r="S235" s="36">
        <f t="shared" si="1378"/>
        <v>0</v>
      </c>
    </row>
    <row r="236" spans="1:19" x14ac:dyDescent="0.25">
      <c r="A236" s="39" t="s">
        <v>73</v>
      </c>
      <c r="B236" s="39" t="s">
        <v>94</v>
      </c>
      <c r="C236" s="44">
        <v>1040</v>
      </c>
      <c r="E236" s="11" t="str">
        <f t="shared" ref="E236" si="1379">IF($B236="","","Union-Hrly - Vacation Hours")</f>
        <v>Union-Hrly - Vacation Hours</v>
      </c>
      <c r="F236" s="11">
        <f t="shared" ca="1" si="1198"/>
        <v>2016</v>
      </c>
      <c r="G236" s="11" t="str">
        <f t="shared" si="1199"/>
        <v>004450</v>
      </c>
      <c r="H236" s="33">
        <f>IF(G236="","",($C236*'VACSICK EST'!C$50))</f>
        <v>44.01127418910189</v>
      </c>
      <c r="I236" s="33">
        <f>IF(H236="","",($C236*'VACSICK EST'!D$50))</f>
        <v>46.899770813017163</v>
      </c>
      <c r="J236" s="33">
        <f>IF(I236="","",($C236*'VACSICK EST'!E$50))</f>
        <v>49.788267436932429</v>
      </c>
      <c r="K236" s="33">
        <f>IF(J236="","",($C236*'VACSICK EST'!F$50))</f>
        <v>72.384441619039393</v>
      </c>
      <c r="L236" s="33">
        <f>IF(K236="","",($C236*'VACSICK EST'!G$50))</f>
        <v>90.420642464192113</v>
      </c>
      <c r="M236" s="33">
        <f>IF(L236="","",($C236*'VACSICK EST'!H$50))</f>
        <v>102.14751083186235</v>
      </c>
      <c r="N236" s="33">
        <f>IF(M236="","",($C236*'VACSICK EST'!I$50))</f>
        <v>118.21867812190114</v>
      </c>
      <c r="O236" s="33">
        <f>IF(N236="","",($C236*'VACSICK EST'!J$50))</f>
        <v>80.032324828315495</v>
      </c>
      <c r="P236" s="33">
        <f>IF(O236="","",($C236*'VACSICK EST'!K$50))</f>
        <v>71.259853600128366</v>
      </c>
      <c r="Q236" s="33">
        <f>IF(P236="","",($C236*'VACSICK EST'!L$50))</f>
        <v>94.056296881493452</v>
      </c>
      <c r="R236" s="33">
        <f>IF(Q236="","",($C236*'VACSICK EST'!M$50))</f>
        <v>90.175869120654397</v>
      </c>
      <c r="S236" s="33">
        <f>IF(R236="","",($C236*'VACSICK EST'!N$50))</f>
        <v>180.6050700933618</v>
      </c>
    </row>
    <row r="237" spans="1:19" x14ac:dyDescent="0.25">
      <c r="A237" s="39" t="s">
        <v>73</v>
      </c>
      <c r="B237" s="39" t="s">
        <v>95</v>
      </c>
      <c r="C237" s="44">
        <v>240</v>
      </c>
      <c r="E237" s="11" t="str">
        <f t="shared" ref="E237" si="1380">IF($B237="","","Union-Hrly - Sick Time Hours")</f>
        <v>Union-Hrly - Sick Time Hours</v>
      </c>
      <c r="F237" s="11">
        <f t="shared" ca="1" si="1198"/>
        <v>2016</v>
      </c>
      <c r="G237" s="11" t="str">
        <f t="shared" si="1199"/>
        <v>004450</v>
      </c>
      <c r="H237" s="33">
        <f>IF(G237="","",($C237*'VACSICK EST'!C$30))</f>
        <v>30.123778739234897</v>
      </c>
      <c r="I237" s="33">
        <f>IF(H237="","",($C237*'VACSICK EST'!D$30))</f>
        <v>25.952777157237751</v>
      </c>
      <c r="J237" s="33">
        <f>IF(I237="","",($C237*'VACSICK EST'!E$30))</f>
        <v>23.919796847859292</v>
      </c>
      <c r="K237" s="33">
        <f>IF(J237="","",($C237*'VACSICK EST'!F$30))</f>
        <v>21.187637626913101</v>
      </c>
      <c r="L237" s="33">
        <f>IF(K237="","",($C237*'VACSICK EST'!G$30))</f>
        <v>17.569195278627539</v>
      </c>
      <c r="M237" s="33">
        <f>IF(L237="","",($C237*'VACSICK EST'!H$30))</f>
        <v>16.307609543044453</v>
      </c>
      <c r="N237" s="33">
        <f>IF(M237="","",($C237*'VACSICK EST'!I$30))</f>
        <v>17.487132026096116</v>
      </c>
      <c r="O237" s="33">
        <f>IF(N237="","",($C237*'VACSICK EST'!J$30))</f>
        <v>18.794673183096794</v>
      </c>
      <c r="P237" s="33">
        <f>IF(O237="","",($C237*'VACSICK EST'!K$30))</f>
        <v>17.340512348239972</v>
      </c>
      <c r="Q237" s="33">
        <f>IF(P237="","",($C237*'VACSICK EST'!L$30))</f>
        <v>17.135901305261623</v>
      </c>
      <c r="R237" s="33">
        <f>IF(Q237="","",($C237*'VACSICK EST'!M$30))</f>
        <v>15.973885649416667</v>
      </c>
      <c r="S237" s="33">
        <f>IF(R237="","",($C237*'VACSICK EST'!N$30))</f>
        <v>18.207100294971802</v>
      </c>
    </row>
    <row r="238" spans="1:19" x14ac:dyDescent="0.25">
      <c r="A238" s="39" t="s">
        <v>74</v>
      </c>
      <c r="B238" s="39" t="s">
        <v>93</v>
      </c>
      <c r="C238" s="44">
        <v>16</v>
      </c>
      <c r="E238" s="11" t="str">
        <f t="shared" ref="E238" si="1381">IF($B238="","","Union-Hrly - Headcount")</f>
        <v>Union-Hrly - Headcount</v>
      </c>
      <c r="F238" s="11">
        <f t="shared" ca="1" si="1198"/>
        <v>2016</v>
      </c>
      <c r="G238" s="11" t="str">
        <f t="shared" si="1199"/>
        <v>004470</v>
      </c>
      <c r="H238" s="13">
        <f t="shared" ref="H238" si="1382">IF(G238="","",(IF($C238=0,0,$C238)))</f>
        <v>16</v>
      </c>
      <c r="I238" s="13">
        <f t="shared" ref="I238" si="1383">IF(H238="","",(IF($C238=0,0,$C238)))</f>
        <v>16</v>
      </c>
      <c r="J238" s="13">
        <f t="shared" ref="J238" si="1384">IF(I238="","",(IF($C238=0,0,$C238)))</f>
        <v>16</v>
      </c>
      <c r="K238" s="13">
        <f t="shared" ref="K238" si="1385">IF(J238="","",(IF($C238=0,0,$C238)))</f>
        <v>16</v>
      </c>
      <c r="L238" s="13">
        <f t="shared" ref="L238" si="1386">IF(K238="","",(IF($C238=0,0,$C238)))</f>
        <v>16</v>
      </c>
      <c r="M238" s="13">
        <f t="shared" ref="M238" si="1387">IF(L238="","",(IF($C238=0,0,$C238)))</f>
        <v>16</v>
      </c>
      <c r="N238" s="13">
        <f t="shared" ref="N238" si="1388">IF(M238="","",(IF($C238=0,0,$C238)))</f>
        <v>16</v>
      </c>
      <c r="O238" s="13">
        <f t="shared" ref="O238" si="1389">IF(N238="","",(IF($C238=0,0,$C238)))</f>
        <v>16</v>
      </c>
      <c r="P238" s="13">
        <f t="shared" ref="P238" si="1390">IF(O238="","",(IF($C238=0,0,$C238)))</f>
        <v>16</v>
      </c>
      <c r="Q238" s="13">
        <f t="shared" ref="Q238" si="1391">IF(P238="","",(IF($C238=0,0,$C238)))</f>
        <v>16</v>
      </c>
      <c r="R238" s="13">
        <f t="shared" ref="R238" si="1392">IF(Q238="","",(IF($C238=0,0,$C238)))</f>
        <v>16</v>
      </c>
      <c r="S238" s="13">
        <f t="shared" ref="S238" si="1393">IF(R238="","",(IF($C238=0,0,$C238)))</f>
        <v>16</v>
      </c>
    </row>
    <row r="239" spans="1:19" x14ac:dyDescent="0.25">
      <c r="A239" s="39" t="s">
        <v>74</v>
      </c>
      <c r="B239" s="39" t="s">
        <v>92</v>
      </c>
      <c r="C239" s="44">
        <v>34.784999999999997</v>
      </c>
      <c r="E239" s="11" t="str">
        <f t="shared" ref="E239" si="1394">IF($B239="","","Union-Hrly - Avg Hourly Rate")</f>
        <v>Union-Hrly - Avg Hourly Rate</v>
      </c>
      <c r="F239" s="11">
        <f t="shared" ca="1" si="1198"/>
        <v>2016</v>
      </c>
      <c r="G239" s="11" t="str">
        <f t="shared" si="1199"/>
        <v>004470</v>
      </c>
      <c r="H239" s="12">
        <f t="shared" ref="H239" si="1395">IF(G239="","",(IF(C239=0,0,C239)*$G$4*$H$4*$I$4*$J$4))</f>
        <v>35.82855</v>
      </c>
      <c r="I239" s="12">
        <f t="shared" ref="I239" si="1396">IF(H239="","",(+H239))</f>
        <v>35.82855</v>
      </c>
      <c r="J239" s="12">
        <f t="shared" ref="J239" si="1397">IF(I239="","",(+I239))</f>
        <v>35.82855</v>
      </c>
      <c r="K239" s="12">
        <f t="shared" ref="K239" si="1398">IF(J239="","",(+J239))</f>
        <v>35.82855</v>
      </c>
      <c r="L239" s="12">
        <f t="shared" ref="L239" si="1399">IF(K239="","",(+K239))</f>
        <v>35.82855</v>
      </c>
      <c r="M239" s="12">
        <f t="shared" ref="M239" si="1400">IF(L239="","",(+L239))</f>
        <v>35.82855</v>
      </c>
      <c r="N239" s="12">
        <f t="shared" ref="N239" si="1401">IF(M239="","",(+M239))</f>
        <v>35.82855</v>
      </c>
      <c r="O239" s="12">
        <f t="shared" ref="O239" si="1402">IF(N239="","",(+N239))</f>
        <v>35.82855</v>
      </c>
      <c r="P239" s="12">
        <f t="shared" ref="P239" si="1403">IF(O239="","",(+O239))</f>
        <v>35.82855</v>
      </c>
      <c r="Q239" s="12">
        <f t="shared" ref="Q239" si="1404">IF(P239="","",(+P239))</f>
        <v>35.82855</v>
      </c>
      <c r="R239" s="12">
        <f t="shared" ref="R239" si="1405">IF(Q239="","",+Q239*$R$6)</f>
        <v>36.903406500000003</v>
      </c>
      <c r="S239" s="12">
        <f t="shared" ref="S239" si="1406">IF(R239="","",+R239)</f>
        <v>36.903406500000003</v>
      </c>
    </row>
    <row r="240" spans="1:19" x14ac:dyDescent="0.25">
      <c r="A240" s="39" t="s">
        <v>74</v>
      </c>
      <c r="B240" s="39" t="s">
        <v>169</v>
      </c>
      <c r="C240" s="44"/>
      <c r="E240" s="11" t="str">
        <f t="shared" ref="E240" si="1407">IF($B240="","","Union-Hrly - Other Offdty hrs/emp")</f>
        <v>Union-Hrly - Other Offdty hrs/emp</v>
      </c>
      <c r="F240" s="11">
        <f t="shared" ca="1" si="1198"/>
        <v>2016</v>
      </c>
      <c r="G240" s="11" t="str">
        <f t="shared" si="1199"/>
        <v>004470</v>
      </c>
      <c r="H240" s="36">
        <f t="shared" ref="H240:S240" si="1408">IF(G240="","",IF(H$7="FEB",8,0))</f>
        <v>0</v>
      </c>
      <c r="I240" s="36">
        <f t="shared" si="1408"/>
        <v>8</v>
      </c>
      <c r="J240" s="36">
        <f t="shared" si="1408"/>
        <v>0</v>
      </c>
      <c r="K240" s="36">
        <f t="shared" si="1408"/>
        <v>0</v>
      </c>
      <c r="L240" s="36">
        <f t="shared" si="1408"/>
        <v>0</v>
      </c>
      <c r="M240" s="36">
        <f t="shared" si="1408"/>
        <v>0</v>
      </c>
      <c r="N240" s="36">
        <f t="shared" si="1408"/>
        <v>0</v>
      </c>
      <c r="O240" s="36">
        <f t="shared" si="1408"/>
        <v>0</v>
      </c>
      <c r="P240" s="36">
        <f t="shared" si="1408"/>
        <v>0</v>
      </c>
      <c r="Q240" s="36">
        <f t="shared" si="1408"/>
        <v>0</v>
      </c>
      <c r="R240" s="36">
        <f t="shared" si="1408"/>
        <v>0</v>
      </c>
      <c r="S240" s="36">
        <f t="shared" si="1408"/>
        <v>0</v>
      </c>
    </row>
    <row r="241" spans="1:19" x14ac:dyDescent="0.25">
      <c r="A241" s="39" t="s">
        <v>74</v>
      </c>
      <c r="B241" s="39" t="s">
        <v>94</v>
      </c>
      <c r="C241" s="44">
        <v>2440</v>
      </c>
      <c r="E241" s="11" t="str">
        <f t="shared" ref="E241" si="1409">IF($B241="","","Union-Hrly - Vacation Hours")</f>
        <v>Union-Hrly - Vacation Hours</v>
      </c>
      <c r="F241" s="11">
        <f t="shared" ca="1" si="1198"/>
        <v>2016</v>
      </c>
      <c r="G241" s="11" t="str">
        <f t="shared" si="1199"/>
        <v>004470</v>
      </c>
      <c r="H241" s="33">
        <f>IF(G241="","",($C241*'VACSICK EST'!C$50))</f>
        <v>103.2572202128929</v>
      </c>
      <c r="I241" s="33">
        <f>IF(H241="","",($C241*'VACSICK EST'!D$50))</f>
        <v>110.03407767669412</v>
      </c>
      <c r="J241" s="33">
        <f>IF(I241="","",($C241*'VACSICK EST'!E$50))</f>
        <v>116.81093514049532</v>
      </c>
      <c r="K241" s="33">
        <f>IF(J241="","",($C241*'VACSICK EST'!F$50))</f>
        <v>169.82503610620779</v>
      </c>
      <c r="L241" s="33">
        <f>IF(K241="","",($C241*'VACSICK EST'!G$50))</f>
        <v>212.1407380890661</v>
      </c>
      <c r="M241" s="33">
        <f>IF(L241="","",($C241*'VACSICK EST'!H$50))</f>
        <v>239.6537754132155</v>
      </c>
      <c r="N241" s="33">
        <f>IF(M241="","",($C241*'VACSICK EST'!I$50))</f>
        <v>277.3592063629219</v>
      </c>
      <c r="O241" s="33">
        <f>IF(N241="","",($C241*'VACSICK EST'!J$50))</f>
        <v>187.76814671258634</v>
      </c>
      <c r="P241" s="33">
        <f>IF(O241="","",($C241*'VACSICK EST'!K$50))</f>
        <v>167.18657960030117</v>
      </c>
      <c r="Q241" s="33">
        <f>IF(P241="","",($C241*'VACSICK EST'!L$50))</f>
        <v>220.6705426835039</v>
      </c>
      <c r="R241" s="33">
        <f>IF(Q241="","",($C241*'VACSICK EST'!M$50))</f>
        <v>211.56646216768917</v>
      </c>
      <c r="S241" s="33">
        <f>IF(R241="","",($C241*'VACSICK EST'!N$50))</f>
        <v>423.72727983442576</v>
      </c>
    </row>
    <row r="242" spans="1:19" x14ac:dyDescent="0.25">
      <c r="A242" s="39" t="s">
        <v>74</v>
      </c>
      <c r="B242" s="39" t="s">
        <v>95</v>
      </c>
      <c r="C242" s="44">
        <v>640</v>
      </c>
      <c r="E242" s="11" t="str">
        <f t="shared" ref="E242" si="1410">IF($B242="","","Union-Hrly - Sick Time Hours")</f>
        <v>Union-Hrly - Sick Time Hours</v>
      </c>
      <c r="F242" s="11">
        <f t="shared" ca="1" si="1198"/>
        <v>2016</v>
      </c>
      <c r="G242" s="11" t="str">
        <f t="shared" si="1199"/>
        <v>004470</v>
      </c>
      <c r="H242" s="33">
        <f>IF(G242="","",($C242*'VACSICK EST'!C$30))</f>
        <v>80.330076637959721</v>
      </c>
      <c r="I242" s="33">
        <f>IF(H242="","",($C242*'VACSICK EST'!D$30))</f>
        <v>69.207405752634003</v>
      </c>
      <c r="J242" s="33">
        <f>IF(I242="","",($C242*'VACSICK EST'!E$30))</f>
        <v>63.786124927624776</v>
      </c>
      <c r="K242" s="33">
        <f>IF(J242="","",($C242*'VACSICK EST'!F$30))</f>
        <v>56.500367005101602</v>
      </c>
      <c r="L242" s="33">
        <f>IF(K242="","",($C242*'VACSICK EST'!G$30))</f>
        <v>46.851187409673436</v>
      </c>
      <c r="M242" s="33">
        <f>IF(L242="","",($C242*'VACSICK EST'!H$30))</f>
        <v>43.486958781451875</v>
      </c>
      <c r="N242" s="33">
        <f>IF(M242="","",($C242*'VACSICK EST'!I$30))</f>
        <v>46.632352069589643</v>
      </c>
      <c r="O242" s="33">
        <f>IF(N242="","",($C242*'VACSICK EST'!J$30))</f>
        <v>50.11912848825812</v>
      </c>
      <c r="P242" s="33">
        <f>IF(O242="","",($C242*'VACSICK EST'!K$30))</f>
        <v>46.241366261973262</v>
      </c>
      <c r="Q242" s="33">
        <f>IF(P242="","",($C242*'VACSICK EST'!L$30))</f>
        <v>45.695736814030994</v>
      </c>
      <c r="R242" s="33">
        <f>IF(Q242="","",($C242*'VACSICK EST'!M$30))</f>
        <v>42.597028398444444</v>
      </c>
      <c r="S242" s="33">
        <f>IF(R242="","",($C242*'VACSICK EST'!N$30))</f>
        <v>48.552267453258139</v>
      </c>
    </row>
    <row r="243" spans="1:19" x14ac:dyDescent="0.25">
      <c r="A243" s="39" t="s">
        <v>76</v>
      </c>
      <c r="B243" s="39" t="s">
        <v>93</v>
      </c>
      <c r="C243" s="44">
        <v>13</v>
      </c>
      <c r="E243" s="11" t="str">
        <f t="shared" ref="E243" si="1411">IF($B243="","","Union-Hrly - Headcount")</f>
        <v>Union-Hrly - Headcount</v>
      </c>
      <c r="F243" s="11">
        <f t="shared" ca="1" si="1198"/>
        <v>2016</v>
      </c>
      <c r="G243" s="11" t="str">
        <f t="shared" si="1199"/>
        <v>004480</v>
      </c>
      <c r="H243" s="13">
        <f t="shared" ref="H243" si="1412">IF(G243="","",(IF($C243=0,0,$C243)))</f>
        <v>13</v>
      </c>
      <c r="I243" s="13">
        <f t="shared" ref="I243" si="1413">IF(H243="","",(IF($C243=0,0,$C243)))</f>
        <v>13</v>
      </c>
      <c r="J243" s="13">
        <f t="shared" ref="J243" si="1414">IF(I243="","",(IF($C243=0,0,$C243)))</f>
        <v>13</v>
      </c>
      <c r="K243" s="13">
        <f t="shared" ref="K243" si="1415">IF(J243="","",(IF($C243=0,0,$C243)))</f>
        <v>13</v>
      </c>
      <c r="L243" s="13">
        <f t="shared" ref="L243" si="1416">IF(K243="","",(IF($C243=0,0,$C243)))</f>
        <v>13</v>
      </c>
      <c r="M243" s="13">
        <f t="shared" ref="M243" si="1417">IF(L243="","",(IF($C243=0,0,$C243)))</f>
        <v>13</v>
      </c>
      <c r="N243" s="13">
        <f t="shared" ref="N243" si="1418">IF(M243="","",(IF($C243=0,0,$C243)))</f>
        <v>13</v>
      </c>
      <c r="O243" s="13">
        <f t="shared" ref="O243" si="1419">IF(N243="","",(IF($C243=0,0,$C243)))</f>
        <v>13</v>
      </c>
      <c r="P243" s="13">
        <f t="shared" ref="P243" si="1420">IF(O243="","",(IF($C243=0,0,$C243)))</f>
        <v>13</v>
      </c>
      <c r="Q243" s="13">
        <f t="shared" ref="Q243" si="1421">IF(P243="","",(IF($C243=0,0,$C243)))</f>
        <v>13</v>
      </c>
      <c r="R243" s="13">
        <f t="shared" ref="R243" si="1422">IF(Q243="","",(IF($C243=0,0,$C243)))</f>
        <v>13</v>
      </c>
      <c r="S243" s="13">
        <f t="shared" ref="S243" si="1423">IF(R243="","",(IF($C243=0,0,$C243)))</f>
        <v>13</v>
      </c>
    </row>
    <row r="244" spans="1:19" x14ac:dyDescent="0.25">
      <c r="A244" s="39" t="s">
        <v>76</v>
      </c>
      <c r="B244" s="39" t="s">
        <v>92</v>
      </c>
      <c r="C244" s="44">
        <v>32.433076923076925</v>
      </c>
      <c r="E244" s="11" t="str">
        <f t="shared" ref="E244" si="1424">IF($B244="","","Union-Hrly - Avg Hourly Rate")</f>
        <v>Union-Hrly - Avg Hourly Rate</v>
      </c>
      <c r="F244" s="11">
        <f t="shared" ca="1" si="1198"/>
        <v>2016</v>
      </c>
      <c r="G244" s="11" t="str">
        <f t="shared" si="1199"/>
        <v>004480</v>
      </c>
      <c r="H244" s="12">
        <f t="shared" ref="H244" si="1425">IF(G244="","",(IF(C244=0,0,C244)*$G$4*$H$4*$I$4*$J$4))</f>
        <v>33.406069230769234</v>
      </c>
      <c r="I244" s="12">
        <f t="shared" ref="I244" si="1426">IF(H244="","",(+H244))</f>
        <v>33.406069230769234</v>
      </c>
      <c r="J244" s="12">
        <f t="shared" ref="J244" si="1427">IF(I244="","",(+I244))</f>
        <v>33.406069230769234</v>
      </c>
      <c r="K244" s="12">
        <f t="shared" ref="K244" si="1428">IF(J244="","",(+J244))</f>
        <v>33.406069230769234</v>
      </c>
      <c r="L244" s="12">
        <f t="shared" ref="L244" si="1429">IF(K244="","",(+K244))</f>
        <v>33.406069230769234</v>
      </c>
      <c r="M244" s="12">
        <f t="shared" ref="M244" si="1430">IF(L244="","",(+L244))</f>
        <v>33.406069230769234</v>
      </c>
      <c r="N244" s="12">
        <f t="shared" ref="N244" si="1431">IF(M244="","",(+M244))</f>
        <v>33.406069230769234</v>
      </c>
      <c r="O244" s="12">
        <f t="shared" ref="O244" si="1432">IF(N244="","",(+N244))</f>
        <v>33.406069230769234</v>
      </c>
      <c r="P244" s="12">
        <f t="shared" ref="P244" si="1433">IF(O244="","",(+O244))</f>
        <v>33.406069230769234</v>
      </c>
      <c r="Q244" s="12">
        <f t="shared" ref="Q244" si="1434">IF(P244="","",(+P244))</f>
        <v>33.406069230769234</v>
      </c>
      <c r="R244" s="12">
        <f t="shared" ref="R244" si="1435">IF(Q244="","",+Q244*$R$6)</f>
        <v>34.408251307692311</v>
      </c>
      <c r="S244" s="12">
        <f t="shared" ref="S244" si="1436">IF(R244="","",+R244)</f>
        <v>34.408251307692311</v>
      </c>
    </row>
    <row r="245" spans="1:19" x14ac:dyDescent="0.25">
      <c r="A245" s="39" t="s">
        <v>76</v>
      </c>
      <c r="B245" s="39" t="s">
        <v>169</v>
      </c>
      <c r="C245" s="44"/>
      <c r="E245" s="11" t="str">
        <f t="shared" ref="E245" si="1437">IF($B245="","","Union-Hrly - Other Offdty hrs/emp")</f>
        <v>Union-Hrly - Other Offdty hrs/emp</v>
      </c>
      <c r="F245" s="11">
        <f t="shared" ca="1" si="1198"/>
        <v>2016</v>
      </c>
      <c r="G245" s="11" t="str">
        <f t="shared" si="1199"/>
        <v>004480</v>
      </c>
      <c r="H245" s="36">
        <f t="shared" ref="H245:S245" si="1438">IF(G245="","",IF(H$7="FEB",8,0))</f>
        <v>0</v>
      </c>
      <c r="I245" s="36">
        <f t="shared" si="1438"/>
        <v>8</v>
      </c>
      <c r="J245" s="36">
        <f t="shared" si="1438"/>
        <v>0</v>
      </c>
      <c r="K245" s="36">
        <f t="shared" si="1438"/>
        <v>0</v>
      </c>
      <c r="L245" s="36">
        <f t="shared" si="1438"/>
        <v>0</v>
      </c>
      <c r="M245" s="36">
        <f t="shared" si="1438"/>
        <v>0</v>
      </c>
      <c r="N245" s="36">
        <f t="shared" si="1438"/>
        <v>0</v>
      </c>
      <c r="O245" s="36">
        <f t="shared" si="1438"/>
        <v>0</v>
      </c>
      <c r="P245" s="36">
        <f t="shared" si="1438"/>
        <v>0</v>
      </c>
      <c r="Q245" s="36">
        <f t="shared" si="1438"/>
        <v>0</v>
      </c>
      <c r="R245" s="36">
        <f t="shared" si="1438"/>
        <v>0</v>
      </c>
      <c r="S245" s="36">
        <f t="shared" si="1438"/>
        <v>0</v>
      </c>
    </row>
    <row r="246" spans="1:19" x14ac:dyDescent="0.25">
      <c r="A246" s="39" t="s">
        <v>76</v>
      </c>
      <c r="B246" s="39" t="s">
        <v>94</v>
      </c>
      <c r="C246" s="44">
        <v>1880</v>
      </c>
      <c r="E246" s="11" t="str">
        <f t="shared" ref="E246" si="1439">IF($B246="","","Union-Hrly - Vacation Hours")</f>
        <v>Union-Hrly - Vacation Hours</v>
      </c>
      <c r="F246" s="11">
        <f t="shared" ca="1" si="1198"/>
        <v>2016</v>
      </c>
      <c r="G246" s="11" t="str">
        <f t="shared" si="1199"/>
        <v>004480</v>
      </c>
      <c r="H246" s="33">
        <f>IF(G246="","",($C246*'VACSICK EST'!C$50))</f>
        <v>79.558841803376495</v>
      </c>
      <c r="I246" s="33">
        <f>IF(H246="","",($C246*'VACSICK EST'!D$50))</f>
        <v>84.780354931223343</v>
      </c>
      <c r="J246" s="33">
        <f>IF(I246="","",($C246*'VACSICK EST'!E$50))</f>
        <v>90.001868059070162</v>
      </c>
      <c r="K246" s="33">
        <f>IF(J246="","",($C246*'VACSICK EST'!F$50))</f>
        <v>130.84879831134043</v>
      </c>
      <c r="L246" s="33">
        <f>IF(K246="","",($C246*'VACSICK EST'!G$50))</f>
        <v>163.45269983911652</v>
      </c>
      <c r="M246" s="33">
        <f>IF(L246="","",($C246*'VACSICK EST'!H$50))</f>
        <v>184.65126958067424</v>
      </c>
      <c r="N246" s="33">
        <f>IF(M246="","",($C246*'VACSICK EST'!I$50))</f>
        <v>213.70299506651361</v>
      </c>
      <c r="O246" s="33">
        <f>IF(N246="","",($C246*'VACSICK EST'!J$50))</f>
        <v>144.673817958878</v>
      </c>
      <c r="P246" s="33">
        <f>IF(O246="","",($C246*'VACSICK EST'!K$50))</f>
        <v>128.81588920023205</v>
      </c>
      <c r="Q246" s="33">
        <f>IF(P246="","",($C246*'VACSICK EST'!L$50))</f>
        <v>170.02484436269972</v>
      </c>
      <c r="R246" s="33">
        <f>IF(Q246="","",($C246*'VACSICK EST'!M$50))</f>
        <v>163.01022494887528</v>
      </c>
      <c r="S246" s="33">
        <f>IF(R246="","",($C246*'VACSICK EST'!N$50))</f>
        <v>326.47839593800018</v>
      </c>
    </row>
    <row r="247" spans="1:19" x14ac:dyDescent="0.25">
      <c r="A247" s="39" t="s">
        <v>76</v>
      </c>
      <c r="B247" s="39" t="s">
        <v>95</v>
      </c>
      <c r="C247" s="44">
        <v>520</v>
      </c>
      <c r="E247" s="11" t="str">
        <f t="shared" ref="E247" si="1440">IF($B247="","","Union-Hrly - Sick Time Hours")</f>
        <v>Union-Hrly - Sick Time Hours</v>
      </c>
      <c r="F247" s="11">
        <f t="shared" ca="1" si="1198"/>
        <v>2016</v>
      </c>
      <c r="G247" s="11" t="str">
        <f t="shared" si="1199"/>
        <v>004480</v>
      </c>
      <c r="H247" s="33">
        <f>IF(G247="","",($C247*'VACSICK EST'!C$30))</f>
        <v>65.268187268342274</v>
      </c>
      <c r="I247" s="33">
        <f>IF(H247="","",($C247*'VACSICK EST'!D$30))</f>
        <v>56.231017174015122</v>
      </c>
      <c r="J247" s="33">
        <f>IF(I247="","",($C247*'VACSICK EST'!E$30))</f>
        <v>51.826226503695132</v>
      </c>
      <c r="K247" s="33">
        <f>IF(J247="","",($C247*'VACSICK EST'!F$30))</f>
        <v>45.906548191645051</v>
      </c>
      <c r="L247" s="33">
        <f>IF(K247="","",($C247*'VACSICK EST'!G$30))</f>
        <v>38.06658977035967</v>
      </c>
      <c r="M247" s="33">
        <f>IF(L247="","",($C247*'VACSICK EST'!H$30))</f>
        <v>35.33315400992965</v>
      </c>
      <c r="N247" s="33">
        <f>IF(M247="","",($C247*'VACSICK EST'!I$30))</f>
        <v>37.888786056541583</v>
      </c>
      <c r="O247" s="33">
        <f>IF(N247="","",($C247*'VACSICK EST'!J$30))</f>
        <v>40.721791896709725</v>
      </c>
      <c r="P247" s="33">
        <f>IF(O247="","",($C247*'VACSICK EST'!K$30))</f>
        <v>37.57111008785327</v>
      </c>
      <c r="Q247" s="33">
        <f>IF(P247="","",($C247*'VACSICK EST'!L$30))</f>
        <v>37.127786161400181</v>
      </c>
      <c r="R247" s="33">
        <f>IF(Q247="","",($C247*'VACSICK EST'!M$30))</f>
        <v>34.610085573736114</v>
      </c>
      <c r="S247" s="33">
        <f>IF(R247="","",($C247*'VACSICK EST'!N$30))</f>
        <v>39.448717305772234</v>
      </c>
    </row>
    <row r="248" spans="1:19" x14ac:dyDescent="0.25">
      <c r="A248" s="39" t="s">
        <v>77</v>
      </c>
      <c r="B248" s="39" t="s">
        <v>93</v>
      </c>
      <c r="C248" s="44">
        <v>8</v>
      </c>
      <c r="E248" s="11" t="str">
        <f t="shared" ref="E248" si="1441">IF($B248="","","Union-Hrly - Headcount")</f>
        <v>Union-Hrly - Headcount</v>
      </c>
      <c r="F248" s="11">
        <f t="shared" ca="1" si="1198"/>
        <v>2016</v>
      </c>
      <c r="G248" s="11" t="str">
        <f t="shared" si="1199"/>
        <v>004485</v>
      </c>
      <c r="H248" s="13">
        <f t="shared" ref="H248" si="1442">IF(G248="","",(IF($C248=0,0,$C248)))</f>
        <v>8</v>
      </c>
      <c r="I248" s="13">
        <f t="shared" ref="I248" si="1443">IF(H248="","",(IF($C248=0,0,$C248)))</f>
        <v>8</v>
      </c>
      <c r="J248" s="13">
        <f t="shared" ref="J248" si="1444">IF(I248="","",(IF($C248=0,0,$C248)))</f>
        <v>8</v>
      </c>
      <c r="K248" s="13">
        <f t="shared" ref="K248" si="1445">IF(J248="","",(IF($C248=0,0,$C248)))</f>
        <v>8</v>
      </c>
      <c r="L248" s="13">
        <f t="shared" ref="L248" si="1446">IF(K248="","",(IF($C248=0,0,$C248)))</f>
        <v>8</v>
      </c>
      <c r="M248" s="13">
        <f t="shared" ref="M248" si="1447">IF(L248="","",(IF($C248=0,0,$C248)))</f>
        <v>8</v>
      </c>
      <c r="N248" s="13">
        <f t="shared" ref="N248" si="1448">IF(M248="","",(IF($C248=0,0,$C248)))</f>
        <v>8</v>
      </c>
      <c r="O248" s="13">
        <f t="shared" ref="O248" si="1449">IF(N248="","",(IF($C248=0,0,$C248)))</f>
        <v>8</v>
      </c>
      <c r="P248" s="13">
        <f t="shared" ref="P248" si="1450">IF(O248="","",(IF($C248=0,0,$C248)))</f>
        <v>8</v>
      </c>
      <c r="Q248" s="13">
        <f t="shared" ref="Q248" si="1451">IF(P248="","",(IF($C248=0,0,$C248)))</f>
        <v>8</v>
      </c>
      <c r="R248" s="13">
        <f t="shared" ref="R248" si="1452">IF(Q248="","",(IF($C248=0,0,$C248)))</f>
        <v>8</v>
      </c>
      <c r="S248" s="13">
        <f t="shared" ref="S248" si="1453">IF(R248="","",(IF($C248=0,0,$C248)))</f>
        <v>8</v>
      </c>
    </row>
    <row r="249" spans="1:19" x14ac:dyDescent="0.25">
      <c r="A249" s="39" t="s">
        <v>77</v>
      </c>
      <c r="B249" s="39" t="s">
        <v>92</v>
      </c>
      <c r="C249" s="44">
        <v>35.358750000000001</v>
      </c>
      <c r="E249" s="11" t="str">
        <f t="shared" ref="E249" si="1454">IF($B249="","","Union-Hrly - Avg Hourly Rate")</f>
        <v>Union-Hrly - Avg Hourly Rate</v>
      </c>
      <c r="F249" s="11">
        <f t="shared" ca="1" si="1198"/>
        <v>2016</v>
      </c>
      <c r="G249" s="11" t="str">
        <f t="shared" si="1199"/>
        <v>004485</v>
      </c>
      <c r="H249" s="12">
        <f t="shared" ref="H249" si="1455">IF(G249="","",(IF(C249=0,0,C249)*$G$4*$H$4*$I$4*$J$4))</f>
        <v>36.419512500000003</v>
      </c>
      <c r="I249" s="12">
        <f t="shared" ref="I249" si="1456">IF(H249="","",(+H249))</f>
        <v>36.419512500000003</v>
      </c>
      <c r="J249" s="12">
        <f t="shared" ref="J249" si="1457">IF(I249="","",(+I249))</f>
        <v>36.419512500000003</v>
      </c>
      <c r="K249" s="12">
        <f t="shared" ref="K249" si="1458">IF(J249="","",(+J249))</f>
        <v>36.419512500000003</v>
      </c>
      <c r="L249" s="12">
        <f t="shared" ref="L249" si="1459">IF(K249="","",(+K249))</f>
        <v>36.419512500000003</v>
      </c>
      <c r="M249" s="12">
        <f t="shared" ref="M249" si="1460">IF(L249="","",(+L249))</f>
        <v>36.419512500000003</v>
      </c>
      <c r="N249" s="12">
        <f t="shared" ref="N249" si="1461">IF(M249="","",(+M249))</f>
        <v>36.419512500000003</v>
      </c>
      <c r="O249" s="12">
        <f t="shared" ref="O249" si="1462">IF(N249="","",(+N249))</f>
        <v>36.419512500000003</v>
      </c>
      <c r="P249" s="12">
        <f t="shared" ref="P249" si="1463">IF(O249="","",(+O249))</f>
        <v>36.419512500000003</v>
      </c>
      <c r="Q249" s="12">
        <f t="shared" ref="Q249" si="1464">IF(P249="","",(+P249))</f>
        <v>36.419512500000003</v>
      </c>
      <c r="R249" s="12">
        <f t="shared" ref="R249" si="1465">IF(Q249="","",+Q249*$R$6)</f>
        <v>37.512097875000002</v>
      </c>
      <c r="S249" s="12">
        <f t="shared" ref="S249" si="1466">IF(R249="","",+R249)</f>
        <v>37.512097875000002</v>
      </c>
    </row>
    <row r="250" spans="1:19" x14ac:dyDescent="0.25">
      <c r="A250" s="39" t="s">
        <v>77</v>
      </c>
      <c r="B250" s="39" t="s">
        <v>169</v>
      </c>
      <c r="C250" s="44"/>
      <c r="E250" s="11" t="str">
        <f t="shared" ref="E250" si="1467">IF($B250="","","Union-Hrly - Other Offdty hrs/emp")</f>
        <v>Union-Hrly - Other Offdty hrs/emp</v>
      </c>
      <c r="F250" s="11">
        <f t="shared" ca="1" si="1198"/>
        <v>2016</v>
      </c>
      <c r="G250" s="11" t="str">
        <f t="shared" si="1199"/>
        <v>004485</v>
      </c>
      <c r="H250" s="36">
        <f t="shared" ref="H250:S250" si="1468">IF(G250="","",IF(H$7="FEB",8,0))</f>
        <v>0</v>
      </c>
      <c r="I250" s="36">
        <f t="shared" si="1468"/>
        <v>8</v>
      </c>
      <c r="J250" s="36">
        <f t="shared" si="1468"/>
        <v>0</v>
      </c>
      <c r="K250" s="36">
        <f t="shared" si="1468"/>
        <v>0</v>
      </c>
      <c r="L250" s="36">
        <f t="shared" si="1468"/>
        <v>0</v>
      </c>
      <c r="M250" s="36">
        <f t="shared" si="1468"/>
        <v>0</v>
      </c>
      <c r="N250" s="36">
        <f t="shared" si="1468"/>
        <v>0</v>
      </c>
      <c r="O250" s="36">
        <f t="shared" si="1468"/>
        <v>0</v>
      </c>
      <c r="P250" s="36">
        <f t="shared" si="1468"/>
        <v>0</v>
      </c>
      <c r="Q250" s="36">
        <f t="shared" si="1468"/>
        <v>0</v>
      </c>
      <c r="R250" s="36">
        <f t="shared" si="1468"/>
        <v>0</v>
      </c>
      <c r="S250" s="36">
        <f t="shared" si="1468"/>
        <v>0</v>
      </c>
    </row>
    <row r="251" spans="1:19" x14ac:dyDescent="0.25">
      <c r="A251" s="39" t="s">
        <v>77</v>
      </c>
      <c r="B251" s="39" t="s">
        <v>94</v>
      </c>
      <c r="C251" s="44">
        <v>1280</v>
      </c>
      <c r="E251" s="11" t="str">
        <f t="shared" ref="E251" si="1469">IF($B251="","","Union-Hrly - Vacation Hours")</f>
        <v>Union-Hrly - Vacation Hours</v>
      </c>
      <c r="F251" s="11">
        <f t="shared" ca="1" si="1198"/>
        <v>2016</v>
      </c>
      <c r="G251" s="11" t="str">
        <f t="shared" si="1199"/>
        <v>004485</v>
      </c>
      <c r="H251" s="33">
        <f>IF(G251="","",($C251*'VACSICK EST'!C$50))</f>
        <v>54.167722078894641</v>
      </c>
      <c r="I251" s="33">
        <f>IF(H251="","",($C251*'VACSICK EST'!D$50))</f>
        <v>57.722794846790357</v>
      </c>
      <c r="J251" s="33">
        <f>IF(I251="","",($C251*'VACSICK EST'!E$50))</f>
        <v>61.277867614686066</v>
      </c>
      <c r="K251" s="33">
        <f>IF(J251="","",($C251*'VACSICK EST'!F$50))</f>
        <v>89.088543531125396</v>
      </c>
      <c r="L251" s="33">
        <f>IF(K251="","",($C251*'VACSICK EST'!G$50))</f>
        <v>111.28694457131337</v>
      </c>
      <c r="M251" s="33">
        <f>IF(L251="","",($C251*'VACSICK EST'!H$50))</f>
        <v>125.72001333152288</v>
      </c>
      <c r="N251" s="33">
        <f>IF(M251="","",($C251*'VACSICK EST'!I$50))</f>
        <v>145.49991153464757</v>
      </c>
      <c r="O251" s="33">
        <f>IF(N251="","",($C251*'VACSICK EST'!J$50))</f>
        <v>98.501322865619073</v>
      </c>
      <c r="P251" s="33">
        <f>IF(O251="","",($C251*'VACSICK EST'!K$50))</f>
        <v>87.704435200158002</v>
      </c>
      <c r="Q251" s="33">
        <f>IF(P251="","",($C251*'VACSICK EST'!L$50))</f>
        <v>115.7615961618381</v>
      </c>
      <c r="R251" s="33">
        <f>IF(Q251="","",($C251*'VACSICK EST'!M$50))</f>
        <v>110.98568507157465</v>
      </c>
      <c r="S251" s="33">
        <f>IF(R251="","",($C251*'VACSICK EST'!N$50))</f>
        <v>222.28316319182991</v>
      </c>
    </row>
    <row r="252" spans="1:19" x14ac:dyDescent="0.25">
      <c r="A252" s="39" t="s">
        <v>77</v>
      </c>
      <c r="B252" s="39" t="s">
        <v>95</v>
      </c>
      <c r="C252" s="44">
        <v>320</v>
      </c>
      <c r="E252" s="11" t="str">
        <f t="shared" ref="E252" si="1470">IF($B252="","","Union-Hrly - Sick Time Hours")</f>
        <v>Union-Hrly - Sick Time Hours</v>
      </c>
      <c r="F252" s="11">
        <f t="shared" ca="1" si="1198"/>
        <v>2016</v>
      </c>
      <c r="G252" s="11" t="str">
        <f t="shared" si="1199"/>
        <v>004485</v>
      </c>
      <c r="H252" s="33">
        <f>IF(G252="","",($C252*'VACSICK EST'!C$30))</f>
        <v>40.16503831897986</v>
      </c>
      <c r="I252" s="33">
        <f>IF(H252="","",($C252*'VACSICK EST'!D$30))</f>
        <v>34.603702876317001</v>
      </c>
      <c r="J252" s="33">
        <f>IF(I252="","",($C252*'VACSICK EST'!E$30))</f>
        <v>31.893062463812388</v>
      </c>
      <c r="K252" s="33">
        <f>IF(J252="","",($C252*'VACSICK EST'!F$30))</f>
        <v>28.250183502550801</v>
      </c>
      <c r="L252" s="33">
        <f>IF(K252="","",($C252*'VACSICK EST'!G$30))</f>
        <v>23.425593704836718</v>
      </c>
      <c r="M252" s="33">
        <f>IF(L252="","",($C252*'VACSICK EST'!H$30))</f>
        <v>21.743479390725938</v>
      </c>
      <c r="N252" s="33">
        <f>IF(M252="","",($C252*'VACSICK EST'!I$30))</f>
        <v>23.316176034794822</v>
      </c>
      <c r="O252" s="33">
        <f>IF(N252="","",($C252*'VACSICK EST'!J$30))</f>
        <v>25.05956424412906</v>
      </c>
      <c r="P252" s="33">
        <f>IF(O252="","",($C252*'VACSICK EST'!K$30))</f>
        <v>23.120683130986631</v>
      </c>
      <c r="Q252" s="33">
        <f>IF(P252="","",($C252*'VACSICK EST'!L$30))</f>
        <v>22.847868407015497</v>
      </c>
      <c r="R252" s="33">
        <f>IF(Q252="","",($C252*'VACSICK EST'!M$30))</f>
        <v>21.298514199222222</v>
      </c>
      <c r="S252" s="33">
        <f>IF(R252="","",($C252*'VACSICK EST'!N$30))</f>
        <v>24.27613372662907</v>
      </c>
    </row>
    <row r="253" spans="1:19" x14ac:dyDescent="0.25">
      <c r="A253" s="39" t="s">
        <v>79</v>
      </c>
      <c r="B253" s="39" t="s">
        <v>93</v>
      </c>
      <c r="C253" s="44">
        <v>7</v>
      </c>
      <c r="E253" s="11" t="str">
        <f t="shared" ref="E253" si="1471">IF($B253="","","Union-Hrly - Headcount")</f>
        <v>Union-Hrly - Headcount</v>
      </c>
      <c r="F253" s="11">
        <f t="shared" ca="1" si="1198"/>
        <v>2016</v>
      </c>
      <c r="G253" s="11" t="str">
        <f t="shared" si="1199"/>
        <v>004500</v>
      </c>
      <c r="H253" s="13">
        <f t="shared" ref="H253" si="1472">IF(G253="","",(IF($C253=0,0,$C253)))</f>
        <v>7</v>
      </c>
      <c r="I253" s="13">
        <f t="shared" ref="I253" si="1473">IF(H253="","",(IF($C253=0,0,$C253)))</f>
        <v>7</v>
      </c>
      <c r="J253" s="13">
        <f t="shared" ref="J253" si="1474">IF(I253="","",(IF($C253=0,0,$C253)))</f>
        <v>7</v>
      </c>
      <c r="K253" s="13">
        <f t="shared" ref="K253" si="1475">IF(J253="","",(IF($C253=0,0,$C253)))</f>
        <v>7</v>
      </c>
      <c r="L253" s="13">
        <f t="shared" ref="L253" si="1476">IF(K253="","",(IF($C253=0,0,$C253)))</f>
        <v>7</v>
      </c>
      <c r="M253" s="13">
        <f t="shared" ref="M253" si="1477">IF(L253="","",(IF($C253=0,0,$C253)))</f>
        <v>7</v>
      </c>
      <c r="N253" s="13">
        <f t="shared" ref="N253" si="1478">IF(M253="","",(IF($C253=0,0,$C253)))</f>
        <v>7</v>
      </c>
      <c r="O253" s="13">
        <f t="shared" ref="O253" si="1479">IF(N253="","",(IF($C253=0,0,$C253)))</f>
        <v>7</v>
      </c>
      <c r="P253" s="13">
        <f t="shared" ref="P253" si="1480">IF(O253="","",(IF($C253=0,0,$C253)))</f>
        <v>7</v>
      </c>
      <c r="Q253" s="13">
        <f t="shared" ref="Q253" si="1481">IF(P253="","",(IF($C253=0,0,$C253)))</f>
        <v>7</v>
      </c>
      <c r="R253" s="13">
        <f t="shared" ref="R253" si="1482">IF(Q253="","",(IF($C253=0,0,$C253)))</f>
        <v>7</v>
      </c>
      <c r="S253" s="13">
        <f t="shared" ref="S253" si="1483">IF(R253="","",(IF($C253=0,0,$C253)))</f>
        <v>7</v>
      </c>
    </row>
    <row r="254" spans="1:19" x14ac:dyDescent="0.25">
      <c r="A254" s="39" t="s">
        <v>79</v>
      </c>
      <c r="B254" s="39" t="s">
        <v>92</v>
      </c>
      <c r="C254" s="44">
        <v>34.849999999999994</v>
      </c>
      <c r="E254" s="11" t="str">
        <f t="shared" ref="E254" si="1484">IF($B254="","","Union-Hrly - Avg Hourly Rate")</f>
        <v>Union-Hrly - Avg Hourly Rate</v>
      </c>
      <c r="F254" s="11">
        <f t="shared" ca="1" si="1198"/>
        <v>2016</v>
      </c>
      <c r="G254" s="11" t="str">
        <f t="shared" si="1199"/>
        <v>004500</v>
      </c>
      <c r="H254" s="12">
        <f t="shared" ref="H254" si="1485">IF(G254="","",(IF(C254=0,0,C254)*$G$4*$H$4*$I$4*$J$4))</f>
        <v>35.895499999999998</v>
      </c>
      <c r="I254" s="12">
        <f t="shared" ref="I254" si="1486">IF(H254="","",(+H254))</f>
        <v>35.895499999999998</v>
      </c>
      <c r="J254" s="12">
        <f t="shared" ref="J254" si="1487">IF(I254="","",(+I254))</f>
        <v>35.895499999999998</v>
      </c>
      <c r="K254" s="12">
        <f t="shared" ref="K254" si="1488">IF(J254="","",(+J254))</f>
        <v>35.895499999999998</v>
      </c>
      <c r="L254" s="12">
        <f t="shared" ref="L254" si="1489">IF(K254="","",(+K254))</f>
        <v>35.895499999999998</v>
      </c>
      <c r="M254" s="12">
        <f t="shared" ref="M254" si="1490">IF(L254="","",(+L254))</f>
        <v>35.895499999999998</v>
      </c>
      <c r="N254" s="12">
        <f t="shared" ref="N254" si="1491">IF(M254="","",(+M254))</f>
        <v>35.895499999999998</v>
      </c>
      <c r="O254" s="12">
        <f t="shared" ref="O254" si="1492">IF(N254="","",(+N254))</f>
        <v>35.895499999999998</v>
      </c>
      <c r="P254" s="12">
        <f t="shared" ref="P254" si="1493">IF(O254="","",(+O254))</f>
        <v>35.895499999999998</v>
      </c>
      <c r="Q254" s="12">
        <f t="shared" ref="Q254" si="1494">IF(P254="","",(+P254))</f>
        <v>35.895499999999998</v>
      </c>
      <c r="R254" s="12">
        <f t="shared" ref="R254" si="1495">IF(Q254="","",+Q254*$R$6)</f>
        <v>36.972364999999996</v>
      </c>
      <c r="S254" s="12">
        <f t="shared" ref="S254" si="1496">IF(R254="","",+R254)</f>
        <v>36.972364999999996</v>
      </c>
    </row>
    <row r="255" spans="1:19" x14ac:dyDescent="0.25">
      <c r="A255" s="39" t="s">
        <v>79</v>
      </c>
      <c r="B255" s="39" t="s">
        <v>169</v>
      </c>
      <c r="C255" s="44"/>
      <c r="E255" s="11" t="str">
        <f t="shared" ref="E255" si="1497">IF($B255="","","Union-Hrly - Other Offdty hrs/emp")</f>
        <v>Union-Hrly - Other Offdty hrs/emp</v>
      </c>
      <c r="F255" s="11">
        <f t="shared" ca="1" si="1198"/>
        <v>2016</v>
      </c>
      <c r="G255" s="11" t="str">
        <f t="shared" si="1199"/>
        <v>004500</v>
      </c>
      <c r="H255" s="36">
        <f t="shared" ref="H255:S255" si="1498">IF(G255="","",IF(H$7="FEB",8,0))</f>
        <v>0</v>
      </c>
      <c r="I255" s="36">
        <f t="shared" si="1498"/>
        <v>8</v>
      </c>
      <c r="J255" s="36">
        <f t="shared" si="1498"/>
        <v>0</v>
      </c>
      <c r="K255" s="36">
        <f t="shared" si="1498"/>
        <v>0</v>
      </c>
      <c r="L255" s="36">
        <f t="shared" si="1498"/>
        <v>0</v>
      </c>
      <c r="M255" s="36">
        <f t="shared" si="1498"/>
        <v>0</v>
      </c>
      <c r="N255" s="36">
        <f t="shared" si="1498"/>
        <v>0</v>
      </c>
      <c r="O255" s="36">
        <f t="shared" si="1498"/>
        <v>0</v>
      </c>
      <c r="P255" s="36">
        <f t="shared" si="1498"/>
        <v>0</v>
      </c>
      <c r="Q255" s="36">
        <f t="shared" si="1498"/>
        <v>0</v>
      </c>
      <c r="R255" s="36">
        <f t="shared" si="1498"/>
        <v>0</v>
      </c>
      <c r="S255" s="36">
        <f t="shared" si="1498"/>
        <v>0</v>
      </c>
    </row>
    <row r="256" spans="1:19" x14ac:dyDescent="0.25">
      <c r="A256" s="39" t="s">
        <v>79</v>
      </c>
      <c r="B256" s="39" t="s">
        <v>94</v>
      </c>
      <c r="C256" s="44">
        <v>920</v>
      </c>
      <c r="E256" s="11" t="str">
        <f t="shared" ref="E256" si="1499">IF($B256="","","Union-Hrly - Vacation Hours")</f>
        <v>Union-Hrly - Vacation Hours</v>
      </c>
      <c r="F256" s="11">
        <f t="shared" ca="1" si="1198"/>
        <v>2016</v>
      </c>
      <c r="G256" s="11" t="str">
        <f t="shared" si="1199"/>
        <v>004500</v>
      </c>
      <c r="H256" s="33">
        <f>IF(G256="","",($C256*'VACSICK EST'!C$50))</f>
        <v>38.933050244205518</v>
      </c>
      <c r="I256" s="33">
        <f>IF(H256="","",($C256*'VACSICK EST'!D$50))</f>
        <v>41.488258796130566</v>
      </c>
      <c r="J256" s="33">
        <f>IF(I256="","",($C256*'VACSICK EST'!E$50))</f>
        <v>44.043467348055614</v>
      </c>
      <c r="K256" s="33">
        <f>IF(J256="","",($C256*'VACSICK EST'!F$50))</f>
        <v>64.032390662996377</v>
      </c>
      <c r="L256" s="33">
        <f>IF(K256="","",($C256*'VACSICK EST'!G$50))</f>
        <v>79.987491410631478</v>
      </c>
      <c r="M256" s="33">
        <f>IF(L256="","",($C256*'VACSICK EST'!H$50))</f>
        <v>90.361259582032076</v>
      </c>
      <c r="N256" s="33">
        <f>IF(M256="","",($C256*'VACSICK EST'!I$50))</f>
        <v>104.57806141552793</v>
      </c>
      <c r="O256" s="33">
        <f>IF(N256="","",($C256*'VACSICK EST'!J$50))</f>
        <v>70.797825809663706</v>
      </c>
      <c r="P256" s="33">
        <f>IF(O256="","",($C256*'VACSICK EST'!K$50))</f>
        <v>63.037562800113562</v>
      </c>
      <c r="Q256" s="33">
        <f>IF(P256="","",($C256*'VACSICK EST'!L$50))</f>
        <v>83.203647241321136</v>
      </c>
      <c r="R256" s="33">
        <f>IF(Q256="","",($C256*'VACSICK EST'!M$50))</f>
        <v>79.770961145194278</v>
      </c>
      <c r="S256" s="33">
        <f>IF(R256="","",($C256*'VACSICK EST'!N$50))</f>
        <v>159.76602354412773</v>
      </c>
    </row>
    <row r="257" spans="1:19" x14ac:dyDescent="0.25">
      <c r="A257" s="39" t="s">
        <v>79</v>
      </c>
      <c r="B257" s="39" t="s">
        <v>95</v>
      </c>
      <c r="C257" s="44">
        <v>280</v>
      </c>
      <c r="E257" s="11" t="str">
        <f t="shared" ref="E257" si="1500">IF($B257="","","Union-Hrly - Sick Time Hours")</f>
        <v>Union-Hrly - Sick Time Hours</v>
      </c>
      <c r="F257" s="11">
        <f t="shared" ca="1" si="1198"/>
        <v>2016</v>
      </c>
      <c r="G257" s="11" t="str">
        <f t="shared" si="1199"/>
        <v>004500</v>
      </c>
      <c r="H257" s="33">
        <f>IF(G257="","",($C257*'VACSICK EST'!C$30))</f>
        <v>35.14440852910738</v>
      </c>
      <c r="I257" s="33">
        <f>IF(H257="","",($C257*'VACSICK EST'!D$30))</f>
        <v>30.278240016777374</v>
      </c>
      <c r="J257" s="33">
        <f>IF(I257="","",($C257*'VACSICK EST'!E$30))</f>
        <v>27.90642965583584</v>
      </c>
      <c r="K257" s="33">
        <f>IF(J257="","",($C257*'VACSICK EST'!F$30))</f>
        <v>24.718910564731949</v>
      </c>
      <c r="L257" s="33">
        <f>IF(K257="","",($C257*'VACSICK EST'!G$30))</f>
        <v>20.497394491732127</v>
      </c>
      <c r="M257" s="33">
        <f>IF(L257="","",($C257*'VACSICK EST'!H$30))</f>
        <v>19.025544466885197</v>
      </c>
      <c r="N257" s="33">
        <f>IF(M257="","",($C257*'VACSICK EST'!I$30))</f>
        <v>20.401654030445467</v>
      </c>
      <c r="O257" s="33">
        <f>IF(N257="","",($C257*'VACSICK EST'!J$30))</f>
        <v>21.927118713612927</v>
      </c>
      <c r="P257" s="33">
        <f>IF(O257="","",($C257*'VACSICK EST'!K$30))</f>
        <v>20.230597739613302</v>
      </c>
      <c r="Q257" s="33">
        <f>IF(P257="","",($C257*'VACSICK EST'!L$30))</f>
        <v>19.991884856138562</v>
      </c>
      <c r="R257" s="33">
        <f>IF(Q257="","",($C257*'VACSICK EST'!M$30))</f>
        <v>18.636199924319445</v>
      </c>
      <c r="S257" s="33">
        <f>IF(R257="","",($C257*'VACSICK EST'!N$30))</f>
        <v>21.241617010800436</v>
      </c>
    </row>
    <row r="258" spans="1:19" x14ac:dyDescent="0.25">
      <c r="A258" s="39" t="s">
        <v>80</v>
      </c>
      <c r="B258" s="39" t="s">
        <v>93</v>
      </c>
      <c r="C258" s="44">
        <v>13</v>
      </c>
      <c r="E258" s="11" t="str">
        <f t="shared" ref="E258" si="1501">IF($B258="","","Union-Hrly - Headcount")</f>
        <v>Union-Hrly - Headcount</v>
      </c>
      <c r="F258" s="11">
        <f t="shared" ca="1" si="1198"/>
        <v>2016</v>
      </c>
      <c r="G258" s="11" t="str">
        <f t="shared" si="1199"/>
        <v>004510</v>
      </c>
      <c r="H258" s="13">
        <f t="shared" ref="H258" si="1502">IF(G258="","",(IF($C258=0,0,$C258)))</f>
        <v>13</v>
      </c>
      <c r="I258" s="13">
        <f t="shared" ref="I258" si="1503">IF(H258="","",(IF($C258=0,0,$C258)))</f>
        <v>13</v>
      </c>
      <c r="J258" s="13">
        <f t="shared" ref="J258" si="1504">IF(I258="","",(IF($C258=0,0,$C258)))</f>
        <v>13</v>
      </c>
      <c r="K258" s="13">
        <f t="shared" ref="K258" si="1505">IF(J258="","",(IF($C258=0,0,$C258)))</f>
        <v>13</v>
      </c>
      <c r="L258" s="13">
        <f t="shared" ref="L258" si="1506">IF(K258="","",(IF($C258=0,0,$C258)))</f>
        <v>13</v>
      </c>
      <c r="M258" s="13">
        <f t="shared" ref="M258" si="1507">IF(L258="","",(IF($C258=0,0,$C258)))</f>
        <v>13</v>
      </c>
      <c r="N258" s="13">
        <f t="shared" ref="N258" si="1508">IF(M258="","",(IF($C258=0,0,$C258)))</f>
        <v>13</v>
      </c>
      <c r="O258" s="13">
        <f t="shared" ref="O258" si="1509">IF(N258="","",(IF($C258=0,0,$C258)))</f>
        <v>13</v>
      </c>
      <c r="P258" s="13">
        <f t="shared" ref="P258" si="1510">IF(O258="","",(IF($C258=0,0,$C258)))</f>
        <v>13</v>
      </c>
      <c r="Q258" s="13">
        <f t="shared" ref="Q258" si="1511">IF(P258="","",(IF($C258=0,0,$C258)))</f>
        <v>13</v>
      </c>
      <c r="R258" s="13">
        <f t="shared" ref="R258" si="1512">IF(Q258="","",(IF($C258=0,0,$C258)))</f>
        <v>13</v>
      </c>
      <c r="S258" s="13">
        <f t="shared" ref="S258" si="1513">IF(R258="","",(IF($C258=0,0,$C258)))</f>
        <v>13</v>
      </c>
    </row>
    <row r="259" spans="1:19" x14ac:dyDescent="0.25">
      <c r="A259" s="39" t="s">
        <v>80</v>
      </c>
      <c r="B259" s="39" t="s">
        <v>92</v>
      </c>
      <c r="C259" s="44">
        <v>33.474615384615383</v>
      </c>
      <c r="E259" s="11" t="str">
        <f t="shared" ref="E259" si="1514">IF($B259="","","Union-Hrly - Avg Hourly Rate")</f>
        <v>Union-Hrly - Avg Hourly Rate</v>
      </c>
      <c r="F259" s="11">
        <f t="shared" ca="1" si="1198"/>
        <v>2016</v>
      </c>
      <c r="G259" s="11" t="str">
        <f t="shared" si="1199"/>
        <v>004510</v>
      </c>
      <c r="H259" s="12">
        <f t="shared" ref="H259" si="1515">IF(G259="","",(IF(C259=0,0,C259)*$G$4*$H$4*$I$4*$J$4))</f>
        <v>34.478853846153847</v>
      </c>
      <c r="I259" s="12">
        <f t="shared" ref="I259" si="1516">IF(H259="","",(+H259))</f>
        <v>34.478853846153847</v>
      </c>
      <c r="J259" s="12">
        <f t="shared" ref="J259" si="1517">IF(I259="","",(+I259))</f>
        <v>34.478853846153847</v>
      </c>
      <c r="K259" s="12">
        <f t="shared" ref="K259" si="1518">IF(J259="","",(+J259))</f>
        <v>34.478853846153847</v>
      </c>
      <c r="L259" s="12">
        <f t="shared" ref="L259" si="1519">IF(K259="","",(+K259))</f>
        <v>34.478853846153847</v>
      </c>
      <c r="M259" s="12">
        <f t="shared" ref="M259" si="1520">IF(L259="","",(+L259))</f>
        <v>34.478853846153847</v>
      </c>
      <c r="N259" s="12">
        <f t="shared" ref="N259" si="1521">IF(M259="","",(+M259))</f>
        <v>34.478853846153847</v>
      </c>
      <c r="O259" s="12">
        <f t="shared" ref="O259" si="1522">IF(N259="","",(+N259))</f>
        <v>34.478853846153847</v>
      </c>
      <c r="P259" s="12">
        <f t="shared" ref="P259" si="1523">IF(O259="","",(+O259))</f>
        <v>34.478853846153847</v>
      </c>
      <c r="Q259" s="12">
        <f t="shared" ref="Q259" si="1524">IF(P259="","",(+P259))</f>
        <v>34.478853846153847</v>
      </c>
      <c r="R259" s="12">
        <f t="shared" ref="R259" si="1525">IF(Q259="","",+Q259*$R$6)</f>
        <v>35.513219461538462</v>
      </c>
      <c r="S259" s="12">
        <f t="shared" ref="S259" si="1526">IF(R259="","",+R259)</f>
        <v>35.513219461538462</v>
      </c>
    </row>
    <row r="260" spans="1:19" x14ac:dyDescent="0.25">
      <c r="A260" s="39" t="s">
        <v>80</v>
      </c>
      <c r="B260" s="39" t="s">
        <v>169</v>
      </c>
      <c r="C260" s="44"/>
      <c r="E260" s="11" t="str">
        <f t="shared" ref="E260" si="1527">IF($B260="","","Union-Hrly - Other Offdty hrs/emp")</f>
        <v>Union-Hrly - Other Offdty hrs/emp</v>
      </c>
      <c r="F260" s="11">
        <f t="shared" ca="1" si="1198"/>
        <v>2016</v>
      </c>
      <c r="G260" s="11" t="str">
        <f t="shared" si="1199"/>
        <v>004510</v>
      </c>
      <c r="H260" s="36">
        <f t="shared" ref="H260:S260" si="1528">IF(G260="","",IF(H$7="FEB",8,0))</f>
        <v>0</v>
      </c>
      <c r="I260" s="36">
        <f t="shared" si="1528"/>
        <v>8</v>
      </c>
      <c r="J260" s="36">
        <f t="shared" si="1528"/>
        <v>0</v>
      </c>
      <c r="K260" s="36">
        <f t="shared" si="1528"/>
        <v>0</v>
      </c>
      <c r="L260" s="36">
        <f t="shared" si="1528"/>
        <v>0</v>
      </c>
      <c r="M260" s="36">
        <f t="shared" si="1528"/>
        <v>0</v>
      </c>
      <c r="N260" s="36">
        <f t="shared" si="1528"/>
        <v>0</v>
      </c>
      <c r="O260" s="36">
        <f t="shared" si="1528"/>
        <v>0</v>
      </c>
      <c r="P260" s="36">
        <f t="shared" si="1528"/>
        <v>0</v>
      </c>
      <c r="Q260" s="36">
        <f t="shared" si="1528"/>
        <v>0</v>
      </c>
      <c r="R260" s="36">
        <f t="shared" si="1528"/>
        <v>0</v>
      </c>
      <c r="S260" s="36">
        <f t="shared" si="1528"/>
        <v>0</v>
      </c>
    </row>
    <row r="261" spans="1:19" x14ac:dyDescent="0.25">
      <c r="A261" s="39" t="s">
        <v>80</v>
      </c>
      <c r="B261" s="39" t="s">
        <v>94</v>
      </c>
      <c r="C261" s="44">
        <v>2120</v>
      </c>
      <c r="E261" s="11" t="str">
        <f t="shared" ref="E261" si="1529">IF($B261="","","Union-Hrly - Vacation Hours")</f>
        <v>Union-Hrly - Vacation Hours</v>
      </c>
      <c r="F261" s="11">
        <f t="shared" ca="1" si="1198"/>
        <v>2016</v>
      </c>
      <c r="G261" s="11" t="str">
        <f t="shared" si="1199"/>
        <v>004510</v>
      </c>
      <c r="H261" s="33">
        <f>IF(G261="","",($C261*'VACSICK EST'!C$50))</f>
        <v>89.71528969316924</v>
      </c>
      <c r="I261" s="33">
        <f>IF(H261="","",($C261*'VACSICK EST'!D$50))</f>
        <v>95.603378964996523</v>
      </c>
      <c r="J261" s="33">
        <f>IF(I261="","",($C261*'VACSICK EST'!E$50))</f>
        <v>101.49146823682381</v>
      </c>
      <c r="K261" s="33">
        <f>IF(J261="","",($C261*'VACSICK EST'!F$50))</f>
        <v>147.55290022342643</v>
      </c>
      <c r="L261" s="33">
        <f>IF(K261="","",($C261*'VACSICK EST'!G$50))</f>
        <v>184.31900194623776</v>
      </c>
      <c r="M261" s="33">
        <f>IF(L261="","",($C261*'VACSICK EST'!H$50))</f>
        <v>208.22377208033478</v>
      </c>
      <c r="N261" s="33">
        <f>IF(M261="","",($C261*'VACSICK EST'!I$50))</f>
        <v>240.98422847926003</v>
      </c>
      <c r="O261" s="33">
        <f>IF(N261="","",($C261*'VACSICK EST'!J$50))</f>
        <v>163.14281599618158</v>
      </c>
      <c r="P261" s="33">
        <f>IF(O261="","",($C261*'VACSICK EST'!K$50))</f>
        <v>145.26047080026169</v>
      </c>
      <c r="Q261" s="33">
        <f>IF(P261="","",($C261*'VACSICK EST'!L$50))</f>
        <v>191.73014364304436</v>
      </c>
      <c r="R261" s="33">
        <f>IF(Q261="","",($C261*'VACSICK EST'!M$50))</f>
        <v>183.82004089979552</v>
      </c>
      <c r="S261" s="33">
        <f>IF(R261="","",($C261*'VACSICK EST'!N$50))</f>
        <v>368.15648903646826</v>
      </c>
    </row>
    <row r="262" spans="1:19" x14ac:dyDescent="0.25">
      <c r="A262" s="39" t="s">
        <v>80</v>
      </c>
      <c r="B262" s="39" t="s">
        <v>95</v>
      </c>
      <c r="C262" s="44">
        <v>520</v>
      </c>
      <c r="E262" s="11" t="str">
        <f t="shared" ref="E262" si="1530">IF($B262="","","Union-Hrly - Sick Time Hours")</f>
        <v>Union-Hrly - Sick Time Hours</v>
      </c>
      <c r="F262" s="11">
        <f t="shared" ca="1" si="1198"/>
        <v>2016</v>
      </c>
      <c r="G262" s="11" t="str">
        <f t="shared" si="1199"/>
        <v>004510</v>
      </c>
      <c r="H262" s="33">
        <f>IF(G262="","",($C262*'VACSICK EST'!C$30))</f>
        <v>65.268187268342274</v>
      </c>
      <c r="I262" s="33">
        <f>IF(H262="","",($C262*'VACSICK EST'!D$30))</f>
        <v>56.231017174015122</v>
      </c>
      <c r="J262" s="33">
        <f>IF(I262="","",($C262*'VACSICK EST'!E$30))</f>
        <v>51.826226503695132</v>
      </c>
      <c r="K262" s="33">
        <f>IF(J262="","",($C262*'VACSICK EST'!F$30))</f>
        <v>45.906548191645051</v>
      </c>
      <c r="L262" s="33">
        <f>IF(K262="","",($C262*'VACSICK EST'!G$30))</f>
        <v>38.06658977035967</v>
      </c>
      <c r="M262" s="33">
        <f>IF(L262="","",($C262*'VACSICK EST'!H$30))</f>
        <v>35.33315400992965</v>
      </c>
      <c r="N262" s="33">
        <f>IF(M262="","",($C262*'VACSICK EST'!I$30))</f>
        <v>37.888786056541583</v>
      </c>
      <c r="O262" s="33">
        <f>IF(N262="","",($C262*'VACSICK EST'!J$30))</f>
        <v>40.721791896709725</v>
      </c>
      <c r="P262" s="33">
        <f>IF(O262="","",($C262*'VACSICK EST'!K$30))</f>
        <v>37.57111008785327</v>
      </c>
      <c r="Q262" s="33">
        <f>IF(P262="","",($C262*'VACSICK EST'!L$30))</f>
        <v>37.127786161400181</v>
      </c>
      <c r="R262" s="33">
        <f>IF(Q262="","",($C262*'VACSICK EST'!M$30))</f>
        <v>34.610085573736114</v>
      </c>
      <c r="S262" s="33">
        <f>IF(R262="","",($C262*'VACSICK EST'!N$30))</f>
        <v>39.448717305772234</v>
      </c>
    </row>
    <row r="263" spans="1:19" x14ac:dyDescent="0.25">
      <c r="A263" s="39" t="s">
        <v>82</v>
      </c>
      <c r="B263" s="39" t="s">
        <v>93</v>
      </c>
      <c r="C263" s="44">
        <v>2</v>
      </c>
      <c r="E263" s="11" t="str">
        <f t="shared" ref="E263" si="1531">IF($B263="","","Union-Hrly - Headcount")</f>
        <v>Union-Hrly - Headcount</v>
      </c>
      <c r="F263" s="11">
        <f t="shared" ca="1" si="1198"/>
        <v>2016</v>
      </c>
      <c r="G263" s="11" t="str">
        <f t="shared" si="1199"/>
        <v>004600</v>
      </c>
      <c r="H263" s="13">
        <f t="shared" ref="H263" si="1532">IF(G263="","",(IF($C263=0,0,$C263)))</f>
        <v>2</v>
      </c>
      <c r="I263" s="13">
        <f t="shared" ref="I263" si="1533">IF(H263="","",(IF($C263=0,0,$C263)))</f>
        <v>2</v>
      </c>
      <c r="J263" s="13">
        <f t="shared" ref="J263" si="1534">IF(I263="","",(IF($C263=0,0,$C263)))</f>
        <v>2</v>
      </c>
      <c r="K263" s="13">
        <f t="shared" ref="K263" si="1535">IF(J263="","",(IF($C263=0,0,$C263)))</f>
        <v>2</v>
      </c>
      <c r="L263" s="13">
        <f t="shared" ref="L263" si="1536">IF(K263="","",(IF($C263=0,0,$C263)))</f>
        <v>2</v>
      </c>
      <c r="M263" s="13">
        <f t="shared" ref="M263" si="1537">IF(L263="","",(IF($C263=0,0,$C263)))</f>
        <v>2</v>
      </c>
      <c r="N263" s="13">
        <f t="shared" ref="N263" si="1538">IF(M263="","",(IF($C263=0,0,$C263)))</f>
        <v>2</v>
      </c>
      <c r="O263" s="13">
        <f t="shared" ref="O263" si="1539">IF(N263="","",(IF($C263=0,0,$C263)))</f>
        <v>2</v>
      </c>
      <c r="P263" s="13">
        <f t="shared" ref="P263" si="1540">IF(O263="","",(IF($C263=0,0,$C263)))</f>
        <v>2</v>
      </c>
      <c r="Q263" s="13">
        <f t="shared" ref="Q263" si="1541">IF(P263="","",(IF($C263=0,0,$C263)))</f>
        <v>2</v>
      </c>
      <c r="R263" s="13">
        <f t="shared" ref="R263" si="1542">IF(Q263="","",(IF($C263=0,0,$C263)))</f>
        <v>2</v>
      </c>
      <c r="S263" s="13">
        <f t="shared" ref="S263" si="1543">IF(R263="","",(IF($C263=0,0,$C263)))</f>
        <v>2</v>
      </c>
    </row>
    <row r="264" spans="1:19" x14ac:dyDescent="0.25">
      <c r="A264" s="39" t="s">
        <v>82</v>
      </c>
      <c r="B264" s="39" t="s">
        <v>92</v>
      </c>
      <c r="C264" s="44">
        <v>29.905000000000001</v>
      </c>
      <c r="E264" s="11" t="str">
        <f t="shared" ref="E264" si="1544">IF($B264="","","Union-Hrly - Avg Hourly Rate")</f>
        <v>Union-Hrly - Avg Hourly Rate</v>
      </c>
      <c r="F264" s="11">
        <f t="shared" ca="1" si="1198"/>
        <v>2016</v>
      </c>
      <c r="G264" s="11" t="str">
        <f t="shared" si="1199"/>
        <v>004600</v>
      </c>
      <c r="H264" s="12">
        <f t="shared" ref="H264" si="1545">IF(G264="","",(IF(C264=0,0,C264)*$G$4*$H$4*$I$4*$J$4))</f>
        <v>30.802150000000001</v>
      </c>
      <c r="I264" s="12">
        <f t="shared" ref="I264" si="1546">IF(H264="","",(+H264))</f>
        <v>30.802150000000001</v>
      </c>
      <c r="J264" s="12">
        <f t="shared" ref="J264" si="1547">IF(I264="","",(+I264))</f>
        <v>30.802150000000001</v>
      </c>
      <c r="K264" s="12">
        <f t="shared" ref="K264" si="1548">IF(J264="","",(+J264))</f>
        <v>30.802150000000001</v>
      </c>
      <c r="L264" s="12">
        <f t="shared" ref="L264" si="1549">IF(K264="","",(+K264))</f>
        <v>30.802150000000001</v>
      </c>
      <c r="M264" s="12">
        <f t="shared" ref="M264" si="1550">IF(L264="","",(+L264))</f>
        <v>30.802150000000001</v>
      </c>
      <c r="N264" s="12">
        <f t="shared" ref="N264" si="1551">IF(M264="","",(+M264))</f>
        <v>30.802150000000001</v>
      </c>
      <c r="O264" s="12">
        <f t="shared" ref="O264" si="1552">IF(N264="","",(+N264))</f>
        <v>30.802150000000001</v>
      </c>
      <c r="P264" s="12">
        <f t="shared" ref="P264" si="1553">IF(O264="","",(+O264))</f>
        <v>30.802150000000001</v>
      </c>
      <c r="Q264" s="12">
        <f t="shared" ref="Q264" si="1554">IF(P264="","",(+P264))</f>
        <v>30.802150000000001</v>
      </c>
      <c r="R264" s="12">
        <f t="shared" ref="R264" si="1555">IF(Q264="","",+Q264*$R$6)</f>
        <v>31.726214500000001</v>
      </c>
      <c r="S264" s="12">
        <f t="shared" ref="S264" si="1556">IF(R264="","",+R264)</f>
        <v>31.726214500000001</v>
      </c>
    </row>
    <row r="265" spans="1:19" x14ac:dyDescent="0.25">
      <c r="A265" s="39" t="s">
        <v>82</v>
      </c>
      <c r="B265" s="39" t="s">
        <v>169</v>
      </c>
      <c r="C265" s="44"/>
      <c r="E265" s="11" t="str">
        <f t="shared" ref="E265" si="1557">IF($B265="","","Union-Hrly - Other Offdty hrs/emp")</f>
        <v>Union-Hrly - Other Offdty hrs/emp</v>
      </c>
      <c r="F265" s="11">
        <f t="shared" ca="1" si="1198"/>
        <v>2016</v>
      </c>
      <c r="G265" s="11" t="str">
        <f t="shared" si="1199"/>
        <v>004600</v>
      </c>
      <c r="H265" s="36">
        <f t="shared" ref="H265:S265" si="1558">IF(G265="","",IF(H$7="FEB",8,0))</f>
        <v>0</v>
      </c>
      <c r="I265" s="36">
        <f t="shared" si="1558"/>
        <v>8</v>
      </c>
      <c r="J265" s="36">
        <f t="shared" si="1558"/>
        <v>0</v>
      </c>
      <c r="K265" s="36">
        <f t="shared" si="1558"/>
        <v>0</v>
      </c>
      <c r="L265" s="36">
        <f t="shared" si="1558"/>
        <v>0</v>
      </c>
      <c r="M265" s="36">
        <f t="shared" si="1558"/>
        <v>0</v>
      </c>
      <c r="N265" s="36">
        <f t="shared" si="1558"/>
        <v>0</v>
      </c>
      <c r="O265" s="36">
        <f t="shared" si="1558"/>
        <v>0</v>
      </c>
      <c r="P265" s="36">
        <f t="shared" si="1558"/>
        <v>0</v>
      </c>
      <c r="Q265" s="36">
        <f t="shared" si="1558"/>
        <v>0</v>
      </c>
      <c r="R265" s="36">
        <f t="shared" si="1558"/>
        <v>0</v>
      </c>
      <c r="S265" s="36">
        <f t="shared" si="1558"/>
        <v>0</v>
      </c>
    </row>
    <row r="266" spans="1:19" x14ac:dyDescent="0.25">
      <c r="A266" s="39" t="s">
        <v>82</v>
      </c>
      <c r="B266" s="39" t="s">
        <v>94</v>
      </c>
      <c r="C266" s="44">
        <v>200</v>
      </c>
      <c r="E266" s="11" t="str">
        <f t="shared" ref="E266" si="1559">IF($B266="","","Union-Hrly - Vacation Hours")</f>
        <v>Union-Hrly - Vacation Hours</v>
      </c>
      <c r="F266" s="11">
        <f t="shared" ca="1" si="1198"/>
        <v>2016</v>
      </c>
      <c r="G266" s="11" t="str">
        <f t="shared" si="1199"/>
        <v>004600</v>
      </c>
      <c r="H266" s="33">
        <f>IF(G266="","",($C266*'VACSICK EST'!C$50))</f>
        <v>8.4637065748272864</v>
      </c>
      <c r="I266" s="33">
        <f>IF(H266="","",($C266*'VACSICK EST'!D$50))</f>
        <v>9.019186694810994</v>
      </c>
      <c r="J266" s="33">
        <f>IF(I266="","",($C266*'VACSICK EST'!E$50))</f>
        <v>9.5746668147946981</v>
      </c>
      <c r="K266" s="33">
        <f>IF(J266="","",($C266*'VACSICK EST'!F$50))</f>
        <v>13.920084926738344</v>
      </c>
      <c r="L266" s="33">
        <f>IF(K266="","",($C266*'VACSICK EST'!G$50))</f>
        <v>17.388585089267714</v>
      </c>
      <c r="M266" s="33">
        <f>IF(L266="","",($C266*'VACSICK EST'!H$50))</f>
        <v>19.643752083050451</v>
      </c>
      <c r="N266" s="33">
        <f>IF(M266="","",($C266*'VACSICK EST'!I$50))</f>
        <v>22.73436117728868</v>
      </c>
      <c r="O266" s="33">
        <f>IF(N266="","",($C266*'VACSICK EST'!J$50))</f>
        <v>15.390831697752979</v>
      </c>
      <c r="P266" s="33">
        <f>IF(O266="","",($C266*'VACSICK EST'!K$50))</f>
        <v>13.703818000024686</v>
      </c>
      <c r="Q266" s="33">
        <f>IF(P266="","",($C266*'VACSICK EST'!L$50))</f>
        <v>18.087749400287205</v>
      </c>
      <c r="R266" s="33">
        <f>IF(Q266="","",($C266*'VACSICK EST'!M$50))</f>
        <v>17.34151329243354</v>
      </c>
      <c r="S266" s="33">
        <f>IF(R266="","",($C266*'VACSICK EST'!N$50))</f>
        <v>34.731744248723423</v>
      </c>
    </row>
    <row r="267" spans="1:19" x14ac:dyDescent="0.25">
      <c r="A267" s="39" t="s">
        <v>82</v>
      </c>
      <c r="B267" s="39" t="s">
        <v>95</v>
      </c>
      <c r="C267" s="44">
        <v>80</v>
      </c>
      <c r="E267" s="11" t="str">
        <f t="shared" ref="E267" si="1560">IF($B267="","","Union-Hrly - Sick Time Hours")</f>
        <v>Union-Hrly - Sick Time Hours</v>
      </c>
      <c r="F267" s="11">
        <f t="shared" ca="1" si="1198"/>
        <v>2016</v>
      </c>
      <c r="G267" s="11" t="str">
        <f t="shared" si="1199"/>
        <v>004600</v>
      </c>
      <c r="H267" s="33">
        <f>IF(G267="","",($C267*'VACSICK EST'!C$30))</f>
        <v>10.041259579744965</v>
      </c>
      <c r="I267" s="33">
        <f>IF(H267="","",($C267*'VACSICK EST'!D$30))</f>
        <v>8.6509257190792503</v>
      </c>
      <c r="J267" s="33">
        <f>IF(I267="","",($C267*'VACSICK EST'!E$30))</f>
        <v>7.973265615953097</v>
      </c>
      <c r="K267" s="33">
        <f>IF(J267="","",($C267*'VACSICK EST'!F$30))</f>
        <v>7.0625458756377002</v>
      </c>
      <c r="L267" s="33">
        <f>IF(K267="","",($C267*'VACSICK EST'!G$30))</f>
        <v>5.8563984262091795</v>
      </c>
      <c r="M267" s="33">
        <f>IF(L267="","",($C267*'VACSICK EST'!H$30))</f>
        <v>5.4358698476814844</v>
      </c>
      <c r="N267" s="33">
        <f>IF(M267="","",($C267*'VACSICK EST'!I$30))</f>
        <v>5.8290440086987054</v>
      </c>
      <c r="O267" s="33">
        <f>IF(N267="","",($C267*'VACSICK EST'!J$30))</f>
        <v>6.264891061032265</v>
      </c>
      <c r="P267" s="33">
        <f>IF(O267="","",($C267*'VACSICK EST'!K$30))</f>
        <v>5.7801707827466577</v>
      </c>
      <c r="Q267" s="33">
        <f>IF(P267="","",($C267*'VACSICK EST'!L$30))</f>
        <v>5.7119671017538742</v>
      </c>
      <c r="R267" s="33">
        <f>IF(Q267="","",($C267*'VACSICK EST'!M$30))</f>
        <v>5.3246285498055554</v>
      </c>
      <c r="S267" s="33">
        <f>IF(R267="","",($C267*'VACSICK EST'!N$30))</f>
        <v>6.0690334316572674</v>
      </c>
    </row>
    <row r="268" spans="1:19" x14ac:dyDescent="0.25">
      <c r="A268" s="39" t="s">
        <v>83</v>
      </c>
      <c r="B268" s="39" t="s">
        <v>93</v>
      </c>
      <c r="C268" s="44">
        <v>3</v>
      </c>
      <c r="E268" s="11" t="str">
        <f t="shared" ref="E268" si="1561">IF($B268="","","Union-Hrly - Headcount")</f>
        <v>Union-Hrly - Headcount</v>
      </c>
      <c r="F268" s="11">
        <f t="shared" ca="1" si="1198"/>
        <v>2016</v>
      </c>
      <c r="G268" s="11" t="str">
        <f t="shared" si="1199"/>
        <v>005310</v>
      </c>
      <c r="H268" s="13">
        <f t="shared" ref="H268" si="1562">IF(G268="","",(IF($C268=0,0,$C268)))</f>
        <v>3</v>
      </c>
      <c r="I268" s="13">
        <f t="shared" ref="I268" si="1563">IF(H268="","",(IF($C268=0,0,$C268)))</f>
        <v>3</v>
      </c>
      <c r="J268" s="13">
        <f t="shared" ref="J268" si="1564">IF(I268="","",(IF($C268=0,0,$C268)))</f>
        <v>3</v>
      </c>
      <c r="K268" s="13">
        <f t="shared" ref="K268" si="1565">IF(J268="","",(IF($C268=0,0,$C268)))</f>
        <v>3</v>
      </c>
      <c r="L268" s="13">
        <f t="shared" ref="L268" si="1566">IF(K268="","",(IF($C268=0,0,$C268)))</f>
        <v>3</v>
      </c>
      <c r="M268" s="13">
        <f t="shared" ref="M268" si="1567">IF(L268="","",(IF($C268=0,0,$C268)))</f>
        <v>3</v>
      </c>
      <c r="N268" s="13">
        <f t="shared" ref="N268" si="1568">IF(M268="","",(IF($C268=0,0,$C268)))</f>
        <v>3</v>
      </c>
      <c r="O268" s="13">
        <f t="shared" ref="O268" si="1569">IF(N268="","",(IF($C268=0,0,$C268)))</f>
        <v>3</v>
      </c>
      <c r="P268" s="13">
        <f t="shared" ref="P268" si="1570">IF(O268="","",(IF($C268=0,0,$C268)))</f>
        <v>3</v>
      </c>
      <c r="Q268" s="13">
        <f t="shared" ref="Q268" si="1571">IF(P268="","",(IF($C268=0,0,$C268)))</f>
        <v>3</v>
      </c>
      <c r="R268" s="13">
        <f t="shared" ref="R268" si="1572">IF(Q268="","",(IF($C268=0,0,$C268)))</f>
        <v>3</v>
      </c>
      <c r="S268" s="13">
        <f t="shared" ref="S268" si="1573">IF(R268="","",(IF($C268=0,0,$C268)))</f>
        <v>3</v>
      </c>
    </row>
    <row r="269" spans="1:19" x14ac:dyDescent="0.25">
      <c r="A269" s="39" t="s">
        <v>83</v>
      </c>
      <c r="B269" s="39" t="s">
        <v>92</v>
      </c>
      <c r="C269" s="44">
        <v>35.29</v>
      </c>
      <c r="E269" s="11" t="str">
        <f t="shared" ref="E269" si="1574">IF($B269="","","Union-Hrly - Avg Hourly Rate")</f>
        <v>Union-Hrly - Avg Hourly Rate</v>
      </c>
      <c r="F269" s="11">
        <f t="shared" ca="1" si="1198"/>
        <v>2016</v>
      </c>
      <c r="G269" s="11" t="str">
        <f t="shared" si="1199"/>
        <v>005310</v>
      </c>
      <c r="H269" s="12">
        <f t="shared" ref="H269" si="1575">IF(G269="","",(IF(C269=0,0,C269)*$G$4*$H$4*$I$4*$J$4))</f>
        <v>36.348700000000001</v>
      </c>
      <c r="I269" s="12">
        <f t="shared" ref="I269" si="1576">IF(H269="","",(+H269))</f>
        <v>36.348700000000001</v>
      </c>
      <c r="J269" s="12">
        <f t="shared" ref="J269" si="1577">IF(I269="","",(+I269))</f>
        <v>36.348700000000001</v>
      </c>
      <c r="K269" s="12">
        <f t="shared" ref="K269" si="1578">IF(J269="","",(+J269))</f>
        <v>36.348700000000001</v>
      </c>
      <c r="L269" s="12">
        <f t="shared" ref="L269" si="1579">IF(K269="","",(+K269))</f>
        <v>36.348700000000001</v>
      </c>
      <c r="M269" s="12">
        <f t="shared" ref="M269" si="1580">IF(L269="","",(+L269))</f>
        <v>36.348700000000001</v>
      </c>
      <c r="N269" s="12">
        <f t="shared" ref="N269" si="1581">IF(M269="","",(+M269))</f>
        <v>36.348700000000001</v>
      </c>
      <c r="O269" s="12">
        <f t="shared" ref="O269" si="1582">IF(N269="","",(+N269))</f>
        <v>36.348700000000001</v>
      </c>
      <c r="P269" s="12">
        <f t="shared" ref="P269" si="1583">IF(O269="","",(+O269))</f>
        <v>36.348700000000001</v>
      </c>
      <c r="Q269" s="12">
        <f t="shared" ref="Q269" si="1584">IF(P269="","",(+P269))</f>
        <v>36.348700000000001</v>
      </c>
      <c r="R269" s="12">
        <f t="shared" ref="R269" si="1585">IF(Q269="","",+Q269*$R$6)</f>
        <v>37.439160999999999</v>
      </c>
      <c r="S269" s="12">
        <f t="shared" ref="S269" si="1586">IF(R269="","",+R269)</f>
        <v>37.439160999999999</v>
      </c>
    </row>
    <row r="270" spans="1:19" x14ac:dyDescent="0.25">
      <c r="A270" s="39" t="s">
        <v>83</v>
      </c>
      <c r="B270" s="39" t="s">
        <v>169</v>
      </c>
      <c r="C270" s="44"/>
      <c r="E270" s="11" t="str">
        <f t="shared" ref="E270" si="1587">IF($B270="","","Union-Hrly - Other Offdty hrs/emp")</f>
        <v>Union-Hrly - Other Offdty hrs/emp</v>
      </c>
      <c r="F270" s="11">
        <f t="shared" ref="F270:F287" ca="1" si="1588">IF(E270="","",$E$5)</f>
        <v>2016</v>
      </c>
      <c r="G270" s="11" t="str">
        <f t="shared" ref="G270:G287" si="1589">IF(E270="","",A270)</f>
        <v>005310</v>
      </c>
      <c r="H270" s="36">
        <f t="shared" ref="H270:S270" si="1590">IF(G270="","",IF(H$7="FEB",8,0))</f>
        <v>0</v>
      </c>
      <c r="I270" s="36">
        <f t="shared" si="1590"/>
        <v>8</v>
      </c>
      <c r="J270" s="36">
        <f t="shared" si="1590"/>
        <v>0</v>
      </c>
      <c r="K270" s="36">
        <f t="shared" si="1590"/>
        <v>0</v>
      </c>
      <c r="L270" s="36">
        <f t="shared" si="1590"/>
        <v>0</v>
      </c>
      <c r="M270" s="36">
        <f t="shared" si="1590"/>
        <v>0</v>
      </c>
      <c r="N270" s="36">
        <f t="shared" si="1590"/>
        <v>0</v>
      </c>
      <c r="O270" s="36">
        <f t="shared" si="1590"/>
        <v>0</v>
      </c>
      <c r="P270" s="36">
        <f t="shared" si="1590"/>
        <v>0</v>
      </c>
      <c r="Q270" s="36">
        <f t="shared" si="1590"/>
        <v>0</v>
      </c>
      <c r="R270" s="36">
        <f t="shared" si="1590"/>
        <v>0</v>
      </c>
      <c r="S270" s="36">
        <f t="shared" si="1590"/>
        <v>0</v>
      </c>
    </row>
    <row r="271" spans="1:19" x14ac:dyDescent="0.25">
      <c r="A271" s="39" t="s">
        <v>83</v>
      </c>
      <c r="B271" s="39" t="s">
        <v>94</v>
      </c>
      <c r="C271" s="44">
        <v>600</v>
      </c>
      <c r="E271" s="11" t="str">
        <f t="shared" ref="E271" si="1591">IF($B271="","","Union-Hrly - Vacation Hours")</f>
        <v>Union-Hrly - Vacation Hours</v>
      </c>
      <c r="F271" s="11">
        <f t="shared" ca="1" si="1588"/>
        <v>2016</v>
      </c>
      <c r="G271" s="11" t="str">
        <f t="shared" si="1589"/>
        <v>005310</v>
      </c>
      <c r="H271" s="33">
        <f>IF(G271="","",($C271*'VACSICK EST'!C$50))</f>
        <v>25.391119724481861</v>
      </c>
      <c r="I271" s="33">
        <f>IF(H271="","",($C271*'VACSICK EST'!D$50))</f>
        <v>27.057560084432978</v>
      </c>
      <c r="J271" s="33">
        <f>IF(I271="","",($C271*'VACSICK EST'!E$50))</f>
        <v>28.724000444384096</v>
      </c>
      <c r="K271" s="33">
        <f>IF(J271="","",($C271*'VACSICK EST'!F$50))</f>
        <v>41.760254780215028</v>
      </c>
      <c r="L271" s="33">
        <f>IF(K271="","",($C271*'VACSICK EST'!G$50))</f>
        <v>52.165755267803142</v>
      </c>
      <c r="M271" s="33">
        <f>IF(L271="","",($C271*'VACSICK EST'!H$50))</f>
        <v>58.931256249151353</v>
      </c>
      <c r="N271" s="33">
        <f>IF(M271="","",($C271*'VACSICK EST'!I$50))</f>
        <v>68.203083531866042</v>
      </c>
      <c r="O271" s="33">
        <f>IF(N271="","",($C271*'VACSICK EST'!J$50))</f>
        <v>46.172495093258938</v>
      </c>
      <c r="P271" s="33">
        <f>IF(O271="","",($C271*'VACSICK EST'!K$50))</f>
        <v>41.111454000074062</v>
      </c>
      <c r="Q271" s="33">
        <f>IF(P271="","",($C271*'VACSICK EST'!L$50))</f>
        <v>54.263248200861611</v>
      </c>
      <c r="R271" s="33">
        <f>IF(Q271="","",($C271*'VACSICK EST'!M$50))</f>
        <v>52.024539877300619</v>
      </c>
      <c r="S271" s="33">
        <f>IF(R271="","",($C271*'VACSICK EST'!N$50))</f>
        <v>104.19523274617026</v>
      </c>
    </row>
    <row r="272" spans="1:19" x14ac:dyDescent="0.25">
      <c r="A272" s="39" t="s">
        <v>83</v>
      </c>
      <c r="B272" s="39" t="s">
        <v>95</v>
      </c>
      <c r="C272" s="44">
        <v>120</v>
      </c>
      <c r="E272" s="11" t="str">
        <f t="shared" ref="E272" si="1592">IF($B272="","","Union-Hrly - Sick Time Hours")</f>
        <v>Union-Hrly - Sick Time Hours</v>
      </c>
      <c r="F272" s="11">
        <f t="shared" ca="1" si="1588"/>
        <v>2016</v>
      </c>
      <c r="G272" s="11" t="str">
        <f t="shared" si="1589"/>
        <v>005310</v>
      </c>
      <c r="H272" s="33">
        <f>IF(G272="","",($C272*'VACSICK EST'!C$30))</f>
        <v>15.061889369617449</v>
      </c>
      <c r="I272" s="33">
        <f>IF(H272="","",($C272*'VACSICK EST'!D$30))</f>
        <v>12.976388578618876</v>
      </c>
      <c r="J272" s="33">
        <f>IF(I272="","",($C272*'VACSICK EST'!E$30))</f>
        <v>11.959898423929646</v>
      </c>
      <c r="K272" s="33">
        <f>IF(J272="","",($C272*'VACSICK EST'!F$30))</f>
        <v>10.593818813456551</v>
      </c>
      <c r="L272" s="33">
        <f>IF(K272="","",($C272*'VACSICK EST'!G$30))</f>
        <v>8.7845976393137697</v>
      </c>
      <c r="M272" s="33">
        <f>IF(L272="","",($C272*'VACSICK EST'!H$30))</f>
        <v>8.1538047715222266</v>
      </c>
      <c r="N272" s="33">
        <f>IF(M272="","",($C272*'VACSICK EST'!I$30))</f>
        <v>8.7435660130480581</v>
      </c>
      <c r="O272" s="33">
        <f>IF(N272="","",($C272*'VACSICK EST'!J$30))</f>
        <v>9.3973365915483971</v>
      </c>
      <c r="P272" s="33">
        <f>IF(O272="","",($C272*'VACSICK EST'!K$30))</f>
        <v>8.6702561741199862</v>
      </c>
      <c r="Q272" s="33">
        <f>IF(P272="","",($C272*'VACSICK EST'!L$30))</f>
        <v>8.5679506526308113</v>
      </c>
      <c r="R272" s="33">
        <f>IF(Q272="","",($C272*'VACSICK EST'!M$30))</f>
        <v>7.9869428247083336</v>
      </c>
      <c r="S272" s="33">
        <f>IF(R272="","",($C272*'VACSICK EST'!N$30))</f>
        <v>9.1035501474859011</v>
      </c>
    </row>
    <row r="273" spans="1:19" x14ac:dyDescent="0.25">
      <c r="A273" s="39" t="s">
        <v>84</v>
      </c>
      <c r="B273" s="39" t="s">
        <v>93</v>
      </c>
      <c r="C273" s="44">
        <v>1</v>
      </c>
      <c r="E273" s="11" t="str">
        <f t="shared" ref="E273" si="1593">IF($B273="","","Union-Hrly - Headcount")</f>
        <v>Union-Hrly - Headcount</v>
      </c>
      <c r="F273" s="11">
        <f t="shared" ca="1" si="1588"/>
        <v>2016</v>
      </c>
      <c r="G273" s="11" t="str">
        <f t="shared" si="1589"/>
        <v>005410</v>
      </c>
      <c r="H273" s="13">
        <f t="shared" ref="H273" si="1594">IF(G273="","",(IF($C273=0,0,$C273)))</f>
        <v>1</v>
      </c>
      <c r="I273" s="13">
        <f t="shared" ref="I273" si="1595">IF(H273="","",(IF($C273=0,0,$C273)))</f>
        <v>1</v>
      </c>
      <c r="J273" s="13">
        <f t="shared" ref="J273" si="1596">IF(I273="","",(IF($C273=0,0,$C273)))</f>
        <v>1</v>
      </c>
      <c r="K273" s="13">
        <f t="shared" ref="K273" si="1597">IF(J273="","",(IF($C273=0,0,$C273)))</f>
        <v>1</v>
      </c>
      <c r="L273" s="13">
        <f t="shared" ref="L273" si="1598">IF(K273="","",(IF($C273=0,0,$C273)))</f>
        <v>1</v>
      </c>
      <c r="M273" s="13">
        <f t="shared" ref="M273" si="1599">IF(L273="","",(IF($C273=0,0,$C273)))</f>
        <v>1</v>
      </c>
      <c r="N273" s="13">
        <f t="shared" ref="N273" si="1600">IF(M273="","",(IF($C273=0,0,$C273)))</f>
        <v>1</v>
      </c>
      <c r="O273" s="13">
        <f t="shared" ref="O273" si="1601">IF(N273="","",(IF($C273=0,0,$C273)))</f>
        <v>1</v>
      </c>
      <c r="P273" s="13">
        <f t="shared" ref="P273" si="1602">IF(O273="","",(IF($C273=0,0,$C273)))</f>
        <v>1</v>
      </c>
      <c r="Q273" s="13">
        <f t="shared" ref="Q273" si="1603">IF(P273="","",(IF($C273=0,0,$C273)))</f>
        <v>1</v>
      </c>
      <c r="R273" s="13">
        <f t="shared" ref="R273" si="1604">IF(Q273="","",(IF($C273=0,0,$C273)))</f>
        <v>1</v>
      </c>
      <c r="S273" s="13">
        <f t="shared" ref="S273" si="1605">IF(R273="","",(IF($C273=0,0,$C273)))</f>
        <v>1</v>
      </c>
    </row>
    <row r="274" spans="1:19" x14ac:dyDescent="0.25">
      <c r="A274" s="39" t="s">
        <v>84</v>
      </c>
      <c r="B274" s="39" t="s">
        <v>92</v>
      </c>
      <c r="C274" s="44">
        <v>33.32</v>
      </c>
      <c r="E274" s="11" t="str">
        <f t="shared" ref="E274" si="1606">IF($B274="","","Union-Hrly - Avg Hourly Rate")</f>
        <v>Union-Hrly - Avg Hourly Rate</v>
      </c>
      <c r="F274" s="11">
        <f t="shared" ca="1" si="1588"/>
        <v>2016</v>
      </c>
      <c r="G274" s="11" t="str">
        <f t="shared" si="1589"/>
        <v>005410</v>
      </c>
      <c r="H274" s="12">
        <f t="shared" ref="H274" si="1607">IF(G274="","",(IF(C274=0,0,C274)*$G$4*$H$4*$I$4*$J$4))</f>
        <v>34.319600000000001</v>
      </c>
      <c r="I274" s="12">
        <f t="shared" ref="I274" si="1608">IF(H274="","",(+H274))</f>
        <v>34.319600000000001</v>
      </c>
      <c r="J274" s="12">
        <f t="shared" ref="J274" si="1609">IF(I274="","",(+I274))</f>
        <v>34.319600000000001</v>
      </c>
      <c r="K274" s="12">
        <f t="shared" ref="K274" si="1610">IF(J274="","",(+J274))</f>
        <v>34.319600000000001</v>
      </c>
      <c r="L274" s="12">
        <f t="shared" ref="L274" si="1611">IF(K274="","",(+K274))</f>
        <v>34.319600000000001</v>
      </c>
      <c r="M274" s="12">
        <f t="shared" ref="M274" si="1612">IF(L274="","",(+L274))</f>
        <v>34.319600000000001</v>
      </c>
      <c r="N274" s="12">
        <f t="shared" ref="N274" si="1613">IF(M274="","",(+M274))</f>
        <v>34.319600000000001</v>
      </c>
      <c r="O274" s="12">
        <f t="shared" ref="O274" si="1614">IF(N274="","",(+N274))</f>
        <v>34.319600000000001</v>
      </c>
      <c r="P274" s="12">
        <f t="shared" ref="P274" si="1615">IF(O274="","",(+O274))</f>
        <v>34.319600000000001</v>
      </c>
      <c r="Q274" s="12">
        <f t="shared" ref="Q274" si="1616">IF(P274="","",(+P274))</f>
        <v>34.319600000000001</v>
      </c>
      <c r="R274" s="12">
        <f t="shared" ref="R274" si="1617">IF(Q274="","",+Q274*$R$6)</f>
        <v>35.349188000000005</v>
      </c>
      <c r="S274" s="12">
        <f t="shared" ref="S274" si="1618">IF(R274="","",+R274)</f>
        <v>35.349188000000005</v>
      </c>
    </row>
    <row r="275" spans="1:19" x14ac:dyDescent="0.25">
      <c r="A275" s="39" t="s">
        <v>84</v>
      </c>
      <c r="B275" s="39" t="s">
        <v>169</v>
      </c>
      <c r="C275" s="44"/>
      <c r="E275" s="11" t="str">
        <f t="shared" ref="E275" si="1619">IF($B275="","","Union-Hrly - Other Offdty hrs/emp")</f>
        <v>Union-Hrly - Other Offdty hrs/emp</v>
      </c>
      <c r="F275" s="11">
        <f t="shared" ca="1" si="1588"/>
        <v>2016</v>
      </c>
      <c r="G275" s="11" t="str">
        <f t="shared" si="1589"/>
        <v>005410</v>
      </c>
      <c r="H275" s="36">
        <f t="shared" ref="H275:S275" si="1620">IF(G275="","",IF(H$7="FEB",8,0))</f>
        <v>0</v>
      </c>
      <c r="I275" s="36">
        <f t="shared" si="1620"/>
        <v>8</v>
      </c>
      <c r="J275" s="36">
        <f t="shared" si="1620"/>
        <v>0</v>
      </c>
      <c r="K275" s="36">
        <f t="shared" si="1620"/>
        <v>0</v>
      </c>
      <c r="L275" s="36">
        <f t="shared" si="1620"/>
        <v>0</v>
      </c>
      <c r="M275" s="36">
        <f t="shared" si="1620"/>
        <v>0</v>
      </c>
      <c r="N275" s="36">
        <f t="shared" si="1620"/>
        <v>0</v>
      </c>
      <c r="O275" s="36">
        <f t="shared" si="1620"/>
        <v>0</v>
      </c>
      <c r="P275" s="36">
        <f t="shared" si="1620"/>
        <v>0</v>
      </c>
      <c r="Q275" s="36">
        <f t="shared" si="1620"/>
        <v>0</v>
      </c>
      <c r="R275" s="36">
        <f t="shared" si="1620"/>
        <v>0</v>
      </c>
      <c r="S275" s="36">
        <f t="shared" si="1620"/>
        <v>0</v>
      </c>
    </row>
    <row r="276" spans="1:19" x14ac:dyDescent="0.25">
      <c r="A276" s="39" t="s">
        <v>84</v>
      </c>
      <c r="B276" s="39" t="s">
        <v>94</v>
      </c>
      <c r="C276" s="44">
        <v>200</v>
      </c>
      <c r="E276" s="11" t="str">
        <f t="shared" ref="E276" si="1621">IF($B276="","","Union-Hrly - Vacation Hours")</f>
        <v>Union-Hrly - Vacation Hours</v>
      </c>
      <c r="F276" s="11">
        <f t="shared" ca="1" si="1588"/>
        <v>2016</v>
      </c>
      <c r="G276" s="11" t="str">
        <f t="shared" si="1589"/>
        <v>005410</v>
      </c>
      <c r="H276" s="33">
        <f>IF(G276="","",($C276*'VACSICK EST'!C$50))</f>
        <v>8.4637065748272864</v>
      </c>
      <c r="I276" s="33">
        <f>IF(H276="","",($C276*'VACSICK EST'!D$50))</f>
        <v>9.019186694810994</v>
      </c>
      <c r="J276" s="33">
        <f>IF(I276="","",($C276*'VACSICK EST'!E$50))</f>
        <v>9.5746668147946981</v>
      </c>
      <c r="K276" s="33">
        <f>IF(J276="","",($C276*'VACSICK EST'!F$50))</f>
        <v>13.920084926738344</v>
      </c>
      <c r="L276" s="33">
        <f>IF(K276="","",($C276*'VACSICK EST'!G$50))</f>
        <v>17.388585089267714</v>
      </c>
      <c r="M276" s="33">
        <f>IF(L276="","",($C276*'VACSICK EST'!H$50))</f>
        <v>19.643752083050451</v>
      </c>
      <c r="N276" s="33">
        <f>IF(M276="","",($C276*'VACSICK EST'!I$50))</f>
        <v>22.73436117728868</v>
      </c>
      <c r="O276" s="33">
        <f>IF(N276="","",($C276*'VACSICK EST'!J$50))</f>
        <v>15.390831697752979</v>
      </c>
      <c r="P276" s="33">
        <f>IF(O276="","",($C276*'VACSICK EST'!K$50))</f>
        <v>13.703818000024686</v>
      </c>
      <c r="Q276" s="33">
        <f>IF(P276="","",($C276*'VACSICK EST'!L$50))</f>
        <v>18.087749400287205</v>
      </c>
      <c r="R276" s="33">
        <f>IF(Q276="","",($C276*'VACSICK EST'!M$50))</f>
        <v>17.34151329243354</v>
      </c>
      <c r="S276" s="33">
        <f>IF(R276="","",($C276*'VACSICK EST'!N$50))</f>
        <v>34.731744248723423</v>
      </c>
    </row>
    <row r="277" spans="1:19" x14ac:dyDescent="0.25">
      <c r="A277" s="39" t="s">
        <v>84</v>
      </c>
      <c r="B277" s="39" t="s">
        <v>95</v>
      </c>
      <c r="C277" s="44">
        <v>40</v>
      </c>
      <c r="E277" s="11" t="str">
        <f t="shared" ref="E277" si="1622">IF($B277="","","Union-Hrly - Sick Time Hours")</f>
        <v>Union-Hrly - Sick Time Hours</v>
      </c>
      <c r="F277" s="11">
        <f t="shared" ca="1" si="1588"/>
        <v>2016</v>
      </c>
      <c r="G277" s="11" t="str">
        <f t="shared" si="1589"/>
        <v>005410</v>
      </c>
      <c r="H277" s="33">
        <f>IF(G277="","",($C277*'VACSICK EST'!C$30))</f>
        <v>5.0206297898724825</v>
      </c>
      <c r="I277" s="33">
        <f>IF(H277="","",($C277*'VACSICK EST'!D$30))</f>
        <v>4.3254628595396252</v>
      </c>
      <c r="J277" s="33">
        <f>IF(I277="","",($C277*'VACSICK EST'!E$30))</f>
        <v>3.9866328079765485</v>
      </c>
      <c r="K277" s="33">
        <f>IF(J277="","",($C277*'VACSICK EST'!F$30))</f>
        <v>3.5312729378188501</v>
      </c>
      <c r="L277" s="33">
        <f>IF(K277="","",($C277*'VACSICK EST'!G$30))</f>
        <v>2.9281992131045897</v>
      </c>
      <c r="M277" s="33">
        <f>IF(L277="","",($C277*'VACSICK EST'!H$30))</f>
        <v>2.7179349238407422</v>
      </c>
      <c r="N277" s="33">
        <f>IF(M277="","",($C277*'VACSICK EST'!I$30))</f>
        <v>2.9145220043493527</v>
      </c>
      <c r="O277" s="33">
        <f>IF(N277="","",($C277*'VACSICK EST'!J$30))</f>
        <v>3.1324455305161325</v>
      </c>
      <c r="P277" s="33">
        <f>IF(O277="","",($C277*'VACSICK EST'!K$30))</f>
        <v>2.8900853913733289</v>
      </c>
      <c r="Q277" s="33">
        <f>IF(P277="","",($C277*'VACSICK EST'!L$30))</f>
        <v>2.8559835508769371</v>
      </c>
      <c r="R277" s="33">
        <f>IF(Q277="","",($C277*'VACSICK EST'!M$30))</f>
        <v>2.6623142749027777</v>
      </c>
      <c r="S277" s="33">
        <f>IF(R277="","",($C277*'VACSICK EST'!N$30))</f>
        <v>3.0345167158286337</v>
      </c>
    </row>
    <row r="278" spans="1:19" x14ac:dyDescent="0.25">
      <c r="A278" s="39" t="s">
        <v>86</v>
      </c>
      <c r="B278" s="39" t="s">
        <v>93</v>
      </c>
      <c r="C278" s="44">
        <v>10</v>
      </c>
      <c r="E278" s="11" t="str">
        <f t="shared" ref="E278" si="1623">IF($B278="","","Union-Hrly - Headcount")</f>
        <v>Union-Hrly - Headcount</v>
      </c>
      <c r="F278" s="11">
        <f t="shared" ca="1" si="1588"/>
        <v>2016</v>
      </c>
      <c r="G278" s="11" t="str">
        <f t="shared" si="1589"/>
        <v>006630</v>
      </c>
      <c r="H278" s="13">
        <f t="shared" ref="H278" si="1624">IF(G278="","",(IF($C278=0,0,$C278)))</f>
        <v>10</v>
      </c>
      <c r="I278" s="13">
        <f t="shared" ref="I278" si="1625">IF(H278="","",(IF($C278=0,0,$C278)))</f>
        <v>10</v>
      </c>
      <c r="J278" s="13">
        <f t="shared" ref="J278" si="1626">IF(I278="","",(IF($C278=0,0,$C278)))</f>
        <v>10</v>
      </c>
      <c r="K278" s="13">
        <f t="shared" ref="K278" si="1627">IF(J278="","",(IF($C278=0,0,$C278)))</f>
        <v>10</v>
      </c>
      <c r="L278" s="13">
        <f t="shared" ref="L278" si="1628">IF(K278="","",(IF($C278=0,0,$C278)))</f>
        <v>10</v>
      </c>
      <c r="M278" s="13">
        <f t="shared" ref="M278" si="1629">IF(L278="","",(IF($C278=0,0,$C278)))</f>
        <v>10</v>
      </c>
      <c r="N278" s="13">
        <f t="shared" ref="N278" si="1630">IF(M278="","",(IF($C278=0,0,$C278)))</f>
        <v>10</v>
      </c>
      <c r="O278" s="13">
        <f t="shared" ref="O278" si="1631">IF(N278="","",(IF($C278=0,0,$C278)))</f>
        <v>10</v>
      </c>
      <c r="P278" s="13">
        <f t="shared" ref="P278" si="1632">IF(O278="","",(IF($C278=0,0,$C278)))</f>
        <v>10</v>
      </c>
      <c r="Q278" s="13">
        <f t="shared" ref="Q278" si="1633">IF(P278="","",(IF($C278=0,0,$C278)))</f>
        <v>10</v>
      </c>
      <c r="R278" s="13">
        <f t="shared" ref="R278" si="1634">IF(Q278="","",(IF($C278=0,0,$C278)))</f>
        <v>10</v>
      </c>
      <c r="S278" s="13">
        <f t="shared" ref="S278" si="1635">IF(R278="","",(IF($C278=0,0,$C278)))</f>
        <v>10</v>
      </c>
    </row>
    <row r="279" spans="1:19" x14ac:dyDescent="0.25">
      <c r="A279" s="39" t="s">
        <v>86</v>
      </c>
      <c r="B279" s="39" t="s">
        <v>92</v>
      </c>
      <c r="C279" s="44">
        <v>36.185000000000002</v>
      </c>
      <c r="E279" s="11" t="str">
        <f t="shared" ref="E279" si="1636">IF($B279="","","Union-Hrly - Avg Hourly Rate")</f>
        <v>Union-Hrly - Avg Hourly Rate</v>
      </c>
      <c r="F279" s="11">
        <f t="shared" ca="1" si="1588"/>
        <v>2016</v>
      </c>
      <c r="G279" s="11" t="str">
        <f t="shared" si="1589"/>
        <v>006630</v>
      </c>
      <c r="H279" s="12">
        <f t="shared" ref="H279" si="1637">IF(G279="","",(IF(C279=0,0,C279)*$G$4*$H$4*$I$4*$J$4))</f>
        <v>37.27055</v>
      </c>
      <c r="I279" s="12">
        <f t="shared" ref="I279" si="1638">IF(H279="","",(+H279))</f>
        <v>37.27055</v>
      </c>
      <c r="J279" s="12">
        <f t="shared" ref="J279" si="1639">IF(I279="","",(+I279))</f>
        <v>37.27055</v>
      </c>
      <c r="K279" s="12">
        <f t="shared" ref="K279" si="1640">IF(J279="","",(+J279))</f>
        <v>37.27055</v>
      </c>
      <c r="L279" s="12">
        <f t="shared" ref="L279" si="1641">IF(K279="","",(+K279))</f>
        <v>37.27055</v>
      </c>
      <c r="M279" s="12">
        <f t="shared" ref="M279" si="1642">IF(L279="","",(+L279))</f>
        <v>37.27055</v>
      </c>
      <c r="N279" s="12">
        <f t="shared" ref="N279" si="1643">IF(M279="","",(+M279))</f>
        <v>37.27055</v>
      </c>
      <c r="O279" s="12">
        <f t="shared" ref="O279" si="1644">IF(N279="","",(+N279))</f>
        <v>37.27055</v>
      </c>
      <c r="P279" s="12">
        <f t="shared" ref="P279" si="1645">IF(O279="","",(+O279))</f>
        <v>37.27055</v>
      </c>
      <c r="Q279" s="12">
        <f t="shared" ref="Q279" si="1646">IF(P279="","",(+P279))</f>
        <v>37.27055</v>
      </c>
      <c r="R279" s="12">
        <f t="shared" ref="R279" si="1647">IF(Q279="","",+Q279*$R$6)</f>
        <v>38.388666499999999</v>
      </c>
      <c r="S279" s="12">
        <f t="shared" ref="S279" si="1648">IF(R279="","",+R279)</f>
        <v>38.388666499999999</v>
      </c>
    </row>
    <row r="280" spans="1:19" x14ac:dyDescent="0.25">
      <c r="A280" s="39" t="s">
        <v>86</v>
      </c>
      <c r="B280" s="39" t="s">
        <v>169</v>
      </c>
      <c r="C280" s="44"/>
      <c r="E280" s="11" t="str">
        <f t="shared" ref="E280" si="1649">IF($B280="","","Union-Hrly - Other Offdty hrs/emp")</f>
        <v>Union-Hrly - Other Offdty hrs/emp</v>
      </c>
      <c r="F280" s="11">
        <f t="shared" ca="1" si="1588"/>
        <v>2016</v>
      </c>
      <c r="G280" s="11" t="str">
        <f t="shared" si="1589"/>
        <v>006630</v>
      </c>
      <c r="H280" s="36">
        <f t="shared" ref="H280:S280" si="1650">IF(G280="","",IF(H$7="FEB",8,0))</f>
        <v>0</v>
      </c>
      <c r="I280" s="36">
        <f t="shared" si="1650"/>
        <v>8</v>
      </c>
      <c r="J280" s="36">
        <f t="shared" si="1650"/>
        <v>0</v>
      </c>
      <c r="K280" s="36">
        <f t="shared" si="1650"/>
        <v>0</v>
      </c>
      <c r="L280" s="36">
        <f t="shared" si="1650"/>
        <v>0</v>
      </c>
      <c r="M280" s="36">
        <f t="shared" si="1650"/>
        <v>0</v>
      </c>
      <c r="N280" s="36">
        <f t="shared" si="1650"/>
        <v>0</v>
      </c>
      <c r="O280" s="36">
        <f t="shared" si="1650"/>
        <v>0</v>
      </c>
      <c r="P280" s="36">
        <f t="shared" si="1650"/>
        <v>0</v>
      </c>
      <c r="Q280" s="36">
        <f t="shared" si="1650"/>
        <v>0</v>
      </c>
      <c r="R280" s="36">
        <f t="shared" si="1650"/>
        <v>0</v>
      </c>
      <c r="S280" s="36">
        <f t="shared" si="1650"/>
        <v>0</v>
      </c>
    </row>
    <row r="281" spans="1:19" x14ac:dyDescent="0.25">
      <c r="A281" s="39" t="s">
        <v>86</v>
      </c>
      <c r="B281" s="39" t="s">
        <v>94</v>
      </c>
      <c r="C281" s="44">
        <v>1720</v>
      </c>
      <c r="E281" s="11" t="str">
        <f t="shared" ref="E281" si="1651">IF($B281="","","Union-Hrly - Vacation Hours")</f>
        <v>Union-Hrly - Vacation Hours</v>
      </c>
      <c r="F281" s="11">
        <f t="shared" ca="1" si="1588"/>
        <v>2016</v>
      </c>
      <c r="G281" s="11" t="str">
        <f t="shared" si="1589"/>
        <v>006630</v>
      </c>
      <c r="H281" s="33">
        <f>IF(G281="","",($C281*'VACSICK EST'!C$50))</f>
        <v>72.78787654351467</v>
      </c>
      <c r="I281" s="33">
        <f>IF(H281="","",($C281*'VACSICK EST'!D$50))</f>
        <v>77.565005575374542</v>
      </c>
      <c r="J281" s="33">
        <f>IF(I281="","",($C281*'VACSICK EST'!E$50))</f>
        <v>82.342134607234399</v>
      </c>
      <c r="K281" s="33">
        <f>IF(J281="","",($C281*'VACSICK EST'!F$50))</f>
        <v>119.71273036994975</v>
      </c>
      <c r="L281" s="33">
        <f>IF(K281="","",($C281*'VACSICK EST'!G$50))</f>
        <v>149.54183176770235</v>
      </c>
      <c r="M281" s="33">
        <f>IF(L281="","",($C281*'VACSICK EST'!H$50))</f>
        <v>168.93626791423387</v>
      </c>
      <c r="N281" s="33">
        <f>IF(M281="","",($C281*'VACSICK EST'!I$50))</f>
        <v>195.51550612468264</v>
      </c>
      <c r="O281" s="33">
        <f>IF(N281="","",($C281*'VACSICK EST'!J$50))</f>
        <v>132.36115260067564</v>
      </c>
      <c r="P281" s="33">
        <f>IF(O281="","",($C281*'VACSICK EST'!K$50))</f>
        <v>117.85283480021231</v>
      </c>
      <c r="Q281" s="33">
        <f>IF(P281="","",($C281*'VACSICK EST'!L$50))</f>
        <v>155.55464484246994</v>
      </c>
      <c r="R281" s="33">
        <f>IF(Q281="","",($C281*'VACSICK EST'!M$50))</f>
        <v>149.13701431492842</v>
      </c>
      <c r="S281" s="33">
        <f>IF(R281="","",($C281*'VACSICK EST'!N$50))</f>
        <v>298.69300053902145</v>
      </c>
    </row>
    <row r="282" spans="1:19" x14ac:dyDescent="0.25">
      <c r="A282" s="39" t="s">
        <v>86</v>
      </c>
      <c r="B282" s="39" t="s">
        <v>95</v>
      </c>
      <c r="C282" s="44">
        <v>400</v>
      </c>
      <c r="E282" s="11" t="str">
        <f t="shared" ref="E282" si="1652">IF($B282="","","Union-Hrly - Sick Time Hours")</f>
        <v>Union-Hrly - Sick Time Hours</v>
      </c>
      <c r="F282" s="11">
        <f t="shared" ca="1" si="1588"/>
        <v>2016</v>
      </c>
      <c r="G282" s="11" t="str">
        <f t="shared" si="1589"/>
        <v>006630</v>
      </c>
      <c r="H282" s="33">
        <f>IF(G282="","",($C282*'VACSICK EST'!C$30))</f>
        <v>50.206297898724827</v>
      </c>
      <c r="I282" s="33">
        <f>IF(H282="","",($C282*'VACSICK EST'!D$30))</f>
        <v>43.254628595396248</v>
      </c>
      <c r="J282" s="33">
        <f>IF(I282="","",($C282*'VACSICK EST'!E$30))</f>
        <v>39.866328079765481</v>
      </c>
      <c r="K282" s="33">
        <f>IF(J282="","",($C282*'VACSICK EST'!F$30))</f>
        <v>35.3127293781885</v>
      </c>
      <c r="L282" s="33">
        <f>IF(K282="","",($C282*'VACSICK EST'!G$30))</f>
        <v>29.281992131045897</v>
      </c>
      <c r="M282" s="33">
        <f>IF(L282="","",($C282*'VACSICK EST'!H$30))</f>
        <v>27.179349238407426</v>
      </c>
      <c r="N282" s="33">
        <f>IF(M282="","",($C282*'VACSICK EST'!I$30))</f>
        <v>29.145220043493524</v>
      </c>
      <c r="O282" s="33">
        <f>IF(N282="","",($C282*'VACSICK EST'!J$30))</f>
        <v>31.324455305161326</v>
      </c>
      <c r="P282" s="33">
        <f>IF(O282="","",($C282*'VACSICK EST'!K$30))</f>
        <v>28.900853913733286</v>
      </c>
      <c r="Q282" s="33">
        <f>IF(P282="","",($C282*'VACSICK EST'!L$30))</f>
        <v>28.559835508769371</v>
      </c>
      <c r="R282" s="33">
        <f>IF(Q282="","",($C282*'VACSICK EST'!M$30))</f>
        <v>26.623142749027778</v>
      </c>
      <c r="S282" s="33">
        <f>IF(R282="","",($C282*'VACSICK EST'!N$30))</f>
        <v>30.345167158286333</v>
      </c>
    </row>
    <row r="283" spans="1:19" x14ac:dyDescent="0.25">
      <c r="A283" s="49" t="s">
        <v>97</v>
      </c>
      <c r="B283" s="49"/>
      <c r="C283" s="50">
        <v>717</v>
      </c>
      <c r="E283" s="11" t="str">
        <f t="shared" ref="E283" si="1653">IF($B283="","","Union-Hrly - Headcount")</f>
        <v/>
      </c>
      <c r="F283" s="11" t="str">
        <f t="shared" si="1588"/>
        <v/>
      </c>
      <c r="G283" s="11" t="str">
        <f t="shared" si="1589"/>
        <v/>
      </c>
      <c r="H283" s="13" t="str">
        <f t="shared" ref="H283" si="1654">IF(G283="","",(IF($C283=0,0,$C283)))</f>
        <v/>
      </c>
      <c r="I283" s="13" t="str">
        <f t="shared" ref="I283" si="1655">IF(H283="","",(IF($C283=0,0,$C283)))</f>
        <v/>
      </c>
      <c r="J283" s="13" t="str">
        <f t="shared" ref="J283" si="1656">IF(I283="","",(IF($C283=0,0,$C283)))</f>
        <v/>
      </c>
      <c r="K283" s="13" t="str">
        <f t="shared" ref="K283" si="1657">IF(J283="","",(IF($C283=0,0,$C283)))</f>
        <v/>
      </c>
      <c r="L283" s="13" t="str">
        <f t="shared" ref="L283" si="1658">IF(K283="","",(IF($C283=0,0,$C283)))</f>
        <v/>
      </c>
      <c r="M283" s="13" t="str">
        <f t="shared" ref="M283" si="1659">IF(L283="","",(IF($C283=0,0,$C283)))</f>
        <v/>
      </c>
      <c r="N283" s="13" t="str">
        <f t="shared" ref="N283" si="1660">IF(M283="","",(IF($C283=0,0,$C283)))</f>
        <v/>
      </c>
      <c r="O283" s="13" t="str">
        <f t="shared" ref="O283" si="1661">IF(N283="","",(IF($C283=0,0,$C283)))</f>
        <v/>
      </c>
      <c r="P283" s="13" t="str">
        <f t="shared" ref="P283" si="1662">IF(O283="","",(IF($C283=0,0,$C283)))</f>
        <v/>
      </c>
      <c r="Q283" s="13" t="str">
        <f t="shared" ref="Q283" si="1663">IF(P283="","",(IF($C283=0,0,$C283)))</f>
        <v/>
      </c>
      <c r="R283" s="13" t="str">
        <f t="shared" ref="R283" si="1664">IF(Q283="","",(IF($C283=0,0,$C283)))</f>
        <v/>
      </c>
      <c r="S283" s="13" t="str">
        <f t="shared" ref="S283" si="1665">IF(R283="","",(IF($C283=0,0,$C283)))</f>
        <v/>
      </c>
    </row>
    <row r="284" spans="1:19" x14ac:dyDescent="0.25">
      <c r="A284" s="51" t="s">
        <v>96</v>
      </c>
      <c r="B284" s="51"/>
      <c r="C284" s="52">
        <v>33.672984658298333</v>
      </c>
      <c r="E284" s="11" t="str">
        <f t="shared" ref="E284" si="1666">IF($B284="","","Union-Hrly - Avg Hourly Rate")</f>
        <v/>
      </c>
      <c r="F284" s="11" t="str">
        <f t="shared" si="1588"/>
        <v/>
      </c>
      <c r="G284" s="11" t="str">
        <f t="shared" si="1589"/>
        <v/>
      </c>
      <c r="H284" s="12" t="str">
        <f t="shared" ref="H284" si="1667">IF(G284="","",(IF(C284=0,0,C284)*$G$4*$H$4*$I$4*$J$4))</f>
        <v/>
      </c>
      <c r="I284" s="12" t="str">
        <f t="shared" ref="I284" si="1668">IF(H284="","",(+H284))</f>
        <v/>
      </c>
      <c r="J284" s="12" t="str">
        <f t="shared" ref="J284" si="1669">IF(I284="","",(+I284))</f>
        <v/>
      </c>
      <c r="K284" s="12" t="str">
        <f t="shared" ref="K284" si="1670">IF(J284="","",(+J284))</f>
        <v/>
      </c>
      <c r="L284" s="12" t="str">
        <f t="shared" ref="L284" si="1671">IF(K284="","",(+K284))</f>
        <v/>
      </c>
      <c r="M284" s="12" t="str">
        <f t="shared" ref="M284" si="1672">IF(L284="","",(+L284))</f>
        <v/>
      </c>
      <c r="N284" s="12" t="str">
        <f t="shared" ref="N284" si="1673">IF(M284="","",(+M284))</f>
        <v/>
      </c>
      <c r="O284" s="12" t="str">
        <f t="shared" ref="O284" si="1674">IF(N284="","",(+N284))</f>
        <v/>
      </c>
      <c r="P284" s="12" t="str">
        <f t="shared" ref="P284" si="1675">IF(O284="","",(+O284))</f>
        <v/>
      </c>
      <c r="Q284" s="12" t="str">
        <f t="shared" ref="Q284" si="1676">IF(P284="","",(+P284))</f>
        <v/>
      </c>
      <c r="R284" s="12" t="str">
        <f t="shared" ref="R284" si="1677">IF(Q284="","",+Q284*$R$6)</f>
        <v/>
      </c>
      <c r="S284" s="12" t="str">
        <f t="shared" ref="S284" si="1678">IF(R284="","",+R284)</f>
        <v/>
      </c>
    </row>
    <row r="285" spans="1:19" x14ac:dyDescent="0.25">
      <c r="A285" s="51" t="s">
        <v>170</v>
      </c>
      <c r="B285" s="51"/>
      <c r="C285" s="52"/>
      <c r="E285" s="11" t="str">
        <f t="shared" ref="E285" si="1679">IF($B285="","","Union-Hrly - Other Offdty hrs/emp")</f>
        <v/>
      </c>
      <c r="F285" s="11" t="str">
        <f t="shared" si="1588"/>
        <v/>
      </c>
      <c r="G285" s="11" t="str">
        <f t="shared" si="1589"/>
        <v/>
      </c>
      <c r="H285" s="36" t="str">
        <f t="shared" ref="H285:S285" si="1680">IF(G285="","",IF(H$7="FEB",8,0))</f>
        <v/>
      </c>
      <c r="I285" s="36" t="str">
        <f t="shared" si="1680"/>
        <v/>
      </c>
      <c r="J285" s="36" t="str">
        <f t="shared" si="1680"/>
        <v/>
      </c>
      <c r="K285" s="36" t="str">
        <f t="shared" si="1680"/>
        <v/>
      </c>
      <c r="L285" s="36" t="str">
        <f t="shared" si="1680"/>
        <v/>
      </c>
      <c r="M285" s="36" t="str">
        <f t="shared" si="1680"/>
        <v/>
      </c>
      <c r="N285" s="36" t="str">
        <f t="shared" si="1680"/>
        <v/>
      </c>
      <c r="O285" s="36" t="str">
        <f t="shared" si="1680"/>
        <v/>
      </c>
      <c r="P285" s="36" t="str">
        <f t="shared" si="1680"/>
        <v/>
      </c>
      <c r="Q285" s="36" t="str">
        <f t="shared" si="1680"/>
        <v/>
      </c>
      <c r="R285" s="36" t="str">
        <f t="shared" si="1680"/>
        <v/>
      </c>
      <c r="S285" s="36" t="str">
        <f t="shared" si="1680"/>
        <v/>
      </c>
    </row>
    <row r="286" spans="1:19" x14ac:dyDescent="0.25">
      <c r="A286" s="51" t="s">
        <v>98</v>
      </c>
      <c r="B286" s="51"/>
      <c r="C286" s="52">
        <v>108360</v>
      </c>
      <c r="E286" s="11" t="str">
        <f t="shared" ref="E286" si="1681">IF($B286="","","Union-Hrly - Vacation Hours")</f>
        <v/>
      </c>
      <c r="F286" s="11" t="str">
        <f t="shared" si="1588"/>
        <v/>
      </c>
      <c r="G286" s="11" t="str">
        <f t="shared" si="1589"/>
        <v/>
      </c>
      <c r="H286" s="33" t="str">
        <f>IF(G286="","",($C286*'VACSICK EST'!C$50))</f>
        <v/>
      </c>
      <c r="I286" s="33" t="str">
        <f>IF(H286="","",($C286*'VACSICK EST'!D$50))</f>
        <v/>
      </c>
      <c r="J286" s="33" t="str">
        <f>IF(I286="","",($C286*'VACSICK EST'!E$50))</f>
        <v/>
      </c>
      <c r="K286" s="33" t="str">
        <f>IF(J286="","",($C286*'VACSICK EST'!F$50))</f>
        <v/>
      </c>
      <c r="L286" s="33" t="str">
        <f>IF(K286="","",($C286*'VACSICK EST'!G$50))</f>
        <v/>
      </c>
      <c r="M286" s="33" t="str">
        <f>IF(L286="","",($C286*'VACSICK EST'!H$50))</f>
        <v/>
      </c>
      <c r="N286" s="33" t="str">
        <f>IF(M286="","",($C286*'VACSICK EST'!I$50))</f>
        <v/>
      </c>
      <c r="O286" s="33" t="str">
        <f>IF(N286="","",($C286*'VACSICK EST'!J$50))</f>
        <v/>
      </c>
      <c r="P286" s="33" t="str">
        <f>IF(O286="","",($C286*'VACSICK EST'!K$50))</f>
        <v/>
      </c>
      <c r="Q286" s="33" t="str">
        <f>IF(P286="","",($C286*'VACSICK EST'!L$50))</f>
        <v/>
      </c>
      <c r="R286" s="33" t="str">
        <f>IF(Q286="","",($C286*'VACSICK EST'!M$50))</f>
        <v/>
      </c>
      <c r="S286" s="33" t="str">
        <f>IF(R286="","",($C286*'VACSICK EST'!N$50))</f>
        <v/>
      </c>
    </row>
    <row r="287" spans="1:19" x14ac:dyDescent="0.25">
      <c r="A287" s="51" t="s">
        <v>99</v>
      </c>
      <c r="B287" s="51"/>
      <c r="C287" s="52">
        <v>28680</v>
      </c>
      <c r="E287" s="11" t="str">
        <f t="shared" ref="E287" si="1682">IF($B287="","","Union-Hrly - Sick Time Hours")</f>
        <v/>
      </c>
      <c r="F287" s="11" t="str">
        <f t="shared" si="1588"/>
        <v/>
      </c>
      <c r="G287" s="11" t="str">
        <f t="shared" si="1589"/>
        <v/>
      </c>
      <c r="H287" s="33" t="str">
        <f>IF(G287="","",($C287*'VACSICK EST'!C$30))</f>
        <v/>
      </c>
      <c r="I287" s="33" t="str">
        <f>IF(H287="","",($C287*'VACSICK EST'!D$30))</f>
        <v/>
      </c>
      <c r="J287" s="33" t="str">
        <f>IF(I287="","",($C287*'VACSICK EST'!E$30))</f>
        <v/>
      </c>
      <c r="K287" s="33" t="str">
        <f>IF(J287="","",($C287*'VACSICK EST'!F$30))</f>
        <v/>
      </c>
      <c r="L287" s="33" t="str">
        <f>IF(K287="","",($C287*'VACSICK EST'!G$30))</f>
        <v/>
      </c>
      <c r="M287" s="33" t="str">
        <f>IF(L287="","",($C287*'VACSICK EST'!H$30))</f>
        <v/>
      </c>
      <c r="N287" s="33" t="str">
        <f>IF(M287="","",($C287*'VACSICK EST'!I$30))</f>
        <v/>
      </c>
      <c r="O287" s="33" t="str">
        <f>IF(N287="","",($C287*'VACSICK EST'!J$30))</f>
        <v/>
      </c>
      <c r="P287" s="33" t="str">
        <f>IF(O287="","",($C287*'VACSICK EST'!K$30))</f>
        <v/>
      </c>
      <c r="Q287" s="33" t="str">
        <f>IF(P287="","",($C287*'VACSICK EST'!L$30))</f>
        <v/>
      </c>
      <c r="R287" s="33" t="str">
        <f>IF(Q287="","",($C287*'VACSICK EST'!M$30))</f>
        <v/>
      </c>
      <c r="S287" s="33" t="str">
        <f>IF(R287="","",($C287*'VACSICK EST'!N$30))</f>
        <v/>
      </c>
    </row>
  </sheetData>
  <autoFilter ref="E7:S287"/>
  <mergeCells count="5">
    <mergeCell ref="F3:F4"/>
    <mergeCell ref="Q3:S3"/>
    <mergeCell ref="A1:C1"/>
    <mergeCell ref="H1:S1"/>
    <mergeCell ref="P4:S4"/>
  </mergeCells>
  <pageMargins left="0.5" right="0.5" top="1" bottom="1.25" header="0.5" footer="0.5"/>
  <pageSetup scale="51" fitToHeight="0" orientation="landscape" r:id="rId1"/>
  <headerFooter scaleWithDoc="0">
    <oddFooter>&amp;R&amp;"Times New Roman,Bold"&amp;12Attachment 1 to Response to LGE PSC-2 Question No. 90(b)
Page &amp;P of &amp;N
K.Blake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S287"/>
  <sheetViews>
    <sheetView zoomScale="85" zoomScaleNormal="85" workbookViewId="0">
      <selection activeCell="B1" sqref="B1"/>
    </sheetView>
  </sheetViews>
  <sheetFormatPr defaultRowHeight="15" x14ac:dyDescent="0.25"/>
  <cols>
    <col min="1" max="1" width="11.5703125" style="2" customWidth="1"/>
    <col min="2" max="2" width="41" style="2" customWidth="1"/>
    <col min="3" max="3" width="8.7109375" style="2" bestFit="1" customWidth="1"/>
    <col min="4" max="4" width="14.42578125" style="2" bestFit="1" customWidth="1"/>
    <col min="5" max="5" width="32.140625" style="2" bestFit="1" customWidth="1"/>
    <col min="6" max="6" width="10.5703125" style="2" customWidth="1"/>
    <col min="7" max="7" width="15.5703125" style="2" bestFit="1" customWidth="1"/>
    <col min="8" max="19" width="8.7109375" style="2" customWidth="1"/>
    <col min="20" max="16384" width="9.140625" style="2"/>
  </cols>
  <sheetData>
    <row r="1" spans="1:19" x14ac:dyDescent="0.25">
      <c r="A1" s="62" t="s">
        <v>173</v>
      </c>
      <c r="B1" s="62"/>
      <c r="C1" s="62"/>
      <c r="H1" s="63" t="s">
        <v>174</v>
      </c>
      <c r="I1" s="64"/>
      <c r="J1" s="64"/>
      <c r="K1" s="64"/>
      <c r="L1" s="64"/>
      <c r="M1" s="64"/>
      <c r="N1" s="64"/>
      <c r="O1" s="64"/>
      <c r="P1" s="64"/>
      <c r="Q1" s="64"/>
      <c r="R1" s="64"/>
      <c r="S1" s="65"/>
    </row>
    <row r="2" spans="1:19" ht="15.75" thickBot="1" x14ac:dyDescent="0.3"/>
    <row r="3" spans="1:19" x14ac:dyDescent="0.25">
      <c r="A3" s="46" t="s">
        <v>87</v>
      </c>
      <c r="B3" s="46" t="s">
        <v>3</v>
      </c>
      <c r="D3" s="16" t="s">
        <v>102</v>
      </c>
      <c r="E3" s="16" t="s">
        <v>138</v>
      </c>
      <c r="F3" s="60" t="s">
        <v>126</v>
      </c>
      <c r="G3" s="5" t="s">
        <v>145</v>
      </c>
      <c r="H3" s="5" t="s">
        <v>105</v>
      </c>
      <c r="I3" s="5" t="s">
        <v>106</v>
      </c>
      <c r="J3" s="5" t="s">
        <v>107</v>
      </c>
      <c r="K3" s="5" t="s">
        <v>108</v>
      </c>
      <c r="Q3" s="69" t="s">
        <v>136</v>
      </c>
      <c r="R3" s="69"/>
      <c r="S3" s="69"/>
    </row>
    <row r="4" spans="1:19" x14ac:dyDescent="0.25">
      <c r="A4" s="46" t="s">
        <v>0</v>
      </c>
      <c r="B4" s="46" t="s">
        <v>4</v>
      </c>
      <c r="C4" s="15" t="s">
        <v>137</v>
      </c>
      <c r="D4" s="17">
        <v>0</v>
      </c>
      <c r="E4" s="18">
        <v>2</v>
      </c>
      <c r="F4" s="61"/>
      <c r="G4" s="37">
        <v>1.03</v>
      </c>
      <c r="H4" s="37">
        <v>1.03</v>
      </c>
      <c r="I4" s="14">
        <v>1</v>
      </c>
      <c r="J4" s="14">
        <v>1</v>
      </c>
      <c r="K4" s="14">
        <v>1</v>
      </c>
      <c r="P4" s="66" t="s">
        <v>175</v>
      </c>
      <c r="Q4" s="67"/>
      <c r="R4" s="67"/>
      <c r="S4" s="68"/>
    </row>
    <row r="5" spans="1:19" ht="15.75" thickBot="1" x14ac:dyDescent="0.3">
      <c r="A5" s="47" t="s">
        <v>1</v>
      </c>
      <c r="B5" s="47" t="s">
        <v>5</v>
      </c>
      <c r="D5" s="19">
        <f ca="1">YEAR(TODAY())</f>
        <v>2015</v>
      </c>
      <c r="E5" s="8">
        <f ca="1">D5+E4</f>
        <v>2017</v>
      </c>
    </row>
    <row r="6" spans="1:19" x14ac:dyDescent="0.25">
      <c r="R6" s="7">
        <v>1.03</v>
      </c>
      <c r="S6" s="2" t="s">
        <v>122</v>
      </c>
    </row>
    <row r="7" spans="1:19" x14ac:dyDescent="0.25">
      <c r="A7" s="48"/>
      <c r="B7" s="48"/>
      <c r="C7" s="48" t="s">
        <v>103</v>
      </c>
      <c r="E7" s="3" t="s">
        <v>100</v>
      </c>
      <c r="F7" s="3" t="s">
        <v>101</v>
      </c>
      <c r="G7" s="3" t="s">
        <v>104</v>
      </c>
      <c r="H7" s="3" t="s">
        <v>109</v>
      </c>
      <c r="I7" s="3" t="s">
        <v>110</v>
      </c>
      <c r="J7" s="3" t="s">
        <v>111</v>
      </c>
      <c r="K7" s="3" t="s">
        <v>112</v>
      </c>
      <c r="L7" s="3" t="s">
        <v>113</v>
      </c>
      <c r="M7" s="3" t="s">
        <v>114</v>
      </c>
      <c r="N7" s="3" t="s">
        <v>115</v>
      </c>
      <c r="O7" s="3" t="s">
        <v>116</v>
      </c>
      <c r="P7" s="3" t="s">
        <v>117</v>
      </c>
      <c r="Q7" s="3" t="s">
        <v>118</v>
      </c>
      <c r="R7" s="3" t="s">
        <v>119</v>
      </c>
      <c r="S7" s="3" t="s">
        <v>120</v>
      </c>
    </row>
    <row r="8" spans="1:19" x14ac:dyDescent="0.25">
      <c r="A8" s="39" t="s">
        <v>2</v>
      </c>
      <c r="B8" s="39" t="s">
        <v>93</v>
      </c>
      <c r="C8" s="44">
        <v>1</v>
      </c>
      <c r="E8" s="11" t="str">
        <f>IF($B8="","","Union-Hrly - Headcount")</f>
        <v>Union-Hrly - Headcount</v>
      </c>
      <c r="F8" s="11">
        <f ca="1">IF(E8="","",$E$5)</f>
        <v>2017</v>
      </c>
      <c r="G8" s="11" t="str">
        <f>IF(E8="","",A8)</f>
        <v>001075</v>
      </c>
      <c r="H8" s="13">
        <f t="shared" ref="H8" si="0">IF(G8="","",(IF($C8=0,0,$C8)))</f>
        <v>1</v>
      </c>
      <c r="I8" s="13">
        <f t="shared" ref="I8" si="1">IF(H8="","",(IF($C8=0,0,$C8)))</f>
        <v>1</v>
      </c>
      <c r="J8" s="13">
        <f t="shared" ref="J8" si="2">IF(I8="","",(IF($C8=0,0,$C8)))</f>
        <v>1</v>
      </c>
      <c r="K8" s="13">
        <f t="shared" ref="K8" si="3">IF(J8="","",(IF($C8=0,0,$C8)))</f>
        <v>1</v>
      </c>
      <c r="L8" s="13">
        <f t="shared" ref="L8" si="4">IF(K8="","",(IF($C8=0,0,$C8)))</f>
        <v>1</v>
      </c>
      <c r="M8" s="13">
        <f t="shared" ref="M8" si="5">IF(L8="","",(IF($C8=0,0,$C8)))</f>
        <v>1</v>
      </c>
      <c r="N8" s="13">
        <f t="shared" ref="N8" si="6">IF(M8="","",(IF($C8=0,0,$C8)))</f>
        <v>1</v>
      </c>
      <c r="O8" s="13">
        <f t="shared" ref="O8" si="7">IF(N8="","",(IF($C8=0,0,$C8)))</f>
        <v>1</v>
      </c>
      <c r="P8" s="13">
        <f t="shared" ref="P8" si="8">IF(O8="","",(IF($C8=0,0,$C8)))</f>
        <v>1</v>
      </c>
      <c r="Q8" s="13">
        <f t="shared" ref="Q8" si="9">IF(P8="","",(IF($C8=0,0,$C8)))</f>
        <v>1</v>
      </c>
      <c r="R8" s="13">
        <f t="shared" ref="R8" si="10">IF(Q8="","",(IF($C8=0,0,$C8)))</f>
        <v>1</v>
      </c>
      <c r="S8" s="13">
        <f t="shared" ref="S8" si="11">IF(R8="","",(IF($C8=0,0,$C8)))</f>
        <v>1</v>
      </c>
    </row>
    <row r="9" spans="1:19" x14ac:dyDescent="0.25">
      <c r="A9" s="39" t="s">
        <v>2</v>
      </c>
      <c r="B9" s="39" t="s">
        <v>92</v>
      </c>
      <c r="C9" s="44">
        <v>32.549999999999997</v>
      </c>
      <c r="E9" s="11" t="str">
        <f>IF($B9="","","Union-Hrly - Avg Hourly Rate")</f>
        <v>Union-Hrly - Avg Hourly Rate</v>
      </c>
      <c r="F9" s="11">
        <f t="shared" ref="F9:F13" ca="1" si="12">IF(E9="","",$E$5)</f>
        <v>2017</v>
      </c>
      <c r="G9" s="11" t="str">
        <f t="shared" ref="G9" si="13">IF(E9="","",A9)</f>
        <v>001075</v>
      </c>
      <c r="H9" s="12">
        <f>IF(G9="","",(IF(C9=0,0,C9)*$G$4*$H$4*$I$4*$J$4))</f>
        <v>34.532294999999998</v>
      </c>
      <c r="I9" s="12">
        <f>IF(H9="","",(+H9))</f>
        <v>34.532294999999998</v>
      </c>
      <c r="J9" s="12">
        <f t="shared" ref="J9" si="14">IF(I9="","",(+I9))</f>
        <v>34.532294999999998</v>
      </c>
      <c r="K9" s="12">
        <f t="shared" ref="K9" si="15">IF(J9="","",(+J9))</f>
        <v>34.532294999999998</v>
      </c>
      <c r="L9" s="12">
        <f t="shared" ref="L9" si="16">IF(K9="","",(+K9))</f>
        <v>34.532294999999998</v>
      </c>
      <c r="M9" s="12">
        <f t="shared" ref="M9" si="17">IF(L9="","",(+L9))</f>
        <v>34.532294999999998</v>
      </c>
      <c r="N9" s="12">
        <f t="shared" ref="N9" si="18">IF(M9="","",(+M9))</f>
        <v>34.532294999999998</v>
      </c>
      <c r="O9" s="12">
        <f t="shared" ref="O9" si="19">IF(N9="","",(+N9))</f>
        <v>34.532294999999998</v>
      </c>
      <c r="P9" s="12">
        <f t="shared" ref="P9" si="20">IF(O9="","",(+O9))</f>
        <v>34.532294999999998</v>
      </c>
      <c r="Q9" s="12">
        <f t="shared" ref="Q9" si="21">IF(P9="","",(+P9))</f>
        <v>34.532294999999998</v>
      </c>
      <c r="R9" s="12">
        <f>IF(Q9="","",+Q9*$R$6)</f>
        <v>35.568263850000001</v>
      </c>
      <c r="S9" s="12">
        <f>IF(R9="","",+R9)</f>
        <v>35.568263850000001</v>
      </c>
    </row>
    <row r="10" spans="1:19" x14ac:dyDescent="0.25">
      <c r="A10" s="39" t="s">
        <v>2</v>
      </c>
      <c r="B10" s="39" t="s">
        <v>169</v>
      </c>
      <c r="C10" s="44"/>
      <c r="D10" s="34"/>
      <c r="E10" s="11" t="str">
        <f>IF($B10="","","Union-Hrly - Other Offdty hrs/emp")</f>
        <v>Union-Hrly - Other Offdty hrs/emp</v>
      </c>
      <c r="F10" s="11">
        <f ca="1">IF(E10="","",$E$5)</f>
        <v>2017</v>
      </c>
      <c r="G10" s="11" t="str">
        <f>IF(E10="","",A10)</f>
        <v>001075</v>
      </c>
      <c r="H10" s="36">
        <f t="shared" ref="H10:S10" si="22">IF(G10="","",IF(H$7="FEB",8,0))</f>
        <v>0</v>
      </c>
      <c r="I10" s="36">
        <f t="shared" si="22"/>
        <v>8</v>
      </c>
      <c r="J10" s="36">
        <f t="shared" si="22"/>
        <v>0</v>
      </c>
      <c r="K10" s="36">
        <f t="shared" si="22"/>
        <v>0</v>
      </c>
      <c r="L10" s="36">
        <f t="shared" si="22"/>
        <v>0</v>
      </c>
      <c r="M10" s="36">
        <f t="shared" si="22"/>
        <v>0</v>
      </c>
      <c r="N10" s="36">
        <f t="shared" si="22"/>
        <v>0</v>
      </c>
      <c r="O10" s="36">
        <f t="shared" si="22"/>
        <v>0</v>
      </c>
      <c r="P10" s="36">
        <f t="shared" si="22"/>
        <v>0</v>
      </c>
      <c r="Q10" s="36">
        <f t="shared" si="22"/>
        <v>0</v>
      </c>
      <c r="R10" s="36">
        <f t="shared" si="22"/>
        <v>0</v>
      </c>
      <c r="S10" s="36">
        <f t="shared" si="22"/>
        <v>0</v>
      </c>
    </row>
    <row r="11" spans="1:19" x14ac:dyDescent="0.25">
      <c r="A11" s="39" t="s">
        <v>2</v>
      </c>
      <c r="B11" s="45" t="s">
        <v>127</v>
      </c>
      <c r="C11" s="44">
        <v>200</v>
      </c>
      <c r="D11" s="6"/>
      <c r="E11" s="11" t="str">
        <f>IF($B11="","","Union-Hrly - Vacation Hours")</f>
        <v>Union-Hrly - Vacation Hours</v>
      </c>
      <c r="F11" s="11">
        <f t="shared" ca="1" si="12"/>
        <v>2017</v>
      </c>
      <c r="G11" s="11" t="str">
        <f>IF(E11="","",A11)</f>
        <v>001075</v>
      </c>
      <c r="H11" s="33">
        <f>IF(G11="","",($C11*'VACSICK EST'!C$50))</f>
        <v>8.4637065748272864</v>
      </c>
      <c r="I11" s="33">
        <f>IF(H11="","",($C11*'VACSICK EST'!D$50))</f>
        <v>9.019186694810994</v>
      </c>
      <c r="J11" s="33">
        <f>IF(I11="","",($C11*'VACSICK EST'!E$50))</f>
        <v>9.5746668147946981</v>
      </c>
      <c r="K11" s="33">
        <f>IF(J11="","",($C11*'VACSICK EST'!F$50))</f>
        <v>13.920084926738344</v>
      </c>
      <c r="L11" s="33">
        <f>IF(K11="","",($C11*'VACSICK EST'!G$50))</f>
        <v>17.388585089267714</v>
      </c>
      <c r="M11" s="33">
        <f>IF(L11="","",($C11*'VACSICK EST'!H$50))</f>
        <v>19.643752083050451</v>
      </c>
      <c r="N11" s="33">
        <f>IF(M11="","",($C11*'VACSICK EST'!I$50))</f>
        <v>22.73436117728868</v>
      </c>
      <c r="O11" s="33">
        <f>IF(N11="","",($C11*'VACSICK EST'!J$50))</f>
        <v>15.390831697752979</v>
      </c>
      <c r="P11" s="33">
        <f>IF(O11="","",($C11*'VACSICK EST'!K$50))</f>
        <v>13.703818000024686</v>
      </c>
      <c r="Q11" s="33">
        <f>IF(P11="","",($C11*'VACSICK EST'!L$50))</f>
        <v>18.087749400287205</v>
      </c>
      <c r="R11" s="33">
        <f>IF(Q11="","",($C11*'VACSICK EST'!M$50))</f>
        <v>17.34151329243354</v>
      </c>
      <c r="S11" s="33">
        <f>IF(R11="","",($C11*'VACSICK EST'!N$50))</f>
        <v>34.731744248723423</v>
      </c>
    </row>
    <row r="12" spans="1:19" x14ac:dyDescent="0.25">
      <c r="A12" s="39" t="s">
        <v>2</v>
      </c>
      <c r="B12" s="39" t="s">
        <v>95</v>
      </c>
      <c r="C12" s="44">
        <v>40</v>
      </c>
      <c r="E12" s="11" t="str">
        <f>IF($B12="","","Union-Hrly - Sick Time Hours")</f>
        <v>Union-Hrly - Sick Time Hours</v>
      </c>
      <c r="F12" s="11">
        <f t="shared" ca="1" si="12"/>
        <v>2017</v>
      </c>
      <c r="G12" s="11" t="str">
        <f>IF(E12="","",A12)</f>
        <v>001075</v>
      </c>
      <c r="H12" s="33">
        <f>IF(G12="","",($C12*'VACSICK EST'!C$30))</f>
        <v>5.0206297898724825</v>
      </c>
      <c r="I12" s="33">
        <f>IF(H12="","",($C12*'VACSICK EST'!D$30))</f>
        <v>4.3254628595396252</v>
      </c>
      <c r="J12" s="33">
        <f>IF(I12="","",($C12*'VACSICK EST'!E$30))</f>
        <v>3.9866328079765485</v>
      </c>
      <c r="K12" s="33">
        <f>IF(J12="","",($C12*'VACSICK EST'!F$30))</f>
        <v>3.5312729378188501</v>
      </c>
      <c r="L12" s="33">
        <f>IF(K12="","",($C12*'VACSICK EST'!G$30))</f>
        <v>2.9281992131045897</v>
      </c>
      <c r="M12" s="33">
        <f>IF(L12="","",($C12*'VACSICK EST'!H$30))</f>
        <v>2.7179349238407422</v>
      </c>
      <c r="N12" s="33">
        <f>IF(M12="","",($C12*'VACSICK EST'!I$30))</f>
        <v>2.9145220043493527</v>
      </c>
      <c r="O12" s="33">
        <f>IF(N12="","",($C12*'VACSICK EST'!J$30))</f>
        <v>3.1324455305161325</v>
      </c>
      <c r="P12" s="33">
        <f>IF(O12="","",($C12*'VACSICK EST'!K$30))</f>
        <v>2.8900853913733289</v>
      </c>
      <c r="Q12" s="33">
        <f>IF(P12="","",($C12*'VACSICK EST'!L$30))</f>
        <v>2.8559835508769371</v>
      </c>
      <c r="R12" s="33">
        <f>IF(Q12="","",($C12*'VACSICK EST'!M$30))</f>
        <v>2.6623142749027777</v>
      </c>
      <c r="S12" s="33">
        <f>IF(R12="","",($C12*'VACSICK EST'!N$30))</f>
        <v>3.0345167158286337</v>
      </c>
    </row>
    <row r="13" spans="1:19" x14ac:dyDescent="0.25">
      <c r="A13" s="39" t="s">
        <v>8</v>
      </c>
      <c r="B13" s="39" t="s">
        <v>93</v>
      </c>
      <c r="C13" s="44">
        <v>4</v>
      </c>
      <c r="E13" s="11" t="str">
        <f t="shared" ref="E13" si="23">IF($B13="","","Union-Hrly - Headcount")</f>
        <v>Union-Hrly - Headcount</v>
      </c>
      <c r="F13" s="11">
        <f t="shared" ca="1" si="12"/>
        <v>2017</v>
      </c>
      <c r="G13" s="11" t="str">
        <f t="shared" ref="G13:G76" si="24">IF(E13="","",A13)</f>
        <v>001280</v>
      </c>
      <c r="H13" s="13">
        <f t="shared" ref="H13" si="25">IF(G13="","",(IF($C13=0,0,$C13)))</f>
        <v>4</v>
      </c>
      <c r="I13" s="13">
        <f t="shared" ref="I13" si="26">IF(H13="","",(IF($C13=0,0,$C13)))</f>
        <v>4</v>
      </c>
      <c r="J13" s="13">
        <f t="shared" ref="J13" si="27">IF(I13="","",(IF($C13=0,0,$C13)))</f>
        <v>4</v>
      </c>
      <c r="K13" s="13">
        <f t="shared" ref="K13" si="28">IF(J13="","",(IF($C13=0,0,$C13)))</f>
        <v>4</v>
      </c>
      <c r="L13" s="13">
        <f t="shared" ref="L13" si="29">IF(K13="","",(IF($C13=0,0,$C13)))</f>
        <v>4</v>
      </c>
      <c r="M13" s="13">
        <f t="shared" ref="M13" si="30">IF(L13="","",(IF($C13=0,0,$C13)))</f>
        <v>4</v>
      </c>
      <c r="N13" s="13">
        <f t="shared" ref="N13" si="31">IF(M13="","",(IF($C13=0,0,$C13)))</f>
        <v>4</v>
      </c>
      <c r="O13" s="13">
        <f t="shared" ref="O13" si="32">IF(N13="","",(IF($C13=0,0,$C13)))</f>
        <v>4</v>
      </c>
      <c r="P13" s="13">
        <f t="shared" ref="P13" si="33">IF(O13="","",(IF($C13=0,0,$C13)))</f>
        <v>4</v>
      </c>
      <c r="Q13" s="13">
        <f t="shared" ref="Q13" si="34">IF(P13="","",(IF($C13=0,0,$C13)))</f>
        <v>4</v>
      </c>
      <c r="R13" s="13">
        <f t="shared" ref="R13" si="35">IF(Q13="","",(IF($C13=0,0,$C13)))</f>
        <v>4</v>
      </c>
      <c r="S13" s="13">
        <f t="shared" ref="S13" si="36">IF(R13="","",(IF($C13=0,0,$C13)))</f>
        <v>4</v>
      </c>
    </row>
    <row r="14" spans="1:19" x14ac:dyDescent="0.25">
      <c r="A14" s="39" t="s">
        <v>8</v>
      </c>
      <c r="B14" s="39" t="s">
        <v>92</v>
      </c>
      <c r="C14" s="44">
        <v>28.947499999999998</v>
      </c>
      <c r="E14" s="11" t="str">
        <f t="shared" ref="E14" si="37">IF($B14="","","Union-Hrly - Avg Hourly Rate")</f>
        <v>Union-Hrly - Avg Hourly Rate</v>
      </c>
      <c r="F14" s="11">
        <f t="shared" ref="F14:F77" ca="1" si="38">IF(E14="","",$E$5)</f>
        <v>2017</v>
      </c>
      <c r="G14" s="11" t="str">
        <f t="shared" si="24"/>
        <v>001280</v>
      </c>
      <c r="H14" s="12">
        <f t="shared" ref="H14" si="39">IF(G14="","",(IF(C14=0,0,C14)*$G$4*$H$4*$I$4*$J$4))</f>
        <v>30.71040275</v>
      </c>
      <c r="I14" s="12">
        <f t="shared" ref="I14" si="40">IF(H14="","",(+H14))</f>
        <v>30.71040275</v>
      </c>
      <c r="J14" s="12">
        <f t="shared" ref="J14" si="41">IF(I14="","",(+I14))</f>
        <v>30.71040275</v>
      </c>
      <c r="K14" s="12">
        <f t="shared" ref="K14" si="42">IF(J14="","",(+J14))</f>
        <v>30.71040275</v>
      </c>
      <c r="L14" s="12">
        <f t="shared" ref="L14" si="43">IF(K14="","",(+K14))</f>
        <v>30.71040275</v>
      </c>
      <c r="M14" s="12">
        <f t="shared" ref="M14" si="44">IF(L14="","",(+L14))</f>
        <v>30.71040275</v>
      </c>
      <c r="N14" s="12">
        <f t="shared" ref="N14" si="45">IF(M14="","",(+M14))</f>
        <v>30.71040275</v>
      </c>
      <c r="O14" s="12">
        <f t="shared" ref="O14" si="46">IF(N14="","",(+N14))</f>
        <v>30.71040275</v>
      </c>
      <c r="P14" s="12">
        <f t="shared" ref="P14" si="47">IF(O14="","",(+O14))</f>
        <v>30.71040275</v>
      </c>
      <c r="Q14" s="12">
        <f t="shared" ref="Q14" si="48">IF(P14="","",(+P14))</f>
        <v>30.71040275</v>
      </c>
      <c r="R14" s="12">
        <f t="shared" ref="R14" si="49">IF(Q14="","",+Q14*$R$6)</f>
        <v>31.631714832500002</v>
      </c>
      <c r="S14" s="12">
        <f t="shared" ref="S14" si="50">IF(R14="","",+R14)</f>
        <v>31.631714832500002</v>
      </c>
    </row>
    <row r="15" spans="1:19" x14ac:dyDescent="0.25">
      <c r="A15" s="39" t="s">
        <v>8</v>
      </c>
      <c r="B15" s="39" t="s">
        <v>169</v>
      </c>
      <c r="C15" s="44"/>
      <c r="E15" s="11" t="str">
        <f t="shared" ref="E15" si="51">IF($B15="","","Union-Hrly - Other Offdty hrs/emp")</f>
        <v>Union-Hrly - Other Offdty hrs/emp</v>
      </c>
      <c r="F15" s="11">
        <f t="shared" ca="1" si="38"/>
        <v>2017</v>
      </c>
      <c r="G15" s="11" t="str">
        <f t="shared" si="24"/>
        <v>001280</v>
      </c>
      <c r="H15" s="36">
        <f t="shared" ref="H15:S15" si="52">IF(G15="","",IF(H$7="FEB",8,0))</f>
        <v>0</v>
      </c>
      <c r="I15" s="36">
        <f t="shared" si="52"/>
        <v>8</v>
      </c>
      <c r="J15" s="36">
        <f t="shared" si="52"/>
        <v>0</v>
      </c>
      <c r="K15" s="36">
        <f t="shared" si="52"/>
        <v>0</v>
      </c>
      <c r="L15" s="36">
        <f t="shared" si="52"/>
        <v>0</v>
      </c>
      <c r="M15" s="36">
        <f t="shared" si="52"/>
        <v>0</v>
      </c>
      <c r="N15" s="36">
        <f t="shared" si="52"/>
        <v>0</v>
      </c>
      <c r="O15" s="36">
        <f t="shared" si="52"/>
        <v>0</v>
      </c>
      <c r="P15" s="36">
        <f t="shared" si="52"/>
        <v>0</v>
      </c>
      <c r="Q15" s="36">
        <f t="shared" si="52"/>
        <v>0</v>
      </c>
      <c r="R15" s="36">
        <f t="shared" si="52"/>
        <v>0</v>
      </c>
      <c r="S15" s="36">
        <f t="shared" si="52"/>
        <v>0</v>
      </c>
    </row>
    <row r="16" spans="1:19" x14ac:dyDescent="0.25">
      <c r="A16" s="39" t="s">
        <v>8</v>
      </c>
      <c r="B16" s="39" t="s">
        <v>127</v>
      </c>
      <c r="C16" s="44">
        <v>680</v>
      </c>
      <c r="E16" s="11" t="str">
        <f t="shared" ref="E16" si="53">IF($B16="","","Union-Hrly - Vacation Hours")</f>
        <v>Union-Hrly - Vacation Hours</v>
      </c>
      <c r="F16" s="11">
        <f t="shared" ca="1" si="38"/>
        <v>2017</v>
      </c>
      <c r="G16" s="11" t="str">
        <f t="shared" si="24"/>
        <v>001280</v>
      </c>
      <c r="H16" s="33">
        <f>IF(G16="","",($C16*'VACSICK EST'!C$50))</f>
        <v>28.776602354412777</v>
      </c>
      <c r="I16" s="33">
        <f>IF(H16="","",($C16*'VACSICK EST'!D$50))</f>
        <v>30.665234762357379</v>
      </c>
      <c r="J16" s="33">
        <f>IF(I16="","",($C16*'VACSICK EST'!E$50))</f>
        <v>32.55386717030197</v>
      </c>
      <c r="K16" s="33">
        <f>IF(J16="","",($C16*'VACSICK EST'!F$50))</f>
        <v>47.328288750910367</v>
      </c>
      <c r="L16" s="33">
        <f>IF(K16="","",($C16*'VACSICK EST'!G$50))</f>
        <v>59.121189303510228</v>
      </c>
      <c r="M16" s="33">
        <f>IF(L16="","",($C16*'VACSICK EST'!H$50))</f>
        <v>66.788757082371532</v>
      </c>
      <c r="N16" s="33">
        <f>IF(M16="","",($C16*'VACSICK EST'!I$50))</f>
        <v>77.29682800278151</v>
      </c>
      <c r="O16" s="33">
        <f>IF(N16="","",($C16*'VACSICK EST'!J$50))</f>
        <v>52.328827772360128</v>
      </c>
      <c r="P16" s="33">
        <f>IF(O16="","",($C16*'VACSICK EST'!K$50))</f>
        <v>46.592981200083933</v>
      </c>
      <c r="Q16" s="33">
        <f>IF(P16="","",($C16*'VACSICK EST'!L$50))</f>
        <v>61.498347960976496</v>
      </c>
      <c r="R16" s="33">
        <f>IF(Q16="","",($C16*'VACSICK EST'!M$50))</f>
        <v>58.961145194274032</v>
      </c>
      <c r="S16" s="33">
        <f>IF(R16="","",($C16*'VACSICK EST'!N$50))</f>
        <v>118.08793044565964</v>
      </c>
    </row>
    <row r="17" spans="1:19" x14ac:dyDescent="0.25">
      <c r="A17" s="39" t="s">
        <v>8</v>
      </c>
      <c r="B17" s="39" t="s">
        <v>95</v>
      </c>
      <c r="C17" s="44">
        <v>160</v>
      </c>
      <c r="E17" s="11" t="str">
        <f t="shared" ref="E17" si="54">IF($B17="","","Union-Hrly - Sick Time Hours")</f>
        <v>Union-Hrly - Sick Time Hours</v>
      </c>
      <c r="F17" s="11">
        <f t="shared" ca="1" si="38"/>
        <v>2017</v>
      </c>
      <c r="G17" s="11" t="str">
        <f t="shared" si="24"/>
        <v>001280</v>
      </c>
      <c r="H17" s="33">
        <f>IF(G17="","",($C17*'VACSICK EST'!C$30))</f>
        <v>20.08251915948993</v>
      </c>
      <c r="I17" s="33">
        <f>IF(H17="","",($C17*'VACSICK EST'!D$30))</f>
        <v>17.301851438158501</v>
      </c>
      <c r="J17" s="33">
        <f>IF(I17="","",($C17*'VACSICK EST'!E$30))</f>
        <v>15.946531231906194</v>
      </c>
      <c r="K17" s="33">
        <f>IF(J17="","",($C17*'VACSICK EST'!F$30))</f>
        <v>14.1250917512754</v>
      </c>
      <c r="L17" s="33">
        <f>IF(K17="","",($C17*'VACSICK EST'!G$30))</f>
        <v>11.712796852418359</v>
      </c>
      <c r="M17" s="33">
        <f>IF(L17="","",($C17*'VACSICK EST'!H$30))</f>
        <v>10.871739695362969</v>
      </c>
      <c r="N17" s="33">
        <f>IF(M17="","",($C17*'VACSICK EST'!I$30))</f>
        <v>11.658088017397411</v>
      </c>
      <c r="O17" s="33">
        <f>IF(N17="","",($C17*'VACSICK EST'!J$30))</f>
        <v>12.52978212206453</v>
      </c>
      <c r="P17" s="33">
        <f>IF(O17="","",($C17*'VACSICK EST'!K$30))</f>
        <v>11.560341565493315</v>
      </c>
      <c r="Q17" s="33">
        <f>IF(P17="","",($C17*'VACSICK EST'!L$30))</f>
        <v>11.423934203507748</v>
      </c>
      <c r="R17" s="33">
        <f>IF(Q17="","",($C17*'VACSICK EST'!M$30))</f>
        <v>10.649257099611111</v>
      </c>
      <c r="S17" s="33">
        <f>IF(R17="","",($C17*'VACSICK EST'!N$30))</f>
        <v>12.138066863314535</v>
      </c>
    </row>
    <row r="18" spans="1:19" x14ac:dyDescent="0.25">
      <c r="A18" s="39" t="s">
        <v>9</v>
      </c>
      <c r="B18" s="39" t="s">
        <v>93</v>
      </c>
      <c r="C18" s="44">
        <v>21</v>
      </c>
      <c r="E18" s="11" t="str">
        <f t="shared" ref="E18" si="55">IF($B18="","","Union-Hrly - Headcount")</f>
        <v>Union-Hrly - Headcount</v>
      </c>
      <c r="F18" s="11">
        <f t="shared" ca="1" si="38"/>
        <v>2017</v>
      </c>
      <c r="G18" s="11" t="str">
        <f t="shared" si="24"/>
        <v>001295</v>
      </c>
      <c r="H18" s="13">
        <f t="shared" ref="H18" si="56">IF(G18="","",(IF($C18=0,0,$C18)))</f>
        <v>21</v>
      </c>
      <c r="I18" s="13">
        <f t="shared" ref="I18" si="57">IF(H18="","",(IF($C18=0,0,$C18)))</f>
        <v>21</v>
      </c>
      <c r="J18" s="13">
        <f t="shared" ref="J18" si="58">IF(I18="","",(IF($C18=0,0,$C18)))</f>
        <v>21</v>
      </c>
      <c r="K18" s="13">
        <f t="shared" ref="K18" si="59">IF(J18="","",(IF($C18=0,0,$C18)))</f>
        <v>21</v>
      </c>
      <c r="L18" s="13">
        <f t="shared" ref="L18" si="60">IF(K18="","",(IF($C18=0,0,$C18)))</f>
        <v>21</v>
      </c>
      <c r="M18" s="13">
        <f t="shared" ref="M18" si="61">IF(L18="","",(IF($C18=0,0,$C18)))</f>
        <v>21</v>
      </c>
      <c r="N18" s="13">
        <f t="shared" ref="N18" si="62">IF(M18="","",(IF($C18=0,0,$C18)))</f>
        <v>21</v>
      </c>
      <c r="O18" s="13">
        <f t="shared" ref="O18" si="63">IF(N18="","",(IF($C18=0,0,$C18)))</f>
        <v>21</v>
      </c>
      <c r="P18" s="13">
        <f t="shared" ref="P18" si="64">IF(O18="","",(IF($C18=0,0,$C18)))</f>
        <v>21</v>
      </c>
      <c r="Q18" s="13">
        <f t="shared" ref="Q18" si="65">IF(P18="","",(IF($C18=0,0,$C18)))</f>
        <v>21</v>
      </c>
      <c r="R18" s="13">
        <f t="shared" ref="R18" si="66">IF(Q18="","",(IF($C18=0,0,$C18)))</f>
        <v>21</v>
      </c>
      <c r="S18" s="13">
        <f t="shared" ref="S18" si="67">IF(R18="","",(IF($C18=0,0,$C18)))</f>
        <v>21</v>
      </c>
    </row>
    <row r="19" spans="1:19" x14ac:dyDescent="0.25">
      <c r="A19" s="39" t="s">
        <v>9</v>
      </c>
      <c r="B19" s="39" t="s">
        <v>92</v>
      </c>
      <c r="C19" s="44">
        <v>31.726190476190471</v>
      </c>
      <c r="E19" s="11" t="str">
        <f t="shared" ref="E19" si="68">IF($B19="","","Union-Hrly - Avg Hourly Rate")</f>
        <v>Union-Hrly - Avg Hourly Rate</v>
      </c>
      <c r="F19" s="11">
        <f t="shared" ca="1" si="38"/>
        <v>2017</v>
      </c>
      <c r="G19" s="11" t="str">
        <f t="shared" si="24"/>
        <v>001295</v>
      </c>
      <c r="H19" s="12">
        <f t="shared" ref="H19" si="69">IF(G19="","",(IF(C19=0,0,C19)*$G$4*$H$4*$I$4*$J$4))</f>
        <v>33.658315476190474</v>
      </c>
      <c r="I19" s="12">
        <f t="shared" ref="I19" si="70">IF(H19="","",(+H19))</f>
        <v>33.658315476190474</v>
      </c>
      <c r="J19" s="12">
        <f t="shared" ref="J19" si="71">IF(I19="","",(+I19))</f>
        <v>33.658315476190474</v>
      </c>
      <c r="K19" s="12">
        <f t="shared" ref="K19" si="72">IF(J19="","",(+J19))</f>
        <v>33.658315476190474</v>
      </c>
      <c r="L19" s="12">
        <f t="shared" ref="L19" si="73">IF(K19="","",(+K19))</f>
        <v>33.658315476190474</v>
      </c>
      <c r="M19" s="12">
        <f t="shared" ref="M19" si="74">IF(L19="","",(+L19))</f>
        <v>33.658315476190474</v>
      </c>
      <c r="N19" s="12">
        <f t="shared" ref="N19" si="75">IF(M19="","",(+M19))</f>
        <v>33.658315476190474</v>
      </c>
      <c r="O19" s="12">
        <f t="shared" ref="O19" si="76">IF(N19="","",(+N19))</f>
        <v>33.658315476190474</v>
      </c>
      <c r="P19" s="12">
        <f t="shared" ref="P19" si="77">IF(O19="","",(+O19))</f>
        <v>33.658315476190474</v>
      </c>
      <c r="Q19" s="12">
        <f t="shared" ref="Q19" si="78">IF(P19="","",(+P19))</f>
        <v>33.658315476190474</v>
      </c>
      <c r="R19" s="12">
        <f t="shared" ref="R19" si="79">IF(Q19="","",+Q19*$R$6)</f>
        <v>34.668064940476192</v>
      </c>
      <c r="S19" s="12">
        <f t="shared" ref="S19" si="80">IF(R19="","",+R19)</f>
        <v>34.668064940476192</v>
      </c>
    </row>
    <row r="20" spans="1:19" x14ac:dyDescent="0.25">
      <c r="A20" s="39" t="s">
        <v>9</v>
      </c>
      <c r="B20" s="39" t="s">
        <v>169</v>
      </c>
      <c r="C20" s="44"/>
      <c r="E20" s="11" t="str">
        <f t="shared" ref="E20" si="81">IF($B20="","","Union-Hrly - Other Offdty hrs/emp")</f>
        <v>Union-Hrly - Other Offdty hrs/emp</v>
      </c>
      <c r="F20" s="11">
        <f t="shared" ca="1" si="38"/>
        <v>2017</v>
      </c>
      <c r="G20" s="11" t="str">
        <f t="shared" si="24"/>
        <v>001295</v>
      </c>
      <c r="H20" s="36">
        <f t="shared" ref="H20:S20" si="82">IF(G20="","",IF(H$7="FEB",8,0))</f>
        <v>0</v>
      </c>
      <c r="I20" s="36">
        <f t="shared" si="82"/>
        <v>8</v>
      </c>
      <c r="J20" s="36">
        <f t="shared" si="82"/>
        <v>0</v>
      </c>
      <c r="K20" s="36">
        <f t="shared" si="82"/>
        <v>0</v>
      </c>
      <c r="L20" s="36">
        <f t="shared" si="82"/>
        <v>0</v>
      </c>
      <c r="M20" s="36">
        <f t="shared" si="82"/>
        <v>0</v>
      </c>
      <c r="N20" s="36">
        <f t="shared" si="82"/>
        <v>0</v>
      </c>
      <c r="O20" s="36">
        <f t="shared" si="82"/>
        <v>0</v>
      </c>
      <c r="P20" s="36">
        <f t="shared" si="82"/>
        <v>0</v>
      </c>
      <c r="Q20" s="36">
        <f t="shared" si="82"/>
        <v>0</v>
      </c>
      <c r="R20" s="36">
        <f t="shared" si="82"/>
        <v>0</v>
      </c>
      <c r="S20" s="36">
        <f t="shared" si="82"/>
        <v>0</v>
      </c>
    </row>
    <row r="21" spans="1:19" x14ac:dyDescent="0.25">
      <c r="A21" s="39" t="s">
        <v>9</v>
      </c>
      <c r="B21" s="45" t="s">
        <v>127</v>
      </c>
      <c r="C21" s="44">
        <v>3600</v>
      </c>
      <c r="E21" s="11" t="str">
        <f t="shared" ref="E21" si="83">IF($B21="","","Union-Hrly - Vacation Hours")</f>
        <v>Union-Hrly - Vacation Hours</v>
      </c>
      <c r="F21" s="11">
        <f t="shared" ca="1" si="38"/>
        <v>2017</v>
      </c>
      <c r="G21" s="11" t="str">
        <f t="shared" si="24"/>
        <v>001295</v>
      </c>
      <c r="H21" s="33">
        <f>IF(G21="","",($C21*'VACSICK EST'!C$50))</f>
        <v>152.34671834689118</v>
      </c>
      <c r="I21" s="33">
        <f>IF(H21="","",($C21*'VACSICK EST'!D$50))</f>
        <v>162.34536050659787</v>
      </c>
      <c r="J21" s="33">
        <f>IF(I21="","",($C21*'VACSICK EST'!E$50))</f>
        <v>172.34400266630456</v>
      </c>
      <c r="K21" s="33">
        <f>IF(J21="","",($C21*'VACSICK EST'!F$50))</f>
        <v>250.56152868129018</v>
      </c>
      <c r="L21" s="33">
        <f>IF(K21="","",($C21*'VACSICK EST'!G$50))</f>
        <v>312.99453160681884</v>
      </c>
      <c r="M21" s="33">
        <f>IF(L21="","",($C21*'VACSICK EST'!H$50))</f>
        <v>353.58753749490813</v>
      </c>
      <c r="N21" s="33">
        <f>IF(M21="","",($C21*'VACSICK EST'!I$50))</f>
        <v>409.21850119119625</v>
      </c>
      <c r="O21" s="33">
        <f>IF(N21="","",($C21*'VACSICK EST'!J$50))</f>
        <v>277.03497055955364</v>
      </c>
      <c r="P21" s="33">
        <f>IF(O21="","",($C21*'VACSICK EST'!K$50))</f>
        <v>246.66872400044437</v>
      </c>
      <c r="Q21" s="33">
        <f>IF(P21="","",($C21*'VACSICK EST'!L$50))</f>
        <v>325.57948920516964</v>
      </c>
      <c r="R21" s="33">
        <f>IF(Q21="","",($C21*'VACSICK EST'!M$50))</f>
        <v>312.14723926380367</v>
      </c>
      <c r="S21" s="33">
        <f>IF(R21="","",($C21*'VACSICK EST'!N$50))</f>
        <v>625.17139647702163</v>
      </c>
    </row>
    <row r="22" spans="1:19" x14ac:dyDescent="0.25">
      <c r="A22" s="39" t="s">
        <v>9</v>
      </c>
      <c r="B22" s="39" t="s">
        <v>95</v>
      </c>
      <c r="C22" s="44">
        <v>840</v>
      </c>
      <c r="E22" s="11" t="str">
        <f t="shared" ref="E22" si="84">IF($B22="","","Union-Hrly - Sick Time Hours")</f>
        <v>Union-Hrly - Sick Time Hours</v>
      </c>
      <c r="F22" s="11">
        <f t="shared" ca="1" si="38"/>
        <v>2017</v>
      </c>
      <c r="G22" s="11" t="str">
        <f t="shared" si="24"/>
        <v>001295</v>
      </c>
      <c r="H22" s="33">
        <f>IF(G22="","",($C22*'VACSICK EST'!C$30))</f>
        <v>105.43322558732214</v>
      </c>
      <c r="I22" s="33">
        <f>IF(H22="","",($C22*'VACSICK EST'!D$30))</f>
        <v>90.834720050332123</v>
      </c>
      <c r="J22" s="33">
        <f>IF(I22="","",($C22*'VACSICK EST'!E$30))</f>
        <v>83.719288967507509</v>
      </c>
      <c r="K22" s="33">
        <f>IF(J22="","",($C22*'VACSICK EST'!F$30))</f>
        <v>74.156731694195855</v>
      </c>
      <c r="L22" s="33">
        <f>IF(K22="","",($C22*'VACSICK EST'!G$30))</f>
        <v>61.492183475196384</v>
      </c>
      <c r="M22" s="33">
        <f>IF(L22="","",($C22*'VACSICK EST'!H$30))</f>
        <v>57.076633400655588</v>
      </c>
      <c r="N22" s="33">
        <f>IF(M22="","",($C22*'VACSICK EST'!I$30))</f>
        <v>61.204962091336405</v>
      </c>
      <c r="O22" s="33">
        <f>IF(N22="","",($C22*'VACSICK EST'!J$30))</f>
        <v>65.781356140838781</v>
      </c>
      <c r="P22" s="33">
        <f>IF(O22="","",($C22*'VACSICK EST'!K$30))</f>
        <v>60.691793218839905</v>
      </c>
      <c r="Q22" s="33">
        <f>IF(P22="","",($C22*'VACSICK EST'!L$30))</f>
        <v>59.975654568415678</v>
      </c>
      <c r="R22" s="33">
        <f>IF(Q22="","",($C22*'VACSICK EST'!M$30))</f>
        <v>55.908599772958333</v>
      </c>
      <c r="S22" s="33">
        <f>IF(R22="","",($C22*'VACSICK EST'!N$30))</f>
        <v>63.724851032401304</v>
      </c>
    </row>
    <row r="23" spans="1:19" x14ac:dyDescent="0.25">
      <c r="A23" s="39" t="s">
        <v>12</v>
      </c>
      <c r="B23" s="39" t="s">
        <v>93</v>
      </c>
      <c r="C23" s="44">
        <v>9</v>
      </c>
      <c r="E23" s="11" t="str">
        <f t="shared" ref="E23" si="85">IF($B23="","","Union-Hrly - Headcount")</f>
        <v>Union-Hrly - Headcount</v>
      </c>
      <c r="F23" s="11">
        <f t="shared" ca="1" si="38"/>
        <v>2017</v>
      </c>
      <c r="G23" s="11" t="str">
        <f t="shared" si="24"/>
        <v>001345</v>
      </c>
      <c r="H23" s="13">
        <f t="shared" ref="H23" si="86">IF(G23="","",(IF($C23=0,0,$C23)))</f>
        <v>9</v>
      </c>
      <c r="I23" s="13">
        <f t="shared" ref="I23" si="87">IF(H23="","",(IF($C23=0,0,$C23)))</f>
        <v>9</v>
      </c>
      <c r="J23" s="13">
        <f t="shared" ref="J23" si="88">IF(I23="","",(IF($C23=0,0,$C23)))</f>
        <v>9</v>
      </c>
      <c r="K23" s="13">
        <f t="shared" ref="K23" si="89">IF(J23="","",(IF($C23=0,0,$C23)))</f>
        <v>9</v>
      </c>
      <c r="L23" s="13">
        <f t="shared" ref="L23" si="90">IF(K23="","",(IF($C23=0,0,$C23)))</f>
        <v>9</v>
      </c>
      <c r="M23" s="13">
        <f t="shared" ref="M23" si="91">IF(L23="","",(IF($C23=0,0,$C23)))</f>
        <v>9</v>
      </c>
      <c r="N23" s="13">
        <f t="shared" ref="N23" si="92">IF(M23="","",(IF($C23=0,0,$C23)))</f>
        <v>9</v>
      </c>
      <c r="O23" s="13">
        <f t="shared" ref="O23" si="93">IF(N23="","",(IF($C23=0,0,$C23)))</f>
        <v>9</v>
      </c>
      <c r="P23" s="13">
        <f t="shared" ref="P23" si="94">IF(O23="","",(IF($C23=0,0,$C23)))</f>
        <v>9</v>
      </c>
      <c r="Q23" s="13">
        <f t="shared" ref="Q23" si="95">IF(P23="","",(IF($C23=0,0,$C23)))</f>
        <v>9</v>
      </c>
      <c r="R23" s="13">
        <f t="shared" ref="R23" si="96">IF(Q23="","",(IF($C23=0,0,$C23)))</f>
        <v>9</v>
      </c>
      <c r="S23" s="13">
        <f t="shared" ref="S23" si="97">IF(R23="","",(IF($C23=0,0,$C23)))</f>
        <v>9</v>
      </c>
    </row>
    <row r="24" spans="1:19" x14ac:dyDescent="0.25">
      <c r="A24" s="39" t="s">
        <v>12</v>
      </c>
      <c r="B24" s="39" t="s">
        <v>92</v>
      </c>
      <c r="C24" s="44">
        <v>33.111111111111114</v>
      </c>
      <c r="E24" s="11" t="str">
        <f t="shared" ref="E24" si="98">IF($B24="","","Union-Hrly - Avg Hourly Rate")</f>
        <v>Union-Hrly - Avg Hourly Rate</v>
      </c>
      <c r="F24" s="11">
        <f t="shared" ca="1" si="38"/>
        <v>2017</v>
      </c>
      <c r="G24" s="11" t="str">
        <f t="shared" si="24"/>
        <v>001345</v>
      </c>
      <c r="H24" s="12">
        <f t="shared" ref="H24" si="99">IF(G24="","",(IF(C24=0,0,C24)*$G$4*$H$4*$I$4*$J$4))</f>
        <v>35.12757777777778</v>
      </c>
      <c r="I24" s="12">
        <f t="shared" ref="I24" si="100">IF(H24="","",(+H24))</f>
        <v>35.12757777777778</v>
      </c>
      <c r="J24" s="12">
        <f t="shared" ref="J24" si="101">IF(I24="","",(+I24))</f>
        <v>35.12757777777778</v>
      </c>
      <c r="K24" s="12">
        <f t="shared" ref="K24" si="102">IF(J24="","",(+J24))</f>
        <v>35.12757777777778</v>
      </c>
      <c r="L24" s="12">
        <f t="shared" ref="L24" si="103">IF(K24="","",(+K24))</f>
        <v>35.12757777777778</v>
      </c>
      <c r="M24" s="12">
        <f t="shared" ref="M24" si="104">IF(L24="","",(+L24))</f>
        <v>35.12757777777778</v>
      </c>
      <c r="N24" s="12">
        <f t="shared" ref="N24" si="105">IF(M24="","",(+M24))</f>
        <v>35.12757777777778</v>
      </c>
      <c r="O24" s="12">
        <f t="shared" ref="O24" si="106">IF(N24="","",(+N24))</f>
        <v>35.12757777777778</v>
      </c>
      <c r="P24" s="12">
        <f t="shared" ref="P24" si="107">IF(O24="","",(+O24))</f>
        <v>35.12757777777778</v>
      </c>
      <c r="Q24" s="12">
        <f t="shared" ref="Q24" si="108">IF(P24="","",(+P24))</f>
        <v>35.12757777777778</v>
      </c>
      <c r="R24" s="12">
        <f t="shared" ref="R24" si="109">IF(Q24="","",+Q24*$R$6)</f>
        <v>36.181405111111118</v>
      </c>
      <c r="S24" s="12">
        <f t="shared" ref="S24" si="110">IF(R24="","",+R24)</f>
        <v>36.181405111111118</v>
      </c>
    </row>
    <row r="25" spans="1:19" x14ac:dyDescent="0.25">
      <c r="A25" s="39" t="s">
        <v>12</v>
      </c>
      <c r="B25" s="39" t="s">
        <v>169</v>
      </c>
      <c r="C25" s="44"/>
      <c r="E25" s="11" t="str">
        <f t="shared" ref="E25" si="111">IF($B25="","","Union-Hrly - Other Offdty hrs/emp")</f>
        <v>Union-Hrly - Other Offdty hrs/emp</v>
      </c>
      <c r="F25" s="11">
        <f t="shared" ca="1" si="38"/>
        <v>2017</v>
      </c>
      <c r="G25" s="11" t="str">
        <f t="shared" si="24"/>
        <v>001345</v>
      </c>
      <c r="H25" s="36">
        <f t="shared" ref="H25:S25" si="112">IF(G25="","",IF(H$7="FEB",8,0))</f>
        <v>0</v>
      </c>
      <c r="I25" s="36">
        <f t="shared" si="112"/>
        <v>8</v>
      </c>
      <c r="J25" s="36">
        <f t="shared" si="112"/>
        <v>0</v>
      </c>
      <c r="K25" s="36">
        <f t="shared" si="112"/>
        <v>0</v>
      </c>
      <c r="L25" s="36">
        <f t="shared" si="112"/>
        <v>0</v>
      </c>
      <c r="M25" s="36">
        <f t="shared" si="112"/>
        <v>0</v>
      </c>
      <c r="N25" s="36">
        <f t="shared" si="112"/>
        <v>0</v>
      </c>
      <c r="O25" s="36">
        <f t="shared" si="112"/>
        <v>0</v>
      </c>
      <c r="P25" s="36">
        <f t="shared" si="112"/>
        <v>0</v>
      </c>
      <c r="Q25" s="36">
        <f t="shared" si="112"/>
        <v>0</v>
      </c>
      <c r="R25" s="36">
        <f t="shared" si="112"/>
        <v>0</v>
      </c>
      <c r="S25" s="36">
        <f t="shared" si="112"/>
        <v>0</v>
      </c>
    </row>
    <row r="26" spans="1:19" x14ac:dyDescent="0.25">
      <c r="A26" s="39" t="s">
        <v>12</v>
      </c>
      <c r="B26" s="39" t="s">
        <v>127</v>
      </c>
      <c r="C26" s="44">
        <v>1560</v>
      </c>
      <c r="E26" s="11" t="str">
        <f t="shared" ref="E26" si="113">IF($B26="","","Union-Hrly - Vacation Hours")</f>
        <v>Union-Hrly - Vacation Hours</v>
      </c>
      <c r="F26" s="11">
        <f t="shared" ca="1" si="38"/>
        <v>2017</v>
      </c>
      <c r="G26" s="11" t="str">
        <f t="shared" si="24"/>
        <v>001345</v>
      </c>
      <c r="H26" s="33">
        <f>IF(G26="","",($C26*'VACSICK EST'!C$50))</f>
        <v>66.016911283652846</v>
      </c>
      <c r="I26" s="33">
        <f>IF(H26="","",($C26*'VACSICK EST'!D$50))</f>
        <v>70.349656219525741</v>
      </c>
      <c r="J26" s="33">
        <f>IF(I26="","",($C26*'VACSICK EST'!E$50))</f>
        <v>74.682401155398651</v>
      </c>
      <c r="K26" s="33">
        <f>IF(J26="","",($C26*'VACSICK EST'!F$50))</f>
        <v>108.57666242855908</v>
      </c>
      <c r="L26" s="33">
        <f>IF(K26="","",($C26*'VACSICK EST'!G$50))</f>
        <v>135.63096369628818</v>
      </c>
      <c r="M26" s="33">
        <f>IF(L26="","",($C26*'VACSICK EST'!H$50))</f>
        <v>153.22126624779352</v>
      </c>
      <c r="N26" s="33">
        <f>IF(M26="","",($C26*'VACSICK EST'!I$50))</f>
        <v>177.32801718285171</v>
      </c>
      <c r="O26" s="33">
        <f>IF(N26="","",($C26*'VACSICK EST'!J$50))</f>
        <v>120.04848724247324</v>
      </c>
      <c r="P26" s="33">
        <f>IF(O26="","",($C26*'VACSICK EST'!K$50))</f>
        <v>106.88978040019256</v>
      </c>
      <c r="Q26" s="33">
        <f>IF(P26="","",($C26*'VACSICK EST'!L$50))</f>
        <v>141.08444532224019</v>
      </c>
      <c r="R26" s="33">
        <f>IF(Q26="","",($C26*'VACSICK EST'!M$50))</f>
        <v>135.2638036809816</v>
      </c>
      <c r="S26" s="33">
        <f>IF(R26="","",($C26*'VACSICK EST'!N$50))</f>
        <v>270.90760514004268</v>
      </c>
    </row>
    <row r="27" spans="1:19" x14ac:dyDescent="0.25">
      <c r="A27" s="39" t="s">
        <v>12</v>
      </c>
      <c r="B27" s="39" t="s">
        <v>95</v>
      </c>
      <c r="C27" s="44">
        <v>360</v>
      </c>
      <c r="E27" s="11" t="str">
        <f t="shared" ref="E27" si="114">IF($B27="","","Union-Hrly - Sick Time Hours")</f>
        <v>Union-Hrly - Sick Time Hours</v>
      </c>
      <c r="F27" s="11">
        <f t="shared" ca="1" si="38"/>
        <v>2017</v>
      </c>
      <c r="G27" s="11" t="str">
        <f t="shared" si="24"/>
        <v>001345</v>
      </c>
      <c r="H27" s="33">
        <f>IF(G27="","",($C27*'VACSICK EST'!C$30))</f>
        <v>45.185668108852347</v>
      </c>
      <c r="I27" s="33">
        <f>IF(H27="","",($C27*'VACSICK EST'!D$30))</f>
        <v>38.929165735856621</v>
      </c>
      <c r="J27" s="33">
        <f>IF(I27="","",($C27*'VACSICK EST'!E$30))</f>
        <v>35.879695271788933</v>
      </c>
      <c r="K27" s="33">
        <f>IF(J27="","",($C27*'VACSICK EST'!F$30))</f>
        <v>31.781456440369652</v>
      </c>
      <c r="L27" s="33">
        <f>IF(K27="","",($C27*'VACSICK EST'!G$30))</f>
        <v>26.353792917941309</v>
      </c>
      <c r="M27" s="33">
        <f>IF(L27="","",($C27*'VACSICK EST'!H$30))</f>
        <v>24.461414314566682</v>
      </c>
      <c r="N27" s="33">
        <f>IF(M27="","",($C27*'VACSICK EST'!I$30))</f>
        <v>26.230698039144173</v>
      </c>
      <c r="O27" s="33">
        <f>IF(N27="","",($C27*'VACSICK EST'!J$30))</f>
        <v>28.192009774645193</v>
      </c>
      <c r="P27" s="33">
        <f>IF(O27="","",($C27*'VACSICK EST'!K$30))</f>
        <v>26.01076852235996</v>
      </c>
      <c r="Q27" s="33">
        <f>IF(P27="","",($C27*'VACSICK EST'!L$30))</f>
        <v>25.703851957892432</v>
      </c>
      <c r="R27" s="33">
        <f>IF(Q27="","",($C27*'VACSICK EST'!M$30))</f>
        <v>23.960828474125002</v>
      </c>
      <c r="S27" s="33">
        <f>IF(R27="","",($C27*'VACSICK EST'!N$30))</f>
        <v>27.3106504424577</v>
      </c>
    </row>
    <row r="28" spans="1:19" x14ac:dyDescent="0.25">
      <c r="A28" s="39" t="s">
        <v>15</v>
      </c>
      <c r="B28" s="39" t="s">
        <v>93</v>
      </c>
      <c r="C28" s="44">
        <v>4</v>
      </c>
      <c r="E28" s="11" t="str">
        <f t="shared" ref="E28" si="115">IF($B28="","","Union-Hrly - Headcount")</f>
        <v>Union-Hrly - Headcount</v>
      </c>
      <c r="F28" s="11">
        <f t="shared" ca="1" si="38"/>
        <v>2017</v>
      </c>
      <c r="G28" s="11" t="str">
        <f t="shared" si="24"/>
        <v>002060</v>
      </c>
      <c r="H28" s="13">
        <f t="shared" ref="H28" si="116">IF(G28="","",(IF($C28=0,0,$C28)))</f>
        <v>4</v>
      </c>
      <c r="I28" s="13">
        <f t="shared" ref="I28" si="117">IF(H28="","",(IF($C28=0,0,$C28)))</f>
        <v>4</v>
      </c>
      <c r="J28" s="13">
        <f t="shared" ref="J28" si="118">IF(I28="","",(IF($C28=0,0,$C28)))</f>
        <v>4</v>
      </c>
      <c r="K28" s="13">
        <f t="shared" ref="K28" si="119">IF(J28="","",(IF($C28=0,0,$C28)))</f>
        <v>4</v>
      </c>
      <c r="L28" s="13">
        <f t="shared" ref="L28" si="120">IF(K28="","",(IF($C28=0,0,$C28)))</f>
        <v>4</v>
      </c>
      <c r="M28" s="13">
        <f t="shared" ref="M28" si="121">IF(L28="","",(IF($C28=0,0,$C28)))</f>
        <v>4</v>
      </c>
      <c r="N28" s="13">
        <f t="shared" ref="N28" si="122">IF(M28="","",(IF($C28=0,0,$C28)))</f>
        <v>4</v>
      </c>
      <c r="O28" s="13">
        <f t="shared" ref="O28" si="123">IF(N28="","",(IF($C28=0,0,$C28)))</f>
        <v>4</v>
      </c>
      <c r="P28" s="13">
        <f t="shared" ref="P28" si="124">IF(O28="","",(IF($C28=0,0,$C28)))</f>
        <v>4</v>
      </c>
      <c r="Q28" s="13">
        <f t="shared" ref="Q28" si="125">IF(P28="","",(IF($C28=0,0,$C28)))</f>
        <v>4</v>
      </c>
      <c r="R28" s="13">
        <f t="shared" ref="R28" si="126">IF(Q28="","",(IF($C28=0,0,$C28)))</f>
        <v>4</v>
      </c>
      <c r="S28" s="13">
        <f t="shared" ref="S28" si="127">IF(R28="","",(IF($C28=0,0,$C28)))</f>
        <v>4</v>
      </c>
    </row>
    <row r="29" spans="1:19" x14ac:dyDescent="0.25">
      <c r="A29" s="39" t="s">
        <v>15</v>
      </c>
      <c r="B29" s="39" t="s">
        <v>92</v>
      </c>
      <c r="C29" s="44">
        <v>31.972499999999997</v>
      </c>
      <c r="E29" s="11" t="str">
        <f t="shared" ref="E29" si="128">IF($B29="","","Union-Hrly - Avg Hourly Rate")</f>
        <v>Union-Hrly - Avg Hourly Rate</v>
      </c>
      <c r="F29" s="11">
        <f t="shared" ca="1" si="38"/>
        <v>2017</v>
      </c>
      <c r="G29" s="11" t="str">
        <f t="shared" si="24"/>
        <v>002060</v>
      </c>
      <c r="H29" s="12">
        <f t="shared" ref="H29" si="129">IF(G29="","",(IF(C29=0,0,C29)*$G$4*$H$4*$I$4*$J$4))</f>
        <v>33.919625250000003</v>
      </c>
      <c r="I29" s="12">
        <f t="shared" ref="I29" si="130">IF(H29="","",(+H29))</f>
        <v>33.919625250000003</v>
      </c>
      <c r="J29" s="12">
        <f t="shared" ref="J29" si="131">IF(I29="","",(+I29))</f>
        <v>33.919625250000003</v>
      </c>
      <c r="K29" s="12">
        <f t="shared" ref="K29" si="132">IF(J29="","",(+J29))</f>
        <v>33.919625250000003</v>
      </c>
      <c r="L29" s="12">
        <f t="shared" ref="L29" si="133">IF(K29="","",(+K29))</f>
        <v>33.919625250000003</v>
      </c>
      <c r="M29" s="12">
        <f t="shared" ref="M29" si="134">IF(L29="","",(+L29))</f>
        <v>33.919625250000003</v>
      </c>
      <c r="N29" s="12">
        <f t="shared" ref="N29" si="135">IF(M29="","",(+M29))</f>
        <v>33.919625250000003</v>
      </c>
      <c r="O29" s="12">
        <f t="shared" ref="O29" si="136">IF(N29="","",(+N29))</f>
        <v>33.919625250000003</v>
      </c>
      <c r="P29" s="12">
        <f t="shared" ref="P29" si="137">IF(O29="","",(+O29))</f>
        <v>33.919625250000003</v>
      </c>
      <c r="Q29" s="12">
        <f t="shared" ref="Q29" si="138">IF(P29="","",(+P29))</f>
        <v>33.919625250000003</v>
      </c>
      <c r="R29" s="12">
        <f t="shared" ref="R29" si="139">IF(Q29="","",+Q29*$R$6)</f>
        <v>34.937214007500003</v>
      </c>
      <c r="S29" s="12">
        <f t="shared" ref="S29" si="140">IF(R29="","",+R29)</f>
        <v>34.937214007500003</v>
      </c>
    </row>
    <row r="30" spans="1:19" x14ac:dyDescent="0.25">
      <c r="A30" s="39" t="s">
        <v>15</v>
      </c>
      <c r="B30" s="39" t="s">
        <v>169</v>
      </c>
      <c r="C30" s="44"/>
      <c r="E30" s="11" t="str">
        <f t="shared" ref="E30" si="141">IF($B30="","","Union-Hrly - Other Offdty hrs/emp")</f>
        <v>Union-Hrly - Other Offdty hrs/emp</v>
      </c>
      <c r="F30" s="11">
        <f t="shared" ca="1" si="38"/>
        <v>2017</v>
      </c>
      <c r="G30" s="11" t="str">
        <f t="shared" si="24"/>
        <v>002060</v>
      </c>
      <c r="H30" s="36">
        <f t="shared" ref="H30:S30" si="142">IF(G30="","",IF(H$7="FEB",8,0))</f>
        <v>0</v>
      </c>
      <c r="I30" s="36">
        <f t="shared" si="142"/>
        <v>8</v>
      </c>
      <c r="J30" s="36">
        <f t="shared" si="142"/>
        <v>0</v>
      </c>
      <c r="K30" s="36">
        <f t="shared" si="142"/>
        <v>0</v>
      </c>
      <c r="L30" s="36">
        <f t="shared" si="142"/>
        <v>0</v>
      </c>
      <c r="M30" s="36">
        <f t="shared" si="142"/>
        <v>0</v>
      </c>
      <c r="N30" s="36">
        <f t="shared" si="142"/>
        <v>0</v>
      </c>
      <c r="O30" s="36">
        <f t="shared" si="142"/>
        <v>0</v>
      </c>
      <c r="P30" s="36">
        <f t="shared" si="142"/>
        <v>0</v>
      </c>
      <c r="Q30" s="36">
        <f t="shared" si="142"/>
        <v>0</v>
      </c>
      <c r="R30" s="36">
        <f t="shared" si="142"/>
        <v>0</v>
      </c>
      <c r="S30" s="36">
        <f t="shared" si="142"/>
        <v>0</v>
      </c>
    </row>
    <row r="31" spans="1:19" x14ac:dyDescent="0.25">
      <c r="A31" s="39" t="s">
        <v>15</v>
      </c>
      <c r="B31" s="39" t="s">
        <v>127</v>
      </c>
      <c r="C31" s="44">
        <v>600</v>
      </c>
      <c r="E31" s="11" t="str">
        <f t="shared" ref="E31" si="143">IF($B31="","","Union-Hrly - Vacation Hours")</f>
        <v>Union-Hrly - Vacation Hours</v>
      </c>
      <c r="F31" s="11">
        <f t="shared" ca="1" si="38"/>
        <v>2017</v>
      </c>
      <c r="G31" s="11" t="str">
        <f t="shared" si="24"/>
        <v>002060</v>
      </c>
      <c r="H31" s="33">
        <f>IF(G31="","",($C31*'VACSICK EST'!C$50))</f>
        <v>25.391119724481861</v>
      </c>
      <c r="I31" s="33">
        <f>IF(H31="","",($C31*'VACSICK EST'!D$50))</f>
        <v>27.057560084432978</v>
      </c>
      <c r="J31" s="33">
        <f>IF(I31="","",($C31*'VACSICK EST'!E$50))</f>
        <v>28.724000444384096</v>
      </c>
      <c r="K31" s="33">
        <f>IF(J31="","",($C31*'VACSICK EST'!F$50))</f>
        <v>41.760254780215028</v>
      </c>
      <c r="L31" s="33">
        <f>IF(K31="","",($C31*'VACSICK EST'!G$50))</f>
        <v>52.165755267803142</v>
      </c>
      <c r="M31" s="33">
        <f>IF(L31="","",($C31*'VACSICK EST'!H$50))</f>
        <v>58.931256249151353</v>
      </c>
      <c r="N31" s="33">
        <f>IF(M31="","",($C31*'VACSICK EST'!I$50))</f>
        <v>68.203083531866042</v>
      </c>
      <c r="O31" s="33">
        <f>IF(N31="","",($C31*'VACSICK EST'!J$50))</f>
        <v>46.172495093258938</v>
      </c>
      <c r="P31" s="33">
        <f>IF(O31="","",($C31*'VACSICK EST'!K$50))</f>
        <v>41.111454000074062</v>
      </c>
      <c r="Q31" s="33">
        <f>IF(P31="","",($C31*'VACSICK EST'!L$50))</f>
        <v>54.263248200861611</v>
      </c>
      <c r="R31" s="33">
        <f>IF(Q31="","",($C31*'VACSICK EST'!M$50))</f>
        <v>52.024539877300619</v>
      </c>
      <c r="S31" s="33">
        <f>IF(R31="","",($C31*'VACSICK EST'!N$50))</f>
        <v>104.19523274617026</v>
      </c>
    </row>
    <row r="32" spans="1:19" x14ac:dyDescent="0.25">
      <c r="A32" s="39" t="s">
        <v>15</v>
      </c>
      <c r="B32" s="39" t="s">
        <v>95</v>
      </c>
      <c r="C32" s="44">
        <v>160</v>
      </c>
      <c r="E32" s="11" t="str">
        <f t="shared" ref="E32" si="144">IF($B32="","","Union-Hrly - Sick Time Hours")</f>
        <v>Union-Hrly - Sick Time Hours</v>
      </c>
      <c r="F32" s="11">
        <f t="shared" ca="1" si="38"/>
        <v>2017</v>
      </c>
      <c r="G32" s="11" t="str">
        <f t="shared" si="24"/>
        <v>002060</v>
      </c>
      <c r="H32" s="33">
        <f>IF(G32="","",($C32*'VACSICK EST'!C$30))</f>
        <v>20.08251915948993</v>
      </c>
      <c r="I32" s="33">
        <f>IF(H32="","",($C32*'VACSICK EST'!D$30))</f>
        <v>17.301851438158501</v>
      </c>
      <c r="J32" s="33">
        <f>IF(I32="","",($C32*'VACSICK EST'!E$30))</f>
        <v>15.946531231906194</v>
      </c>
      <c r="K32" s="33">
        <f>IF(J32="","",($C32*'VACSICK EST'!F$30))</f>
        <v>14.1250917512754</v>
      </c>
      <c r="L32" s="33">
        <f>IF(K32="","",($C32*'VACSICK EST'!G$30))</f>
        <v>11.712796852418359</v>
      </c>
      <c r="M32" s="33">
        <f>IF(L32="","",($C32*'VACSICK EST'!H$30))</f>
        <v>10.871739695362969</v>
      </c>
      <c r="N32" s="33">
        <f>IF(M32="","",($C32*'VACSICK EST'!I$30))</f>
        <v>11.658088017397411</v>
      </c>
      <c r="O32" s="33">
        <f>IF(N32="","",($C32*'VACSICK EST'!J$30))</f>
        <v>12.52978212206453</v>
      </c>
      <c r="P32" s="33">
        <f>IF(O32="","",($C32*'VACSICK EST'!K$30))</f>
        <v>11.560341565493315</v>
      </c>
      <c r="Q32" s="33">
        <f>IF(P32="","",($C32*'VACSICK EST'!L$30))</f>
        <v>11.423934203507748</v>
      </c>
      <c r="R32" s="33">
        <f>IF(Q32="","",($C32*'VACSICK EST'!M$30))</f>
        <v>10.649257099611111</v>
      </c>
      <c r="S32" s="33">
        <f>IF(R32="","",($C32*'VACSICK EST'!N$30))</f>
        <v>12.138066863314535</v>
      </c>
    </row>
    <row r="33" spans="1:19" x14ac:dyDescent="0.25">
      <c r="A33" s="39" t="s">
        <v>16</v>
      </c>
      <c r="B33" s="39" t="s">
        <v>93</v>
      </c>
      <c r="C33" s="44">
        <v>6</v>
      </c>
      <c r="E33" s="11" t="str">
        <f t="shared" ref="E33" si="145">IF($B33="","","Union-Hrly - Headcount")</f>
        <v>Union-Hrly - Headcount</v>
      </c>
      <c r="F33" s="11">
        <f t="shared" ca="1" si="38"/>
        <v>2017</v>
      </c>
      <c r="G33" s="11" t="str">
        <f t="shared" si="24"/>
        <v>002120</v>
      </c>
      <c r="H33" s="13">
        <f t="shared" ref="H33" si="146">IF(G33="","",(IF($C33=0,0,$C33)))</f>
        <v>6</v>
      </c>
      <c r="I33" s="13">
        <f t="shared" ref="I33" si="147">IF(H33="","",(IF($C33=0,0,$C33)))</f>
        <v>6</v>
      </c>
      <c r="J33" s="13">
        <f t="shared" ref="J33" si="148">IF(I33="","",(IF($C33=0,0,$C33)))</f>
        <v>6</v>
      </c>
      <c r="K33" s="13">
        <f t="shared" ref="K33" si="149">IF(J33="","",(IF($C33=0,0,$C33)))</f>
        <v>6</v>
      </c>
      <c r="L33" s="13">
        <f t="shared" ref="L33" si="150">IF(K33="","",(IF($C33=0,0,$C33)))</f>
        <v>6</v>
      </c>
      <c r="M33" s="13">
        <f t="shared" ref="M33" si="151">IF(L33="","",(IF($C33=0,0,$C33)))</f>
        <v>6</v>
      </c>
      <c r="N33" s="13">
        <f t="shared" ref="N33" si="152">IF(M33="","",(IF($C33=0,0,$C33)))</f>
        <v>6</v>
      </c>
      <c r="O33" s="13">
        <f t="shared" ref="O33" si="153">IF(N33="","",(IF($C33=0,0,$C33)))</f>
        <v>6</v>
      </c>
      <c r="P33" s="13">
        <f t="shared" ref="P33" si="154">IF(O33="","",(IF($C33=0,0,$C33)))</f>
        <v>6</v>
      </c>
      <c r="Q33" s="13">
        <f t="shared" ref="Q33" si="155">IF(P33="","",(IF($C33=0,0,$C33)))</f>
        <v>6</v>
      </c>
      <c r="R33" s="13">
        <f t="shared" ref="R33" si="156">IF(Q33="","",(IF($C33=0,0,$C33)))</f>
        <v>6</v>
      </c>
      <c r="S33" s="13">
        <f t="shared" ref="S33" si="157">IF(R33="","",(IF($C33=0,0,$C33)))</f>
        <v>6</v>
      </c>
    </row>
    <row r="34" spans="1:19" x14ac:dyDescent="0.25">
      <c r="A34" s="39" t="s">
        <v>16</v>
      </c>
      <c r="B34" s="39" t="s">
        <v>92</v>
      </c>
      <c r="C34" s="44">
        <v>35.543333333333329</v>
      </c>
      <c r="E34" s="11" t="str">
        <f t="shared" ref="E34" si="158">IF($B34="","","Union-Hrly - Avg Hourly Rate")</f>
        <v>Union-Hrly - Avg Hourly Rate</v>
      </c>
      <c r="F34" s="11">
        <f t="shared" ca="1" si="38"/>
        <v>2017</v>
      </c>
      <c r="G34" s="11" t="str">
        <f t="shared" si="24"/>
        <v>002120</v>
      </c>
      <c r="H34" s="12">
        <f t="shared" ref="H34" si="159">IF(G34="","",(IF(C34=0,0,C34)*$G$4*$H$4*$I$4*$J$4))</f>
        <v>37.707922333333329</v>
      </c>
      <c r="I34" s="12">
        <f t="shared" ref="I34" si="160">IF(H34="","",(+H34))</f>
        <v>37.707922333333329</v>
      </c>
      <c r="J34" s="12">
        <f t="shared" ref="J34" si="161">IF(I34="","",(+I34))</f>
        <v>37.707922333333329</v>
      </c>
      <c r="K34" s="12">
        <f t="shared" ref="K34" si="162">IF(J34="","",(+J34))</f>
        <v>37.707922333333329</v>
      </c>
      <c r="L34" s="12">
        <f t="shared" ref="L34" si="163">IF(K34="","",(+K34))</f>
        <v>37.707922333333329</v>
      </c>
      <c r="M34" s="12">
        <f t="shared" ref="M34" si="164">IF(L34="","",(+L34))</f>
        <v>37.707922333333329</v>
      </c>
      <c r="N34" s="12">
        <f t="shared" ref="N34" si="165">IF(M34="","",(+M34))</f>
        <v>37.707922333333329</v>
      </c>
      <c r="O34" s="12">
        <f t="shared" ref="O34" si="166">IF(N34="","",(+N34))</f>
        <v>37.707922333333329</v>
      </c>
      <c r="P34" s="12">
        <f t="shared" ref="P34" si="167">IF(O34="","",(+O34))</f>
        <v>37.707922333333329</v>
      </c>
      <c r="Q34" s="12">
        <f t="shared" ref="Q34" si="168">IF(P34="","",(+P34))</f>
        <v>37.707922333333329</v>
      </c>
      <c r="R34" s="12">
        <f t="shared" ref="R34" si="169">IF(Q34="","",+Q34*$R$6)</f>
        <v>38.839160003333333</v>
      </c>
      <c r="S34" s="12">
        <f t="shared" ref="S34" si="170">IF(R34="","",+R34)</f>
        <v>38.839160003333333</v>
      </c>
    </row>
    <row r="35" spans="1:19" x14ac:dyDescent="0.25">
      <c r="A35" s="39" t="s">
        <v>16</v>
      </c>
      <c r="B35" s="39" t="s">
        <v>169</v>
      </c>
      <c r="C35" s="44"/>
      <c r="E35" s="11" t="str">
        <f t="shared" ref="E35" si="171">IF($B35="","","Union-Hrly - Other Offdty hrs/emp")</f>
        <v>Union-Hrly - Other Offdty hrs/emp</v>
      </c>
      <c r="F35" s="11">
        <f t="shared" ca="1" si="38"/>
        <v>2017</v>
      </c>
      <c r="G35" s="11" t="str">
        <f t="shared" si="24"/>
        <v>002120</v>
      </c>
      <c r="H35" s="36">
        <f t="shared" ref="H35:S35" si="172">IF(G35="","",IF(H$7="FEB",8,0))</f>
        <v>0</v>
      </c>
      <c r="I35" s="36">
        <f t="shared" si="172"/>
        <v>8</v>
      </c>
      <c r="J35" s="36">
        <f t="shared" si="172"/>
        <v>0</v>
      </c>
      <c r="K35" s="36">
        <f t="shared" si="172"/>
        <v>0</v>
      </c>
      <c r="L35" s="36">
        <f t="shared" si="172"/>
        <v>0</v>
      </c>
      <c r="M35" s="36">
        <f t="shared" si="172"/>
        <v>0</v>
      </c>
      <c r="N35" s="36">
        <f t="shared" si="172"/>
        <v>0</v>
      </c>
      <c r="O35" s="36">
        <f t="shared" si="172"/>
        <v>0</v>
      </c>
      <c r="P35" s="36">
        <f t="shared" si="172"/>
        <v>0</v>
      </c>
      <c r="Q35" s="36">
        <f t="shared" si="172"/>
        <v>0</v>
      </c>
      <c r="R35" s="36">
        <f t="shared" si="172"/>
        <v>0</v>
      </c>
      <c r="S35" s="36">
        <f t="shared" si="172"/>
        <v>0</v>
      </c>
    </row>
    <row r="36" spans="1:19" x14ac:dyDescent="0.25">
      <c r="A36" s="39" t="s">
        <v>16</v>
      </c>
      <c r="B36" s="39" t="s">
        <v>127</v>
      </c>
      <c r="C36" s="44">
        <v>1200</v>
      </c>
      <c r="E36" s="11" t="str">
        <f t="shared" ref="E36" si="173">IF($B36="","","Union-Hrly - Vacation Hours")</f>
        <v>Union-Hrly - Vacation Hours</v>
      </c>
      <c r="F36" s="11">
        <f t="shared" ca="1" si="38"/>
        <v>2017</v>
      </c>
      <c r="G36" s="11" t="str">
        <f t="shared" si="24"/>
        <v>002120</v>
      </c>
      <c r="H36" s="33">
        <f>IF(G36="","",($C36*'VACSICK EST'!C$50))</f>
        <v>50.782239448963722</v>
      </c>
      <c r="I36" s="33">
        <f>IF(H36="","",($C36*'VACSICK EST'!D$50))</f>
        <v>54.115120168865957</v>
      </c>
      <c r="J36" s="33">
        <f>IF(I36="","",($C36*'VACSICK EST'!E$50))</f>
        <v>57.448000888768192</v>
      </c>
      <c r="K36" s="33">
        <f>IF(J36="","",($C36*'VACSICK EST'!F$50))</f>
        <v>83.520509560430057</v>
      </c>
      <c r="L36" s="33">
        <f>IF(K36="","",($C36*'VACSICK EST'!G$50))</f>
        <v>104.33151053560628</v>
      </c>
      <c r="M36" s="33">
        <f>IF(L36="","",($C36*'VACSICK EST'!H$50))</f>
        <v>117.86251249830271</v>
      </c>
      <c r="N36" s="33">
        <f>IF(M36="","",($C36*'VACSICK EST'!I$50))</f>
        <v>136.40616706373208</v>
      </c>
      <c r="O36" s="33">
        <f>IF(N36="","",($C36*'VACSICK EST'!J$50))</f>
        <v>92.344990186517876</v>
      </c>
      <c r="P36" s="33">
        <f>IF(O36="","",($C36*'VACSICK EST'!K$50))</f>
        <v>82.222908000148124</v>
      </c>
      <c r="Q36" s="33">
        <f>IF(P36="","",($C36*'VACSICK EST'!L$50))</f>
        <v>108.52649640172322</v>
      </c>
      <c r="R36" s="33">
        <f>IF(Q36="","",($C36*'VACSICK EST'!M$50))</f>
        <v>104.04907975460124</v>
      </c>
      <c r="S36" s="33">
        <f>IF(R36="","",($C36*'VACSICK EST'!N$50))</f>
        <v>208.39046549234052</v>
      </c>
    </row>
    <row r="37" spans="1:19" x14ac:dyDescent="0.25">
      <c r="A37" s="39" t="s">
        <v>16</v>
      </c>
      <c r="B37" s="39" t="s">
        <v>95</v>
      </c>
      <c r="C37" s="44">
        <v>240</v>
      </c>
      <c r="E37" s="11" t="str">
        <f t="shared" ref="E37" si="174">IF($B37="","","Union-Hrly - Sick Time Hours")</f>
        <v>Union-Hrly - Sick Time Hours</v>
      </c>
      <c r="F37" s="11">
        <f t="shared" ca="1" si="38"/>
        <v>2017</v>
      </c>
      <c r="G37" s="11" t="str">
        <f t="shared" si="24"/>
        <v>002120</v>
      </c>
      <c r="H37" s="33">
        <f>IF(G37="","",($C37*'VACSICK EST'!C$30))</f>
        <v>30.123778739234897</v>
      </c>
      <c r="I37" s="33">
        <f>IF(H37="","",($C37*'VACSICK EST'!D$30))</f>
        <v>25.952777157237751</v>
      </c>
      <c r="J37" s="33">
        <f>IF(I37="","",($C37*'VACSICK EST'!E$30))</f>
        <v>23.919796847859292</v>
      </c>
      <c r="K37" s="33">
        <f>IF(J37="","",($C37*'VACSICK EST'!F$30))</f>
        <v>21.187637626913101</v>
      </c>
      <c r="L37" s="33">
        <f>IF(K37="","",($C37*'VACSICK EST'!G$30))</f>
        <v>17.569195278627539</v>
      </c>
      <c r="M37" s="33">
        <f>IF(L37="","",($C37*'VACSICK EST'!H$30))</f>
        <v>16.307609543044453</v>
      </c>
      <c r="N37" s="33">
        <f>IF(M37="","",($C37*'VACSICK EST'!I$30))</f>
        <v>17.487132026096116</v>
      </c>
      <c r="O37" s="33">
        <f>IF(N37="","",($C37*'VACSICK EST'!J$30))</f>
        <v>18.794673183096794</v>
      </c>
      <c r="P37" s="33">
        <f>IF(O37="","",($C37*'VACSICK EST'!K$30))</f>
        <v>17.340512348239972</v>
      </c>
      <c r="Q37" s="33">
        <f>IF(P37="","",($C37*'VACSICK EST'!L$30))</f>
        <v>17.135901305261623</v>
      </c>
      <c r="R37" s="33">
        <f>IF(Q37="","",($C37*'VACSICK EST'!M$30))</f>
        <v>15.973885649416667</v>
      </c>
      <c r="S37" s="33">
        <f>IF(R37="","",($C37*'VACSICK EST'!N$30))</f>
        <v>18.207100294971802</v>
      </c>
    </row>
    <row r="38" spans="1:19" x14ac:dyDescent="0.25">
      <c r="A38" s="39" t="s">
        <v>18</v>
      </c>
      <c r="B38" s="39" t="s">
        <v>93</v>
      </c>
      <c r="C38" s="44">
        <v>6</v>
      </c>
      <c r="E38" s="11" t="str">
        <f t="shared" ref="E38" si="175">IF($B38="","","Union-Hrly - Headcount")</f>
        <v>Union-Hrly - Headcount</v>
      </c>
      <c r="F38" s="11">
        <f t="shared" ca="1" si="38"/>
        <v>2017</v>
      </c>
      <c r="G38" s="11" t="str">
        <f t="shared" si="24"/>
        <v>002281</v>
      </c>
      <c r="H38" s="13">
        <f t="shared" ref="H38" si="176">IF(G38="","",(IF($C38=0,0,$C38)))</f>
        <v>6</v>
      </c>
      <c r="I38" s="13">
        <f t="shared" ref="I38" si="177">IF(H38="","",(IF($C38=0,0,$C38)))</f>
        <v>6</v>
      </c>
      <c r="J38" s="13">
        <f t="shared" ref="J38" si="178">IF(I38="","",(IF($C38=0,0,$C38)))</f>
        <v>6</v>
      </c>
      <c r="K38" s="13">
        <f t="shared" ref="K38" si="179">IF(J38="","",(IF($C38=0,0,$C38)))</f>
        <v>6</v>
      </c>
      <c r="L38" s="13">
        <f t="shared" ref="L38" si="180">IF(K38="","",(IF($C38=0,0,$C38)))</f>
        <v>6</v>
      </c>
      <c r="M38" s="13">
        <f t="shared" ref="M38" si="181">IF(L38="","",(IF($C38=0,0,$C38)))</f>
        <v>6</v>
      </c>
      <c r="N38" s="13">
        <f t="shared" ref="N38" si="182">IF(M38="","",(IF($C38=0,0,$C38)))</f>
        <v>6</v>
      </c>
      <c r="O38" s="13">
        <f t="shared" ref="O38" si="183">IF(N38="","",(IF($C38=0,0,$C38)))</f>
        <v>6</v>
      </c>
      <c r="P38" s="13">
        <f t="shared" ref="P38" si="184">IF(O38="","",(IF($C38=0,0,$C38)))</f>
        <v>6</v>
      </c>
      <c r="Q38" s="13">
        <f t="shared" ref="Q38" si="185">IF(P38="","",(IF($C38=0,0,$C38)))</f>
        <v>6</v>
      </c>
      <c r="R38" s="13">
        <f t="shared" ref="R38" si="186">IF(Q38="","",(IF($C38=0,0,$C38)))</f>
        <v>6</v>
      </c>
      <c r="S38" s="13">
        <f t="shared" ref="S38" si="187">IF(R38="","",(IF($C38=0,0,$C38)))</f>
        <v>6</v>
      </c>
    </row>
    <row r="39" spans="1:19" x14ac:dyDescent="0.25">
      <c r="A39" s="39" t="s">
        <v>18</v>
      </c>
      <c r="B39" s="39" t="s">
        <v>92</v>
      </c>
      <c r="C39" s="44">
        <v>35.29</v>
      </c>
      <c r="E39" s="11" t="str">
        <f t="shared" ref="E39" si="188">IF($B39="","","Union-Hrly - Avg Hourly Rate")</f>
        <v>Union-Hrly - Avg Hourly Rate</v>
      </c>
      <c r="F39" s="11">
        <f t="shared" ca="1" si="38"/>
        <v>2017</v>
      </c>
      <c r="G39" s="11" t="str">
        <f t="shared" si="24"/>
        <v>002281</v>
      </c>
      <c r="H39" s="12">
        <f t="shared" ref="H39" si="189">IF(G39="","",(IF(C39=0,0,C39)*$G$4*$H$4*$I$4*$J$4))</f>
        <v>37.439160999999999</v>
      </c>
      <c r="I39" s="12">
        <f t="shared" ref="I39" si="190">IF(H39="","",(+H39))</f>
        <v>37.439160999999999</v>
      </c>
      <c r="J39" s="12">
        <f t="shared" ref="J39" si="191">IF(I39="","",(+I39))</f>
        <v>37.439160999999999</v>
      </c>
      <c r="K39" s="12">
        <f t="shared" ref="K39" si="192">IF(J39="","",(+J39))</f>
        <v>37.439160999999999</v>
      </c>
      <c r="L39" s="12">
        <f t="shared" ref="L39" si="193">IF(K39="","",(+K39))</f>
        <v>37.439160999999999</v>
      </c>
      <c r="M39" s="12">
        <f t="shared" ref="M39" si="194">IF(L39="","",(+L39))</f>
        <v>37.439160999999999</v>
      </c>
      <c r="N39" s="12">
        <f t="shared" ref="N39" si="195">IF(M39="","",(+M39))</f>
        <v>37.439160999999999</v>
      </c>
      <c r="O39" s="12">
        <f t="shared" ref="O39" si="196">IF(N39="","",(+N39))</f>
        <v>37.439160999999999</v>
      </c>
      <c r="P39" s="12">
        <f t="shared" ref="P39" si="197">IF(O39="","",(+O39))</f>
        <v>37.439160999999999</v>
      </c>
      <c r="Q39" s="12">
        <f t="shared" ref="Q39" si="198">IF(P39="","",(+P39))</f>
        <v>37.439160999999999</v>
      </c>
      <c r="R39" s="12">
        <f t="shared" ref="R39" si="199">IF(Q39="","",+Q39*$R$6)</f>
        <v>38.562335830000002</v>
      </c>
      <c r="S39" s="12">
        <f t="shared" ref="S39" si="200">IF(R39="","",+R39)</f>
        <v>38.562335830000002</v>
      </c>
    </row>
    <row r="40" spans="1:19" x14ac:dyDescent="0.25">
      <c r="A40" s="39" t="s">
        <v>18</v>
      </c>
      <c r="B40" s="39" t="s">
        <v>169</v>
      </c>
      <c r="C40" s="44"/>
      <c r="E40" s="11" t="str">
        <f t="shared" ref="E40" si="201">IF($B40="","","Union-Hrly - Other Offdty hrs/emp")</f>
        <v>Union-Hrly - Other Offdty hrs/emp</v>
      </c>
      <c r="F40" s="11">
        <f t="shared" ca="1" si="38"/>
        <v>2017</v>
      </c>
      <c r="G40" s="11" t="str">
        <f t="shared" si="24"/>
        <v>002281</v>
      </c>
      <c r="H40" s="36">
        <f t="shared" ref="H40:S40" si="202">IF(G40="","",IF(H$7="FEB",8,0))</f>
        <v>0</v>
      </c>
      <c r="I40" s="36">
        <f t="shared" si="202"/>
        <v>8</v>
      </c>
      <c r="J40" s="36">
        <f t="shared" si="202"/>
        <v>0</v>
      </c>
      <c r="K40" s="36">
        <f t="shared" si="202"/>
        <v>0</v>
      </c>
      <c r="L40" s="36">
        <f t="shared" si="202"/>
        <v>0</v>
      </c>
      <c r="M40" s="36">
        <f t="shared" si="202"/>
        <v>0</v>
      </c>
      <c r="N40" s="36">
        <f t="shared" si="202"/>
        <v>0</v>
      </c>
      <c r="O40" s="36">
        <f t="shared" si="202"/>
        <v>0</v>
      </c>
      <c r="P40" s="36">
        <f t="shared" si="202"/>
        <v>0</v>
      </c>
      <c r="Q40" s="36">
        <f t="shared" si="202"/>
        <v>0</v>
      </c>
      <c r="R40" s="36">
        <f t="shared" si="202"/>
        <v>0</v>
      </c>
      <c r="S40" s="36">
        <f t="shared" si="202"/>
        <v>0</v>
      </c>
    </row>
    <row r="41" spans="1:19" x14ac:dyDescent="0.25">
      <c r="A41" s="39" t="s">
        <v>18</v>
      </c>
      <c r="B41" s="39" t="s">
        <v>127</v>
      </c>
      <c r="C41" s="44">
        <v>1200</v>
      </c>
      <c r="E41" s="11" t="str">
        <f t="shared" ref="E41" si="203">IF($B41="","","Union-Hrly - Vacation Hours")</f>
        <v>Union-Hrly - Vacation Hours</v>
      </c>
      <c r="F41" s="11">
        <f t="shared" ca="1" si="38"/>
        <v>2017</v>
      </c>
      <c r="G41" s="11" t="str">
        <f t="shared" si="24"/>
        <v>002281</v>
      </c>
      <c r="H41" s="33">
        <f>IF(G41="","",($C41*'VACSICK EST'!C$50))</f>
        <v>50.782239448963722</v>
      </c>
      <c r="I41" s="33">
        <f>IF(H41="","",($C41*'VACSICK EST'!D$50))</f>
        <v>54.115120168865957</v>
      </c>
      <c r="J41" s="33">
        <f>IF(I41="","",($C41*'VACSICK EST'!E$50))</f>
        <v>57.448000888768192</v>
      </c>
      <c r="K41" s="33">
        <f>IF(J41="","",($C41*'VACSICK EST'!F$50))</f>
        <v>83.520509560430057</v>
      </c>
      <c r="L41" s="33">
        <f>IF(K41="","",($C41*'VACSICK EST'!G$50))</f>
        <v>104.33151053560628</v>
      </c>
      <c r="M41" s="33">
        <f>IF(L41="","",($C41*'VACSICK EST'!H$50))</f>
        <v>117.86251249830271</v>
      </c>
      <c r="N41" s="33">
        <f>IF(M41="","",($C41*'VACSICK EST'!I$50))</f>
        <v>136.40616706373208</v>
      </c>
      <c r="O41" s="33">
        <f>IF(N41="","",($C41*'VACSICK EST'!J$50))</f>
        <v>92.344990186517876</v>
      </c>
      <c r="P41" s="33">
        <f>IF(O41="","",($C41*'VACSICK EST'!K$50))</f>
        <v>82.222908000148124</v>
      </c>
      <c r="Q41" s="33">
        <f>IF(P41="","",($C41*'VACSICK EST'!L$50))</f>
        <v>108.52649640172322</v>
      </c>
      <c r="R41" s="33">
        <f>IF(Q41="","",($C41*'VACSICK EST'!M$50))</f>
        <v>104.04907975460124</v>
      </c>
      <c r="S41" s="33">
        <f>IF(R41="","",($C41*'VACSICK EST'!N$50))</f>
        <v>208.39046549234052</v>
      </c>
    </row>
    <row r="42" spans="1:19" x14ac:dyDescent="0.25">
      <c r="A42" s="39" t="s">
        <v>18</v>
      </c>
      <c r="B42" s="39" t="s">
        <v>95</v>
      </c>
      <c r="C42" s="44">
        <v>240</v>
      </c>
      <c r="E42" s="11" t="str">
        <f t="shared" ref="E42" si="204">IF($B42="","","Union-Hrly - Sick Time Hours")</f>
        <v>Union-Hrly - Sick Time Hours</v>
      </c>
      <c r="F42" s="11">
        <f t="shared" ca="1" si="38"/>
        <v>2017</v>
      </c>
      <c r="G42" s="11" t="str">
        <f t="shared" si="24"/>
        <v>002281</v>
      </c>
      <c r="H42" s="33">
        <f>IF(G42="","",($C42*'VACSICK EST'!C$30))</f>
        <v>30.123778739234897</v>
      </c>
      <c r="I42" s="33">
        <f>IF(H42="","",($C42*'VACSICK EST'!D$30))</f>
        <v>25.952777157237751</v>
      </c>
      <c r="J42" s="33">
        <f>IF(I42="","",($C42*'VACSICK EST'!E$30))</f>
        <v>23.919796847859292</v>
      </c>
      <c r="K42" s="33">
        <f>IF(J42="","",($C42*'VACSICK EST'!F$30))</f>
        <v>21.187637626913101</v>
      </c>
      <c r="L42" s="33">
        <f>IF(K42="","",($C42*'VACSICK EST'!G$30))</f>
        <v>17.569195278627539</v>
      </c>
      <c r="M42" s="33">
        <f>IF(L42="","",($C42*'VACSICK EST'!H$30))</f>
        <v>16.307609543044453</v>
      </c>
      <c r="N42" s="33">
        <f>IF(M42="","",($C42*'VACSICK EST'!I$30))</f>
        <v>17.487132026096116</v>
      </c>
      <c r="O42" s="33">
        <f>IF(N42="","",($C42*'VACSICK EST'!J$30))</f>
        <v>18.794673183096794</v>
      </c>
      <c r="P42" s="33">
        <f>IF(O42="","",($C42*'VACSICK EST'!K$30))</f>
        <v>17.340512348239972</v>
      </c>
      <c r="Q42" s="33">
        <f>IF(P42="","",($C42*'VACSICK EST'!L$30))</f>
        <v>17.135901305261623</v>
      </c>
      <c r="R42" s="33">
        <f>IF(Q42="","",($C42*'VACSICK EST'!M$30))</f>
        <v>15.973885649416667</v>
      </c>
      <c r="S42" s="33">
        <f>IF(R42="","",($C42*'VACSICK EST'!N$30))</f>
        <v>18.207100294971802</v>
      </c>
    </row>
    <row r="43" spans="1:19" x14ac:dyDescent="0.25">
      <c r="A43" s="39" t="s">
        <v>19</v>
      </c>
      <c r="B43" s="39" t="s">
        <v>93</v>
      </c>
      <c r="C43" s="44">
        <v>13</v>
      </c>
      <c r="E43" s="11" t="str">
        <f t="shared" ref="E43" si="205">IF($B43="","","Union-Hrly - Headcount")</f>
        <v>Union-Hrly - Headcount</v>
      </c>
      <c r="F43" s="11">
        <f t="shared" ca="1" si="38"/>
        <v>2017</v>
      </c>
      <c r="G43" s="11" t="str">
        <f t="shared" si="24"/>
        <v>002282</v>
      </c>
      <c r="H43" s="13">
        <f t="shared" ref="H43" si="206">IF(G43="","",(IF($C43=0,0,$C43)))</f>
        <v>13</v>
      </c>
      <c r="I43" s="13">
        <f t="shared" ref="I43" si="207">IF(H43="","",(IF($C43=0,0,$C43)))</f>
        <v>13</v>
      </c>
      <c r="J43" s="13">
        <f t="shared" ref="J43" si="208">IF(I43="","",(IF($C43=0,0,$C43)))</f>
        <v>13</v>
      </c>
      <c r="K43" s="13">
        <f t="shared" ref="K43" si="209">IF(J43="","",(IF($C43=0,0,$C43)))</f>
        <v>13</v>
      </c>
      <c r="L43" s="13">
        <f t="shared" ref="L43" si="210">IF(K43="","",(IF($C43=0,0,$C43)))</f>
        <v>13</v>
      </c>
      <c r="M43" s="13">
        <f t="shared" ref="M43" si="211">IF(L43="","",(IF($C43=0,0,$C43)))</f>
        <v>13</v>
      </c>
      <c r="N43" s="13">
        <f t="shared" ref="N43" si="212">IF(M43="","",(IF($C43=0,0,$C43)))</f>
        <v>13</v>
      </c>
      <c r="O43" s="13">
        <f t="shared" ref="O43" si="213">IF(N43="","",(IF($C43=0,0,$C43)))</f>
        <v>13</v>
      </c>
      <c r="P43" s="13">
        <f t="shared" ref="P43" si="214">IF(O43="","",(IF($C43=0,0,$C43)))</f>
        <v>13</v>
      </c>
      <c r="Q43" s="13">
        <f t="shared" ref="Q43" si="215">IF(P43="","",(IF($C43=0,0,$C43)))</f>
        <v>13</v>
      </c>
      <c r="R43" s="13">
        <f t="shared" ref="R43" si="216">IF(Q43="","",(IF($C43=0,0,$C43)))</f>
        <v>13</v>
      </c>
      <c r="S43" s="13">
        <f t="shared" ref="S43" si="217">IF(R43="","",(IF($C43=0,0,$C43)))</f>
        <v>13</v>
      </c>
    </row>
    <row r="44" spans="1:19" x14ac:dyDescent="0.25">
      <c r="A44" s="39" t="s">
        <v>19</v>
      </c>
      <c r="B44" s="39" t="s">
        <v>92</v>
      </c>
      <c r="C44" s="44">
        <v>33.710000000000008</v>
      </c>
      <c r="E44" s="11" t="str">
        <f t="shared" ref="E44" si="218">IF($B44="","","Union-Hrly - Avg Hourly Rate")</f>
        <v>Union-Hrly - Avg Hourly Rate</v>
      </c>
      <c r="F44" s="11">
        <f t="shared" ca="1" si="38"/>
        <v>2017</v>
      </c>
      <c r="G44" s="11" t="str">
        <f t="shared" si="24"/>
        <v>002282</v>
      </c>
      <c r="H44" s="12">
        <f t="shared" ref="H44" si="219">IF(G44="","",(IF(C44=0,0,C44)*$G$4*$H$4*$I$4*$J$4))</f>
        <v>35.76293900000001</v>
      </c>
      <c r="I44" s="12">
        <f t="shared" ref="I44" si="220">IF(H44="","",(+H44))</f>
        <v>35.76293900000001</v>
      </c>
      <c r="J44" s="12">
        <f t="shared" ref="J44" si="221">IF(I44="","",(+I44))</f>
        <v>35.76293900000001</v>
      </c>
      <c r="K44" s="12">
        <f t="shared" ref="K44" si="222">IF(J44="","",(+J44))</f>
        <v>35.76293900000001</v>
      </c>
      <c r="L44" s="12">
        <f t="shared" ref="L44" si="223">IF(K44="","",(+K44))</f>
        <v>35.76293900000001</v>
      </c>
      <c r="M44" s="12">
        <f t="shared" ref="M44" si="224">IF(L44="","",(+L44))</f>
        <v>35.76293900000001</v>
      </c>
      <c r="N44" s="12">
        <f t="shared" ref="N44" si="225">IF(M44="","",(+M44))</f>
        <v>35.76293900000001</v>
      </c>
      <c r="O44" s="12">
        <f t="shared" ref="O44" si="226">IF(N44="","",(+N44))</f>
        <v>35.76293900000001</v>
      </c>
      <c r="P44" s="12">
        <f t="shared" ref="P44" si="227">IF(O44="","",(+O44))</f>
        <v>35.76293900000001</v>
      </c>
      <c r="Q44" s="12">
        <f t="shared" ref="Q44" si="228">IF(P44="","",(+P44))</f>
        <v>35.76293900000001</v>
      </c>
      <c r="R44" s="12">
        <f t="shared" ref="R44" si="229">IF(Q44="","",+Q44*$R$6)</f>
        <v>36.835827170000009</v>
      </c>
      <c r="S44" s="12">
        <f t="shared" ref="S44" si="230">IF(R44="","",+R44)</f>
        <v>36.835827170000009</v>
      </c>
    </row>
    <row r="45" spans="1:19" x14ac:dyDescent="0.25">
      <c r="A45" s="39" t="s">
        <v>19</v>
      </c>
      <c r="B45" s="39" t="s">
        <v>169</v>
      </c>
      <c r="C45" s="44"/>
      <c r="E45" s="11" t="str">
        <f t="shared" ref="E45" si="231">IF($B45="","","Union-Hrly - Other Offdty hrs/emp")</f>
        <v>Union-Hrly - Other Offdty hrs/emp</v>
      </c>
      <c r="F45" s="11">
        <f t="shared" ca="1" si="38"/>
        <v>2017</v>
      </c>
      <c r="G45" s="11" t="str">
        <f t="shared" si="24"/>
        <v>002282</v>
      </c>
      <c r="H45" s="36">
        <f t="shared" ref="H45:S45" si="232">IF(G45="","",IF(H$7="FEB",8,0))</f>
        <v>0</v>
      </c>
      <c r="I45" s="36">
        <f t="shared" si="232"/>
        <v>8</v>
      </c>
      <c r="J45" s="36">
        <f t="shared" si="232"/>
        <v>0</v>
      </c>
      <c r="K45" s="36">
        <f t="shared" si="232"/>
        <v>0</v>
      </c>
      <c r="L45" s="36">
        <f t="shared" si="232"/>
        <v>0</v>
      </c>
      <c r="M45" s="36">
        <f t="shared" si="232"/>
        <v>0</v>
      </c>
      <c r="N45" s="36">
        <f t="shared" si="232"/>
        <v>0</v>
      </c>
      <c r="O45" s="36">
        <f t="shared" si="232"/>
        <v>0</v>
      </c>
      <c r="P45" s="36">
        <f t="shared" si="232"/>
        <v>0</v>
      </c>
      <c r="Q45" s="36">
        <f t="shared" si="232"/>
        <v>0</v>
      </c>
      <c r="R45" s="36">
        <f t="shared" si="232"/>
        <v>0</v>
      </c>
      <c r="S45" s="36">
        <f t="shared" si="232"/>
        <v>0</v>
      </c>
    </row>
    <row r="46" spans="1:19" x14ac:dyDescent="0.25">
      <c r="A46" s="39" t="s">
        <v>19</v>
      </c>
      <c r="B46" s="39" t="s">
        <v>127</v>
      </c>
      <c r="C46" s="44">
        <v>2120</v>
      </c>
      <c r="E46" s="11" t="str">
        <f t="shared" ref="E46" si="233">IF($B46="","","Union-Hrly - Vacation Hours")</f>
        <v>Union-Hrly - Vacation Hours</v>
      </c>
      <c r="F46" s="11">
        <f t="shared" ca="1" si="38"/>
        <v>2017</v>
      </c>
      <c r="G46" s="11" t="str">
        <f t="shared" si="24"/>
        <v>002282</v>
      </c>
      <c r="H46" s="33">
        <f>IF(G46="","",($C46*'VACSICK EST'!C$50))</f>
        <v>89.71528969316924</v>
      </c>
      <c r="I46" s="33">
        <f>IF(H46="","",($C46*'VACSICK EST'!D$50))</f>
        <v>95.603378964996523</v>
      </c>
      <c r="J46" s="33">
        <f>IF(I46="","",($C46*'VACSICK EST'!E$50))</f>
        <v>101.49146823682381</v>
      </c>
      <c r="K46" s="33">
        <f>IF(J46="","",($C46*'VACSICK EST'!F$50))</f>
        <v>147.55290022342643</v>
      </c>
      <c r="L46" s="33">
        <f>IF(K46="","",($C46*'VACSICK EST'!G$50))</f>
        <v>184.31900194623776</v>
      </c>
      <c r="M46" s="33">
        <f>IF(L46="","",($C46*'VACSICK EST'!H$50))</f>
        <v>208.22377208033478</v>
      </c>
      <c r="N46" s="33">
        <f>IF(M46="","",($C46*'VACSICK EST'!I$50))</f>
        <v>240.98422847926003</v>
      </c>
      <c r="O46" s="33">
        <f>IF(N46="","",($C46*'VACSICK EST'!J$50))</f>
        <v>163.14281599618158</v>
      </c>
      <c r="P46" s="33">
        <f>IF(O46="","",($C46*'VACSICK EST'!K$50))</f>
        <v>145.26047080026169</v>
      </c>
      <c r="Q46" s="33">
        <f>IF(P46="","",($C46*'VACSICK EST'!L$50))</f>
        <v>191.73014364304436</v>
      </c>
      <c r="R46" s="33">
        <f>IF(Q46="","",($C46*'VACSICK EST'!M$50))</f>
        <v>183.82004089979552</v>
      </c>
      <c r="S46" s="33">
        <f>IF(R46="","",($C46*'VACSICK EST'!N$50))</f>
        <v>368.15648903646826</v>
      </c>
    </row>
    <row r="47" spans="1:19" x14ac:dyDescent="0.25">
      <c r="A47" s="39" t="s">
        <v>19</v>
      </c>
      <c r="B47" s="39" t="s">
        <v>95</v>
      </c>
      <c r="C47" s="44">
        <v>520</v>
      </c>
      <c r="E47" s="11" t="str">
        <f t="shared" ref="E47" si="234">IF($B47="","","Union-Hrly - Sick Time Hours")</f>
        <v>Union-Hrly - Sick Time Hours</v>
      </c>
      <c r="F47" s="11">
        <f t="shared" ca="1" si="38"/>
        <v>2017</v>
      </c>
      <c r="G47" s="11" t="str">
        <f t="shared" si="24"/>
        <v>002282</v>
      </c>
      <c r="H47" s="33">
        <f>IF(G47="","",($C47*'VACSICK EST'!C$30))</f>
        <v>65.268187268342274</v>
      </c>
      <c r="I47" s="33">
        <f>IF(H47="","",($C47*'VACSICK EST'!D$30))</f>
        <v>56.231017174015122</v>
      </c>
      <c r="J47" s="33">
        <f>IF(I47="","",($C47*'VACSICK EST'!E$30))</f>
        <v>51.826226503695132</v>
      </c>
      <c r="K47" s="33">
        <f>IF(J47="","",($C47*'VACSICK EST'!F$30))</f>
        <v>45.906548191645051</v>
      </c>
      <c r="L47" s="33">
        <f>IF(K47="","",($C47*'VACSICK EST'!G$30))</f>
        <v>38.06658977035967</v>
      </c>
      <c r="M47" s="33">
        <f>IF(L47="","",($C47*'VACSICK EST'!H$30))</f>
        <v>35.33315400992965</v>
      </c>
      <c r="N47" s="33">
        <f>IF(M47="","",($C47*'VACSICK EST'!I$30))</f>
        <v>37.888786056541583</v>
      </c>
      <c r="O47" s="33">
        <f>IF(N47="","",($C47*'VACSICK EST'!J$30))</f>
        <v>40.721791896709725</v>
      </c>
      <c r="P47" s="33">
        <f>IF(O47="","",($C47*'VACSICK EST'!K$30))</f>
        <v>37.57111008785327</v>
      </c>
      <c r="Q47" s="33">
        <f>IF(P47="","",($C47*'VACSICK EST'!L$30))</f>
        <v>37.127786161400181</v>
      </c>
      <c r="R47" s="33">
        <f>IF(Q47="","",($C47*'VACSICK EST'!M$30))</f>
        <v>34.610085573736114</v>
      </c>
      <c r="S47" s="33">
        <f>IF(R47="","",($C47*'VACSICK EST'!N$30))</f>
        <v>39.448717305772234</v>
      </c>
    </row>
    <row r="48" spans="1:19" x14ac:dyDescent="0.25">
      <c r="A48" s="39" t="s">
        <v>20</v>
      </c>
      <c r="B48" s="39" t="s">
        <v>93</v>
      </c>
      <c r="C48" s="44">
        <v>73</v>
      </c>
      <c r="E48" s="11" t="str">
        <f t="shared" ref="E48" si="235">IF($B48="","","Union-Hrly - Headcount")</f>
        <v>Union-Hrly - Headcount</v>
      </c>
      <c r="F48" s="11">
        <f t="shared" ca="1" si="38"/>
        <v>2017</v>
      </c>
      <c r="G48" s="11" t="str">
        <f t="shared" si="24"/>
        <v>002320</v>
      </c>
      <c r="H48" s="13">
        <f t="shared" ref="H48" si="236">IF(G48="","",(IF($C48=0,0,$C48)))</f>
        <v>73</v>
      </c>
      <c r="I48" s="13">
        <f t="shared" ref="I48" si="237">IF(H48="","",(IF($C48=0,0,$C48)))</f>
        <v>73</v>
      </c>
      <c r="J48" s="13">
        <f t="shared" ref="J48" si="238">IF(I48="","",(IF($C48=0,0,$C48)))</f>
        <v>73</v>
      </c>
      <c r="K48" s="13">
        <f t="shared" ref="K48" si="239">IF(J48="","",(IF($C48=0,0,$C48)))</f>
        <v>73</v>
      </c>
      <c r="L48" s="13">
        <f t="shared" ref="L48" si="240">IF(K48="","",(IF($C48=0,0,$C48)))</f>
        <v>73</v>
      </c>
      <c r="M48" s="13">
        <f t="shared" ref="M48" si="241">IF(L48="","",(IF($C48=0,0,$C48)))</f>
        <v>73</v>
      </c>
      <c r="N48" s="13">
        <f t="shared" ref="N48" si="242">IF(M48="","",(IF($C48=0,0,$C48)))</f>
        <v>73</v>
      </c>
      <c r="O48" s="13">
        <f t="shared" ref="O48" si="243">IF(N48="","",(IF($C48=0,0,$C48)))</f>
        <v>73</v>
      </c>
      <c r="P48" s="13">
        <f t="shared" ref="P48" si="244">IF(O48="","",(IF($C48=0,0,$C48)))</f>
        <v>73</v>
      </c>
      <c r="Q48" s="13">
        <f t="shared" ref="Q48" si="245">IF(P48="","",(IF($C48=0,0,$C48)))</f>
        <v>73</v>
      </c>
      <c r="R48" s="13">
        <f t="shared" ref="R48" si="246">IF(Q48="","",(IF($C48=0,0,$C48)))</f>
        <v>73</v>
      </c>
      <c r="S48" s="13">
        <f t="shared" ref="S48" si="247">IF(R48="","",(IF($C48=0,0,$C48)))</f>
        <v>73</v>
      </c>
    </row>
    <row r="49" spans="1:19" x14ac:dyDescent="0.25">
      <c r="A49" s="39" t="s">
        <v>20</v>
      </c>
      <c r="B49" s="39" t="s">
        <v>92</v>
      </c>
      <c r="C49" s="44">
        <v>33.195753424657532</v>
      </c>
      <c r="E49" s="11" t="str">
        <f t="shared" ref="E49" si="248">IF($B49="","","Union-Hrly - Avg Hourly Rate")</f>
        <v>Union-Hrly - Avg Hourly Rate</v>
      </c>
      <c r="F49" s="11">
        <f t="shared" ca="1" si="38"/>
        <v>2017</v>
      </c>
      <c r="G49" s="11" t="str">
        <f t="shared" si="24"/>
        <v>002320</v>
      </c>
      <c r="H49" s="12">
        <f t="shared" ref="H49" si="249">IF(G49="","",(IF(C49=0,0,C49)*$G$4*$H$4*$I$4*$J$4))</f>
        <v>35.217374808219176</v>
      </c>
      <c r="I49" s="12">
        <f t="shared" ref="I49" si="250">IF(H49="","",(+H49))</f>
        <v>35.217374808219176</v>
      </c>
      <c r="J49" s="12">
        <f t="shared" ref="J49" si="251">IF(I49="","",(+I49))</f>
        <v>35.217374808219176</v>
      </c>
      <c r="K49" s="12">
        <f t="shared" ref="K49" si="252">IF(J49="","",(+J49))</f>
        <v>35.217374808219176</v>
      </c>
      <c r="L49" s="12">
        <f t="shared" ref="L49" si="253">IF(K49="","",(+K49))</f>
        <v>35.217374808219176</v>
      </c>
      <c r="M49" s="12">
        <f t="shared" ref="M49" si="254">IF(L49="","",(+L49))</f>
        <v>35.217374808219176</v>
      </c>
      <c r="N49" s="12">
        <f t="shared" ref="N49" si="255">IF(M49="","",(+M49))</f>
        <v>35.217374808219176</v>
      </c>
      <c r="O49" s="12">
        <f t="shared" ref="O49" si="256">IF(N49="","",(+N49))</f>
        <v>35.217374808219176</v>
      </c>
      <c r="P49" s="12">
        <f t="shared" ref="P49" si="257">IF(O49="","",(+O49))</f>
        <v>35.217374808219176</v>
      </c>
      <c r="Q49" s="12">
        <f t="shared" ref="Q49" si="258">IF(P49="","",(+P49))</f>
        <v>35.217374808219176</v>
      </c>
      <c r="R49" s="12">
        <f t="shared" ref="R49" si="259">IF(Q49="","",+Q49*$R$6)</f>
        <v>36.273896052465751</v>
      </c>
      <c r="S49" s="12">
        <f t="shared" ref="S49" si="260">IF(R49="","",+R49)</f>
        <v>36.273896052465751</v>
      </c>
    </row>
    <row r="50" spans="1:19" x14ac:dyDescent="0.25">
      <c r="A50" s="39" t="s">
        <v>20</v>
      </c>
      <c r="B50" s="39" t="s">
        <v>169</v>
      </c>
      <c r="C50" s="44"/>
      <c r="E50" s="11" t="str">
        <f t="shared" ref="E50" si="261">IF($B50="","","Union-Hrly - Other Offdty hrs/emp")</f>
        <v>Union-Hrly - Other Offdty hrs/emp</v>
      </c>
      <c r="F50" s="11">
        <f t="shared" ca="1" si="38"/>
        <v>2017</v>
      </c>
      <c r="G50" s="11" t="str">
        <f t="shared" si="24"/>
        <v>002320</v>
      </c>
      <c r="H50" s="36">
        <f t="shared" ref="H50:S50" si="262">IF(G50="","",IF(H$7="FEB",8,0))</f>
        <v>0</v>
      </c>
      <c r="I50" s="36">
        <f t="shared" si="262"/>
        <v>8</v>
      </c>
      <c r="J50" s="36">
        <f t="shared" si="262"/>
        <v>0</v>
      </c>
      <c r="K50" s="36">
        <f t="shared" si="262"/>
        <v>0</v>
      </c>
      <c r="L50" s="36">
        <f t="shared" si="262"/>
        <v>0</v>
      </c>
      <c r="M50" s="36">
        <f t="shared" si="262"/>
        <v>0</v>
      </c>
      <c r="N50" s="36">
        <f t="shared" si="262"/>
        <v>0</v>
      </c>
      <c r="O50" s="36">
        <f t="shared" si="262"/>
        <v>0</v>
      </c>
      <c r="P50" s="36">
        <f t="shared" si="262"/>
        <v>0</v>
      </c>
      <c r="Q50" s="36">
        <f t="shared" si="262"/>
        <v>0</v>
      </c>
      <c r="R50" s="36">
        <f t="shared" si="262"/>
        <v>0</v>
      </c>
      <c r="S50" s="36">
        <f t="shared" si="262"/>
        <v>0</v>
      </c>
    </row>
    <row r="51" spans="1:19" x14ac:dyDescent="0.25">
      <c r="A51" s="39" t="s">
        <v>20</v>
      </c>
      <c r="B51" s="39" t="s">
        <v>127</v>
      </c>
      <c r="C51" s="44">
        <v>11040</v>
      </c>
      <c r="E51" s="11" t="str">
        <f t="shared" ref="E51" si="263">IF($B51="","","Union-Hrly - Vacation Hours")</f>
        <v>Union-Hrly - Vacation Hours</v>
      </c>
      <c r="F51" s="11">
        <f t="shared" ca="1" si="38"/>
        <v>2017</v>
      </c>
      <c r="G51" s="11" t="str">
        <f t="shared" si="24"/>
        <v>002320</v>
      </c>
      <c r="H51" s="33">
        <f>IF(G51="","",($C51*'VACSICK EST'!C$50))</f>
        <v>467.19660293046627</v>
      </c>
      <c r="I51" s="33">
        <f>IF(H51="","",($C51*'VACSICK EST'!D$50))</f>
        <v>497.85910555356685</v>
      </c>
      <c r="J51" s="33">
        <f>IF(I51="","",($C51*'VACSICK EST'!E$50))</f>
        <v>528.52160817666731</v>
      </c>
      <c r="K51" s="33">
        <f>IF(J51="","",($C51*'VACSICK EST'!F$50))</f>
        <v>768.38868795595658</v>
      </c>
      <c r="L51" s="33">
        <f>IF(K51="","",($C51*'VACSICK EST'!G$50))</f>
        <v>959.84989692757779</v>
      </c>
      <c r="M51" s="33">
        <f>IF(L51="","",($C51*'VACSICK EST'!H$50))</f>
        <v>1084.3351149843847</v>
      </c>
      <c r="N51" s="33">
        <f>IF(M51="","",($C51*'VACSICK EST'!I$50))</f>
        <v>1254.9367369863353</v>
      </c>
      <c r="O51" s="33">
        <f>IF(N51="","",($C51*'VACSICK EST'!J$50))</f>
        <v>849.57390971596453</v>
      </c>
      <c r="P51" s="33">
        <f>IF(O51="","",($C51*'VACSICK EST'!K$50))</f>
        <v>756.45075360136275</v>
      </c>
      <c r="Q51" s="33">
        <f>IF(P51="","",($C51*'VACSICK EST'!L$50))</f>
        <v>998.44376689585363</v>
      </c>
      <c r="R51" s="33">
        <f>IF(Q51="","",($C51*'VACSICK EST'!M$50))</f>
        <v>957.25153374233128</v>
      </c>
      <c r="S51" s="33">
        <f>IF(R51="","",($C51*'VACSICK EST'!N$50))</f>
        <v>1917.192282529533</v>
      </c>
    </row>
    <row r="52" spans="1:19" x14ac:dyDescent="0.25">
      <c r="A52" s="39" t="s">
        <v>20</v>
      </c>
      <c r="B52" s="39" t="s">
        <v>95</v>
      </c>
      <c r="C52" s="44">
        <v>2920</v>
      </c>
      <c r="E52" s="11" t="str">
        <f t="shared" ref="E52" si="264">IF($B52="","","Union-Hrly - Sick Time Hours")</f>
        <v>Union-Hrly - Sick Time Hours</v>
      </c>
      <c r="F52" s="11">
        <f t="shared" ca="1" si="38"/>
        <v>2017</v>
      </c>
      <c r="G52" s="11" t="str">
        <f t="shared" si="24"/>
        <v>002320</v>
      </c>
      <c r="H52" s="33">
        <f>IF(G52="","",($C52*'VACSICK EST'!C$30))</f>
        <v>366.50597466069127</v>
      </c>
      <c r="I52" s="33">
        <f>IF(H52="","",($C52*'VACSICK EST'!D$30))</f>
        <v>315.75878874639261</v>
      </c>
      <c r="J52" s="33">
        <f>IF(I52="","",($C52*'VACSICK EST'!E$30))</f>
        <v>291.02419498228801</v>
      </c>
      <c r="K52" s="33">
        <f>IF(J52="","",($C52*'VACSICK EST'!F$30))</f>
        <v>257.78292446077603</v>
      </c>
      <c r="L52" s="33">
        <f>IF(K52="","",($C52*'VACSICK EST'!G$30))</f>
        <v>213.75854255663506</v>
      </c>
      <c r="M52" s="33">
        <f>IF(L52="","",($C52*'VACSICK EST'!H$30))</f>
        <v>198.4092494403742</v>
      </c>
      <c r="N52" s="33">
        <f>IF(M52="","",($C52*'VACSICK EST'!I$30))</f>
        <v>212.76010631750273</v>
      </c>
      <c r="O52" s="33">
        <f>IF(N52="","",($C52*'VACSICK EST'!J$30))</f>
        <v>228.66852372767767</v>
      </c>
      <c r="P52" s="33">
        <f>IF(O52="","",($C52*'VACSICK EST'!K$30))</f>
        <v>210.97623357025299</v>
      </c>
      <c r="Q52" s="33">
        <f>IF(P52="","",($C52*'VACSICK EST'!L$30))</f>
        <v>208.4867992140164</v>
      </c>
      <c r="R52" s="33">
        <f>IF(Q52="","",($C52*'VACSICK EST'!M$30))</f>
        <v>194.34894206790278</v>
      </c>
      <c r="S52" s="33">
        <f>IF(R52="","",($C52*'VACSICK EST'!N$30))</f>
        <v>221.51972025549026</v>
      </c>
    </row>
    <row r="53" spans="1:19" x14ac:dyDescent="0.25">
      <c r="A53" s="39" t="s">
        <v>21</v>
      </c>
      <c r="B53" s="39" t="s">
        <v>93</v>
      </c>
      <c r="C53" s="44">
        <v>3</v>
      </c>
      <c r="E53" s="11" t="str">
        <f t="shared" ref="E53" si="265">IF($B53="","","Union-Hrly - Headcount")</f>
        <v>Union-Hrly - Headcount</v>
      </c>
      <c r="F53" s="11">
        <f t="shared" ca="1" si="38"/>
        <v>2017</v>
      </c>
      <c r="G53" s="11" t="str">
        <f t="shared" si="24"/>
        <v>002340</v>
      </c>
      <c r="H53" s="13">
        <f t="shared" ref="H53" si="266">IF(G53="","",(IF($C53=0,0,$C53)))</f>
        <v>3</v>
      </c>
      <c r="I53" s="13">
        <f t="shared" ref="I53" si="267">IF(H53="","",(IF($C53=0,0,$C53)))</f>
        <v>3</v>
      </c>
      <c r="J53" s="13">
        <f t="shared" ref="J53" si="268">IF(I53="","",(IF($C53=0,0,$C53)))</f>
        <v>3</v>
      </c>
      <c r="K53" s="13">
        <f t="shared" ref="K53" si="269">IF(J53="","",(IF($C53=0,0,$C53)))</f>
        <v>3</v>
      </c>
      <c r="L53" s="13">
        <f t="shared" ref="L53" si="270">IF(K53="","",(IF($C53=0,0,$C53)))</f>
        <v>3</v>
      </c>
      <c r="M53" s="13">
        <f t="shared" ref="M53" si="271">IF(L53="","",(IF($C53=0,0,$C53)))</f>
        <v>3</v>
      </c>
      <c r="N53" s="13">
        <f t="shared" ref="N53" si="272">IF(M53="","",(IF($C53=0,0,$C53)))</f>
        <v>3</v>
      </c>
      <c r="O53" s="13">
        <f t="shared" ref="O53" si="273">IF(N53="","",(IF($C53=0,0,$C53)))</f>
        <v>3</v>
      </c>
      <c r="P53" s="13">
        <f t="shared" ref="P53" si="274">IF(O53="","",(IF($C53=0,0,$C53)))</f>
        <v>3</v>
      </c>
      <c r="Q53" s="13">
        <f t="shared" ref="Q53" si="275">IF(P53="","",(IF($C53=0,0,$C53)))</f>
        <v>3</v>
      </c>
      <c r="R53" s="13">
        <f t="shared" ref="R53" si="276">IF(Q53="","",(IF($C53=0,0,$C53)))</f>
        <v>3</v>
      </c>
      <c r="S53" s="13">
        <f t="shared" ref="S53" si="277">IF(R53="","",(IF($C53=0,0,$C53)))</f>
        <v>3</v>
      </c>
    </row>
    <row r="54" spans="1:19" x14ac:dyDescent="0.25">
      <c r="A54" s="39" t="s">
        <v>21</v>
      </c>
      <c r="B54" s="39" t="s">
        <v>92</v>
      </c>
      <c r="C54" s="44">
        <v>31.676666666666666</v>
      </c>
      <c r="E54" s="11" t="str">
        <f t="shared" ref="E54" si="278">IF($B54="","","Union-Hrly - Avg Hourly Rate")</f>
        <v>Union-Hrly - Avg Hourly Rate</v>
      </c>
      <c r="F54" s="11">
        <f t="shared" ca="1" si="38"/>
        <v>2017</v>
      </c>
      <c r="G54" s="11" t="str">
        <f t="shared" si="24"/>
        <v>002340</v>
      </c>
      <c r="H54" s="12">
        <f t="shared" ref="H54" si="279">IF(G54="","",(IF(C54=0,0,C54)*$G$4*$H$4*$I$4*$J$4))</f>
        <v>33.605775666666666</v>
      </c>
      <c r="I54" s="12">
        <f t="shared" ref="I54" si="280">IF(H54="","",(+H54))</f>
        <v>33.605775666666666</v>
      </c>
      <c r="J54" s="12">
        <f t="shared" ref="J54" si="281">IF(I54="","",(+I54))</f>
        <v>33.605775666666666</v>
      </c>
      <c r="K54" s="12">
        <f t="shared" ref="K54" si="282">IF(J54="","",(+J54))</f>
        <v>33.605775666666666</v>
      </c>
      <c r="L54" s="12">
        <f t="shared" ref="L54" si="283">IF(K54="","",(+K54))</f>
        <v>33.605775666666666</v>
      </c>
      <c r="M54" s="12">
        <f t="shared" ref="M54" si="284">IF(L54="","",(+L54))</f>
        <v>33.605775666666666</v>
      </c>
      <c r="N54" s="12">
        <f t="shared" ref="N54" si="285">IF(M54="","",(+M54))</f>
        <v>33.605775666666666</v>
      </c>
      <c r="O54" s="12">
        <f t="shared" ref="O54" si="286">IF(N54="","",(+N54))</f>
        <v>33.605775666666666</v>
      </c>
      <c r="P54" s="12">
        <f t="shared" ref="P54" si="287">IF(O54="","",(+O54))</f>
        <v>33.605775666666666</v>
      </c>
      <c r="Q54" s="12">
        <f t="shared" ref="Q54" si="288">IF(P54="","",(+P54))</f>
        <v>33.605775666666666</v>
      </c>
      <c r="R54" s="12">
        <f t="shared" ref="R54" si="289">IF(Q54="","",+Q54*$R$6)</f>
        <v>34.613948936666667</v>
      </c>
      <c r="S54" s="12">
        <f t="shared" ref="S54" si="290">IF(R54="","",+R54)</f>
        <v>34.613948936666667</v>
      </c>
    </row>
    <row r="55" spans="1:19" x14ac:dyDescent="0.25">
      <c r="A55" s="39" t="s">
        <v>21</v>
      </c>
      <c r="B55" s="39" t="s">
        <v>169</v>
      </c>
      <c r="C55" s="44"/>
      <c r="E55" s="11" t="str">
        <f t="shared" ref="E55" si="291">IF($B55="","","Union-Hrly - Other Offdty hrs/emp")</f>
        <v>Union-Hrly - Other Offdty hrs/emp</v>
      </c>
      <c r="F55" s="11">
        <f t="shared" ca="1" si="38"/>
        <v>2017</v>
      </c>
      <c r="G55" s="11" t="str">
        <f t="shared" si="24"/>
        <v>002340</v>
      </c>
      <c r="H55" s="36">
        <f t="shared" ref="H55:S55" si="292">IF(G55="","",IF(H$7="FEB",8,0))</f>
        <v>0</v>
      </c>
      <c r="I55" s="36">
        <f t="shared" si="292"/>
        <v>8</v>
      </c>
      <c r="J55" s="36">
        <f t="shared" si="292"/>
        <v>0</v>
      </c>
      <c r="K55" s="36">
        <f t="shared" si="292"/>
        <v>0</v>
      </c>
      <c r="L55" s="36">
        <f t="shared" si="292"/>
        <v>0</v>
      </c>
      <c r="M55" s="36">
        <f t="shared" si="292"/>
        <v>0</v>
      </c>
      <c r="N55" s="36">
        <f t="shared" si="292"/>
        <v>0</v>
      </c>
      <c r="O55" s="36">
        <f t="shared" si="292"/>
        <v>0</v>
      </c>
      <c r="P55" s="36">
        <f t="shared" si="292"/>
        <v>0</v>
      </c>
      <c r="Q55" s="36">
        <f t="shared" si="292"/>
        <v>0</v>
      </c>
      <c r="R55" s="36">
        <f t="shared" si="292"/>
        <v>0</v>
      </c>
      <c r="S55" s="36">
        <f t="shared" si="292"/>
        <v>0</v>
      </c>
    </row>
    <row r="56" spans="1:19" x14ac:dyDescent="0.25">
      <c r="A56" s="39" t="s">
        <v>21</v>
      </c>
      <c r="B56" s="39" t="s">
        <v>127</v>
      </c>
      <c r="C56" s="44">
        <v>520</v>
      </c>
      <c r="E56" s="11" t="str">
        <f t="shared" ref="E56" si="293">IF($B56="","","Union-Hrly - Vacation Hours")</f>
        <v>Union-Hrly - Vacation Hours</v>
      </c>
      <c r="F56" s="11">
        <f t="shared" ca="1" si="38"/>
        <v>2017</v>
      </c>
      <c r="G56" s="11" t="str">
        <f t="shared" si="24"/>
        <v>002340</v>
      </c>
      <c r="H56" s="33">
        <f>IF(G56="","",($C56*'VACSICK EST'!C$50))</f>
        <v>22.005637094550945</v>
      </c>
      <c r="I56" s="33">
        <f>IF(H56="","",($C56*'VACSICK EST'!D$50))</f>
        <v>23.449885406508582</v>
      </c>
      <c r="J56" s="33">
        <f>IF(I56="","",($C56*'VACSICK EST'!E$50))</f>
        <v>24.894133718466215</v>
      </c>
      <c r="K56" s="33">
        <f>IF(J56="","",($C56*'VACSICK EST'!F$50))</f>
        <v>36.192220809519696</v>
      </c>
      <c r="L56" s="33">
        <f>IF(K56="","",($C56*'VACSICK EST'!G$50))</f>
        <v>45.210321232096057</v>
      </c>
      <c r="M56" s="33">
        <f>IF(L56="","",($C56*'VACSICK EST'!H$50))</f>
        <v>51.073755415931174</v>
      </c>
      <c r="N56" s="33">
        <f>IF(M56="","",($C56*'VACSICK EST'!I$50))</f>
        <v>59.109339060950568</v>
      </c>
      <c r="O56" s="33">
        <f>IF(N56="","",($C56*'VACSICK EST'!J$50))</f>
        <v>40.016162414157748</v>
      </c>
      <c r="P56" s="33">
        <f>IF(O56="","",($C56*'VACSICK EST'!K$50))</f>
        <v>35.629926800064183</v>
      </c>
      <c r="Q56" s="33">
        <f>IF(P56="","",($C56*'VACSICK EST'!L$50))</f>
        <v>47.028148440746726</v>
      </c>
      <c r="R56" s="33">
        <f>IF(Q56="","",($C56*'VACSICK EST'!M$50))</f>
        <v>45.087934560327199</v>
      </c>
      <c r="S56" s="33">
        <f>IF(R56="","",($C56*'VACSICK EST'!N$50))</f>
        <v>90.302535046680902</v>
      </c>
    </row>
    <row r="57" spans="1:19" x14ac:dyDescent="0.25">
      <c r="A57" s="39" t="s">
        <v>21</v>
      </c>
      <c r="B57" s="39" t="s">
        <v>95</v>
      </c>
      <c r="C57" s="44">
        <v>120</v>
      </c>
      <c r="E57" s="11" t="str">
        <f t="shared" ref="E57" si="294">IF($B57="","","Union-Hrly - Sick Time Hours")</f>
        <v>Union-Hrly - Sick Time Hours</v>
      </c>
      <c r="F57" s="11">
        <f t="shared" ca="1" si="38"/>
        <v>2017</v>
      </c>
      <c r="G57" s="11" t="str">
        <f t="shared" si="24"/>
        <v>002340</v>
      </c>
      <c r="H57" s="33">
        <f>IF(G57="","",($C57*'VACSICK EST'!C$30))</f>
        <v>15.061889369617449</v>
      </c>
      <c r="I57" s="33">
        <f>IF(H57="","",($C57*'VACSICK EST'!D$30))</f>
        <v>12.976388578618876</v>
      </c>
      <c r="J57" s="33">
        <f>IF(I57="","",($C57*'VACSICK EST'!E$30))</f>
        <v>11.959898423929646</v>
      </c>
      <c r="K57" s="33">
        <f>IF(J57="","",($C57*'VACSICK EST'!F$30))</f>
        <v>10.593818813456551</v>
      </c>
      <c r="L57" s="33">
        <f>IF(K57="","",($C57*'VACSICK EST'!G$30))</f>
        <v>8.7845976393137697</v>
      </c>
      <c r="M57" s="33">
        <f>IF(L57="","",($C57*'VACSICK EST'!H$30))</f>
        <v>8.1538047715222266</v>
      </c>
      <c r="N57" s="33">
        <f>IF(M57="","",($C57*'VACSICK EST'!I$30))</f>
        <v>8.7435660130480581</v>
      </c>
      <c r="O57" s="33">
        <f>IF(N57="","",($C57*'VACSICK EST'!J$30))</f>
        <v>9.3973365915483971</v>
      </c>
      <c r="P57" s="33">
        <f>IF(O57="","",($C57*'VACSICK EST'!K$30))</f>
        <v>8.6702561741199862</v>
      </c>
      <c r="Q57" s="33">
        <f>IF(P57="","",($C57*'VACSICK EST'!L$30))</f>
        <v>8.5679506526308113</v>
      </c>
      <c r="R57" s="33">
        <f>IF(Q57="","",($C57*'VACSICK EST'!M$30))</f>
        <v>7.9869428247083336</v>
      </c>
      <c r="S57" s="33">
        <f>IF(R57="","",($C57*'VACSICK EST'!N$30))</f>
        <v>9.1035501474859011</v>
      </c>
    </row>
    <row r="58" spans="1:19" x14ac:dyDescent="0.25">
      <c r="A58" s="39" t="s">
        <v>22</v>
      </c>
      <c r="B58" s="39" t="s">
        <v>93</v>
      </c>
      <c r="C58" s="44">
        <v>11</v>
      </c>
      <c r="E58" s="11" t="str">
        <f t="shared" ref="E58" si="295">IF($B58="","","Union-Hrly - Headcount")</f>
        <v>Union-Hrly - Headcount</v>
      </c>
      <c r="F58" s="11">
        <f t="shared" ca="1" si="38"/>
        <v>2017</v>
      </c>
      <c r="G58" s="11" t="str">
        <f t="shared" si="24"/>
        <v>002350</v>
      </c>
      <c r="H58" s="13">
        <f t="shared" ref="H58" si="296">IF(G58="","",(IF($C58=0,0,$C58)))</f>
        <v>11</v>
      </c>
      <c r="I58" s="13">
        <f t="shared" ref="I58" si="297">IF(H58="","",(IF($C58=0,0,$C58)))</f>
        <v>11</v>
      </c>
      <c r="J58" s="13">
        <f t="shared" ref="J58" si="298">IF(I58="","",(IF($C58=0,0,$C58)))</f>
        <v>11</v>
      </c>
      <c r="K58" s="13">
        <f t="shared" ref="K58" si="299">IF(J58="","",(IF($C58=0,0,$C58)))</f>
        <v>11</v>
      </c>
      <c r="L58" s="13">
        <f t="shared" ref="L58" si="300">IF(K58="","",(IF($C58=0,0,$C58)))</f>
        <v>11</v>
      </c>
      <c r="M58" s="13">
        <f t="shared" ref="M58" si="301">IF(L58="","",(IF($C58=0,0,$C58)))</f>
        <v>11</v>
      </c>
      <c r="N58" s="13">
        <f t="shared" ref="N58" si="302">IF(M58="","",(IF($C58=0,0,$C58)))</f>
        <v>11</v>
      </c>
      <c r="O58" s="13">
        <f t="shared" ref="O58" si="303">IF(N58="","",(IF($C58=0,0,$C58)))</f>
        <v>11</v>
      </c>
      <c r="P58" s="13">
        <f t="shared" ref="P58" si="304">IF(O58="","",(IF($C58=0,0,$C58)))</f>
        <v>11</v>
      </c>
      <c r="Q58" s="13">
        <f t="shared" ref="Q58" si="305">IF(P58="","",(IF($C58=0,0,$C58)))</f>
        <v>11</v>
      </c>
      <c r="R58" s="13">
        <f t="shared" ref="R58" si="306">IF(Q58="","",(IF($C58=0,0,$C58)))</f>
        <v>11</v>
      </c>
      <c r="S58" s="13">
        <f t="shared" ref="S58" si="307">IF(R58="","",(IF($C58=0,0,$C58)))</f>
        <v>11</v>
      </c>
    </row>
    <row r="59" spans="1:19" x14ac:dyDescent="0.25">
      <c r="A59" s="39" t="s">
        <v>22</v>
      </c>
      <c r="B59" s="39" t="s">
        <v>92</v>
      </c>
      <c r="C59" s="44">
        <v>32.57090909090909</v>
      </c>
      <c r="E59" s="11" t="str">
        <f t="shared" ref="E59" si="308">IF($B59="","","Union-Hrly - Avg Hourly Rate")</f>
        <v>Union-Hrly - Avg Hourly Rate</v>
      </c>
      <c r="F59" s="11">
        <f t="shared" ca="1" si="38"/>
        <v>2017</v>
      </c>
      <c r="G59" s="11" t="str">
        <f t="shared" si="24"/>
        <v>002350</v>
      </c>
      <c r="H59" s="12">
        <f t="shared" ref="H59" si="309">IF(G59="","",(IF(C59=0,0,C59)*$G$4*$H$4*$I$4*$J$4))</f>
        <v>34.554477454545456</v>
      </c>
      <c r="I59" s="12">
        <f t="shared" ref="I59" si="310">IF(H59="","",(+H59))</f>
        <v>34.554477454545456</v>
      </c>
      <c r="J59" s="12">
        <f t="shared" ref="J59" si="311">IF(I59="","",(+I59))</f>
        <v>34.554477454545456</v>
      </c>
      <c r="K59" s="12">
        <f t="shared" ref="K59" si="312">IF(J59="","",(+J59))</f>
        <v>34.554477454545456</v>
      </c>
      <c r="L59" s="12">
        <f t="shared" ref="L59" si="313">IF(K59="","",(+K59))</f>
        <v>34.554477454545456</v>
      </c>
      <c r="M59" s="12">
        <f t="shared" ref="M59" si="314">IF(L59="","",(+L59))</f>
        <v>34.554477454545456</v>
      </c>
      <c r="N59" s="12">
        <f t="shared" ref="N59" si="315">IF(M59="","",(+M59))</f>
        <v>34.554477454545456</v>
      </c>
      <c r="O59" s="12">
        <f t="shared" ref="O59" si="316">IF(N59="","",(+N59))</f>
        <v>34.554477454545456</v>
      </c>
      <c r="P59" s="12">
        <f t="shared" ref="P59" si="317">IF(O59="","",(+O59))</f>
        <v>34.554477454545456</v>
      </c>
      <c r="Q59" s="12">
        <f t="shared" ref="Q59" si="318">IF(P59="","",(+P59))</f>
        <v>34.554477454545456</v>
      </c>
      <c r="R59" s="12">
        <f t="shared" ref="R59" si="319">IF(Q59="","",+Q59*$R$6)</f>
        <v>35.591111778181819</v>
      </c>
      <c r="S59" s="12">
        <f t="shared" ref="S59" si="320">IF(R59="","",+R59)</f>
        <v>35.591111778181819</v>
      </c>
    </row>
    <row r="60" spans="1:19" x14ac:dyDescent="0.25">
      <c r="A60" s="39" t="s">
        <v>22</v>
      </c>
      <c r="B60" s="39" t="s">
        <v>169</v>
      </c>
      <c r="C60" s="44"/>
      <c r="E60" s="11" t="str">
        <f t="shared" ref="E60" si="321">IF($B60="","","Union-Hrly - Other Offdty hrs/emp")</f>
        <v>Union-Hrly - Other Offdty hrs/emp</v>
      </c>
      <c r="F60" s="11">
        <f t="shared" ca="1" si="38"/>
        <v>2017</v>
      </c>
      <c r="G60" s="11" t="str">
        <f t="shared" si="24"/>
        <v>002350</v>
      </c>
      <c r="H60" s="36">
        <f t="shared" ref="H60:S60" si="322">IF(G60="","",IF(H$7="FEB",8,0))</f>
        <v>0</v>
      </c>
      <c r="I60" s="36">
        <f t="shared" si="322"/>
        <v>8</v>
      </c>
      <c r="J60" s="36">
        <f t="shared" si="322"/>
        <v>0</v>
      </c>
      <c r="K60" s="36">
        <f t="shared" si="322"/>
        <v>0</v>
      </c>
      <c r="L60" s="36">
        <f t="shared" si="322"/>
        <v>0</v>
      </c>
      <c r="M60" s="36">
        <f t="shared" si="322"/>
        <v>0</v>
      </c>
      <c r="N60" s="36">
        <f t="shared" si="322"/>
        <v>0</v>
      </c>
      <c r="O60" s="36">
        <f t="shared" si="322"/>
        <v>0</v>
      </c>
      <c r="P60" s="36">
        <f t="shared" si="322"/>
        <v>0</v>
      </c>
      <c r="Q60" s="36">
        <f t="shared" si="322"/>
        <v>0</v>
      </c>
      <c r="R60" s="36">
        <f t="shared" si="322"/>
        <v>0</v>
      </c>
      <c r="S60" s="36">
        <f t="shared" si="322"/>
        <v>0</v>
      </c>
    </row>
    <row r="61" spans="1:19" x14ac:dyDescent="0.25">
      <c r="A61" s="39" t="s">
        <v>22</v>
      </c>
      <c r="B61" s="39" t="s">
        <v>127</v>
      </c>
      <c r="C61" s="44">
        <v>1920</v>
      </c>
      <c r="E61" s="11" t="str">
        <f t="shared" ref="E61" si="323">IF($B61="","","Union-Hrly - Vacation Hours")</f>
        <v>Union-Hrly - Vacation Hours</v>
      </c>
      <c r="F61" s="11">
        <f t="shared" ca="1" si="38"/>
        <v>2017</v>
      </c>
      <c r="G61" s="11" t="str">
        <f t="shared" si="24"/>
        <v>002350</v>
      </c>
      <c r="H61" s="33">
        <f>IF(G61="","",($C61*'VACSICK EST'!C$50))</f>
        <v>81.251583118341955</v>
      </c>
      <c r="I61" s="33">
        <f>IF(H61="","",($C61*'VACSICK EST'!D$50))</f>
        <v>86.58419227018554</v>
      </c>
      <c r="J61" s="33">
        <f>IF(I61="","",($C61*'VACSICK EST'!E$50))</f>
        <v>91.916801422029096</v>
      </c>
      <c r="K61" s="33">
        <f>IF(J61="","",($C61*'VACSICK EST'!F$50))</f>
        <v>133.63281529668811</v>
      </c>
      <c r="L61" s="33">
        <f>IF(K61="","",($C61*'VACSICK EST'!G$50))</f>
        <v>166.93041685697006</v>
      </c>
      <c r="M61" s="33">
        <f>IF(L61="","",($C61*'VACSICK EST'!H$50))</f>
        <v>188.58001999728432</v>
      </c>
      <c r="N61" s="33">
        <f>IF(M61="","",($C61*'VACSICK EST'!I$50))</f>
        <v>218.24986730197134</v>
      </c>
      <c r="O61" s="33">
        <f>IF(N61="","",($C61*'VACSICK EST'!J$50))</f>
        <v>147.7519842984286</v>
      </c>
      <c r="P61" s="33">
        <f>IF(O61="","",($C61*'VACSICK EST'!K$50))</f>
        <v>131.556652800237</v>
      </c>
      <c r="Q61" s="33">
        <f>IF(P61="","",($C61*'VACSICK EST'!L$50))</f>
        <v>173.64239424275715</v>
      </c>
      <c r="R61" s="33">
        <f>IF(Q61="","",($C61*'VACSICK EST'!M$50))</f>
        <v>166.47852760736197</v>
      </c>
      <c r="S61" s="33">
        <f>IF(R61="","",($C61*'VACSICK EST'!N$50))</f>
        <v>333.42474478774488</v>
      </c>
    </row>
    <row r="62" spans="1:19" x14ac:dyDescent="0.25">
      <c r="A62" s="39" t="s">
        <v>22</v>
      </c>
      <c r="B62" s="39" t="s">
        <v>95</v>
      </c>
      <c r="C62" s="44">
        <v>440</v>
      </c>
      <c r="E62" s="11" t="str">
        <f t="shared" ref="E62" si="324">IF($B62="","","Union-Hrly - Sick Time Hours")</f>
        <v>Union-Hrly - Sick Time Hours</v>
      </c>
      <c r="F62" s="11">
        <f t="shared" ca="1" si="38"/>
        <v>2017</v>
      </c>
      <c r="G62" s="11" t="str">
        <f t="shared" si="24"/>
        <v>002350</v>
      </c>
      <c r="H62" s="33">
        <f>IF(G62="","",($C62*'VACSICK EST'!C$30))</f>
        <v>55.226927688597307</v>
      </c>
      <c r="I62" s="33">
        <f>IF(H62="","",($C62*'VACSICK EST'!D$30))</f>
        <v>47.580091454935875</v>
      </c>
      <c r="J62" s="33">
        <f>IF(I62="","",($C62*'VACSICK EST'!E$30))</f>
        <v>43.852960887742036</v>
      </c>
      <c r="K62" s="33">
        <f>IF(J62="","",($C62*'VACSICK EST'!F$30))</f>
        <v>38.844002316007348</v>
      </c>
      <c r="L62" s="33">
        <f>IF(K62="","",($C62*'VACSICK EST'!G$30))</f>
        <v>32.210191344150488</v>
      </c>
      <c r="M62" s="33">
        <f>IF(L62="","",($C62*'VACSICK EST'!H$30))</f>
        <v>29.897284162248166</v>
      </c>
      <c r="N62" s="33">
        <f>IF(M62="","",($C62*'VACSICK EST'!I$30))</f>
        <v>32.059742047842875</v>
      </c>
      <c r="O62" s="33">
        <f>IF(N62="","",($C62*'VACSICK EST'!J$30))</f>
        <v>34.456900835677459</v>
      </c>
      <c r="P62" s="33">
        <f>IF(O62="","",($C62*'VACSICK EST'!K$30))</f>
        <v>31.790939305106615</v>
      </c>
      <c r="Q62" s="33">
        <f>IF(P62="","",($C62*'VACSICK EST'!L$30))</f>
        <v>31.41581905964631</v>
      </c>
      <c r="R62" s="33">
        <f>IF(Q62="","",($C62*'VACSICK EST'!M$30))</f>
        <v>29.285457023930554</v>
      </c>
      <c r="S62" s="33">
        <f>IF(R62="","",($C62*'VACSICK EST'!N$30))</f>
        <v>33.379683874114967</v>
      </c>
    </row>
    <row r="63" spans="1:19" x14ac:dyDescent="0.25">
      <c r="A63" s="39" t="s">
        <v>25</v>
      </c>
      <c r="B63" s="39" t="s">
        <v>93</v>
      </c>
      <c r="C63" s="44">
        <v>26</v>
      </c>
      <c r="E63" s="11" t="str">
        <f t="shared" ref="E63" si="325">IF($B63="","","Union-Hrly - Headcount")</f>
        <v>Union-Hrly - Headcount</v>
      </c>
      <c r="F63" s="11">
        <f t="shared" ca="1" si="38"/>
        <v>2017</v>
      </c>
      <c r="G63" s="11" t="str">
        <f t="shared" si="24"/>
        <v>002481</v>
      </c>
      <c r="H63" s="13">
        <f t="shared" ref="H63" si="326">IF(G63="","",(IF($C63=0,0,$C63)))</f>
        <v>26</v>
      </c>
      <c r="I63" s="13">
        <f t="shared" ref="I63" si="327">IF(H63="","",(IF($C63=0,0,$C63)))</f>
        <v>26</v>
      </c>
      <c r="J63" s="13">
        <f t="shared" ref="J63" si="328">IF(I63="","",(IF($C63=0,0,$C63)))</f>
        <v>26</v>
      </c>
      <c r="K63" s="13">
        <f t="shared" ref="K63" si="329">IF(J63="","",(IF($C63=0,0,$C63)))</f>
        <v>26</v>
      </c>
      <c r="L63" s="13">
        <f t="shared" ref="L63" si="330">IF(K63="","",(IF($C63=0,0,$C63)))</f>
        <v>26</v>
      </c>
      <c r="M63" s="13">
        <f t="shared" ref="M63" si="331">IF(L63="","",(IF($C63=0,0,$C63)))</f>
        <v>26</v>
      </c>
      <c r="N63" s="13">
        <f t="shared" ref="N63" si="332">IF(M63="","",(IF($C63=0,0,$C63)))</f>
        <v>26</v>
      </c>
      <c r="O63" s="13">
        <f t="shared" ref="O63" si="333">IF(N63="","",(IF($C63=0,0,$C63)))</f>
        <v>26</v>
      </c>
      <c r="P63" s="13">
        <f t="shared" ref="P63" si="334">IF(O63="","",(IF($C63=0,0,$C63)))</f>
        <v>26</v>
      </c>
      <c r="Q63" s="13">
        <f t="shared" ref="Q63" si="335">IF(P63="","",(IF($C63=0,0,$C63)))</f>
        <v>26</v>
      </c>
      <c r="R63" s="13">
        <f t="shared" ref="R63" si="336">IF(Q63="","",(IF($C63=0,0,$C63)))</f>
        <v>26</v>
      </c>
      <c r="S63" s="13">
        <f t="shared" ref="S63" si="337">IF(R63="","",(IF($C63=0,0,$C63)))</f>
        <v>26</v>
      </c>
    </row>
    <row r="64" spans="1:19" x14ac:dyDescent="0.25">
      <c r="A64" s="39" t="s">
        <v>25</v>
      </c>
      <c r="B64" s="39" t="s">
        <v>92</v>
      </c>
      <c r="C64" s="44">
        <v>35.001538461538445</v>
      </c>
      <c r="E64" s="11" t="str">
        <f t="shared" ref="E64" si="338">IF($B64="","","Union-Hrly - Avg Hourly Rate")</f>
        <v>Union-Hrly - Avg Hourly Rate</v>
      </c>
      <c r="F64" s="11">
        <f t="shared" ca="1" si="38"/>
        <v>2017</v>
      </c>
      <c r="G64" s="11" t="str">
        <f t="shared" si="24"/>
        <v>002481</v>
      </c>
      <c r="H64" s="12">
        <f t="shared" ref="H64" si="339">IF(G64="","",(IF(C64=0,0,C64)*$G$4*$H$4*$I$4*$J$4))</f>
        <v>37.133132153846134</v>
      </c>
      <c r="I64" s="12">
        <f t="shared" ref="I64" si="340">IF(H64="","",(+H64))</f>
        <v>37.133132153846134</v>
      </c>
      <c r="J64" s="12">
        <f t="shared" ref="J64" si="341">IF(I64="","",(+I64))</f>
        <v>37.133132153846134</v>
      </c>
      <c r="K64" s="12">
        <f t="shared" ref="K64" si="342">IF(J64="","",(+J64))</f>
        <v>37.133132153846134</v>
      </c>
      <c r="L64" s="12">
        <f t="shared" ref="L64" si="343">IF(K64="","",(+K64))</f>
        <v>37.133132153846134</v>
      </c>
      <c r="M64" s="12">
        <f t="shared" ref="M64" si="344">IF(L64="","",(+L64))</f>
        <v>37.133132153846134</v>
      </c>
      <c r="N64" s="12">
        <f t="shared" ref="N64" si="345">IF(M64="","",(+M64))</f>
        <v>37.133132153846134</v>
      </c>
      <c r="O64" s="12">
        <f t="shared" ref="O64" si="346">IF(N64="","",(+N64))</f>
        <v>37.133132153846134</v>
      </c>
      <c r="P64" s="12">
        <f t="shared" ref="P64" si="347">IF(O64="","",(+O64))</f>
        <v>37.133132153846134</v>
      </c>
      <c r="Q64" s="12">
        <f t="shared" ref="Q64" si="348">IF(P64="","",(+P64))</f>
        <v>37.133132153846134</v>
      </c>
      <c r="R64" s="12">
        <f t="shared" ref="R64" si="349">IF(Q64="","",+Q64*$R$6)</f>
        <v>38.247126118461516</v>
      </c>
      <c r="S64" s="12">
        <f t="shared" ref="S64" si="350">IF(R64="","",+R64)</f>
        <v>38.247126118461516</v>
      </c>
    </row>
    <row r="65" spans="1:19" x14ac:dyDescent="0.25">
      <c r="A65" s="39" t="s">
        <v>25</v>
      </c>
      <c r="B65" s="39" t="s">
        <v>169</v>
      </c>
      <c r="C65" s="44"/>
      <c r="E65" s="11" t="str">
        <f t="shared" ref="E65" si="351">IF($B65="","","Union-Hrly - Other Offdty hrs/emp")</f>
        <v>Union-Hrly - Other Offdty hrs/emp</v>
      </c>
      <c r="F65" s="11">
        <f t="shared" ca="1" si="38"/>
        <v>2017</v>
      </c>
      <c r="G65" s="11" t="str">
        <f t="shared" si="24"/>
        <v>002481</v>
      </c>
      <c r="H65" s="36">
        <f t="shared" ref="H65:S65" si="352">IF(G65="","",IF(H$7="FEB",8,0))</f>
        <v>0</v>
      </c>
      <c r="I65" s="36">
        <f t="shared" si="352"/>
        <v>8</v>
      </c>
      <c r="J65" s="36">
        <f t="shared" si="352"/>
        <v>0</v>
      </c>
      <c r="K65" s="36">
        <f t="shared" si="352"/>
        <v>0</v>
      </c>
      <c r="L65" s="36">
        <f t="shared" si="352"/>
        <v>0</v>
      </c>
      <c r="M65" s="36">
        <f t="shared" si="352"/>
        <v>0</v>
      </c>
      <c r="N65" s="36">
        <f t="shared" si="352"/>
        <v>0</v>
      </c>
      <c r="O65" s="36">
        <f t="shared" si="352"/>
        <v>0</v>
      </c>
      <c r="P65" s="36">
        <f t="shared" si="352"/>
        <v>0</v>
      </c>
      <c r="Q65" s="36">
        <f t="shared" si="352"/>
        <v>0</v>
      </c>
      <c r="R65" s="36">
        <f t="shared" si="352"/>
        <v>0</v>
      </c>
      <c r="S65" s="36">
        <f t="shared" si="352"/>
        <v>0</v>
      </c>
    </row>
    <row r="66" spans="1:19" x14ac:dyDescent="0.25">
      <c r="A66" s="39" t="s">
        <v>25</v>
      </c>
      <c r="B66" s="39" t="s">
        <v>127</v>
      </c>
      <c r="C66" s="44">
        <v>4360</v>
      </c>
      <c r="E66" s="11" t="str">
        <f t="shared" ref="E66" si="353">IF($B66="","","Union-Hrly - Vacation Hours")</f>
        <v>Union-Hrly - Vacation Hours</v>
      </c>
      <c r="F66" s="11">
        <f t="shared" ca="1" si="38"/>
        <v>2017</v>
      </c>
      <c r="G66" s="11" t="str">
        <f t="shared" si="24"/>
        <v>002481</v>
      </c>
      <c r="H66" s="33">
        <f>IF(G66="","",($C66*'VACSICK EST'!C$50))</f>
        <v>184.50880333123487</v>
      </c>
      <c r="I66" s="33">
        <f>IF(H66="","",($C66*'VACSICK EST'!D$50))</f>
        <v>196.61826994687965</v>
      </c>
      <c r="J66" s="33">
        <f>IF(I66="","",($C66*'VACSICK EST'!E$50))</f>
        <v>208.72773656252443</v>
      </c>
      <c r="K66" s="33">
        <f>IF(J66="","",($C66*'VACSICK EST'!F$50))</f>
        <v>303.45785140289587</v>
      </c>
      <c r="L66" s="33">
        <f>IF(K66="","",($C66*'VACSICK EST'!G$50))</f>
        <v>379.07115494603613</v>
      </c>
      <c r="M66" s="33">
        <f>IF(L66="","",($C66*'VACSICK EST'!H$50))</f>
        <v>428.23379541049979</v>
      </c>
      <c r="N66" s="33">
        <f>IF(M66="","",($C66*'VACSICK EST'!I$50))</f>
        <v>495.60907366489323</v>
      </c>
      <c r="O66" s="33">
        <f>IF(N66="","",($C66*'VACSICK EST'!J$50))</f>
        <v>335.52013101101494</v>
      </c>
      <c r="P66" s="33">
        <f>IF(O66="","",($C66*'VACSICK EST'!K$50))</f>
        <v>298.74323240053815</v>
      </c>
      <c r="Q66" s="33">
        <f>IF(P66="","",($C66*'VACSICK EST'!L$50))</f>
        <v>394.31293692626105</v>
      </c>
      <c r="R66" s="33">
        <f>IF(Q66="","",($C66*'VACSICK EST'!M$50))</f>
        <v>378.04498977505114</v>
      </c>
      <c r="S66" s="33">
        <f>IF(R66="","",($C66*'VACSICK EST'!N$50))</f>
        <v>757.15202462217064</v>
      </c>
    </row>
    <row r="67" spans="1:19" x14ac:dyDescent="0.25">
      <c r="A67" s="39" t="s">
        <v>25</v>
      </c>
      <c r="B67" s="39" t="s">
        <v>95</v>
      </c>
      <c r="C67" s="44">
        <v>1040</v>
      </c>
      <c r="E67" s="11" t="str">
        <f t="shared" ref="E67" si="354">IF($B67="","","Union-Hrly - Sick Time Hours")</f>
        <v>Union-Hrly - Sick Time Hours</v>
      </c>
      <c r="F67" s="11">
        <f t="shared" ca="1" si="38"/>
        <v>2017</v>
      </c>
      <c r="G67" s="11" t="str">
        <f t="shared" si="24"/>
        <v>002481</v>
      </c>
      <c r="H67" s="33">
        <f>IF(G67="","",($C67*'VACSICK EST'!C$30))</f>
        <v>130.53637453668455</v>
      </c>
      <c r="I67" s="33">
        <f>IF(H67="","",($C67*'VACSICK EST'!D$30))</f>
        <v>112.46203434803024</v>
      </c>
      <c r="J67" s="33">
        <f>IF(I67="","",($C67*'VACSICK EST'!E$30))</f>
        <v>103.65245300739026</v>
      </c>
      <c r="K67" s="33">
        <f>IF(J67="","",($C67*'VACSICK EST'!F$30))</f>
        <v>91.813096383290102</v>
      </c>
      <c r="L67" s="33">
        <f>IF(K67="","",($C67*'VACSICK EST'!G$30))</f>
        <v>76.13317954071934</v>
      </c>
      <c r="M67" s="33">
        <f>IF(L67="","",($C67*'VACSICK EST'!H$30))</f>
        <v>70.666308019859301</v>
      </c>
      <c r="N67" s="33">
        <f>IF(M67="","",($C67*'VACSICK EST'!I$30))</f>
        <v>75.777572113083167</v>
      </c>
      <c r="O67" s="33">
        <f>IF(N67="","",($C67*'VACSICK EST'!J$30))</f>
        <v>81.44358379341945</v>
      </c>
      <c r="P67" s="33">
        <f>IF(O67="","",($C67*'VACSICK EST'!K$30))</f>
        <v>75.142220175706541</v>
      </c>
      <c r="Q67" s="33">
        <f>IF(P67="","",($C67*'VACSICK EST'!L$30))</f>
        <v>74.255572322800361</v>
      </c>
      <c r="R67" s="33">
        <f>IF(Q67="","",($C67*'VACSICK EST'!M$30))</f>
        <v>69.220171147472229</v>
      </c>
      <c r="S67" s="33">
        <f>IF(R67="","",($C67*'VACSICK EST'!N$30))</f>
        <v>78.897434611544469</v>
      </c>
    </row>
    <row r="68" spans="1:19" x14ac:dyDescent="0.25">
      <c r="A68" s="39" t="s">
        <v>26</v>
      </c>
      <c r="B68" s="39" t="s">
        <v>93</v>
      </c>
      <c r="C68" s="44">
        <v>25</v>
      </c>
      <c r="E68" s="11" t="str">
        <f t="shared" ref="E68" si="355">IF($B68="","","Union-Hrly - Headcount")</f>
        <v>Union-Hrly - Headcount</v>
      </c>
      <c r="F68" s="11">
        <f t="shared" ca="1" si="38"/>
        <v>2017</v>
      </c>
      <c r="G68" s="11" t="str">
        <f t="shared" si="24"/>
        <v>002482</v>
      </c>
      <c r="H68" s="13">
        <f t="shared" ref="H68" si="356">IF(G68="","",(IF($C68=0,0,$C68)))</f>
        <v>25</v>
      </c>
      <c r="I68" s="13">
        <f t="shared" ref="I68" si="357">IF(H68="","",(IF($C68=0,0,$C68)))</f>
        <v>25</v>
      </c>
      <c r="J68" s="13">
        <f t="shared" ref="J68" si="358">IF(I68="","",(IF($C68=0,0,$C68)))</f>
        <v>25</v>
      </c>
      <c r="K68" s="13">
        <f t="shared" ref="K68" si="359">IF(J68="","",(IF($C68=0,0,$C68)))</f>
        <v>25</v>
      </c>
      <c r="L68" s="13">
        <f t="shared" ref="L68" si="360">IF(K68="","",(IF($C68=0,0,$C68)))</f>
        <v>25</v>
      </c>
      <c r="M68" s="13">
        <f t="shared" ref="M68" si="361">IF(L68="","",(IF($C68=0,0,$C68)))</f>
        <v>25</v>
      </c>
      <c r="N68" s="13">
        <f t="shared" ref="N68" si="362">IF(M68="","",(IF($C68=0,0,$C68)))</f>
        <v>25</v>
      </c>
      <c r="O68" s="13">
        <f t="shared" ref="O68" si="363">IF(N68="","",(IF($C68=0,0,$C68)))</f>
        <v>25</v>
      </c>
      <c r="P68" s="13">
        <f t="shared" ref="P68" si="364">IF(O68="","",(IF($C68=0,0,$C68)))</f>
        <v>25</v>
      </c>
      <c r="Q68" s="13">
        <f t="shared" ref="Q68" si="365">IF(P68="","",(IF($C68=0,0,$C68)))</f>
        <v>25</v>
      </c>
      <c r="R68" s="13">
        <f t="shared" ref="R68" si="366">IF(Q68="","",(IF($C68=0,0,$C68)))</f>
        <v>25</v>
      </c>
      <c r="S68" s="13">
        <f t="shared" ref="S68" si="367">IF(R68="","",(IF($C68=0,0,$C68)))</f>
        <v>25</v>
      </c>
    </row>
    <row r="69" spans="1:19" x14ac:dyDescent="0.25">
      <c r="A69" s="39" t="s">
        <v>26</v>
      </c>
      <c r="B69" s="39" t="s">
        <v>92</v>
      </c>
      <c r="C69" s="44">
        <v>33.846399999999988</v>
      </c>
      <c r="E69" s="11" t="str">
        <f t="shared" ref="E69" si="368">IF($B69="","","Union-Hrly - Avg Hourly Rate")</f>
        <v>Union-Hrly - Avg Hourly Rate</v>
      </c>
      <c r="F69" s="11">
        <f t="shared" ca="1" si="38"/>
        <v>2017</v>
      </c>
      <c r="G69" s="11" t="str">
        <f t="shared" si="24"/>
        <v>002482</v>
      </c>
      <c r="H69" s="12">
        <f t="shared" ref="H69" si="369">IF(G69="","",(IF(C69=0,0,C69)*$G$4*$H$4*$I$4*$J$4))</f>
        <v>35.907645759999987</v>
      </c>
      <c r="I69" s="12">
        <f t="shared" ref="I69" si="370">IF(H69="","",(+H69))</f>
        <v>35.907645759999987</v>
      </c>
      <c r="J69" s="12">
        <f t="shared" ref="J69" si="371">IF(I69="","",(+I69))</f>
        <v>35.907645759999987</v>
      </c>
      <c r="K69" s="12">
        <f t="shared" ref="K69" si="372">IF(J69="","",(+J69))</f>
        <v>35.907645759999987</v>
      </c>
      <c r="L69" s="12">
        <f t="shared" ref="L69" si="373">IF(K69="","",(+K69))</f>
        <v>35.907645759999987</v>
      </c>
      <c r="M69" s="12">
        <f t="shared" ref="M69" si="374">IF(L69="","",(+L69))</f>
        <v>35.907645759999987</v>
      </c>
      <c r="N69" s="12">
        <f t="shared" ref="N69" si="375">IF(M69="","",(+M69))</f>
        <v>35.907645759999987</v>
      </c>
      <c r="O69" s="12">
        <f t="shared" ref="O69" si="376">IF(N69="","",(+N69))</f>
        <v>35.907645759999987</v>
      </c>
      <c r="P69" s="12">
        <f t="shared" ref="P69" si="377">IF(O69="","",(+O69))</f>
        <v>35.907645759999987</v>
      </c>
      <c r="Q69" s="12">
        <f t="shared" ref="Q69" si="378">IF(P69="","",(+P69))</f>
        <v>35.907645759999987</v>
      </c>
      <c r="R69" s="12">
        <f t="shared" ref="R69" si="379">IF(Q69="","",+Q69*$R$6)</f>
        <v>36.984875132799985</v>
      </c>
      <c r="S69" s="12">
        <f t="shared" ref="S69" si="380">IF(R69="","",+R69)</f>
        <v>36.984875132799985</v>
      </c>
    </row>
    <row r="70" spans="1:19" x14ac:dyDescent="0.25">
      <c r="A70" s="39" t="s">
        <v>26</v>
      </c>
      <c r="B70" s="39" t="s">
        <v>169</v>
      </c>
      <c r="C70" s="44"/>
      <c r="E70" s="11" t="str">
        <f t="shared" ref="E70" si="381">IF($B70="","","Union-Hrly - Other Offdty hrs/emp")</f>
        <v>Union-Hrly - Other Offdty hrs/emp</v>
      </c>
      <c r="F70" s="11">
        <f t="shared" ca="1" si="38"/>
        <v>2017</v>
      </c>
      <c r="G70" s="11" t="str">
        <f t="shared" si="24"/>
        <v>002482</v>
      </c>
      <c r="H70" s="36">
        <f t="shared" ref="H70:S70" si="382">IF(G70="","",IF(H$7="FEB",8,0))</f>
        <v>0</v>
      </c>
      <c r="I70" s="36">
        <f t="shared" si="382"/>
        <v>8</v>
      </c>
      <c r="J70" s="36">
        <f t="shared" si="382"/>
        <v>0</v>
      </c>
      <c r="K70" s="36">
        <f t="shared" si="382"/>
        <v>0</v>
      </c>
      <c r="L70" s="36">
        <f t="shared" si="382"/>
        <v>0</v>
      </c>
      <c r="M70" s="36">
        <f t="shared" si="382"/>
        <v>0</v>
      </c>
      <c r="N70" s="36">
        <f t="shared" si="382"/>
        <v>0</v>
      </c>
      <c r="O70" s="36">
        <f t="shared" si="382"/>
        <v>0</v>
      </c>
      <c r="P70" s="36">
        <f t="shared" si="382"/>
        <v>0</v>
      </c>
      <c r="Q70" s="36">
        <f t="shared" si="382"/>
        <v>0</v>
      </c>
      <c r="R70" s="36">
        <f t="shared" si="382"/>
        <v>0</v>
      </c>
      <c r="S70" s="36">
        <f t="shared" si="382"/>
        <v>0</v>
      </c>
    </row>
    <row r="71" spans="1:19" x14ac:dyDescent="0.25">
      <c r="A71" s="39" t="s">
        <v>26</v>
      </c>
      <c r="B71" s="39" t="s">
        <v>127</v>
      </c>
      <c r="C71" s="44">
        <v>3880</v>
      </c>
      <c r="E71" s="11" t="str">
        <f t="shared" ref="E71" si="383">IF($B71="","","Union-Hrly - Vacation Hours")</f>
        <v>Union-Hrly - Vacation Hours</v>
      </c>
      <c r="F71" s="11">
        <f t="shared" ca="1" si="38"/>
        <v>2017</v>
      </c>
      <c r="G71" s="11" t="str">
        <f t="shared" si="24"/>
        <v>002482</v>
      </c>
      <c r="H71" s="33">
        <f>IF(G71="","",($C71*'VACSICK EST'!C$50))</f>
        <v>164.19590755164938</v>
      </c>
      <c r="I71" s="33">
        <f>IF(H71="","",($C71*'VACSICK EST'!D$50))</f>
        <v>174.97222187933326</v>
      </c>
      <c r="J71" s="33">
        <f>IF(I71="","",($C71*'VACSICK EST'!E$50))</f>
        <v>185.74853620701714</v>
      </c>
      <c r="K71" s="33">
        <f>IF(J71="","",($C71*'VACSICK EST'!F$50))</f>
        <v>270.04964757872386</v>
      </c>
      <c r="L71" s="33">
        <f>IF(K71="","",($C71*'VACSICK EST'!G$50))</f>
        <v>337.33855073179365</v>
      </c>
      <c r="M71" s="33">
        <f>IF(L71="","",($C71*'VACSICK EST'!H$50))</f>
        <v>381.08879041117876</v>
      </c>
      <c r="N71" s="33">
        <f>IF(M71="","",($C71*'VACSICK EST'!I$50))</f>
        <v>441.0466068394004</v>
      </c>
      <c r="O71" s="33">
        <f>IF(N71="","",($C71*'VACSICK EST'!J$50))</f>
        <v>298.58213493640778</v>
      </c>
      <c r="P71" s="33">
        <f>IF(O71="","",($C71*'VACSICK EST'!K$50))</f>
        <v>265.85406920047893</v>
      </c>
      <c r="Q71" s="33">
        <f>IF(P71="","",($C71*'VACSICK EST'!L$50))</f>
        <v>350.90233836557172</v>
      </c>
      <c r="R71" s="33">
        <f>IF(Q71="","",($C71*'VACSICK EST'!M$50))</f>
        <v>336.42535787321066</v>
      </c>
      <c r="S71" s="33">
        <f>IF(R71="","",($C71*'VACSICK EST'!N$50))</f>
        <v>673.79583842523436</v>
      </c>
    </row>
    <row r="72" spans="1:19" x14ac:dyDescent="0.25">
      <c r="A72" s="39" t="s">
        <v>26</v>
      </c>
      <c r="B72" s="39" t="s">
        <v>95</v>
      </c>
      <c r="C72" s="44">
        <v>1000</v>
      </c>
      <c r="E72" s="11" t="str">
        <f t="shared" ref="E72" si="384">IF($B72="","","Union-Hrly - Sick Time Hours")</f>
        <v>Union-Hrly - Sick Time Hours</v>
      </c>
      <c r="F72" s="11">
        <f t="shared" ca="1" si="38"/>
        <v>2017</v>
      </c>
      <c r="G72" s="11" t="str">
        <f t="shared" si="24"/>
        <v>002482</v>
      </c>
      <c r="H72" s="33">
        <f>IF(G72="","",($C72*'VACSICK EST'!C$30))</f>
        <v>125.51574474681208</v>
      </c>
      <c r="I72" s="33">
        <f>IF(H72="","",($C72*'VACSICK EST'!D$30))</f>
        <v>108.13657148849062</v>
      </c>
      <c r="J72" s="33">
        <f>IF(I72="","",($C72*'VACSICK EST'!E$30))</f>
        <v>99.665820199413716</v>
      </c>
      <c r="K72" s="33">
        <f>IF(J72="","",($C72*'VACSICK EST'!F$30))</f>
        <v>88.281823445471247</v>
      </c>
      <c r="L72" s="33">
        <f>IF(K72="","",($C72*'VACSICK EST'!G$30))</f>
        <v>73.204980327614749</v>
      </c>
      <c r="M72" s="33">
        <f>IF(L72="","",($C72*'VACSICK EST'!H$30))</f>
        <v>67.948373096018557</v>
      </c>
      <c r="N72" s="33">
        <f>IF(M72="","",($C72*'VACSICK EST'!I$30))</f>
        <v>72.863050108733816</v>
      </c>
      <c r="O72" s="33">
        <f>IF(N72="","",($C72*'VACSICK EST'!J$30))</f>
        <v>78.311138262903313</v>
      </c>
      <c r="P72" s="33">
        <f>IF(O72="","",($C72*'VACSICK EST'!K$30))</f>
        <v>72.252134784333222</v>
      </c>
      <c r="Q72" s="33">
        <f>IF(P72="","",($C72*'VACSICK EST'!L$30))</f>
        <v>71.399588771923433</v>
      </c>
      <c r="R72" s="33">
        <f>IF(Q72="","",($C72*'VACSICK EST'!M$30))</f>
        <v>66.557856872569445</v>
      </c>
      <c r="S72" s="33">
        <f>IF(R72="","",($C72*'VACSICK EST'!N$30))</f>
        <v>75.862917895715839</v>
      </c>
    </row>
    <row r="73" spans="1:19" x14ac:dyDescent="0.25">
      <c r="A73" s="39" t="s">
        <v>27</v>
      </c>
      <c r="B73" s="39" t="s">
        <v>93</v>
      </c>
      <c r="C73" s="44">
        <v>43</v>
      </c>
      <c r="E73" s="11" t="str">
        <f t="shared" ref="E73" si="385">IF($B73="","","Union-Hrly - Headcount")</f>
        <v>Union-Hrly - Headcount</v>
      </c>
      <c r="F73" s="11">
        <f t="shared" ca="1" si="38"/>
        <v>2017</v>
      </c>
      <c r="G73" s="11" t="str">
        <f t="shared" si="24"/>
        <v>002510</v>
      </c>
      <c r="H73" s="13">
        <f t="shared" ref="H73" si="386">IF(G73="","",(IF($C73=0,0,$C73)))</f>
        <v>43</v>
      </c>
      <c r="I73" s="13">
        <f t="shared" ref="I73" si="387">IF(H73="","",(IF($C73=0,0,$C73)))</f>
        <v>43</v>
      </c>
      <c r="J73" s="13">
        <f t="shared" ref="J73" si="388">IF(I73="","",(IF($C73=0,0,$C73)))</f>
        <v>43</v>
      </c>
      <c r="K73" s="13">
        <f t="shared" ref="K73" si="389">IF(J73="","",(IF($C73=0,0,$C73)))</f>
        <v>43</v>
      </c>
      <c r="L73" s="13">
        <f t="shared" ref="L73" si="390">IF(K73="","",(IF($C73=0,0,$C73)))</f>
        <v>43</v>
      </c>
      <c r="M73" s="13">
        <f t="shared" ref="M73" si="391">IF(L73="","",(IF($C73=0,0,$C73)))</f>
        <v>43</v>
      </c>
      <c r="N73" s="13">
        <f t="shared" ref="N73" si="392">IF(M73="","",(IF($C73=0,0,$C73)))</f>
        <v>43</v>
      </c>
      <c r="O73" s="13">
        <f t="shared" ref="O73" si="393">IF(N73="","",(IF($C73=0,0,$C73)))</f>
        <v>43</v>
      </c>
      <c r="P73" s="13">
        <f t="shared" ref="P73" si="394">IF(O73="","",(IF($C73=0,0,$C73)))</f>
        <v>43</v>
      </c>
      <c r="Q73" s="13">
        <f t="shared" ref="Q73" si="395">IF(P73="","",(IF($C73=0,0,$C73)))</f>
        <v>43</v>
      </c>
      <c r="R73" s="13">
        <f t="shared" ref="R73" si="396">IF(Q73="","",(IF($C73=0,0,$C73)))</f>
        <v>43</v>
      </c>
      <c r="S73" s="13">
        <f t="shared" ref="S73" si="397">IF(R73="","",(IF($C73=0,0,$C73)))</f>
        <v>43</v>
      </c>
    </row>
    <row r="74" spans="1:19" x14ac:dyDescent="0.25">
      <c r="A74" s="39" t="s">
        <v>27</v>
      </c>
      <c r="B74" s="39" t="s">
        <v>92</v>
      </c>
      <c r="C74" s="44">
        <v>35.84906976744184</v>
      </c>
      <c r="E74" s="11" t="str">
        <f t="shared" ref="E74" si="398">IF($B74="","","Union-Hrly - Avg Hourly Rate")</f>
        <v>Union-Hrly - Avg Hourly Rate</v>
      </c>
      <c r="F74" s="11">
        <f t="shared" ca="1" si="38"/>
        <v>2017</v>
      </c>
      <c r="G74" s="11" t="str">
        <f t="shared" si="24"/>
        <v>002510</v>
      </c>
      <c r="H74" s="12">
        <f t="shared" ref="H74" si="399">IF(G74="","",(IF(C74=0,0,C74)*$G$4*$H$4*$I$4*$J$4))</f>
        <v>38.032278116279052</v>
      </c>
      <c r="I74" s="12">
        <f t="shared" ref="I74" si="400">IF(H74="","",(+H74))</f>
        <v>38.032278116279052</v>
      </c>
      <c r="J74" s="12">
        <f t="shared" ref="J74" si="401">IF(I74="","",(+I74))</f>
        <v>38.032278116279052</v>
      </c>
      <c r="K74" s="12">
        <f t="shared" ref="K74" si="402">IF(J74="","",(+J74))</f>
        <v>38.032278116279052</v>
      </c>
      <c r="L74" s="12">
        <f t="shared" ref="L74" si="403">IF(K74="","",(+K74))</f>
        <v>38.032278116279052</v>
      </c>
      <c r="M74" s="12">
        <f t="shared" ref="M74" si="404">IF(L74="","",(+L74))</f>
        <v>38.032278116279052</v>
      </c>
      <c r="N74" s="12">
        <f t="shared" ref="N74" si="405">IF(M74="","",(+M74))</f>
        <v>38.032278116279052</v>
      </c>
      <c r="O74" s="12">
        <f t="shared" ref="O74" si="406">IF(N74="","",(+N74))</f>
        <v>38.032278116279052</v>
      </c>
      <c r="P74" s="12">
        <f t="shared" ref="P74" si="407">IF(O74="","",(+O74))</f>
        <v>38.032278116279052</v>
      </c>
      <c r="Q74" s="12">
        <f t="shared" ref="Q74" si="408">IF(P74="","",(+P74))</f>
        <v>38.032278116279052</v>
      </c>
      <c r="R74" s="12">
        <f t="shared" ref="R74" si="409">IF(Q74="","",+Q74*$R$6)</f>
        <v>39.173246459767427</v>
      </c>
      <c r="S74" s="12">
        <f t="shared" ref="S74" si="410">IF(R74="","",+R74)</f>
        <v>39.173246459767427</v>
      </c>
    </row>
    <row r="75" spans="1:19" x14ac:dyDescent="0.25">
      <c r="A75" s="39" t="s">
        <v>27</v>
      </c>
      <c r="B75" s="39" t="s">
        <v>169</v>
      </c>
      <c r="C75" s="44"/>
      <c r="E75" s="11" t="str">
        <f t="shared" ref="E75" si="411">IF($B75="","","Union-Hrly - Other Offdty hrs/emp")</f>
        <v>Union-Hrly - Other Offdty hrs/emp</v>
      </c>
      <c r="F75" s="11">
        <f t="shared" ca="1" si="38"/>
        <v>2017</v>
      </c>
      <c r="G75" s="11" t="str">
        <f t="shared" si="24"/>
        <v>002510</v>
      </c>
      <c r="H75" s="36">
        <f t="shared" ref="H75:S75" si="412">IF(G75="","",IF(H$7="FEB",8,0))</f>
        <v>0</v>
      </c>
      <c r="I75" s="36">
        <f t="shared" si="412"/>
        <v>8</v>
      </c>
      <c r="J75" s="36">
        <f t="shared" si="412"/>
        <v>0</v>
      </c>
      <c r="K75" s="36">
        <f t="shared" si="412"/>
        <v>0</v>
      </c>
      <c r="L75" s="36">
        <f t="shared" si="412"/>
        <v>0</v>
      </c>
      <c r="M75" s="36">
        <f t="shared" si="412"/>
        <v>0</v>
      </c>
      <c r="N75" s="36">
        <f t="shared" si="412"/>
        <v>0</v>
      </c>
      <c r="O75" s="36">
        <f t="shared" si="412"/>
        <v>0</v>
      </c>
      <c r="P75" s="36">
        <f t="shared" si="412"/>
        <v>0</v>
      </c>
      <c r="Q75" s="36">
        <f t="shared" si="412"/>
        <v>0</v>
      </c>
      <c r="R75" s="36">
        <f t="shared" si="412"/>
        <v>0</v>
      </c>
      <c r="S75" s="36">
        <f t="shared" si="412"/>
        <v>0</v>
      </c>
    </row>
    <row r="76" spans="1:19" x14ac:dyDescent="0.25">
      <c r="A76" s="39" t="s">
        <v>27</v>
      </c>
      <c r="B76" s="39" t="s">
        <v>127</v>
      </c>
      <c r="C76" s="44">
        <v>8000</v>
      </c>
      <c r="E76" s="11" t="str">
        <f t="shared" ref="E76" si="413">IF($B76="","","Union-Hrly - Vacation Hours")</f>
        <v>Union-Hrly - Vacation Hours</v>
      </c>
      <c r="F76" s="11">
        <f t="shared" ca="1" si="38"/>
        <v>2017</v>
      </c>
      <c r="G76" s="11" t="str">
        <f t="shared" si="24"/>
        <v>002510</v>
      </c>
      <c r="H76" s="33">
        <f>IF(G76="","",($C76*'VACSICK EST'!C$50))</f>
        <v>338.5482629930915</v>
      </c>
      <c r="I76" s="33">
        <f>IF(H76="","",($C76*'VACSICK EST'!D$50))</f>
        <v>360.76746779243973</v>
      </c>
      <c r="J76" s="33">
        <f>IF(I76="","",($C76*'VACSICK EST'!E$50))</f>
        <v>382.98667259178791</v>
      </c>
      <c r="K76" s="33">
        <f>IF(J76="","",($C76*'VACSICK EST'!F$50))</f>
        <v>556.80339706953373</v>
      </c>
      <c r="L76" s="33">
        <f>IF(K76="","",($C76*'VACSICK EST'!G$50))</f>
        <v>695.54340357070851</v>
      </c>
      <c r="M76" s="33">
        <f>IF(L76="","",($C76*'VACSICK EST'!H$50))</f>
        <v>785.75008332201799</v>
      </c>
      <c r="N76" s="33">
        <f>IF(M76="","",($C76*'VACSICK EST'!I$50))</f>
        <v>909.37444709154727</v>
      </c>
      <c r="O76" s="33">
        <f>IF(N76="","",($C76*'VACSICK EST'!J$50))</f>
        <v>615.63326791011923</v>
      </c>
      <c r="P76" s="33">
        <f>IF(O76="","",($C76*'VACSICK EST'!K$50))</f>
        <v>548.15272000098742</v>
      </c>
      <c r="Q76" s="33">
        <f>IF(P76="","",($C76*'VACSICK EST'!L$50))</f>
        <v>723.50997601148811</v>
      </c>
      <c r="R76" s="33">
        <f>IF(Q76="","",($C76*'VACSICK EST'!M$50))</f>
        <v>693.66053169734153</v>
      </c>
      <c r="S76" s="33">
        <f>IF(R76="","",($C76*'VACSICK EST'!N$50))</f>
        <v>1389.269769948937</v>
      </c>
    </row>
    <row r="77" spans="1:19" x14ac:dyDescent="0.25">
      <c r="A77" s="39" t="s">
        <v>27</v>
      </c>
      <c r="B77" s="39" t="s">
        <v>95</v>
      </c>
      <c r="C77" s="44">
        <v>1720</v>
      </c>
      <c r="E77" s="11" t="str">
        <f t="shared" ref="E77" si="414">IF($B77="","","Union-Hrly - Sick Time Hours")</f>
        <v>Union-Hrly - Sick Time Hours</v>
      </c>
      <c r="F77" s="11">
        <f t="shared" ca="1" si="38"/>
        <v>2017</v>
      </c>
      <c r="G77" s="11" t="str">
        <f t="shared" ref="G77:G140" si="415">IF(E77="","",A77)</f>
        <v>002510</v>
      </c>
      <c r="H77" s="33">
        <f>IF(G77="","",($C77*'VACSICK EST'!C$30))</f>
        <v>215.88708096451677</v>
      </c>
      <c r="I77" s="33">
        <f>IF(H77="","",($C77*'VACSICK EST'!D$30))</f>
        <v>185.99490296020386</v>
      </c>
      <c r="J77" s="33">
        <f>IF(I77="","",($C77*'VACSICK EST'!E$30))</f>
        <v>171.4252107429916</v>
      </c>
      <c r="K77" s="33">
        <f>IF(J77="","",($C77*'VACSICK EST'!F$30))</f>
        <v>151.84473632621055</v>
      </c>
      <c r="L77" s="33">
        <f>IF(K77="","",($C77*'VACSICK EST'!G$30))</f>
        <v>125.91256616349736</v>
      </c>
      <c r="M77" s="33">
        <f>IF(L77="","",($C77*'VACSICK EST'!H$30))</f>
        <v>116.87120172515192</v>
      </c>
      <c r="N77" s="33">
        <f>IF(M77="","",($C77*'VACSICK EST'!I$30))</f>
        <v>125.32444618702216</v>
      </c>
      <c r="O77" s="33">
        <f>IF(N77="","",($C77*'VACSICK EST'!J$30))</f>
        <v>134.69515781219368</v>
      </c>
      <c r="P77" s="33">
        <f>IF(O77="","",($C77*'VACSICK EST'!K$30))</f>
        <v>124.27367182905314</v>
      </c>
      <c r="Q77" s="33">
        <f>IF(P77="","",($C77*'VACSICK EST'!L$30))</f>
        <v>122.8072926877083</v>
      </c>
      <c r="R77" s="33">
        <f>IF(Q77="","",($C77*'VACSICK EST'!M$30))</f>
        <v>114.47951382081945</v>
      </c>
      <c r="S77" s="33">
        <f>IF(R77="","",($C77*'VACSICK EST'!N$30))</f>
        <v>130.48421878063124</v>
      </c>
    </row>
    <row r="78" spans="1:19" x14ac:dyDescent="0.25">
      <c r="A78" s="39" t="s">
        <v>28</v>
      </c>
      <c r="B78" s="39" t="s">
        <v>93</v>
      </c>
      <c r="C78" s="44">
        <v>4</v>
      </c>
      <c r="E78" s="11" t="str">
        <f t="shared" ref="E78" si="416">IF($B78="","","Union-Hrly - Headcount")</f>
        <v>Union-Hrly - Headcount</v>
      </c>
      <c r="F78" s="11">
        <f t="shared" ref="F78:F141" ca="1" si="417">IF(E78="","",$E$5)</f>
        <v>2017</v>
      </c>
      <c r="G78" s="11" t="str">
        <f t="shared" si="415"/>
        <v>002530</v>
      </c>
      <c r="H78" s="13">
        <f t="shared" ref="H78" si="418">IF(G78="","",(IF($C78=0,0,$C78)))</f>
        <v>4</v>
      </c>
      <c r="I78" s="13">
        <f t="shared" ref="I78" si="419">IF(H78="","",(IF($C78=0,0,$C78)))</f>
        <v>4</v>
      </c>
      <c r="J78" s="13">
        <f t="shared" ref="J78" si="420">IF(I78="","",(IF($C78=0,0,$C78)))</f>
        <v>4</v>
      </c>
      <c r="K78" s="13">
        <f t="shared" ref="K78" si="421">IF(J78="","",(IF($C78=0,0,$C78)))</f>
        <v>4</v>
      </c>
      <c r="L78" s="13">
        <f t="shared" ref="L78" si="422">IF(K78="","",(IF($C78=0,0,$C78)))</f>
        <v>4</v>
      </c>
      <c r="M78" s="13">
        <f t="shared" ref="M78" si="423">IF(L78="","",(IF($C78=0,0,$C78)))</f>
        <v>4</v>
      </c>
      <c r="N78" s="13">
        <f t="shared" ref="N78" si="424">IF(M78="","",(IF($C78=0,0,$C78)))</f>
        <v>4</v>
      </c>
      <c r="O78" s="13">
        <f t="shared" ref="O78" si="425">IF(N78="","",(IF($C78=0,0,$C78)))</f>
        <v>4</v>
      </c>
      <c r="P78" s="13">
        <f t="shared" ref="P78" si="426">IF(O78="","",(IF($C78=0,0,$C78)))</f>
        <v>4</v>
      </c>
      <c r="Q78" s="13">
        <f t="shared" ref="Q78" si="427">IF(P78="","",(IF($C78=0,0,$C78)))</f>
        <v>4</v>
      </c>
      <c r="R78" s="13">
        <f t="shared" ref="R78" si="428">IF(Q78="","",(IF($C78=0,0,$C78)))</f>
        <v>4</v>
      </c>
      <c r="S78" s="13">
        <f t="shared" ref="S78" si="429">IF(R78="","",(IF($C78=0,0,$C78)))</f>
        <v>4</v>
      </c>
    </row>
    <row r="79" spans="1:19" x14ac:dyDescent="0.25">
      <c r="A79" s="39" t="s">
        <v>28</v>
      </c>
      <c r="B79" s="39" t="s">
        <v>92</v>
      </c>
      <c r="C79" s="44">
        <v>31.784999999999997</v>
      </c>
      <c r="E79" s="11" t="str">
        <f t="shared" ref="E79" si="430">IF($B79="","","Union-Hrly - Avg Hourly Rate")</f>
        <v>Union-Hrly - Avg Hourly Rate</v>
      </c>
      <c r="F79" s="11">
        <f t="shared" ca="1" si="417"/>
        <v>2017</v>
      </c>
      <c r="G79" s="11" t="str">
        <f t="shared" si="415"/>
        <v>002530</v>
      </c>
      <c r="H79" s="12">
        <f t="shared" ref="H79" si="431">IF(G79="","",(IF(C79=0,0,C79)*$G$4*$H$4*$I$4*$J$4))</f>
        <v>33.720706499999999</v>
      </c>
      <c r="I79" s="12">
        <f t="shared" ref="I79" si="432">IF(H79="","",(+H79))</f>
        <v>33.720706499999999</v>
      </c>
      <c r="J79" s="12">
        <f t="shared" ref="J79" si="433">IF(I79="","",(+I79))</f>
        <v>33.720706499999999</v>
      </c>
      <c r="K79" s="12">
        <f t="shared" ref="K79" si="434">IF(J79="","",(+J79))</f>
        <v>33.720706499999999</v>
      </c>
      <c r="L79" s="12">
        <f t="shared" ref="L79" si="435">IF(K79="","",(+K79))</f>
        <v>33.720706499999999</v>
      </c>
      <c r="M79" s="12">
        <f t="shared" ref="M79" si="436">IF(L79="","",(+L79))</f>
        <v>33.720706499999999</v>
      </c>
      <c r="N79" s="12">
        <f t="shared" ref="N79" si="437">IF(M79="","",(+M79))</f>
        <v>33.720706499999999</v>
      </c>
      <c r="O79" s="12">
        <f t="shared" ref="O79" si="438">IF(N79="","",(+N79))</f>
        <v>33.720706499999999</v>
      </c>
      <c r="P79" s="12">
        <f t="shared" ref="P79" si="439">IF(O79="","",(+O79))</f>
        <v>33.720706499999999</v>
      </c>
      <c r="Q79" s="12">
        <f t="shared" ref="Q79" si="440">IF(P79="","",(+P79))</f>
        <v>33.720706499999999</v>
      </c>
      <c r="R79" s="12">
        <f t="shared" ref="R79" si="441">IF(Q79="","",+Q79*$R$6)</f>
        <v>34.732327695000002</v>
      </c>
      <c r="S79" s="12">
        <f t="shared" ref="S79" si="442">IF(R79="","",+R79)</f>
        <v>34.732327695000002</v>
      </c>
    </row>
    <row r="80" spans="1:19" x14ac:dyDescent="0.25">
      <c r="A80" s="39" t="s">
        <v>28</v>
      </c>
      <c r="B80" s="39" t="s">
        <v>169</v>
      </c>
      <c r="C80" s="44"/>
      <c r="E80" s="11" t="str">
        <f t="shared" ref="E80" si="443">IF($B80="","","Union-Hrly - Other Offdty hrs/emp")</f>
        <v>Union-Hrly - Other Offdty hrs/emp</v>
      </c>
      <c r="F80" s="11">
        <f t="shared" ca="1" si="417"/>
        <v>2017</v>
      </c>
      <c r="G80" s="11" t="str">
        <f t="shared" si="415"/>
        <v>002530</v>
      </c>
      <c r="H80" s="36">
        <f t="shared" ref="H80:S80" si="444">IF(G80="","",IF(H$7="FEB",8,0))</f>
        <v>0</v>
      </c>
      <c r="I80" s="36">
        <f t="shared" si="444"/>
        <v>8</v>
      </c>
      <c r="J80" s="36">
        <f t="shared" si="444"/>
        <v>0</v>
      </c>
      <c r="K80" s="36">
        <f t="shared" si="444"/>
        <v>0</v>
      </c>
      <c r="L80" s="36">
        <f t="shared" si="444"/>
        <v>0</v>
      </c>
      <c r="M80" s="36">
        <f t="shared" si="444"/>
        <v>0</v>
      </c>
      <c r="N80" s="36">
        <f t="shared" si="444"/>
        <v>0</v>
      </c>
      <c r="O80" s="36">
        <f t="shared" si="444"/>
        <v>0</v>
      </c>
      <c r="P80" s="36">
        <f t="shared" si="444"/>
        <v>0</v>
      </c>
      <c r="Q80" s="36">
        <f t="shared" si="444"/>
        <v>0</v>
      </c>
      <c r="R80" s="36">
        <f t="shared" si="444"/>
        <v>0</v>
      </c>
      <c r="S80" s="36">
        <f t="shared" si="444"/>
        <v>0</v>
      </c>
    </row>
    <row r="81" spans="1:19" x14ac:dyDescent="0.25">
      <c r="A81" s="39" t="s">
        <v>28</v>
      </c>
      <c r="B81" s="39" t="s">
        <v>127</v>
      </c>
      <c r="C81" s="44">
        <v>800</v>
      </c>
      <c r="E81" s="11" t="str">
        <f t="shared" ref="E81" si="445">IF($B81="","","Union-Hrly - Vacation Hours")</f>
        <v>Union-Hrly - Vacation Hours</v>
      </c>
      <c r="F81" s="11">
        <f t="shared" ca="1" si="417"/>
        <v>2017</v>
      </c>
      <c r="G81" s="11" t="str">
        <f t="shared" si="415"/>
        <v>002530</v>
      </c>
      <c r="H81" s="33">
        <f>IF(G81="","",($C81*'VACSICK EST'!C$50))</f>
        <v>33.854826299309146</v>
      </c>
      <c r="I81" s="33">
        <f>IF(H81="","",($C81*'VACSICK EST'!D$50))</f>
        <v>36.076746779243976</v>
      </c>
      <c r="J81" s="33">
        <f>IF(I81="","",($C81*'VACSICK EST'!E$50))</f>
        <v>38.298667259178792</v>
      </c>
      <c r="K81" s="33">
        <f>IF(J81="","",($C81*'VACSICK EST'!F$50))</f>
        <v>55.680339706953376</v>
      </c>
      <c r="L81" s="33">
        <f>IF(K81="","",($C81*'VACSICK EST'!G$50))</f>
        <v>69.554340357070856</v>
      </c>
      <c r="M81" s="33">
        <f>IF(L81="","",($C81*'VACSICK EST'!H$50))</f>
        <v>78.575008332201804</v>
      </c>
      <c r="N81" s="33">
        <f>IF(M81="","",($C81*'VACSICK EST'!I$50))</f>
        <v>90.937444709154718</v>
      </c>
      <c r="O81" s="33">
        <f>IF(N81="","",($C81*'VACSICK EST'!J$50))</f>
        <v>61.563326791011917</v>
      </c>
      <c r="P81" s="33">
        <f>IF(O81="","",($C81*'VACSICK EST'!K$50))</f>
        <v>54.815272000098744</v>
      </c>
      <c r="Q81" s="33">
        <f>IF(P81="","",($C81*'VACSICK EST'!L$50))</f>
        <v>72.350997601148819</v>
      </c>
      <c r="R81" s="33">
        <f>IF(Q81="","",($C81*'VACSICK EST'!M$50))</f>
        <v>69.366053169734158</v>
      </c>
      <c r="S81" s="33">
        <f>IF(R81="","",($C81*'VACSICK EST'!N$50))</f>
        <v>138.92697699489369</v>
      </c>
    </row>
    <row r="82" spans="1:19" x14ac:dyDescent="0.25">
      <c r="A82" s="39" t="s">
        <v>28</v>
      </c>
      <c r="B82" s="39" t="s">
        <v>95</v>
      </c>
      <c r="C82" s="44">
        <v>160</v>
      </c>
      <c r="E82" s="11" t="str">
        <f t="shared" ref="E82" si="446">IF($B82="","","Union-Hrly - Sick Time Hours")</f>
        <v>Union-Hrly - Sick Time Hours</v>
      </c>
      <c r="F82" s="11">
        <f t="shared" ca="1" si="417"/>
        <v>2017</v>
      </c>
      <c r="G82" s="11" t="str">
        <f t="shared" si="415"/>
        <v>002530</v>
      </c>
      <c r="H82" s="33">
        <f>IF(G82="","",($C82*'VACSICK EST'!C$30))</f>
        <v>20.08251915948993</v>
      </c>
      <c r="I82" s="33">
        <f>IF(H82="","",($C82*'VACSICK EST'!D$30))</f>
        <v>17.301851438158501</v>
      </c>
      <c r="J82" s="33">
        <f>IF(I82="","",($C82*'VACSICK EST'!E$30))</f>
        <v>15.946531231906194</v>
      </c>
      <c r="K82" s="33">
        <f>IF(J82="","",($C82*'VACSICK EST'!F$30))</f>
        <v>14.1250917512754</v>
      </c>
      <c r="L82" s="33">
        <f>IF(K82="","",($C82*'VACSICK EST'!G$30))</f>
        <v>11.712796852418359</v>
      </c>
      <c r="M82" s="33">
        <f>IF(L82="","",($C82*'VACSICK EST'!H$30))</f>
        <v>10.871739695362969</v>
      </c>
      <c r="N82" s="33">
        <f>IF(M82="","",($C82*'VACSICK EST'!I$30))</f>
        <v>11.658088017397411</v>
      </c>
      <c r="O82" s="33">
        <f>IF(N82="","",($C82*'VACSICK EST'!J$30))</f>
        <v>12.52978212206453</v>
      </c>
      <c r="P82" s="33">
        <f>IF(O82="","",($C82*'VACSICK EST'!K$30))</f>
        <v>11.560341565493315</v>
      </c>
      <c r="Q82" s="33">
        <f>IF(P82="","",($C82*'VACSICK EST'!L$30))</f>
        <v>11.423934203507748</v>
      </c>
      <c r="R82" s="33">
        <f>IF(Q82="","",($C82*'VACSICK EST'!M$30))</f>
        <v>10.649257099611111</v>
      </c>
      <c r="S82" s="33">
        <f>IF(R82="","",($C82*'VACSICK EST'!N$30))</f>
        <v>12.138066863314535</v>
      </c>
    </row>
    <row r="83" spans="1:19" x14ac:dyDescent="0.25">
      <c r="A83" s="39" t="s">
        <v>29</v>
      </c>
      <c r="B83" s="39" t="s">
        <v>93</v>
      </c>
      <c r="C83" s="44">
        <v>5</v>
      </c>
      <c r="E83" s="11" t="str">
        <f t="shared" ref="E83" si="447">IF($B83="","","Union-Hrly - Headcount")</f>
        <v>Union-Hrly - Headcount</v>
      </c>
      <c r="F83" s="11">
        <f t="shared" ca="1" si="417"/>
        <v>2017</v>
      </c>
      <c r="G83" s="11" t="str">
        <f t="shared" si="415"/>
        <v>002540</v>
      </c>
      <c r="H83" s="13">
        <f t="shared" ref="H83" si="448">IF(G83="","",(IF($C83=0,0,$C83)))</f>
        <v>5</v>
      </c>
      <c r="I83" s="13">
        <f t="shared" ref="I83" si="449">IF(H83="","",(IF($C83=0,0,$C83)))</f>
        <v>5</v>
      </c>
      <c r="J83" s="13">
        <f t="shared" ref="J83" si="450">IF(I83="","",(IF($C83=0,0,$C83)))</f>
        <v>5</v>
      </c>
      <c r="K83" s="13">
        <f t="shared" ref="K83" si="451">IF(J83="","",(IF($C83=0,0,$C83)))</f>
        <v>5</v>
      </c>
      <c r="L83" s="13">
        <f t="shared" ref="L83" si="452">IF(K83="","",(IF($C83=0,0,$C83)))</f>
        <v>5</v>
      </c>
      <c r="M83" s="13">
        <f t="shared" ref="M83" si="453">IF(L83="","",(IF($C83=0,0,$C83)))</f>
        <v>5</v>
      </c>
      <c r="N83" s="13">
        <f t="shared" ref="N83" si="454">IF(M83="","",(IF($C83=0,0,$C83)))</f>
        <v>5</v>
      </c>
      <c r="O83" s="13">
        <f t="shared" ref="O83" si="455">IF(N83="","",(IF($C83=0,0,$C83)))</f>
        <v>5</v>
      </c>
      <c r="P83" s="13">
        <f t="shared" ref="P83" si="456">IF(O83="","",(IF($C83=0,0,$C83)))</f>
        <v>5</v>
      </c>
      <c r="Q83" s="13">
        <f t="shared" ref="Q83" si="457">IF(P83="","",(IF($C83=0,0,$C83)))</f>
        <v>5</v>
      </c>
      <c r="R83" s="13">
        <f t="shared" ref="R83" si="458">IF(Q83="","",(IF($C83=0,0,$C83)))</f>
        <v>5</v>
      </c>
      <c r="S83" s="13">
        <f t="shared" ref="S83" si="459">IF(R83="","",(IF($C83=0,0,$C83)))</f>
        <v>5</v>
      </c>
    </row>
    <row r="84" spans="1:19" x14ac:dyDescent="0.25">
      <c r="A84" s="39" t="s">
        <v>29</v>
      </c>
      <c r="B84" s="39" t="s">
        <v>92</v>
      </c>
      <c r="C84" s="44">
        <v>34.274000000000008</v>
      </c>
      <c r="E84" s="11" t="str">
        <f t="shared" ref="E84" si="460">IF($B84="","","Union-Hrly - Avg Hourly Rate")</f>
        <v>Union-Hrly - Avg Hourly Rate</v>
      </c>
      <c r="F84" s="11">
        <f t="shared" ca="1" si="417"/>
        <v>2017</v>
      </c>
      <c r="G84" s="11" t="str">
        <f t="shared" si="415"/>
        <v>002540</v>
      </c>
      <c r="H84" s="12">
        <f t="shared" ref="H84" si="461">IF(G84="","",(IF(C84=0,0,C84)*$G$4*$H$4*$I$4*$J$4))</f>
        <v>36.361286600000014</v>
      </c>
      <c r="I84" s="12">
        <f t="shared" ref="I84" si="462">IF(H84="","",(+H84))</f>
        <v>36.361286600000014</v>
      </c>
      <c r="J84" s="12">
        <f t="shared" ref="J84" si="463">IF(I84="","",(+I84))</f>
        <v>36.361286600000014</v>
      </c>
      <c r="K84" s="12">
        <f t="shared" ref="K84" si="464">IF(J84="","",(+J84))</f>
        <v>36.361286600000014</v>
      </c>
      <c r="L84" s="12">
        <f t="shared" ref="L84" si="465">IF(K84="","",(+K84))</f>
        <v>36.361286600000014</v>
      </c>
      <c r="M84" s="12">
        <f t="shared" ref="M84" si="466">IF(L84="","",(+L84))</f>
        <v>36.361286600000014</v>
      </c>
      <c r="N84" s="12">
        <f t="shared" ref="N84" si="467">IF(M84="","",(+M84))</f>
        <v>36.361286600000014</v>
      </c>
      <c r="O84" s="12">
        <f t="shared" ref="O84" si="468">IF(N84="","",(+N84))</f>
        <v>36.361286600000014</v>
      </c>
      <c r="P84" s="12">
        <f t="shared" ref="P84" si="469">IF(O84="","",(+O84))</f>
        <v>36.361286600000014</v>
      </c>
      <c r="Q84" s="12">
        <f t="shared" ref="Q84" si="470">IF(P84="","",(+P84))</f>
        <v>36.361286600000014</v>
      </c>
      <c r="R84" s="12">
        <f t="shared" ref="R84" si="471">IF(Q84="","",+Q84*$R$6)</f>
        <v>37.452125198000019</v>
      </c>
      <c r="S84" s="12">
        <f t="shared" ref="S84" si="472">IF(R84="","",+R84)</f>
        <v>37.452125198000019</v>
      </c>
    </row>
    <row r="85" spans="1:19" x14ac:dyDescent="0.25">
      <c r="A85" s="39" t="s">
        <v>29</v>
      </c>
      <c r="B85" s="39" t="s">
        <v>169</v>
      </c>
      <c r="C85" s="44"/>
      <c r="E85" s="11" t="str">
        <f t="shared" ref="E85" si="473">IF($B85="","","Union-Hrly - Other Offdty hrs/emp")</f>
        <v>Union-Hrly - Other Offdty hrs/emp</v>
      </c>
      <c r="F85" s="11">
        <f t="shared" ca="1" si="417"/>
        <v>2017</v>
      </c>
      <c r="G85" s="11" t="str">
        <f t="shared" si="415"/>
        <v>002540</v>
      </c>
      <c r="H85" s="36">
        <f t="shared" ref="H85:S85" si="474">IF(G85="","",IF(H$7="FEB",8,0))</f>
        <v>0</v>
      </c>
      <c r="I85" s="36">
        <f t="shared" si="474"/>
        <v>8</v>
      </c>
      <c r="J85" s="36">
        <f t="shared" si="474"/>
        <v>0</v>
      </c>
      <c r="K85" s="36">
        <f t="shared" si="474"/>
        <v>0</v>
      </c>
      <c r="L85" s="36">
        <f t="shared" si="474"/>
        <v>0</v>
      </c>
      <c r="M85" s="36">
        <f t="shared" si="474"/>
        <v>0</v>
      </c>
      <c r="N85" s="36">
        <f t="shared" si="474"/>
        <v>0</v>
      </c>
      <c r="O85" s="36">
        <f t="shared" si="474"/>
        <v>0</v>
      </c>
      <c r="P85" s="36">
        <f t="shared" si="474"/>
        <v>0</v>
      </c>
      <c r="Q85" s="36">
        <f t="shared" si="474"/>
        <v>0</v>
      </c>
      <c r="R85" s="36">
        <f t="shared" si="474"/>
        <v>0</v>
      </c>
      <c r="S85" s="36">
        <f t="shared" si="474"/>
        <v>0</v>
      </c>
    </row>
    <row r="86" spans="1:19" x14ac:dyDescent="0.25">
      <c r="A86" s="39" t="s">
        <v>29</v>
      </c>
      <c r="B86" s="39" t="s">
        <v>127</v>
      </c>
      <c r="C86" s="44">
        <v>960</v>
      </c>
      <c r="E86" s="11" t="str">
        <f t="shared" ref="E86" si="475">IF($B86="","","Union-Hrly - Vacation Hours")</f>
        <v>Union-Hrly - Vacation Hours</v>
      </c>
      <c r="F86" s="11">
        <f t="shared" ca="1" si="417"/>
        <v>2017</v>
      </c>
      <c r="G86" s="11" t="str">
        <f t="shared" si="415"/>
        <v>002540</v>
      </c>
      <c r="H86" s="33">
        <f>IF(G86="","",($C86*'VACSICK EST'!C$50))</f>
        <v>40.625791559170978</v>
      </c>
      <c r="I86" s="33">
        <f>IF(H86="","",($C86*'VACSICK EST'!D$50))</f>
        <v>43.29209613509277</v>
      </c>
      <c r="J86" s="33">
        <f>IF(I86="","",($C86*'VACSICK EST'!E$50))</f>
        <v>45.958400711014548</v>
      </c>
      <c r="K86" s="33">
        <f>IF(J86="","",($C86*'VACSICK EST'!F$50))</f>
        <v>66.816407648344054</v>
      </c>
      <c r="L86" s="33">
        <f>IF(K86="","",($C86*'VACSICK EST'!G$50))</f>
        <v>83.465208428485028</v>
      </c>
      <c r="M86" s="33">
        <f>IF(L86="","",($C86*'VACSICK EST'!H$50))</f>
        <v>94.290009998642162</v>
      </c>
      <c r="N86" s="33">
        <f>IF(M86="","",($C86*'VACSICK EST'!I$50))</f>
        <v>109.12493365098567</v>
      </c>
      <c r="O86" s="33">
        <f>IF(N86="","",($C86*'VACSICK EST'!J$50))</f>
        <v>73.875992149214298</v>
      </c>
      <c r="P86" s="33">
        <f>IF(O86="","",($C86*'VACSICK EST'!K$50))</f>
        <v>65.778326400118502</v>
      </c>
      <c r="Q86" s="33">
        <f>IF(P86="","",($C86*'VACSICK EST'!L$50))</f>
        <v>86.821197121378574</v>
      </c>
      <c r="R86" s="33">
        <f>IF(Q86="","",($C86*'VACSICK EST'!M$50))</f>
        <v>83.239263803680984</v>
      </c>
      <c r="S86" s="33">
        <f>IF(R86="","",($C86*'VACSICK EST'!N$50))</f>
        <v>166.71237239387244</v>
      </c>
    </row>
    <row r="87" spans="1:19" x14ac:dyDescent="0.25">
      <c r="A87" s="39" t="s">
        <v>29</v>
      </c>
      <c r="B87" s="39" t="s">
        <v>95</v>
      </c>
      <c r="C87" s="44">
        <v>200</v>
      </c>
      <c r="E87" s="11" t="str">
        <f t="shared" ref="E87" si="476">IF($B87="","","Union-Hrly - Sick Time Hours")</f>
        <v>Union-Hrly - Sick Time Hours</v>
      </c>
      <c r="F87" s="11">
        <f t="shared" ca="1" si="417"/>
        <v>2017</v>
      </c>
      <c r="G87" s="11" t="str">
        <f t="shared" si="415"/>
        <v>002540</v>
      </c>
      <c r="H87" s="33">
        <f>IF(G87="","",($C87*'VACSICK EST'!C$30))</f>
        <v>25.103148949362414</v>
      </c>
      <c r="I87" s="33">
        <f>IF(H87="","",($C87*'VACSICK EST'!D$30))</f>
        <v>21.627314297698124</v>
      </c>
      <c r="J87" s="33">
        <f>IF(I87="","",($C87*'VACSICK EST'!E$30))</f>
        <v>19.93316403988274</v>
      </c>
      <c r="K87" s="33">
        <f>IF(J87="","",($C87*'VACSICK EST'!F$30))</f>
        <v>17.65636468909425</v>
      </c>
      <c r="L87" s="33">
        <f>IF(K87="","",($C87*'VACSICK EST'!G$30))</f>
        <v>14.640996065522948</v>
      </c>
      <c r="M87" s="33">
        <f>IF(L87="","",($C87*'VACSICK EST'!H$30))</f>
        <v>13.589674619203713</v>
      </c>
      <c r="N87" s="33">
        <f>IF(M87="","",($C87*'VACSICK EST'!I$30))</f>
        <v>14.572610021746762</v>
      </c>
      <c r="O87" s="33">
        <f>IF(N87="","",($C87*'VACSICK EST'!J$30))</f>
        <v>15.662227652580663</v>
      </c>
      <c r="P87" s="33">
        <f>IF(O87="","",($C87*'VACSICK EST'!K$30))</f>
        <v>14.450426956866643</v>
      </c>
      <c r="Q87" s="33">
        <f>IF(P87="","",($C87*'VACSICK EST'!L$30))</f>
        <v>14.279917754384686</v>
      </c>
      <c r="R87" s="33">
        <f>IF(Q87="","",($C87*'VACSICK EST'!M$30))</f>
        <v>13.311571374513889</v>
      </c>
      <c r="S87" s="33">
        <f>IF(R87="","",($C87*'VACSICK EST'!N$30))</f>
        <v>15.172583579143167</v>
      </c>
    </row>
    <row r="88" spans="1:19" x14ac:dyDescent="0.25">
      <c r="A88" s="39" t="s">
        <v>30</v>
      </c>
      <c r="B88" s="39" t="s">
        <v>93</v>
      </c>
      <c r="C88" s="44">
        <v>1</v>
      </c>
      <c r="E88" s="11" t="str">
        <f t="shared" ref="E88" si="477">IF($B88="","","Union-Hrly - Headcount")</f>
        <v>Union-Hrly - Headcount</v>
      </c>
      <c r="F88" s="11">
        <f t="shared" ca="1" si="417"/>
        <v>2017</v>
      </c>
      <c r="G88" s="11" t="str">
        <f t="shared" si="415"/>
        <v>002560</v>
      </c>
      <c r="H88" s="13">
        <f t="shared" ref="H88" si="478">IF(G88="","",(IF($C88=0,0,$C88)))</f>
        <v>1</v>
      </c>
      <c r="I88" s="13">
        <f t="shared" ref="I88" si="479">IF(H88="","",(IF($C88=0,0,$C88)))</f>
        <v>1</v>
      </c>
      <c r="J88" s="13">
        <f t="shared" ref="J88" si="480">IF(I88="","",(IF($C88=0,0,$C88)))</f>
        <v>1</v>
      </c>
      <c r="K88" s="13">
        <f t="shared" ref="K88" si="481">IF(J88="","",(IF($C88=0,0,$C88)))</f>
        <v>1</v>
      </c>
      <c r="L88" s="13">
        <f t="shared" ref="L88" si="482">IF(K88="","",(IF($C88=0,0,$C88)))</f>
        <v>1</v>
      </c>
      <c r="M88" s="13">
        <f t="shared" ref="M88" si="483">IF(L88="","",(IF($C88=0,0,$C88)))</f>
        <v>1</v>
      </c>
      <c r="N88" s="13">
        <f t="shared" ref="N88" si="484">IF(M88="","",(IF($C88=0,0,$C88)))</f>
        <v>1</v>
      </c>
      <c r="O88" s="13">
        <f t="shared" ref="O88" si="485">IF(N88="","",(IF($C88=0,0,$C88)))</f>
        <v>1</v>
      </c>
      <c r="P88" s="13">
        <f t="shared" ref="P88" si="486">IF(O88="","",(IF($C88=0,0,$C88)))</f>
        <v>1</v>
      </c>
      <c r="Q88" s="13">
        <f t="shared" ref="Q88" si="487">IF(P88="","",(IF($C88=0,0,$C88)))</f>
        <v>1</v>
      </c>
      <c r="R88" s="13">
        <f t="shared" ref="R88" si="488">IF(Q88="","",(IF($C88=0,0,$C88)))</f>
        <v>1</v>
      </c>
      <c r="S88" s="13">
        <f t="shared" ref="S88" si="489">IF(R88="","",(IF($C88=0,0,$C88)))</f>
        <v>1</v>
      </c>
    </row>
    <row r="89" spans="1:19" x14ac:dyDescent="0.25">
      <c r="A89" s="39" t="s">
        <v>30</v>
      </c>
      <c r="B89" s="39" t="s">
        <v>92</v>
      </c>
      <c r="C89" s="44">
        <v>36.049999999999997</v>
      </c>
      <c r="E89" s="11" t="str">
        <f t="shared" ref="E89" si="490">IF($B89="","","Union-Hrly - Avg Hourly Rate")</f>
        <v>Union-Hrly - Avg Hourly Rate</v>
      </c>
      <c r="F89" s="11">
        <f t="shared" ca="1" si="417"/>
        <v>2017</v>
      </c>
      <c r="G89" s="11" t="str">
        <f t="shared" si="415"/>
        <v>002560</v>
      </c>
      <c r="H89" s="12">
        <f t="shared" ref="H89" si="491">IF(G89="","",(IF(C89=0,0,C89)*$G$4*$H$4*$I$4*$J$4))</f>
        <v>38.245444999999997</v>
      </c>
      <c r="I89" s="12">
        <f t="shared" ref="I89" si="492">IF(H89="","",(+H89))</f>
        <v>38.245444999999997</v>
      </c>
      <c r="J89" s="12">
        <f t="shared" ref="J89" si="493">IF(I89="","",(+I89))</f>
        <v>38.245444999999997</v>
      </c>
      <c r="K89" s="12">
        <f t="shared" ref="K89" si="494">IF(J89="","",(+J89))</f>
        <v>38.245444999999997</v>
      </c>
      <c r="L89" s="12">
        <f t="shared" ref="L89" si="495">IF(K89="","",(+K89))</f>
        <v>38.245444999999997</v>
      </c>
      <c r="M89" s="12">
        <f t="shared" ref="M89" si="496">IF(L89="","",(+L89))</f>
        <v>38.245444999999997</v>
      </c>
      <c r="N89" s="12">
        <f t="shared" ref="N89" si="497">IF(M89="","",(+M89))</f>
        <v>38.245444999999997</v>
      </c>
      <c r="O89" s="12">
        <f t="shared" ref="O89" si="498">IF(N89="","",(+N89))</f>
        <v>38.245444999999997</v>
      </c>
      <c r="P89" s="12">
        <f t="shared" ref="P89" si="499">IF(O89="","",(+O89))</f>
        <v>38.245444999999997</v>
      </c>
      <c r="Q89" s="12">
        <f t="shared" ref="Q89" si="500">IF(P89="","",(+P89))</f>
        <v>38.245444999999997</v>
      </c>
      <c r="R89" s="12">
        <f t="shared" ref="R89" si="501">IF(Q89="","",+Q89*$R$6)</f>
        <v>39.392808349999996</v>
      </c>
      <c r="S89" s="12">
        <f t="shared" ref="S89" si="502">IF(R89="","",+R89)</f>
        <v>39.392808349999996</v>
      </c>
    </row>
    <row r="90" spans="1:19" x14ac:dyDescent="0.25">
      <c r="A90" s="39" t="s">
        <v>30</v>
      </c>
      <c r="B90" s="39" t="s">
        <v>169</v>
      </c>
      <c r="C90" s="44"/>
      <c r="E90" s="11" t="str">
        <f t="shared" ref="E90" si="503">IF($B90="","","Union-Hrly - Other Offdty hrs/emp")</f>
        <v>Union-Hrly - Other Offdty hrs/emp</v>
      </c>
      <c r="F90" s="11">
        <f t="shared" ca="1" si="417"/>
        <v>2017</v>
      </c>
      <c r="G90" s="11" t="str">
        <f t="shared" si="415"/>
        <v>002560</v>
      </c>
      <c r="H90" s="36">
        <f t="shared" ref="H90:S90" si="504">IF(G90="","",IF(H$7="FEB",8,0))</f>
        <v>0</v>
      </c>
      <c r="I90" s="36">
        <f t="shared" si="504"/>
        <v>8</v>
      </c>
      <c r="J90" s="36">
        <f t="shared" si="504"/>
        <v>0</v>
      </c>
      <c r="K90" s="36">
        <f t="shared" si="504"/>
        <v>0</v>
      </c>
      <c r="L90" s="36">
        <f t="shared" si="504"/>
        <v>0</v>
      </c>
      <c r="M90" s="36">
        <f t="shared" si="504"/>
        <v>0</v>
      </c>
      <c r="N90" s="36">
        <f t="shared" si="504"/>
        <v>0</v>
      </c>
      <c r="O90" s="36">
        <f t="shared" si="504"/>
        <v>0</v>
      </c>
      <c r="P90" s="36">
        <f t="shared" si="504"/>
        <v>0</v>
      </c>
      <c r="Q90" s="36">
        <f t="shared" si="504"/>
        <v>0</v>
      </c>
      <c r="R90" s="36">
        <f t="shared" si="504"/>
        <v>0</v>
      </c>
      <c r="S90" s="36">
        <f t="shared" si="504"/>
        <v>0</v>
      </c>
    </row>
    <row r="91" spans="1:19" x14ac:dyDescent="0.25">
      <c r="A91" s="39" t="s">
        <v>30</v>
      </c>
      <c r="B91" s="39" t="s">
        <v>127</v>
      </c>
      <c r="C91" s="44">
        <v>200</v>
      </c>
      <c r="E91" s="11" t="str">
        <f t="shared" ref="E91" si="505">IF($B91="","","Union-Hrly - Vacation Hours")</f>
        <v>Union-Hrly - Vacation Hours</v>
      </c>
      <c r="F91" s="11">
        <f t="shared" ca="1" si="417"/>
        <v>2017</v>
      </c>
      <c r="G91" s="11" t="str">
        <f t="shared" si="415"/>
        <v>002560</v>
      </c>
      <c r="H91" s="33">
        <f>IF(G91="","",($C91*'VACSICK EST'!C$50))</f>
        <v>8.4637065748272864</v>
      </c>
      <c r="I91" s="33">
        <f>IF(H91="","",($C91*'VACSICK EST'!D$50))</f>
        <v>9.019186694810994</v>
      </c>
      <c r="J91" s="33">
        <f>IF(I91="","",($C91*'VACSICK EST'!E$50))</f>
        <v>9.5746668147946981</v>
      </c>
      <c r="K91" s="33">
        <f>IF(J91="","",($C91*'VACSICK EST'!F$50))</f>
        <v>13.920084926738344</v>
      </c>
      <c r="L91" s="33">
        <f>IF(K91="","",($C91*'VACSICK EST'!G$50))</f>
        <v>17.388585089267714</v>
      </c>
      <c r="M91" s="33">
        <f>IF(L91="","",($C91*'VACSICK EST'!H$50))</f>
        <v>19.643752083050451</v>
      </c>
      <c r="N91" s="33">
        <f>IF(M91="","",($C91*'VACSICK EST'!I$50))</f>
        <v>22.73436117728868</v>
      </c>
      <c r="O91" s="33">
        <f>IF(N91="","",($C91*'VACSICK EST'!J$50))</f>
        <v>15.390831697752979</v>
      </c>
      <c r="P91" s="33">
        <f>IF(O91="","",($C91*'VACSICK EST'!K$50))</f>
        <v>13.703818000024686</v>
      </c>
      <c r="Q91" s="33">
        <f>IF(P91="","",($C91*'VACSICK EST'!L$50))</f>
        <v>18.087749400287205</v>
      </c>
      <c r="R91" s="33">
        <f>IF(Q91="","",($C91*'VACSICK EST'!M$50))</f>
        <v>17.34151329243354</v>
      </c>
      <c r="S91" s="33">
        <f>IF(R91="","",($C91*'VACSICK EST'!N$50))</f>
        <v>34.731744248723423</v>
      </c>
    </row>
    <row r="92" spans="1:19" x14ac:dyDescent="0.25">
      <c r="A92" s="39" t="s">
        <v>30</v>
      </c>
      <c r="B92" s="39" t="s">
        <v>95</v>
      </c>
      <c r="C92" s="44">
        <v>40</v>
      </c>
      <c r="E92" s="11" t="str">
        <f t="shared" ref="E92" si="506">IF($B92="","","Union-Hrly - Sick Time Hours")</f>
        <v>Union-Hrly - Sick Time Hours</v>
      </c>
      <c r="F92" s="11">
        <f t="shared" ca="1" si="417"/>
        <v>2017</v>
      </c>
      <c r="G92" s="11" t="str">
        <f t="shared" si="415"/>
        <v>002560</v>
      </c>
      <c r="H92" s="33">
        <f>IF(G92="","",($C92*'VACSICK EST'!C$30))</f>
        <v>5.0206297898724825</v>
      </c>
      <c r="I92" s="33">
        <f>IF(H92="","",($C92*'VACSICK EST'!D$30))</f>
        <v>4.3254628595396252</v>
      </c>
      <c r="J92" s="33">
        <f>IF(I92="","",($C92*'VACSICK EST'!E$30))</f>
        <v>3.9866328079765485</v>
      </c>
      <c r="K92" s="33">
        <f>IF(J92="","",($C92*'VACSICK EST'!F$30))</f>
        <v>3.5312729378188501</v>
      </c>
      <c r="L92" s="33">
        <f>IF(K92="","",($C92*'VACSICK EST'!G$30))</f>
        <v>2.9281992131045897</v>
      </c>
      <c r="M92" s="33">
        <f>IF(L92="","",($C92*'VACSICK EST'!H$30))</f>
        <v>2.7179349238407422</v>
      </c>
      <c r="N92" s="33">
        <f>IF(M92="","",($C92*'VACSICK EST'!I$30))</f>
        <v>2.9145220043493527</v>
      </c>
      <c r="O92" s="33">
        <f>IF(N92="","",($C92*'VACSICK EST'!J$30))</f>
        <v>3.1324455305161325</v>
      </c>
      <c r="P92" s="33">
        <f>IF(O92="","",($C92*'VACSICK EST'!K$30))</f>
        <v>2.8900853913733289</v>
      </c>
      <c r="Q92" s="33">
        <f>IF(P92="","",($C92*'VACSICK EST'!L$30))</f>
        <v>2.8559835508769371</v>
      </c>
      <c r="R92" s="33">
        <f>IF(Q92="","",($C92*'VACSICK EST'!M$30))</f>
        <v>2.6623142749027777</v>
      </c>
      <c r="S92" s="33">
        <f>IF(R92="","",($C92*'VACSICK EST'!N$30))</f>
        <v>3.0345167158286337</v>
      </c>
    </row>
    <row r="93" spans="1:19" x14ac:dyDescent="0.25">
      <c r="A93" s="39" t="s">
        <v>33</v>
      </c>
      <c r="B93" s="39" t="s">
        <v>93</v>
      </c>
      <c r="C93" s="44">
        <v>1</v>
      </c>
      <c r="E93" s="11" t="str">
        <f t="shared" ref="E93" si="507">IF($B93="","","Union-Hrly - Headcount")</f>
        <v>Union-Hrly - Headcount</v>
      </c>
      <c r="F93" s="11">
        <f t="shared" ca="1" si="417"/>
        <v>2017</v>
      </c>
      <c r="G93" s="11" t="str">
        <f t="shared" si="415"/>
        <v>002660</v>
      </c>
      <c r="H93" s="13">
        <f t="shared" ref="H93" si="508">IF(G93="","",(IF($C93=0,0,$C93)))</f>
        <v>1</v>
      </c>
      <c r="I93" s="13">
        <f t="shared" ref="I93" si="509">IF(H93="","",(IF($C93=0,0,$C93)))</f>
        <v>1</v>
      </c>
      <c r="J93" s="13">
        <f t="shared" ref="J93" si="510">IF(I93="","",(IF($C93=0,0,$C93)))</f>
        <v>1</v>
      </c>
      <c r="K93" s="13">
        <f t="shared" ref="K93" si="511">IF(J93="","",(IF($C93=0,0,$C93)))</f>
        <v>1</v>
      </c>
      <c r="L93" s="13">
        <f t="shared" ref="L93" si="512">IF(K93="","",(IF($C93=0,0,$C93)))</f>
        <v>1</v>
      </c>
      <c r="M93" s="13">
        <f t="shared" ref="M93" si="513">IF(L93="","",(IF($C93=0,0,$C93)))</f>
        <v>1</v>
      </c>
      <c r="N93" s="13">
        <f t="shared" ref="N93" si="514">IF(M93="","",(IF($C93=0,0,$C93)))</f>
        <v>1</v>
      </c>
      <c r="O93" s="13">
        <f t="shared" ref="O93" si="515">IF(N93="","",(IF($C93=0,0,$C93)))</f>
        <v>1</v>
      </c>
      <c r="P93" s="13">
        <f t="shared" ref="P93" si="516">IF(O93="","",(IF($C93=0,0,$C93)))</f>
        <v>1</v>
      </c>
      <c r="Q93" s="13">
        <f t="shared" ref="Q93" si="517">IF(P93="","",(IF($C93=0,0,$C93)))</f>
        <v>1</v>
      </c>
      <c r="R93" s="13">
        <f t="shared" ref="R93" si="518">IF(Q93="","",(IF($C93=0,0,$C93)))</f>
        <v>1</v>
      </c>
      <c r="S93" s="13">
        <f t="shared" ref="S93" si="519">IF(R93="","",(IF($C93=0,0,$C93)))</f>
        <v>1</v>
      </c>
    </row>
    <row r="94" spans="1:19" x14ac:dyDescent="0.25">
      <c r="A94" s="39" t="s">
        <v>33</v>
      </c>
      <c r="B94" s="39" t="s">
        <v>92</v>
      </c>
      <c r="C94" s="44">
        <v>27.31</v>
      </c>
      <c r="E94" s="11" t="str">
        <f t="shared" ref="E94" si="520">IF($B94="","","Union-Hrly - Avg Hourly Rate")</f>
        <v>Union-Hrly - Avg Hourly Rate</v>
      </c>
      <c r="F94" s="11">
        <f t="shared" ca="1" si="417"/>
        <v>2017</v>
      </c>
      <c r="G94" s="11" t="str">
        <f t="shared" si="415"/>
        <v>002660</v>
      </c>
      <c r="H94" s="12">
        <f t="shared" ref="H94" si="521">IF(G94="","",(IF(C94=0,0,C94)*$G$4*$H$4*$I$4*$J$4))</f>
        <v>28.973179000000002</v>
      </c>
      <c r="I94" s="12">
        <f t="shared" ref="I94" si="522">IF(H94="","",(+H94))</f>
        <v>28.973179000000002</v>
      </c>
      <c r="J94" s="12">
        <f t="shared" ref="J94" si="523">IF(I94="","",(+I94))</f>
        <v>28.973179000000002</v>
      </c>
      <c r="K94" s="12">
        <f t="shared" ref="K94" si="524">IF(J94="","",(+J94))</f>
        <v>28.973179000000002</v>
      </c>
      <c r="L94" s="12">
        <f t="shared" ref="L94" si="525">IF(K94="","",(+K94))</f>
        <v>28.973179000000002</v>
      </c>
      <c r="M94" s="12">
        <f t="shared" ref="M94" si="526">IF(L94="","",(+L94))</f>
        <v>28.973179000000002</v>
      </c>
      <c r="N94" s="12">
        <f t="shared" ref="N94" si="527">IF(M94="","",(+M94))</f>
        <v>28.973179000000002</v>
      </c>
      <c r="O94" s="12">
        <f t="shared" ref="O94" si="528">IF(N94="","",(+N94))</f>
        <v>28.973179000000002</v>
      </c>
      <c r="P94" s="12">
        <f t="shared" ref="P94" si="529">IF(O94="","",(+O94))</f>
        <v>28.973179000000002</v>
      </c>
      <c r="Q94" s="12">
        <f t="shared" ref="Q94" si="530">IF(P94="","",(+P94))</f>
        <v>28.973179000000002</v>
      </c>
      <c r="R94" s="12">
        <f t="shared" ref="R94" si="531">IF(Q94="","",+Q94*$R$6)</f>
        <v>29.842374370000002</v>
      </c>
      <c r="S94" s="12">
        <f t="shared" ref="S94" si="532">IF(R94="","",+R94)</f>
        <v>29.842374370000002</v>
      </c>
    </row>
    <row r="95" spans="1:19" x14ac:dyDescent="0.25">
      <c r="A95" s="39" t="s">
        <v>33</v>
      </c>
      <c r="B95" s="39" t="s">
        <v>169</v>
      </c>
      <c r="C95" s="44"/>
      <c r="E95" s="11" t="str">
        <f t="shared" ref="E95" si="533">IF($B95="","","Union-Hrly - Other Offdty hrs/emp")</f>
        <v>Union-Hrly - Other Offdty hrs/emp</v>
      </c>
      <c r="F95" s="11">
        <f t="shared" ca="1" si="417"/>
        <v>2017</v>
      </c>
      <c r="G95" s="11" t="str">
        <f t="shared" si="415"/>
        <v>002660</v>
      </c>
      <c r="H95" s="36">
        <f t="shared" ref="H95:S95" si="534">IF(G95="","",IF(H$7="FEB",8,0))</f>
        <v>0</v>
      </c>
      <c r="I95" s="36">
        <f t="shared" si="534"/>
        <v>8</v>
      </c>
      <c r="J95" s="36">
        <f t="shared" si="534"/>
        <v>0</v>
      </c>
      <c r="K95" s="36">
        <f t="shared" si="534"/>
        <v>0</v>
      </c>
      <c r="L95" s="36">
        <f t="shared" si="534"/>
        <v>0</v>
      </c>
      <c r="M95" s="36">
        <f t="shared" si="534"/>
        <v>0</v>
      </c>
      <c r="N95" s="36">
        <f t="shared" si="534"/>
        <v>0</v>
      </c>
      <c r="O95" s="36">
        <f t="shared" si="534"/>
        <v>0</v>
      </c>
      <c r="P95" s="36">
        <f t="shared" si="534"/>
        <v>0</v>
      </c>
      <c r="Q95" s="36">
        <f t="shared" si="534"/>
        <v>0</v>
      </c>
      <c r="R95" s="36">
        <f t="shared" si="534"/>
        <v>0</v>
      </c>
      <c r="S95" s="36">
        <f t="shared" si="534"/>
        <v>0</v>
      </c>
    </row>
    <row r="96" spans="1:19" x14ac:dyDescent="0.25">
      <c r="A96" s="39" t="s">
        <v>33</v>
      </c>
      <c r="B96" s="39" t="s">
        <v>127</v>
      </c>
      <c r="C96" s="44">
        <v>120</v>
      </c>
      <c r="E96" s="11" t="str">
        <f t="shared" ref="E96" si="535">IF($B96="","","Union-Hrly - Vacation Hours")</f>
        <v>Union-Hrly - Vacation Hours</v>
      </c>
      <c r="F96" s="11">
        <f t="shared" ca="1" si="417"/>
        <v>2017</v>
      </c>
      <c r="G96" s="11" t="str">
        <f t="shared" si="415"/>
        <v>002660</v>
      </c>
      <c r="H96" s="33">
        <f>IF(G96="","",($C96*'VACSICK EST'!C$50))</f>
        <v>5.0782239448963722</v>
      </c>
      <c r="I96" s="33">
        <f>IF(H96="","",($C96*'VACSICK EST'!D$50))</f>
        <v>5.4115120168865962</v>
      </c>
      <c r="J96" s="33">
        <f>IF(I96="","",($C96*'VACSICK EST'!E$50))</f>
        <v>5.7448000888768185</v>
      </c>
      <c r="K96" s="33">
        <f>IF(J96="","",($C96*'VACSICK EST'!F$50))</f>
        <v>8.3520509560430067</v>
      </c>
      <c r="L96" s="33">
        <f>IF(K96="","",($C96*'VACSICK EST'!G$50))</f>
        <v>10.433151053560628</v>
      </c>
      <c r="M96" s="33">
        <f>IF(L96="","",($C96*'VACSICK EST'!H$50))</f>
        <v>11.78625124983027</v>
      </c>
      <c r="N96" s="33">
        <f>IF(M96="","",($C96*'VACSICK EST'!I$50))</f>
        <v>13.640616706373208</v>
      </c>
      <c r="O96" s="33">
        <f>IF(N96="","",($C96*'VACSICK EST'!J$50))</f>
        <v>9.2344990186517872</v>
      </c>
      <c r="P96" s="33">
        <f>IF(O96="","",($C96*'VACSICK EST'!K$50))</f>
        <v>8.2222908000148127</v>
      </c>
      <c r="Q96" s="33">
        <f>IF(P96="","",($C96*'VACSICK EST'!L$50))</f>
        <v>10.852649640172322</v>
      </c>
      <c r="R96" s="33">
        <f>IF(Q96="","",($C96*'VACSICK EST'!M$50))</f>
        <v>10.404907975460123</v>
      </c>
      <c r="S96" s="33">
        <f>IF(R96="","",($C96*'VACSICK EST'!N$50))</f>
        <v>20.839046549234055</v>
      </c>
    </row>
    <row r="97" spans="1:19" x14ac:dyDescent="0.25">
      <c r="A97" s="39" t="s">
        <v>33</v>
      </c>
      <c r="B97" s="39" t="s">
        <v>95</v>
      </c>
      <c r="C97" s="44">
        <v>40</v>
      </c>
      <c r="E97" s="11" t="str">
        <f t="shared" ref="E97" si="536">IF($B97="","","Union-Hrly - Sick Time Hours")</f>
        <v>Union-Hrly - Sick Time Hours</v>
      </c>
      <c r="F97" s="11">
        <f t="shared" ca="1" si="417"/>
        <v>2017</v>
      </c>
      <c r="G97" s="11" t="str">
        <f t="shared" si="415"/>
        <v>002660</v>
      </c>
      <c r="H97" s="33">
        <f>IF(G97="","",($C97*'VACSICK EST'!C$30))</f>
        <v>5.0206297898724825</v>
      </c>
      <c r="I97" s="33">
        <f>IF(H97="","",($C97*'VACSICK EST'!D$30))</f>
        <v>4.3254628595396252</v>
      </c>
      <c r="J97" s="33">
        <f>IF(I97="","",($C97*'VACSICK EST'!E$30))</f>
        <v>3.9866328079765485</v>
      </c>
      <c r="K97" s="33">
        <f>IF(J97="","",($C97*'VACSICK EST'!F$30))</f>
        <v>3.5312729378188501</v>
      </c>
      <c r="L97" s="33">
        <f>IF(K97="","",($C97*'VACSICK EST'!G$30))</f>
        <v>2.9281992131045897</v>
      </c>
      <c r="M97" s="33">
        <f>IF(L97="","",($C97*'VACSICK EST'!H$30))</f>
        <v>2.7179349238407422</v>
      </c>
      <c r="N97" s="33">
        <f>IF(M97="","",($C97*'VACSICK EST'!I$30))</f>
        <v>2.9145220043493527</v>
      </c>
      <c r="O97" s="33">
        <f>IF(N97="","",($C97*'VACSICK EST'!J$30))</f>
        <v>3.1324455305161325</v>
      </c>
      <c r="P97" s="33">
        <f>IF(O97="","",($C97*'VACSICK EST'!K$30))</f>
        <v>2.8900853913733289</v>
      </c>
      <c r="Q97" s="33">
        <f>IF(P97="","",($C97*'VACSICK EST'!L$30))</f>
        <v>2.8559835508769371</v>
      </c>
      <c r="R97" s="33">
        <f>IF(Q97="","",($C97*'VACSICK EST'!M$30))</f>
        <v>2.6623142749027777</v>
      </c>
      <c r="S97" s="33">
        <f>IF(R97="","",($C97*'VACSICK EST'!N$30))</f>
        <v>3.0345167158286337</v>
      </c>
    </row>
    <row r="98" spans="1:19" x14ac:dyDescent="0.25">
      <c r="A98" s="39" t="s">
        <v>36</v>
      </c>
      <c r="B98" s="39" t="s">
        <v>93</v>
      </c>
      <c r="C98" s="44">
        <v>6</v>
      </c>
      <c r="E98" s="11" t="str">
        <f t="shared" ref="E98" si="537">IF($B98="","","Union-Hrly - Headcount")</f>
        <v>Union-Hrly - Headcount</v>
      </c>
      <c r="F98" s="11">
        <f t="shared" ca="1" si="417"/>
        <v>2017</v>
      </c>
      <c r="G98" s="11" t="str">
        <f t="shared" si="415"/>
        <v>002710</v>
      </c>
      <c r="H98" s="13">
        <f t="shared" ref="H98" si="538">IF(G98="","",(IF($C98=0,0,$C98)))</f>
        <v>6</v>
      </c>
      <c r="I98" s="13">
        <f t="shared" ref="I98" si="539">IF(H98="","",(IF($C98=0,0,$C98)))</f>
        <v>6</v>
      </c>
      <c r="J98" s="13">
        <f t="shared" ref="J98" si="540">IF(I98="","",(IF($C98=0,0,$C98)))</f>
        <v>6</v>
      </c>
      <c r="K98" s="13">
        <f t="shared" ref="K98" si="541">IF(J98="","",(IF($C98=0,0,$C98)))</f>
        <v>6</v>
      </c>
      <c r="L98" s="13">
        <f t="shared" ref="L98" si="542">IF(K98="","",(IF($C98=0,0,$C98)))</f>
        <v>6</v>
      </c>
      <c r="M98" s="13">
        <f t="shared" ref="M98" si="543">IF(L98="","",(IF($C98=0,0,$C98)))</f>
        <v>6</v>
      </c>
      <c r="N98" s="13">
        <f t="shared" ref="N98" si="544">IF(M98="","",(IF($C98=0,0,$C98)))</f>
        <v>6</v>
      </c>
      <c r="O98" s="13">
        <f t="shared" ref="O98" si="545">IF(N98="","",(IF($C98=0,0,$C98)))</f>
        <v>6</v>
      </c>
      <c r="P98" s="13">
        <f t="shared" ref="P98" si="546">IF(O98="","",(IF($C98=0,0,$C98)))</f>
        <v>6</v>
      </c>
      <c r="Q98" s="13">
        <f t="shared" ref="Q98" si="547">IF(P98="","",(IF($C98=0,0,$C98)))</f>
        <v>6</v>
      </c>
      <c r="R98" s="13">
        <f t="shared" ref="R98" si="548">IF(Q98="","",(IF($C98=0,0,$C98)))</f>
        <v>6</v>
      </c>
      <c r="S98" s="13">
        <f t="shared" ref="S98" si="549">IF(R98="","",(IF($C98=0,0,$C98)))</f>
        <v>6</v>
      </c>
    </row>
    <row r="99" spans="1:19" x14ac:dyDescent="0.25">
      <c r="A99" s="39" t="s">
        <v>36</v>
      </c>
      <c r="B99" s="39" t="s">
        <v>92</v>
      </c>
      <c r="C99" s="44">
        <v>32.918333333333337</v>
      </c>
      <c r="E99" s="11" t="str">
        <f t="shared" ref="E99" si="550">IF($B99="","","Union-Hrly - Avg Hourly Rate")</f>
        <v>Union-Hrly - Avg Hourly Rate</v>
      </c>
      <c r="F99" s="11">
        <f t="shared" ca="1" si="417"/>
        <v>2017</v>
      </c>
      <c r="G99" s="11" t="str">
        <f t="shared" si="415"/>
        <v>002710</v>
      </c>
      <c r="H99" s="12">
        <f t="shared" ref="H99" si="551">IF(G99="","",(IF(C99=0,0,C99)*$G$4*$H$4*$I$4*$J$4))</f>
        <v>34.923059833333333</v>
      </c>
      <c r="I99" s="12">
        <f t="shared" ref="I99" si="552">IF(H99="","",(+H99))</f>
        <v>34.923059833333333</v>
      </c>
      <c r="J99" s="12">
        <f t="shared" ref="J99" si="553">IF(I99="","",(+I99))</f>
        <v>34.923059833333333</v>
      </c>
      <c r="K99" s="12">
        <f t="shared" ref="K99" si="554">IF(J99="","",(+J99))</f>
        <v>34.923059833333333</v>
      </c>
      <c r="L99" s="12">
        <f t="shared" ref="L99" si="555">IF(K99="","",(+K99))</f>
        <v>34.923059833333333</v>
      </c>
      <c r="M99" s="12">
        <f t="shared" ref="M99" si="556">IF(L99="","",(+L99))</f>
        <v>34.923059833333333</v>
      </c>
      <c r="N99" s="12">
        <f t="shared" ref="N99" si="557">IF(M99="","",(+M99))</f>
        <v>34.923059833333333</v>
      </c>
      <c r="O99" s="12">
        <f t="shared" ref="O99" si="558">IF(N99="","",(+N99))</f>
        <v>34.923059833333333</v>
      </c>
      <c r="P99" s="12">
        <f t="shared" ref="P99" si="559">IF(O99="","",(+O99))</f>
        <v>34.923059833333333</v>
      </c>
      <c r="Q99" s="12">
        <f t="shared" ref="Q99" si="560">IF(P99="","",(+P99))</f>
        <v>34.923059833333333</v>
      </c>
      <c r="R99" s="12">
        <f t="shared" ref="R99" si="561">IF(Q99="","",+Q99*$R$6)</f>
        <v>35.970751628333332</v>
      </c>
      <c r="S99" s="12">
        <f t="shared" ref="S99" si="562">IF(R99="","",+R99)</f>
        <v>35.970751628333332</v>
      </c>
    </row>
    <row r="100" spans="1:19" x14ac:dyDescent="0.25">
      <c r="A100" s="39" t="s">
        <v>36</v>
      </c>
      <c r="B100" s="39" t="s">
        <v>169</v>
      </c>
      <c r="C100" s="44"/>
      <c r="E100" s="11" t="str">
        <f t="shared" ref="E100" si="563">IF($B100="","","Union-Hrly - Other Offdty hrs/emp")</f>
        <v>Union-Hrly - Other Offdty hrs/emp</v>
      </c>
      <c r="F100" s="11">
        <f t="shared" ca="1" si="417"/>
        <v>2017</v>
      </c>
      <c r="G100" s="11" t="str">
        <f t="shared" si="415"/>
        <v>002710</v>
      </c>
      <c r="H100" s="36">
        <f t="shared" ref="H100:S100" si="564">IF(G100="","",IF(H$7="FEB",8,0))</f>
        <v>0</v>
      </c>
      <c r="I100" s="36">
        <f t="shared" si="564"/>
        <v>8</v>
      </c>
      <c r="J100" s="36">
        <f t="shared" si="564"/>
        <v>0</v>
      </c>
      <c r="K100" s="36">
        <f t="shared" si="564"/>
        <v>0</v>
      </c>
      <c r="L100" s="36">
        <f t="shared" si="564"/>
        <v>0</v>
      </c>
      <c r="M100" s="36">
        <f t="shared" si="564"/>
        <v>0</v>
      </c>
      <c r="N100" s="36">
        <f t="shared" si="564"/>
        <v>0</v>
      </c>
      <c r="O100" s="36">
        <f t="shared" si="564"/>
        <v>0</v>
      </c>
      <c r="P100" s="36">
        <f t="shared" si="564"/>
        <v>0</v>
      </c>
      <c r="Q100" s="36">
        <f t="shared" si="564"/>
        <v>0</v>
      </c>
      <c r="R100" s="36">
        <f t="shared" si="564"/>
        <v>0</v>
      </c>
      <c r="S100" s="36">
        <f t="shared" si="564"/>
        <v>0</v>
      </c>
    </row>
    <row r="101" spans="1:19" x14ac:dyDescent="0.25">
      <c r="A101" s="39" t="s">
        <v>36</v>
      </c>
      <c r="B101" s="39" t="s">
        <v>127</v>
      </c>
      <c r="C101" s="44">
        <v>920</v>
      </c>
      <c r="E101" s="11" t="str">
        <f t="shared" ref="E101" si="565">IF($B101="","","Union-Hrly - Vacation Hours")</f>
        <v>Union-Hrly - Vacation Hours</v>
      </c>
      <c r="F101" s="11">
        <f t="shared" ca="1" si="417"/>
        <v>2017</v>
      </c>
      <c r="G101" s="11" t="str">
        <f t="shared" si="415"/>
        <v>002710</v>
      </c>
      <c r="H101" s="33">
        <f>IF(G101="","",($C101*'VACSICK EST'!C$50))</f>
        <v>38.933050244205518</v>
      </c>
      <c r="I101" s="33">
        <f>IF(H101="","",($C101*'VACSICK EST'!D$50))</f>
        <v>41.488258796130566</v>
      </c>
      <c r="J101" s="33">
        <f>IF(I101="","",($C101*'VACSICK EST'!E$50))</f>
        <v>44.043467348055614</v>
      </c>
      <c r="K101" s="33">
        <f>IF(J101="","",($C101*'VACSICK EST'!F$50))</f>
        <v>64.032390662996377</v>
      </c>
      <c r="L101" s="33">
        <f>IF(K101="","",($C101*'VACSICK EST'!G$50))</f>
        <v>79.987491410631478</v>
      </c>
      <c r="M101" s="33">
        <f>IF(L101="","",($C101*'VACSICK EST'!H$50))</f>
        <v>90.361259582032076</v>
      </c>
      <c r="N101" s="33">
        <f>IF(M101="","",($C101*'VACSICK EST'!I$50))</f>
        <v>104.57806141552793</v>
      </c>
      <c r="O101" s="33">
        <f>IF(N101="","",($C101*'VACSICK EST'!J$50))</f>
        <v>70.797825809663706</v>
      </c>
      <c r="P101" s="33">
        <f>IF(O101="","",($C101*'VACSICK EST'!K$50))</f>
        <v>63.037562800113562</v>
      </c>
      <c r="Q101" s="33">
        <f>IF(P101="","",($C101*'VACSICK EST'!L$50))</f>
        <v>83.203647241321136</v>
      </c>
      <c r="R101" s="33">
        <f>IF(Q101="","",($C101*'VACSICK EST'!M$50))</f>
        <v>79.770961145194278</v>
      </c>
      <c r="S101" s="33">
        <f>IF(R101="","",($C101*'VACSICK EST'!N$50))</f>
        <v>159.76602354412773</v>
      </c>
    </row>
    <row r="102" spans="1:19" x14ac:dyDescent="0.25">
      <c r="A102" s="39" t="s">
        <v>36</v>
      </c>
      <c r="B102" s="39" t="s">
        <v>95</v>
      </c>
      <c r="C102" s="44">
        <v>240</v>
      </c>
      <c r="E102" s="11" t="str">
        <f t="shared" ref="E102" si="566">IF($B102="","","Union-Hrly - Sick Time Hours")</f>
        <v>Union-Hrly - Sick Time Hours</v>
      </c>
      <c r="F102" s="11">
        <f t="shared" ca="1" si="417"/>
        <v>2017</v>
      </c>
      <c r="G102" s="11" t="str">
        <f t="shared" si="415"/>
        <v>002710</v>
      </c>
      <c r="H102" s="33">
        <f>IF(G102="","",($C102*'VACSICK EST'!C$30))</f>
        <v>30.123778739234897</v>
      </c>
      <c r="I102" s="33">
        <f>IF(H102="","",($C102*'VACSICK EST'!D$30))</f>
        <v>25.952777157237751</v>
      </c>
      <c r="J102" s="33">
        <f>IF(I102="","",($C102*'VACSICK EST'!E$30))</f>
        <v>23.919796847859292</v>
      </c>
      <c r="K102" s="33">
        <f>IF(J102="","",($C102*'VACSICK EST'!F$30))</f>
        <v>21.187637626913101</v>
      </c>
      <c r="L102" s="33">
        <f>IF(K102="","",($C102*'VACSICK EST'!G$30))</f>
        <v>17.569195278627539</v>
      </c>
      <c r="M102" s="33">
        <f>IF(L102="","",($C102*'VACSICK EST'!H$30))</f>
        <v>16.307609543044453</v>
      </c>
      <c r="N102" s="33">
        <f>IF(M102="","",($C102*'VACSICK EST'!I$30))</f>
        <v>17.487132026096116</v>
      </c>
      <c r="O102" s="33">
        <f>IF(N102="","",($C102*'VACSICK EST'!J$30))</f>
        <v>18.794673183096794</v>
      </c>
      <c r="P102" s="33">
        <f>IF(O102="","",($C102*'VACSICK EST'!K$30))</f>
        <v>17.340512348239972</v>
      </c>
      <c r="Q102" s="33">
        <f>IF(P102="","",($C102*'VACSICK EST'!L$30))</f>
        <v>17.135901305261623</v>
      </c>
      <c r="R102" s="33">
        <f>IF(Q102="","",($C102*'VACSICK EST'!M$30))</f>
        <v>15.973885649416667</v>
      </c>
      <c r="S102" s="33">
        <f>IF(R102="","",($C102*'VACSICK EST'!N$30))</f>
        <v>18.207100294971802</v>
      </c>
    </row>
    <row r="103" spans="1:19" x14ac:dyDescent="0.25">
      <c r="A103" s="39" t="s">
        <v>38</v>
      </c>
      <c r="B103" s="39" t="s">
        <v>93</v>
      </c>
      <c r="C103" s="44">
        <v>12</v>
      </c>
      <c r="E103" s="11" t="str">
        <f t="shared" ref="E103" si="567">IF($B103="","","Union-Hrly - Headcount")</f>
        <v>Union-Hrly - Headcount</v>
      </c>
      <c r="F103" s="11">
        <f t="shared" ca="1" si="417"/>
        <v>2017</v>
      </c>
      <c r="G103" s="11" t="str">
        <f t="shared" si="415"/>
        <v>002730</v>
      </c>
      <c r="H103" s="13">
        <f t="shared" ref="H103" si="568">IF(G103="","",(IF($C103=0,0,$C103)))</f>
        <v>12</v>
      </c>
      <c r="I103" s="13">
        <f t="shared" ref="I103" si="569">IF(H103="","",(IF($C103=0,0,$C103)))</f>
        <v>12</v>
      </c>
      <c r="J103" s="13">
        <f t="shared" ref="J103" si="570">IF(I103="","",(IF($C103=0,0,$C103)))</f>
        <v>12</v>
      </c>
      <c r="K103" s="13">
        <f t="shared" ref="K103" si="571">IF(J103="","",(IF($C103=0,0,$C103)))</f>
        <v>12</v>
      </c>
      <c r="L103" s="13">
        <f t="shared" ref="L103" si="572">IF(K103="","",(IF($C103=0,0,$C103)))</f>
        <v>12</v>
      </c>
      <c r="M103" s="13">
        <f t="shared" ref="M103" si="573">IF(L103="","",(IF($C103=0,0,$C103)))</f>
        <v>12</v>
      </c>
      <c r="N103" s="13">
        <f t="shared" ref="N103" si="574">IF(M103="","",(IF($C103=0,0,$C103)))</f>
        <v>12</v>
      </c>
      <c r="O103" s="13">
        <f t="shared" ref="O103" si="575">IF(N103="","",(IF($C103=0,0,$C103)))</f>
        <v>12</v>
      </c>
      <c r="P103" s="13">
        <f t="shared" ref="P103" si="576">IF(O103="","",(IF($C103=0,0,$C103)))</f>
        <v>12</v>
      </c>
      <c r="Q103" s="13">
        <f t="shared" ref="Q103" si="577">IF(P103="","",(IF($C103=0,0,$C103)))</f>
        <v>12</v>
      </c>
      <c r="R103" s="13">
        <f t="shared" ref="R103" si="578">IF(Q103="","",(IF($C103=0,0,$C103)))</f>
        <v>12</v>
      </c>
      <c r="S103" s="13">
        <f t="shared" ref="S103" si="579">IF(R103="","",(IF($C103=0,0,$C103)))</f>
        <v>12</v>
      </c>
    </row>
    <row r="104" spans="1:19" x14ac:dyDescent="0.25">
      <c r="A104" s="39" t="s">
        <v>38</v>
      </c>
      <c r="B104" s="39" t="s">
        <v>92</v>
      </c>
      <c r="C104" s="44">
        <v>32.470000000000006</v>
      </c>
      <c r="E104" s="11" t="str">
        <f t="shared" ref="E104" si="580">IF($B104="","","Union-Hrly - Avg Hourly Rate")</f>
        <v>Union-Hrly - Avg Hourly Rate</v>
      </c>
      <c r="F104" s="11">
        <f t="shared" ca="1" si="417"/>
        <v>2017</v>
      </c>
      <c r="G104" s="11" t="str">
        <f t="shared" si="415"/>
        <v>002730</v>
      </c>
      <c r="H104" s="12">
        <f t="shared" ref="H104" si="581">IF(G104="","",(IF(C104=0,0,C104)*$G$4*$H$4*$I$4*$J$4))</f>
        <v>34.447423000000008</v>
      </c>
      <c r="I104" s="12">
        <f t="shared" ref="I104" si="582">IF(H104="","",(+H104))</f>
        <v>34.447423000000008</v>
      </c>
      <c r="J104" s="12">
        <f t="shared" ref="J104" si="583">IF(I104="","",(+I104))</f>
        <v>34.447423000000008</v>
      </c>
      <c r="K104" s="12">
        <f t="shared" ref="K104" si="584">IF(J104="","",(+J104))</f>
        <v>34.447423000000008</v>
      </c>
      <c r="L104" s="12">
        <f t="shared" ref="L104" si="585">IF(K104="","",(+K104))</f>
        <v>34.447423000000008</v>
      </c>
      <c r="M104" s="12">
        <f t="shared" ref="M104" si="586">IF(L104="","",(+L104))</f>
        <v>34.447423000000008</v>
      </c>
      <c r="N104" s="12">
        <f t="shared" ref="N104" si="587">IF(M104="","",(+M104))</f>
        <v>34.447423000000008</v>
      </c>
      <c r="O104" s="12">
        <f t="shared" ref="O104" si="588">IF(N104="","",(+N104))</f>
        <v>34.447423000000008</v>
      </c>
      <c r="P104" s="12">
        <f t="shared" ref="P104" si="589">IF(O104="","",(+O104))</f>
        <v>34.447423000000008</v>
      </c>
      <c r="Q104" s="12">
        <f t="shared" ref="Q104" si="590">IF(P104="","",(+P104))</f>
        <v>34.447423000000008</v>
      </c>
      <c r="R104" s="12">
        <f t="shared" ref="R104" si="591">IF(Q104="","",+Q104*$R$6)</f>
        <v>35.48084569000001</v>
      </c>
      <c r="S104" s="12">
        <f t="shared" ref="S104" si="592">IF(R104="","",+R104)</f>
        <v>35.48084569000001</v>
      </c>
    </row>
    <row r="105" spans="1:19" x14ac:dyDescent="0.25">
      <c r="A105" s="39" t="s">
        <v>38</v>
      </c>
      <c r="B105" s="39" t="s">
        <v>169</v>
      </c>
      <c r="C105" s="44"/>
      <c r="E105" s="11" t="str">
        <f t="shared" ref="E105" si="593">IF($B105="","","Union-Hrly - Other Offdty hrs/emp")</f>
        <v>Union-Hrly - Other Offdty hrs/emp</v>
      </c>
      <c r="F105" s="11">
        <f t="shared" ca="1" si="417"/>
        <v>2017</v>
      </c>
      <c r="G105" s="11" t="str">
        <f t="shared" si="415"/>
        <v>002730</v>
      </c>
      <c r="H105" s="36">
        <f t="shared" ref="H105:S105" si="594">IF(G105="","",IF(H$7="FEB",8,0))</f>
        <v>0</v>
      </c>
      <c r="I105" s="36">
        <f t="shared" si="594"/>
        <v>8</v>
      </c>
      <c r="J105" s="36">
        <f t="shared" si="594"/>
        <v>0</v>
      </c>
      <c r="K105" s="36">
        <f t="shared" si="594"/>
        <v>0</v>
      </c>
      <c r="L105" s="36">
        <f t="shared" si="594"/>
        <v>0</v>
      </c>
      <c r="M105" s="36">
        <f t="shared" si="594"/>
        <v>0</v>
      </c>
      <c r="N105" s="36">
        <f t="shared" si="594"/>
        <v>0</v>
      </c>
      <c r="O105" s="36">
        <f t="shared" si="594"/>
        <v>0</v>
      </c>
      <c r="P105" s="36">
        <f t="shared" si="594"/>
        <v>0</v>
      </c>
      <c r="Q105" s="36">
        <f t="shared" si="594"/>
        <v>0</v>
      </c>
      <c r="R105" s="36">
        <f t="shared" si="594"/>
        <v>0</v>
      </c>
      <c r="S105" s="36">
        <f t="shared" si="594"/>
        <v>0</v>
      </c>
    </row>
    <row r="106" spans="1:19" x14ac:dyDescent="0.25">
      <c r="A106" s="39" t="s">
        <v>38</v>
      </c>
      <c r="B106" s="39" t="s">
        <v>127</v>
      </c>
      <c r="C106" s="44">
        <v>1440</v>
      </c>
      <c r="E106" s="11" t="str">
        <f t="shared" ref="E106" si="595">IF($B106="","","Union-Hrly - Vacation Hours")</f>
        <v>Union-Hrly - Vacation Hours</v>
      </c>
      <c r="F106" s="11">
        <f t="shared" ca="1" si="417"/>
        <v>2017</v>
      </c>
      <c r="G106" s="11" t="str">
        <f t="shared" si="415"/>
        <v>002730</v>
      </c>
      <c r="H106" s="33">
        <f>IF(G106="","",($C106*'VACSICK EST'!C$50))</f>
        <v>60.938687338756466</v>
      </c>
      <c r="I106" s="33">
        <f>IF(H106="","",($C106*'VACSICK EST'!D$50))</f>
        <v>64.938144202639151</v>
      </c>
      <c r="J106" s="33">
        <f>IF(I106="","",($C106*'VACSICK EST'!E$50))</f>
        <v>68.937601066521822</v>
      </c>
      <c r="K106" s="33">
        <f>IF(J106="","",($C106*'VACSICK EST'!F$50))</f>
        <v>100.22461147251607</v>
      </c>
      <c r="L106" s="33">
        <f>IF(K106="","",($C106*'VACSICK EST'!G$50))</f>
        <v>125.19781264272754</v>
      </c>
      <c r="M106" s="33">
        <f>IF(L106="","",($C106*'VACSICK EST'!H$50))</f>
        <v>141.43501499796324</v>
      </c>
      <c r="N106" s="33">
        <f>IF(M106="","",($C106*'VACSICK EST'!I$50))</f>
        <v>163.6874004764785</v>
      </c>
      <c r="O106" s="33">
        <f>IF(N106="","",($C106*'VACSICK EST'!J$50))</f>
        <v>110.81398822382145</v>
      </c>
      <c r="P106" s="33">
        <f>IF(O106="","",($C106*'VACSICK EST'!K$50))</f>
        <v>98.667489600177746</v>
      </c>
      <c r="Q106" s="33">
        <f>IF(P106="","",($C106*'VACSICK EST'!L$50))</f>
        <v>130.23179568206785</v>
      </c>
      <c r="R106" s="33">
        <f>IF(Q106="","",($C106*'VACSICK EST'!M$50))</f>
        <v>124.85889570552148</v>
      </c>
      <c r="S106" s="33">
        <f>IF(R106="","",($C106*'VACSICK EST'!N$50))</f>
        <v>250.06855859080864</v>
      </c>
    </row>
    <row r="107" spans="1:19" x14ac:dyDescent="0.25">
      <c r="A107" s="39" t="s">
        <v>38</v>
      </c>
      <c r="B107" s="39" t="s">
        <v>95</v>
      </c>
      <c r="C107" s="44">
        <v>480</v>
      </c>
      <c r="E107" s="11" t="str">
        <f t="shared" ref="E107" si="596">IF($B107="","","Union-Hrly - Sick Time Hours")</f>
        <v>Union-Hrly - Sick Time Hours</v>
      </c>
      <c r="F107" s="11">
        <f t="shared" ca="1" si="417"/>
        <v>2017</v>
      </c>
      <c r="G107" s="11" t="str">
        <f t="shared" si="415"/>
        <v>002730</v>
      </c>
      <c r="H107" s="33">
        <f>IF(G107="","",($C107*'VACSICK EST'!C$30))</f>
        <v>60.247557478469794</v>
      </c>
      <c r="I107" s="33">
        <f>IF(H107="","",($C107*'VACSICK EST'!D$30))</f>
        <v>51.905554314475502</v>
      </c>
      <c r="J107" s="33">
        <f>IF(I107="","",($C107*'VACSICK EST'!E$30))</f>
        <v>47.839593695718584</v>
      </c>
      <c r="K107" s="33">
        <f>IF(J107="","",($C107*'VACSICK EST'!F$30))</f>
        <v>42.375275253826203</v>
      </c>
      <c r="L107" s="33">
        <f>IF(K107="","",($C107*'VACSICK EST'!G$30))</f>
        <v>35.138390557255079</v>
      </c>
      <c r="M107" s="33">
        <f>IF(L107="","",($C107*'VACSICK EST'!H$30))</f>
        <v>32.615219086088906</v>
      </c>
      <c r="N107" s="33">
        <f>IF(M107="","",($C107*'VACSICK EST'!I$30))</f>
        <v>34.974264052192233</v>
      </c>
      <c r="O107" s="33">
        <f>IF(N107="","",($C107*'VACSICK EST'!J$30))</f>
        <v>37.589346366193588</v>
      </c>
      <c r="P107" s="33">
        <f>IF(O107="","",($C107*'VACSICK EST'!K$30))</f>
        <v>34.681024696479945</v>
      </c>
      <c r="Q107" s="33">
        <f>IF(P107="","",($C107*'VACSICK EST'!L$30))</f>
        <v>34.271802610523245</v>
      </c>
      <c r="R107" s="33">
        <f>IF(Q107="","",($C107*'VACSICK EST'!M$30))</f>
        <v>31.947771298833334</v>
      </c>
      <c r="S107" s="33">
        <f>IF(R107="","",($C107*'VACSICK EST'!N$30))</f>
        <v>36.414200589943604</v>
      </c>
    </row>
    <row r="108" spans="1:19" x14ac:dyDescent="0.25">
      <c r="A108" s="39" t="s">
        <v>39</v>
      </c>
      <c r="B108" s="39" t="s">
        <v>93</v>
      </c>
      <c r="C108" s="44">
        <v>11</v>
      </c>
      <c r="E108" s="11" t="str">
        <f t="shared" ref="E108" si="597">IF($B108="","","Union-Hrly - Headcount")</f>
        <v>Union-Hrly - Headcount</v>
      </c>
      <c r="F108" s="11">
        <f t="shared" ca="1" si="417"/>
        <v>2017</v>
      </c>
      <c r="G108" s="11" t="str">
        <f t="shared" si="415"/>
        <v>002740</v>
      </c>
      <c r="H108" s="13">
        <f t="shared" ref="H108" si="598">IF(G108="","",(IF($C108=0,0,$C108)))</f>
        <v>11</v>
      </c>
      <c r="I108" s="13">
        <f t="shared" ref="I108" si="599">IF(H108="","",(IF($C108=0,0,$C108)))</f>
        <v>11</v>
      </c>
      <c r="J108" s="13">
        <f t="shared" ref="J108" si="600">IF(I108="","",(IF($C108=0,0,$C108)))</f>
        <v>11</v>
      </c>
      <c r="K108" s="13">
        <f t="shared" ref="K108" si="601">IF(J108="","",(IF($C108=0,0,$C108)))</f>
        <v>11</v>
      </c>
      <c r="L108" s="13">
        <f t="shared" ref="L108" si="602">IF(K108="","",(IF($C108=0,0,$C108)))</f>
        <v>11</v>
      </c>
      <c r="M108" s="13">
        <f t="shared" ref="M108" si="603">IF(L108="","",(IF($C108=0,0,$C108)))</f>
        <v>11</v>
      </c>
      <c r="N108" s="13">
        <f t="shared" ref="N108" si="604">IF(M108="","",(IF($C108=0,0,$C108)))</f>
        <v>11</v>
      </c>
      <c r="O108" s="13">
        <f t="shared" ref="O108" si="605">IF(N108="","",(IF($C108=0,0,$C108)))</f>
        <v>11</v>
      </c>
      <c r="P108" s="13">
        <f t="shared" ref="P108" si="606">IF(O108="","",(IF($C108=0,0,$C108)))</f>
        <v>11</v>
      </c>
      <c r="Q108" s="13">
        <f t="shared" ref="Q108" si="607">IF(P108="","",(IF($C108=0,0,$C108)))</f>
        <v>11</v>
      </c>
      <c r="R108" s="13">
        <f t="shared" ref="R108" si="608">IF(Q108="","",(IF($C108=0,0,$C108)))</f>
        <v>11</v>
      </c>
      <c r="S108" s="13">
        <f t="shared" ref="S108" si="609">IF(R108="","",(IF($C108=0,0,$C108)))</f>
        <v>11</v>
      </c>
    </row>
    <row r="109" spans="1:19" x14ac:dyDescent="0.25">
      <c r="A109" s="39" t="s">
        <v>39</v>
      </c>
      <c r="B109" s="39" t="s">
        <v>92</v>
      </c>
      <c r="C109" s="44">
        <v>30.506363636363641</v>
      </c>
      <c r="E109" s="11" t="str">
        <f t="shared" ref="E109" si="610">IF($B109="","","Union-Hrly - Avg Hourly Rate")</f>
        <v>Union-Hrly - Avg Hourly Rate</v>
      </c>
      <c r="F109" s="11">
        <f t="shared" ca="1" si="417"/>
        <v>2017</v>
      </c>
      <c r="G109" s="11" t="str">
        <f t="shared" si="415"/>
        <v>002740</v>
      </c>
      <c r="H109" s="12">
        <f t="shared" ref="H109" si="611">IF(G109="","",(IF(C109=0,0,C109)*$G$4*$H$4*$I$4*$J$4))</f>
        <v>32.364201181818189</v>
      </c>
      <c r="I109" s="12">
        <f t="shared" ref="I109" si="612">IF(H109="","",(+H109))</f>
        <v>32.364201181818189</v>
      </c>
      <c r="J109" s="12">
        <f t="shared" ref="J109" si="613">IF(I109="","",(+I109))</f>
        <v>32.364201181818189</v>
      </c>
      <c r="K109" s="12">
        <f t="shared" ref="K109" si="614">IF(J109="","",(+J109))</f>
        <v>32.364201181818189</v>
      </c>
      <c r="L109" s="12">
        <f t="shared" ref="L109" si="615">IF(K109="","",(+K109))</f>
        <v>32.364201181818189</v>
      </c>
      <c r="M109" s="12">
        <f t="shared" ref="M109" si="616">IF(L109="","",(+L109))</f>
        <v>32.364201181818189</v>
      </c>
      <c r="N109" s="12">
        <f t="shared" ref="N109" si="617">IF(M109="","",(+M109))</f>
        <v>32.364201181818189</v>
      </c>
      <c r="O109" s="12">
        <f t="shared" ref="O109" si="618">IF(N109="","",(+N109))</f>
        <v>32.364201181818189</v>
      </c>
      <c r="P109" s="12">
        <f t="shared" ref="P109" si="619">IF(O109="","",(+O109))</f>
        <v>32.364201181818189</v>
      </c>
      <c r="Q109" s="12">
        <f t="shared" ref="Q109" si="620">IF(P109="","",(+P109))</f>
        <v>32.364201181818189</v>
      </c>
      <c r="R109" s="12">
        <f t="shared" ref="R109" si="621">IF(Q109="","",+Q109*$R$6)</f>
        <v>33.335127217272735</v>
      </c>
      <c r="S109" s="12">
        <f t="shared" ref="S109" si="622">IF(R109="","",+R109)</f>
        <v>33.335127217272735</v>
      </c>
    </row>
    <row r="110" spans="1:19" x14ac:dyDescent="0.25">
      <c r="A110" s="39" t="s">
        <v>39</v>
      </c>
      <c r="B110" s="39" t="s">
        <v>169</v>
      </c>
      <c r="C110" s="44"/>
      <c r="E110" s="11" t="str">
        <f t="shared" ref="E110" si="623">IF($B110="","","Union-Hrly - Other Offdty hrs/emp")</f>
        <v>Union-Hrly - Other Offdty hrs/emp</v>
      </c>
      <c r="F110" s="11">
        <f t="shared" ca="1" si="417"/>
        <v>2017</v>
      </c>
      <c r="G110" s="11" t="str">
        <f t="shared" si="415"/>
        <v>002740</v>
      </c>
      <c r="H110" s="36">
        <f t="shared" ref="H110:S110" si="624">IF(G110="","",IF(H$7="FEB",8,0))</f>
        <v>0</v>
      </c>
      <c r="I110" s="36">
        <f t="shared" si="624"/>
        <v>8</v>
      </c>
      <c r="J110" s="36">
        <f t="shared" si="624"/>
        <v>0</v>
      </c>
      <c r="K110" s="36">
        <f t="shared" si="624"/>
        <v>0</v>
      </c>
      <c r="L110" s="36">
        <f t="shared" si="624"/>
        <v>0</v>
      </c>
      <c r="M110" s="36">
        <f t="shared" si="624"/>
        <v>0</v>
      </c>
      <c r="N110" s="36">
        <f t="shared" si="624"/>
        <v>0</v>
      </c>
      <c r="O110" s="36">
        <f t="shared" si="624"/>
        <v>0</v>
      </c>
      <c r="P110" s="36">
        <f t="shared" si="624"/>
        <v>0</v>
      </c>
      <c r="Q110" s="36">
        <f t="shared" si="624"/>
        <v>0</v>
      </c>
      <c r="R110" s="36">
        <f t="shared" si="624"/>
        <v>0</v>
      </c>
      <c r="S110" s="36">
        <f t="shared" si="624"/>
        <v>0</v>
      </c>
    </row>
    <row r="111" spans="1:19" x14ac:dyDescent="0.25">
      <c r="A111" s="39" t="s">
        <v>39</v>
      </c>
      <c r="B111" s="39" t="s">
        <v>127</v>
      </c>
      <c r="C111" s="44">
        <v>1400</v>
      </c>
      <c r="E111" s="11" t="str">
        <f t="shared" ref="E111" si="625">IF($B111="","","Union-Hrly - Vacation Hours")</f>
        <v>Union-Hrly - Vacation Hours</v>
      </c>
      <c r="F111" s="11">
        <f t="shared" ca="1" si="417"/>
        <v>2017</v>
      </c>
      <c r="G111" s="11" t="str">
        <f t="shared" si="415"/>
        <v>002740</v>
      </c>
      <c r="H111" s="33">
        <f>IF(G111="","",($C111*'VACSICK EST'!C$50))</f>
        <v>59.245946023791014</v>
      </c>
      <c r="I111" s="33">
        <f>IF(H111="","",($C111*'VACSICK EST'!D$50))</f>
        <v>63.134306863676954</v>
      </c>
      <c r="J111" s="33">
        <f>IF(I111="","",($C111*'VACSICK EST'!E$50))</f>
        <v>67.022667703562888</v>
      </c>
      <c r="K111" s="33">
        <f>IF(J111="","",($C111*'VACSICK EST'!F$50))</f>
        <v>97.440594487168411</v>
      </c>
      <c r="L111" s="33">
        <f>IF(K111="","",($C111*'VACSICK EST'!G$50))</f>
        <v>121.72009562487399</v>
      </c>
      <c r="M111" s="33">
        <f>IF(L111="","",($C111*'VACSICK EST'!H$50))</f>
        <v>137.50626458135315</v>
      </c>
      <c r="N111" s="33">
        <f>IF(M111="","",($C111*'VACSICK EST'!I$50))</f>
        <v>159.14052824102077</v>
      </c>
      <c r="O111" s="33">
        <f>IF(N111="","",($C111*'VACSICK EST'!J$50))</f>
        <v>107.73582188427086</v>
      </c>
      <c r="P111" s="33">
        <f>IF(O111="","",($C111*'VACSICK EST'!K$50))</f>
        <v>95.926726000172806</v>
      </c>
      <c r="Q111" s="33">
        <f>IF(P111="","",($C111*'VACSICK EST'!L$50))</f>
        <v>126.61424580201043</v>
      </c>
      <c r="R111" s="33">
        <f>IF(Q111="","",($C111*'VACSICK EST'!M$50))</f>
        <v>121.39059304703477</v>
      </c>
      <c r="S111" s="33">
        <f>IF(R111="","",($C111*'VACSICK EST'!N$50))</f>
        <v>243.12220974106395</v>
      </c>
    </row>
    <row r="112" spans="1:19" x14ac:dyDescent="0.25">
      <c r="A112" s="39" t="s">
        <v>39</v>
      </c>
      <c r="B112" s="39" t="s">
        <v>95</v>
      </c>
      <c r="C112" s="44">
        <v>440</v>
      </c>
      <c r="E112" s="11" t="str">
        <f t="shared" ref="E112" si="626">IF($B112="","","Union-Hrly - Sick Time Hours")</f>
        <v>Union-Hrly - Sick Time Hours</v>
      </c>
      <c r="F112" s="11">
        <f t="shared" ca="1" si="417"/>
        <v>2017</v>
      </c>
      <c r="G112" s="11" t="str">
        <f t="shared" si="415"/>
        <v>002740</v>
      </c>
      <c r="H112" s="33">
        <f>IF(G112="","",($C112*'VACSICK EST'!C$30))</f>
        <v>55.226927688597307</v>
      </c>
      <c r="I112" s="33">
        <f>IF(H112="","",($C112*'VACSICK EST'!D$30))</f>
        <v>47.580091454935875</v>
      </c>
      <c r="J112" s="33">
        <f>IF(I112="","",($C112*'VACSICK EST'!E$30))</f>
        <v>43.852960887742036</v>
      </c>
      <c r="K112" s="33">
        <f>IF(J112="","",($C112*'VACSICK EST'!F$30))</f>
        <v>38.844002316007348</v>
      </c>
      <c r="L112" s="33">
        <f>IF(K112="","",($C112*'VACSICK EST'!G$30))</f>
        <v>32.210191344150488</v>
      </c>
      <c r="M112" s="33">
        <f>IF(L112="","",($C112*'VACSICK EST'!H$30))</f>
        <v>29.897284162248166</v>
      </c>
      <c r="N112" s="33">
        <f>IF(M112="","",($C112*'VACSICK EST'!I$30))</f>
        <v>32.059742047842875</v>
      </c>
      <c r="O112" s="33">
        <f>IF(N112="","",($C112*'VACSICK EST'!J$30))</f>
        <v>34.456900835677459</v>
      </c>
      <c r="P112" s="33">
        <f>IF(O112="","",($C112*'VACSICK EST'!K$30))</f>
        <v>31.790939305106615</v>
      </c>
      <c r="Q112" s="33">
        <f>IF(P112="","",($C112*'VACSICK EST'!L$30))</f>
        <v>31.41581905964631</v>
      </c>
      <c r="R112" s="33">
        <f>IF(Q112="","",($C112*'VACSICK EST'!M$30))</f>
        <v>29.285457023930554</v>
      </c>
      <c r="S112" s="33">
        <f>IF(R112="","",($C112*'VACSICK EST'!N$30))</f>
        <v>33.379683874114967</v>
      </c>
    </row>
    <row r="113" spans="1:19" x14ac:dyDescent="0.25">
      <c r="A113" s="39" t="s">
        <v>40</v>
      </c>
      <c r="B113" s="39" t="s">
        <v>93</v>
      </c>
      <c r="C113" s="44">
        <v>12</v>
      </c>
      <c r="E113" s="11" t="str">
        <f t="shared" ref="E113" si="627">IF($B113="","","Union-Hrly - Headcount")</f>
        <v>Union-Hrly - Headcount</v>
      </c>
      <c r="F113" s="11">
        <f t="shared" ca="1" si="417"/>
        <v>2017</v>
      </c>
      <c r="G113" s="11" t="str">
        <f t="shared" si="415"/>
        <v>002750</v>
      </c>
      <c r="H113" s="13">
        <f t="shared" ref="H113" si="628">IF(G113="","",(IF($C113=0,0,$C113)))</f>
        <v>12</v>
      </c>
      <c r="I113" s="13">
        <f t="shared" ref="I113" si="629">IF(H113="","",(IF($C113=0,0,$C113)))</f>
        <v>12</v>
      </c>
      <c r="J113" s="13">
        <f t="shared" ref="J113" si="630">IF(I113="","",(IF($C113=0,0,$C113)))</f>
        <v>12</v>
      </c>
      <c r="K113" s="13">
        <f t="shared" ref="K113" si="631">IF(J113="","",(IF($C113=0,0,$C113)))</f>
        <v>12</v>
      </c>
      <c r="L113" s="13">
        <f t="shared" ref="L113" si="632">IF(K113="","",(IF($C113=0,0,$C113)))</f>
        <v>12</v>
      </c>
      <c r="M113" s="13">
        <f t="shared" ref="M113" si="633">IF(L113="","",(IF($C113=0,0,$C113)))</f>
        <v>12</v>
      </c>
      <c r="N113" s="13">
        <f t="shared" ref="N113" si="634">IF(M113="","",(IF($C113=0,0,$C113)))</f>
        <v>12</v>
      </c>
      <c r="O113" s="13">
        <f t="shared" ref="O113" si="635">IF(N113="","",(IF($C113=0,0,$C113)))</f>
        <v>12</v>
      </c>
      <c r="P113" s="13">
        <f t="shared" ref="P113" si="636">IF(O113="","",(IF($C113=0,0,$C113)))</f>
        <v>12</v>
      </c>
      <c r="Q113" s="13">
        <f t="shared" ref="Q113" si="637">IF(P113="","",(IF($C113=0,0,$C113)))</f>
        <v>12</v>
      </c>
      <c r="R113" s="13">
        <f t="shared" ref="R113" si="638">IF(Q113="","",(IF($C113=0,0,$C113)))</f>
        <v>12</v>
      </c>
      <c r="S113" s="13">
        <f t="shared" ref="S113" si="639">IF(R113="","",(IF($C113=0,0,$C113)))</f>
        <v>12</v>
      </c>
    </row>
    <row r="114" spans="1:19" x14ac:dyDescent="0.25">
      <c r="A114" s="39" t="s">
        <v>40</v>
      </c>
      <c r="B114" s="39" t="s">
        <v>92</v>
      </c>
      <c r="C114" s="44">
        <v>30.820000000000004</v>
      </c>
      <c r="E114" s="11" t="str">
        <f t="shared" ref="E114" si="640">IF($B114="","","Union-Hrly - Avg Hourly Rate")</f>
        <v>Union-Hrly - Avg Hourly Rate</v>
      </c>
      <c r="F114" s="11">
        <f t="shared" ca="1" si="417"/>
        <v>2017</v>
      </c>
      <c r="G114" s="11" t="str">
        <f t="shared" si="415"/>
        <v>002750</v>
      </c>
      <c r="H114" s="12">
        <f t="shared" ref="H114" si="641">IF(G114="","",(IF(C114=0,0,C114)*$G$4*$H$4*$I$4*$J$4))</f>
        <v>32.696938000000003</v>
      </c>
      <c r="I114" s="12">
        <f t="shared" ref="I114" si="642">IF(H114="","",(+H114))</f>
        <v>32.696938000000003</v>
      </c>
      <c r="J114" s="12">
        <f t="shared" ref="J114" si="643">IF(I114="","",(+I114))</f>
        <v>32.696938000000003</v>
      </c>
      <c r="K114" s="12">
        <f t="shared" ref="K114" si="644">IF(J114="","",(+J114))</f>
        <v>32.696938000000003</v>
      </c>
      <c r="L114" s="12">
        <f t="shared" ref="L114" si="645">IF(K114="","",(+K114))</f>
        <v>32.696938000000003</v>
      </c>
      <c r="M114" s="12">
        <f t="shared" ref="M114" si="646">IF(L114="","",(+L114))</f>
        <v>32.696938000000003</v>
      </c>
      <c r="N114" s="12">
        <f t="shared" ref="N114" si="647">IF(M114="","",(+M114))</f>
        <v>32.696938000000003</v>
      </c>
      <c r="O114" s="12">
        <f t="shared" ref="O114" si="648">IF(N114="","",(+N114))</f>
        <v>32.696938000000003</v>
      </c>
      <c r="P114" s="12">
        <f t="shared" ref="P114" si="649">IF(O114="","",(+O114))</f>
        <v>32.696938000000003</v>
      </c>
      <c r="Q114" s="12">
        <f t="shared" ref="Q114" si="650">IF(P114="","",(+P114))</f>
        <v>32.696938000000003</v>
      </c>
      <c r="R114" s="12">
        <f t="shared" ref="R114" si="651">IF(Q114="","",+Q114*$R$6)</f>
        <v>33.677846140000007</v>
      </c>
      <c r="S114" s="12">
        <f t="shared" ref="S114" si="652">IF(R114="","",+R114)</f>
        <v>33.677846140000007</v>
      </c>
    </row>
    <row r="115" spans="1:19" x14ac:dyDescent="0.25">
      <c r="A115" s="39" t="s">
        <v>40</v>
      </c>
      <c r="B115" s="39" t="s">
        <v>169</v>
      </c>
      <c r="C115" s="44"/>
      <c r="E115" s="11" t="str">
        <f t="shared" ref="E115" si="653">IF($B115="","","Union-Hrly - Other Offdty hrs/emp")</f>
        <v>Union-Hrly - Other Offdty hrs/emp</v>
      </c>
      <c r="F115" s="11">
        <f t="shared" ca="1" si="417"/>
        <v>2017</v>
      </c>
      <c r="G115" s="11" t="str">
        <f t="shared" si="415"/>
        <v>002750</v>
      </c>
      <c r="H115" s="36">
        <f t="shared" ref="H115:S115" si="654">IF(G115="","",IF(H$7="FEB",8,0))</f>
        <v>0</v>
      </c>
      <c r="I115" s="36">
        <f t="shared" si="654"/>
        <v>8</v>
      </c>
      <c r="J115" s="36">
        <f t="shared" si="654"/>
        <v>0</v>
      </c>
      <c r="K115" s="36">
        <f t="shared" si="654"/>
        <v>0</v>
      </c>
      <c r="L115" s="36">
        <f t="shared" si="654"/>
        <v>0</v>
      </c>
      <c r="M115" s="36">
        <f t="shared" si="654"/>
        <v>0</v>
      </c>
      <c r="N115" s="36">
        <f t="shared" si="654"/>
        <v>0</v>
      </c>
      <c r="O115" s="36">
        <f t="shared" si="654"/>
        <v>0</v>
      </c>
      <c r="P115" s="36">
        <f t="shared" si="654"/>
        <v>0</v>
      </c>
      <c r="Q115" s="36">
        <f t="shared" si="654"/>
        <v>0</v>
      </c>
      <c r="R115" s="36">
        <f t="shared" si="654"/>
        <v>0</v>
      </c>
      <c r="S115" s="36">
        <f t="shared" si="654"/>
        <v>0</v>
      </c>
    </row>
    <row r="116" spans="1:19" x14ac:dyDescent="0.25">
      <c r="A116" s="39" t="s">
        <v>40</v>
      </c>
      <c r="B116" s="39" t="s">
        <v>127</v>
      </c>
      <c r="C116" s="44">
        <v>1400</v>
      </c>
      <c r="E116" s="11" t="str">
        <f t="shared" ref="E116" si="655">IF($B116="","","Union-Hrly - Vacation Hours")</f>
        <v>Union-Hrly - Vacation Hours</v>
      </c>
      <c r="F116" s="11">
        <f t="shared" ca="1" si="417"/>
        <v>2017</v>
      </c>
      <c r="G116" s="11" t="str">
        <f t="shared" si="415"/>
        <v>002750</v>
      </c>
      <c r="H116" s="33">
        <f>IF(G116="","",($C116*'VACSICK EST'!C$50))</f>
        <v>59.245946023791014</v>
      </c>
      <c r="I116" s="33">
        <f>IF(H116="","",($C116*'VACSICK EST'!D$50))</f>
        <v>63.134306863676954</v>
      </c>
      <c r="J116" s="33">
        <f>IF(I116="","",($C116*'VACSICK EST'!E$50))</f>
        <v>67.022667703562888</v>
      </c>
      <c r="K116" s="33">
        <f>IF(J116="","",($C116*'VACSICK EST'!F$50))</f>
        <v>97.440594487168411</v>
      </c>
      <c r="L116" s="33">
        <f>IF(K116="","",($C116*'VACSICK EST'!G$50))</f>
        <v>121.72009562487399</v>
      </c>
      <c r="M116" s="33">
        <f>IF(L116="","",($C116*'VACSICK EST'!H$50))</f>
        <v>137.50626458135315</v>
      </c>
      <c r="N116" s="33">
        <f>IF(M116="","",($C116*'VACSICK EST'!I$50))</f>
        <v>159.14052824102077</v>
      </c>
      <c r="O116" s="33">
        <f>IF(N116="","",($C116*'VACSICK EST'!J$50))</f>
        <v>107.73582188427086</v>
      </c>
      <c r="P116" s="33">
        <f>IF(O116="","",($C116*'VACSICK EST'!K$50))</f>
        <v>95.926726000172806</v>
      </c>
      <c r="Q116" s="33">
        <f>IF(P116="","",($C116*'VACSICK EST'!L$50))</f>
        <v>126.61424580201043</v>
      </c>
      <c r="R116" s="33">
        <f>IF(Q116="","",($C116*'VACSICK EST'!M$50))</f>
        <v>121.39059304703477</v>
      </c>
      <c r="S116" s="33">
        <f>IF(R116="","",($C116*'VACSICK EST'!N$50))</f>
        <v>243.12220974106395</v>
      </c>
    </row>
    <row r="117" spans="1:19" x14ac:dyDescent="0.25">
      <c r="A117" s="39" t="s">
        <v>40</v>
      </c>
      <c r="B117" s="39" t="s">
        <v>95</v>
      </c>
      <c r="C117" s="44">
        <v>480</v>
      </c>
      <c r="E117" s="11" t="str">
        <f t="shared" ref="E117" si="656">IF($B117="","","Union-Hrly - Sick Time Hours")</f>
        <v>Union-Hrly - Sick Time Hours</v>
      </c>
      <c r="F117" s="11">
        <f t="shared" ca="1" si="417"/>
        <v>2017</v>
      </c>
      <c r="G117" s="11" t="str">
        <f t="shared" si="415"/>
        <v>002750</v>
      </c>
      <c r="H117" s="33">
        <f>IF(G117="","",($C117*'VACSICK EST'!C$30))</f>
        <v>60.247557478469794</v>
      </c>
      <c r="I117" s="33">
        <f>IF(H117="","",($C117*'VACSICK EST'!D$30))</f>
        <v>51.905554314475502</v>
      </c>
      <c r="J117" s="33">
        <f>IF(I117="","",($C117*'VACSICK EST'!E$30))</f>
        <v>47.839593695718584</v>
      </c>
      <c r="K117" s="33">
        <f>IF(J117="","",($C117*'VACSICK EST'!F$30))</f>
        <v>42.375275253826203</v>
      </c>
      <c r="L117" s="33">
        <f>IF(K117="","",($C117*'VACSICK EST'!G$30))</f>
        <v>35.138390557255079</v>
      </c>
      <c r="M117" s="33">
        <f>IF(L117="","",($C117*'VACSICK EST'!H$30))</f>
        <v>32.615219086088906</v>
      </c>
      <c r="N117" s="33">
        <f>IF(M117="","",($C117*'VACSICK EST'!I$30))</f>
        <v>34.974264052192233</v>
      </c>
      <c r="O117" s="33">
        <f>IF(N117="","",($C117*'VACSICK EST'!J$30))</f>
        <v>37.589346366193588</v>
      </c>
      <c r="P117" s="33">
        <f>IF(O117="","",($C117*'VACSICK EST'!K$30))</f>
        <v>34.681024696479945</v>
      </c>
      <c r="Q117" s="33">
        <f>IF(P117="","",($C117*'VACSICK EST'!L$30))</f>
        <v>34.271802610523245</v>
      </c>
      <c r="R117" s="33">
        <f>IF(Q117="","",($C117*'VACSICK EST'!M$30))</f>
        <v>31.947771298833334</v>
      </c>
      <c r="S117" s="33">
        <f>IF(R117="","",($C117*'VACSICK EST'!N$30))</f>
        <v>36.414200589943604</v>
      </c>
    </row>
    <row r="118" spans="1:19" x14ac:dyDescent="0.25">
      <c r="A118" s="39" t="s">
        <v>41</v>
      </c>
      <c r="B118" s="39" t="s">
        <v>93</v>
      </c>
      <c r="C118" s="44">
        <v>13</v>
      </c>
      <c r="E118" s="11" t="str">
        <f t="shared" ref="E118" si="657">IF($B118="","","Union-Hrly - Headcount")</f>
        <v>Union-Hrly - Headcount</v>
      </c>
      <c r="F118" s="11">
        <f t="shared" ca="1" si="417"/>
        <v>2017</v>
      </c>
      <c r="G118" s="11" t="str">
        <f t="shared" si="415"/>
        <v>002760</v>
      </c>
      <c r="H118" s="13">
        <f t="shared" ref="H118" si="658">IF(G118="","",(IF($C118=0,0,$C118)))</f>
        <v>13</v>
      </c>
      <c r="I118" s="13">
        <f t="shared" ref="I118" si="659">IF(H118="","",(IF($C118=0,0,$C118)))</f>
        <v>13</v>
      </c>
      <c r="J118" s="13">
        <f t="shared" ref="J118" si="660">IF(I118="","",(IF($C118=0,0,$C118)))</f>
        <v>13</v>
      </c>
      <c r="K118" s="13">
        <f t="shared" ref="K118" si="661">IF(J118="","",(IF($C118=0,0,$C118)))</f>
        <v>13</v>
      </c>
      <c r="L118" s="13">
        <f t="shared" ref="L118" si="662">IF(K118="","",(IF($C118=0,0,$C118)))</f>
        <v>13</v>
      </c>
      <c r="M118" s="13">
        <f t="shared" ref="M118" si="663">IF(L118="","",(IF($C118=0,0,$C118)))</f>
        <v>13</v>
      </c>
      <c r="N118" s="13">
        <f t="shared" ref="N118" si="664">IF(M118="","",(IF($C118=0,0,$C118)))</f>
        <v>13</v>
      </c>
      <c r="O118" s="13">
        <f t="shared" ref="O118" si="665">IF(N118="","",(IF($C118=0,0,$C118)))</f>
        <v>13</v>
      </c>
      <c r="P118" s="13">
        <f t="shared" ref="P118" si="666">IF(O118="","",(IF($C118=0,0,$C118)))</f>
        <v>13</v>
      </c>
      <c r="Q118" s="13">
        <f t="shared" ref="Q118" si="667">IF(P118="","",(IF($C118=0,0,$C118)))</f>
        <v>13</v>
      </c>
      <c r="R118" s="13">
        <f t="shared" ref="R118" si="668">IF(Q118="","",(IF($C118=0,0,$C118)))</f>
        <v>13</v>
      </c>
      <c r="S118" s="13">
        <f t="shared" ref="S118" si="669">IF(R118="","",(IF($C118=0,0,$C118)))</f>
        <v>13</v>
      </c>
    </row>
    <row r="119" spans="1:19" x14ac:dyDescent="0.25">
      <c r="A119" s="39" t="s">
        <v>41</v>
      </c>
      <c r="B119" s="39" t="s">
        <v>92</v>
      </c>
      <c r="C119" s="44">
        <v>30.963846153846156</v>
      </c>
      <c r="E119" s="11" t="str">
        <f t="shared" ref="E119" si="670">IF($B119="","","Union-Hrly - Avg Hourly Rate")</f>
        <v>Union-Hrly - Avg Hourly Rate</v>
      </c>
      <c r="F119" s="11">
        <f t="shared" ca="1" si="417"/>
        <v>2017</v>
      </c>
      <c r="G119" s="11" t="str">
        <f t="shared" si="415"/>
        <v>002760</v>
      </c>
      <c r="H119" s="12">
        <f t="shared" ref="H119" si="671">IF(G119="","",(IF(C119=0,0,C119)*$G$4*$H$4*$I$4*$J$4))</f>
        <v>32.849544384615392</v>
      </c>
      <c r="I119" s="12">
        <f t="shared" ref="I119" si="672">IF(H119="","",(+H119))</f>
        <v>32.849544384615392</v>
      </c>
      <c r="J119" s="12">
        <f t="shared" ref="J119" si="673">IF(I119="","",(+I119))</f>
        <v>32.849544384615392</v>
      </c>
      <c r="K119" s="12">
        <f t="shared" ref="K119" si="674">IF(J119="","",(+J119))</f>
        <v>32.849544384615392</v>
      </c>
      <c r="L119" s="12">
        <f t="shared" ref="L119" si="675">IF(K119="","",(+K119))</f>
        <v>32.849544384615392</v>
      </c>
      <c r="M119" s="12">
        <f t="shared" ref="M119" si="676">IF(L119="","",(+L119))</f>
        <v>32.849544384615392</v>
      </c>
      <c r="N119" s="12">
        <f t="shared" ref="N119" si="677">IF(M119="","",(+M119))</f>
        <v>32.849544384615392</v>
      </c>
      <c r="O119" s="12">
        <f t="shared" ref="O119" si="678">IF(N119="","",(+N119))</f>
        <v>32.849544384615392</v>
      </c>
      <c r="P119" s="12">
        <f t="shared" ref="P119" si="679">IF(O119="","",(+O119))</f>
        <v>32.849544384615392</v>
      </c>
      <c r="Q119" s="12">
        <f t="shared" ref="Q119" si="680">IF(P119="","",(+P119))</f>
        <v>32.849544384615392</v>
      </c>
      <c r="R119" s="12">
        <f t="shared" ref="R119" si="681">IF(Q119="","",+Q119*$R$6)</f>
        <v>33.835030716153852</v>
      </c>
      <c r="S119" s="12">
        <f t="shared" ref="S119" si="682">IF(R119="","",+R119)</f>
        <v>33.835030716153852</v>
      </c>
    </row>
    <row r="120" spans="1:19" x14ac:dyDescent="0.25">
      <c r="A120" s="39" t="s">
        <v>41</v>
      </c>
      <c r="B120" s="39" t="s">
        <v>169</v>
      </c>
      <c r="C120" s="44"/>
      <c r="E120" s="11" t="str">
        <f t="shared" ref="E120" si="683">IF($B120="","","Union-Hrly - Other Offdty hrs/emp")</f>
        <v>Union-Hrly - Other Offdty hrs/emp</v>
      </c>
      <c r="F120" s="11">
        <f t="shared" ca="1" si="417"/>
        <v>2017</v>
      </c>
      <c r="G120" s="11" t="str">
        <f t="shared" si="415"/>
        <v>002760</v>
      </c>
      <c r="H120" s="36">
        <f t="shared" ref="H120:S120" si="684">IF(G120="","",IF(H$7="FEB",8,0))</f>
        <v>0</v>
      </c>
      <c r="I120" s="36">
        <f t="shared" si="684"/>
        <v>8</v>
      </c>
      <c r="J120" s="36">
        <f t="shared" si="684"/>
        <v>0</v>
      </c>
      <c r="K120" s="36">
        <f t="shared" si="684"/>
        <v>0</v>
      </c>
      <c r="L120" s="36">
        <f t="shared" si="684"/>
        <v>0</v>
      </c>
      <c r="M120" s="36">
        <f t="shared" si="684"/>
        <v>0</v>
      </c>
      <c r="N120" s="36">
        <f t="shared" si="684"/>
        <v>0</v>
      </c>
      <c r="O120" s="36">
        <f t="shared" si="684"/>
        <v>0</v>
      </c>
      <c r="P120" s="36">
        <f t="shared" si="684"/>
        <v>0</v>
      </c>
      <c r="Q120" s="36">
        <f t="shared" si="684"/>
        <v>0</v>
      </c>
      <c r="R120" s="36">
        <f t="shared" si="684"/>
        <v>0</v>
      </c>
      <c r="S120" s="36">
        <f t="shared" si="684"/>
        <v>0</v>
      </c>
    </row>
    <row r="121" spans="1:19" x14ac:dyDescent="0.25">
      <c r="A121" s="39" t="s">
        <v>41</v>
      </c>
      <c r="B121" s="39" t="s">
        <v>127</v>
      </c>
      <c r="C121" s="44">
        <v>1600</v>
      </c>
      <c r="E121" s="11" t="str">
        <f t="shared" ref="E121" si="685">IF($B121="","","Union-Hrly - Vacation Hours")</f>
        <v>Union-Hrly - Vacation Hours</v>
      </c>
      <c r="F121" s="11">
        <f t="shared" ca="1" si="417"/>
        <v>2017</v>
      </c>
      <c r="G121" s="11" t="str">
        <f t="shared" si="415"/>
        <v>002760</v>
      </c>
      <c r="H121" s="33">
        <f>IF(G121="","",($C121*'VACSICK EST'!C$50))</f>
        <v>67.709652598618291</v>
      </c>
      <c r="I121" s="33">
        <f>IF(H121="","",($C121*'VACSICK EST'!D$50))</f>
        <v>72.153493558487952</v>
      </c>
      <c r="J121" s="33">
        <f>IF(I121="","",($C121*'VACSICK EST'!E$50))</f>
        <v>76.597334518357584</v>
      </c>
      <c r="K121" s="33">
        <f>IF(J121="","",($C121*'VACSICK EST'!F$50))</f>
        <v>111.36067941390675</v>
      </c>
      <c r="L121" s="33">
        <f>IF(K121="","",($C121*'VACSICK EST'!G$50))</f>
        <v>139.10868071414171</v>
      </c>
      <c r="M121" s="33">
        <f>IF(L121="","",($C121*'VACSICK EST'!H$50))</f>
        <v>157.15001666440361</v>
      </c>
      <c r="N121" s="33">
        <f>IF(M121="","",($C121*'VACSICK EST'!I$50))</f>
        <v>181.87488941830944</v>
      </c>
      <c r="O121" s="33">
        <f>IF(N121="","",($C121*'VACSICK EST'!J$50))</f>
        <v>123.12665358202383</v>
      </c>
      <c r="P121" s="33">
        <f>IF(O121="","",($C121*'VACSICK EST'!K$50))</f>
        <v>109.63054400019749</v>
      </c>
      <c r="Q121" s="33">
        <f>IF(P121="","",($C121*'VACSICK EST'!L$50))</f>
        <v>144.70199520229764</v>
      </c>
      <c r="R121" s="33">
        <f>IF(Q121="","",($C121*'VACSICK EST'!M$50))</f>
        <v>138.73210633946832</v>
      </c>
      <c r="S121" s="33">
        <f>IF(R121="","",($C121*'VACSICK EST'!N$50))</f>
        <v>277.85395398978739</v>
      </c>
    </row>
    <row r="122" spans="1:19" x14ac:dyDescent="0.25">
      <c r="A122" s="39" t="s">
        <v>41</v>
      </c>
      <c r="B122" s="39" t="s">
        <v>95</v>
      </c>
      <c r="C122" s="44">
        <v>520</v>
      </c>
      <c r="E122" s="11" t="str">
        <f t="shared" ref="E122" si="686">IF($B122="","","Union-Hrly - Sick Time Hours")</f>
        <v>Union-Hrly - Sick Time Hours</v>
      </c>
      <c r="F122" s="11">
        <f t="shared" ca="1" si="417"/>
        <v>2017</v>
      </c>
      <c r="G122" s="11" t="str">
        <f t="shared" si="415"/>
        <v>002760</v>
      </c>
      <c r="H122" s="33">
        <f>IF(G122="","",($C122*'VACSICK EST'!C$30))</f>
        <v>65.268187268342274</v>
      </c>
      <c r="I122" s="33">
        <f>IF(H122="","",($C122*'VACSICK EST'!D$30))</f>
        <v>56.231017174015122</v>
      </c>
      <c r="J122" s="33">
        <f>IF(I122="","",($C122*'VACSICK EST'!E$30))</f>
        <v>51.826226503695132</v>
      </c>
      <c r="K122" s="33">
        <f>IF(J122="","",($C122*'VACSICK EST'!F$30))</f>
        <v>45.906548191645051</v>
      </c>
      <c r="L122" s="33">
        <f>IF(K122="","",($C122*'VACSICK EST'!G$30))</f>
        <v>38.06658977035967</v>
      </c>
      <c r="M122" s="33">
        <f>IF(L122="","",($C122*'VACSICK EST'!H$30))</f>
        <v>35.33315400992965</v>
      </c>
      <c r="N122" s="33">
        <f>IF(M122="","",($C122*'VACSICK EST'!I$30))</f>
        <v>37.888786056541583</v>
      </c>
      <c r="O122" s="33">
        <f>IF(N122="","",($C122*'VACSICK EST'!J$30))</f>
        <v>40.721791896709725</v>
      </c>
      <c r="P122" s="33">
        <f>IF(O122="","",($C122*'VACSICK EST'!K$30))</f>
        <v>37.57111008785327</v>
      </c>
      <c r="Q122" s="33">
        <f>IF(P122="","",($C122*'VACSICK EST'!L$30))</f>
        <v>37.127786161400181</v>
      </c>
      <c r="R122" s="33">
        <f>IF(Q122="","",($C122*'VACSICK EST'!M$30))</f>
        <v>34.610085573736114</v>
      </c>
      <c r="S122" s="33">
        <f>IF(R122="","",($C122*'VACSICK EST'!N$30))</f>
        <v>39.448717305772234</v>
      </c>
    </row>
    <row r="123" spans="1:19" x14ac:dyDescent="0.25">
      <c r="A123" s="39" t="s">
        <v>43</v>
      </c>
      <c r="B123" s="39" t="s">
        <v>93</v>
      </c>
      <c r="C123" s="44">
        <v>26</v>
      </c>
      <c r="E123" s="11" t="str">
        <f t="shared" ref="E123" si="687">IF($B123="","","Union-Hrly - Headcount")</f>
        <v>Union-Hrly - Headcount</v>
      </c>
      <c r="F123" s="11">
        <f t="shared" ca="1" si="417"/>
        <v>2017</v>
      </c>
      <c r="G123" s="11" t="str">
        <f t="shared" si="415"/>
        <v>002780</v>
      </c>
      <c r="H123" s="13">
        <f t="shared" ref="H123" si="688">IF(G123="","",(IF($C123=0,0,$C123)))</f>
        <v>26</v>
      </c>
      <c r="I123" s="13">
        <f t="shared" ref="I123" si="689">IF(H123="","",(IF($C123=0,0,$C123)))</f>
        <v>26</v>
      </c>
      <c r="J123" s="13">
        <f t="shared" ref="J123" si="690">IF(I123="","",(IF($C123=0,0,$C123)))</f>
        <v>26</v>
      </c>
      <c r="K123" s="13">
        <f t="shared" ref="K123" si="691">IF(J123="","",(IF($C123=0,0,$C123)))</f>
        <v>26</v>
      </c>
      <c r="L123" s="13">
        <f t="shared" ref="L123" si="692">IF(K123="","",(IF($C123=0,0,$C123)))</f>
        <v>26</v>
      </c>
      <c r="M123" s="13">
        <f t="shared" ref="M123" si="693">IF(L123="","",(IF($C123=0,0,$C123)))</f>
        <v>26</v>
      </c>
      <c r="N123" s="13">
        <f t="shared" ref="N123" si="694">IF(M123="","",(IF($C123=0,0,$C123)))</f>
        <v>26</v>
      </c>
      <c r="O123" s="13">
        <f t="shared" ref="O123" si="695">IF(N123="","",(IF($C123=0,0,$C123)))</f>
        <v>26</v>
      </c>
      <c r="P123" s="13">
        <f t="shared" ref="P123" si="696">IF(O123="","",(IF($C123=0,0,$C123)))</f>
        <v>26</v>
      </c>
      <c r="Q123" s="13">
        <f t="shared" ref="Q123" si="697">IF(P123="","",(IF($C123=0,0,$C123)))</f>
        <v>26</v>
      </c>
      <c r="R123" s="13">
        <f t="shared" ref="R123" si="698">IF(Q123="","",(IF($C123=0,0,$C123)))</f>
        <v>26</v>
      </c>
      <c r="S123" s="13">
        <f t="shared" ref="S123" si="699">IF(R123="","",(IF($C123=0,0,$C123)))</f>
        <v>26</v>
      </c>
    </row>
    <row r="124" spans="1:19" x14ac:dyDescent="0.25">
      <c r="A124" s="39" t="s">
        <v>43</v>
      </c>
      <c r="B124" s="39" t="s">
        <v>92</v>
      </c>
      <c r="C124" s="44">
        <v>35.296538461538447</v>
      </c>
      <c r="E124" s="11" t="str">
        <f t="shared" ref="E124" si="700">IF($B124="","","Union-Hrly - Avg Hourly Rate")</f>
        <v>Union-Hrly - Avg Hourly Rate</v>
      </c>
      <c r="F124" s="11">
        <f t="shared" ca="1" si="417"/>
        <v>2017</v>
      </c>
      <c r="G124" s="11" t="str">
        <f t="shared" si="415"/>
        <v>002780</v>
      </c>
      <c r="H124" s="12">
        <f t="shared" ref="H124" si="701">IF(G124="","",(IF(C124=0,0,C124)*$G$4*$H$4*$I$4*$J$4))</f>
        <v>37.446097653846145</v>
      </c>
      <c r="I124" s="12">
        <f t="shared" ref="I124" si="702">IF(H124="","",(+H124))</f>
        <v>37.446097653846145</v>
      </c>
      <c r="J124" s="12">
        <f t="shared" ref="J124" si="703">IF(I124="","",(+I124))</f>
        <v>37.446097653846145</v>
      </c>
      <c r="K124" s="12">
        <f t="shared" ref="K124" si="704">IF(J124="","",(+J124))</f>
        <v>37.446097653846145</v>
      </c>
      <c r="L124" s="12">
        <f t="shared" ref="L124" si="705">IF(K124="","",(+K124))</f>
        <v>37.446097653846145</v>
      </c>
      <c r="M124" s="12">
        <f t="shared" ref="M124" si="706">IF(L124="","",(+L124))</f>
        <v>37.446097653846145</v>
      </c>
      <c r="N124" s="12">
        <f t="shared" ref="N124" si="707">IF(M124="","",(+M124))</f>
        <v>37.446097653846145</v>
      </c>
      <c r="O124" s="12">
        <f t="shared" ref="O124" si="708">IF(N124="","",(+N124))</f>
        <v>37.446097653846145</v>
      </c>
      <c r="P124" s="12">
        <f t="shared" ref="P124" si="709">IF(O124="","",(+O124))</f>
        <v>37.446097653846145</v>
      </c>
      <c r="Q124" s="12">
        <f t="shared" ref="Q124" si="710">IF(P124="","",(+P124))</f>
        <v>37.446097653846145</v>
      </c>
      <c r="R124" s="12">
        <f t="shared" ref="R124" si="711">IF(Q124="","",+Q124*$R$6)</f>
        <v>38.569480583461534</v>
      </c>
      <c r="S124" s="12">
        <f t="shared" ref="S124" si="712">IF(R124="","",+R124)</f>
        <v>38.569480583461534</v>
      </c>
    </row>
    <row r="125" spans="1:19" x14ac:dyDescent="0.25">
      <c r="A125" s="39" t="s">
        <v>43</v>
      </c>
      <c r="B125" s="39" t="s">
        <v>169</v>
      </c>
      <c r="C125" s="44"/>
      <c r="E125" s="11" t="str">
        <f t="shared" ref="E125" si="713">IF($B125="","","Union-Hrly - Other Offdty hrs/emp")</f>
        <v>Union-Hrly - Other Offdty hrs/emp</v>
      </c>
      <c r="F125" s="11">
        <f t="shared" ca="1" si="417"/>
        <v>2017</v>
      </c>
      <c r="G125" s="11" t="str">
        <f t="shared" si="415"/>
        <v>002780</v>
      </c>
      <c r="H125" s="36">
        <f t="shared" ref="H125:S125" si="714">IF(G125="","",IF(H$7="FEB",8,0))</f>
        <v>0</v>
      </c>
      <c r="I125" s="36">
        <f t="shared" si="714"/>
        <v>8</v>
      </c>
      <c r="J125" s="36">
        <f t="shared" si="714"/>
        <v>0</v>
      </c>
      <c r="K125" s="36">
        <f t="shared" si="714"/>
        <v>0</v>
      </c>
      <c r="L125" s="36">
        <f t="shared" si="714"/>
        <v>0</v>
      </c>
      <c r="M125" s="36">
        <f t="shared" si="714"/>
        <v>0</v>
      </c>
      <c r="N125" s="36">
        <f t="shared" si="714"/>
        <v>0</v>
      </c>
      <c r="O125" s="36">
        <f t="shared" si="714"/>
        <v>0</v>
      </c>
      <c r="P125" s="36">
        <f t="shared" si="714"/>
        <v>0</v>
      </c>
      <c r="Q125" s="36">
        <f t="shared" si="714"/>
        <v>0</v>
      </c>
      <c r="R125" s="36">
        <f t="shared" si="714"/>
        <v>0</v>
      </c>
      <c r="S125" s="36">
        <f t="shared" si="714"/>
        <v>0</v>
      </c>
    </row>
    <row r="126" spans="1:19" x14ac:dyDescent="0.25">
      <c r="A126" s="39" t="s">
        <v>43</v>
      </c>
      <c r="B126" s="39" t="s">
        <v>127</v>
      </c>
      <c r="C126" s="44">
        <v>3200</v>
      </c>
      <c r="E126" s="11" t="str">
        <f t="shared" ref="E126" si="715">IF($B126="","","Union-Hrly - Vacation Hours")</f>
        <v>Union-Hrly - Vacation Hours</v>
      </c>
      <c r="F126" s="11">
        <f t="shared" ca="1" si="417"/>
        <v>2017</v>
      </c>
      <c r="G126" s="11" t="str">
        <f t="shared" si="415"/>
        <v>002780</v>
      </c>
      <c r="H126" s="33">
        <f>IF(G126="","",($C126*'VACSICK EST'!C$50))</f>
        <v>135.41930519723658</v>
      </c>
      <c r="I126" s="33">
        <f>IF(H126="","",($C126*'VACSICK EST'!D$50))</f>
        <v>144.3069871169759</v>
      </c>
      <c r="J126" s="33">
        <f>IF(I126="","",($C126*'VACSICK EST'!E$50))</f>
        <v>153.19466903671517</v>
      </c>
      <c r="K126" s="33">
        <f>IF(J126="","",($C126*'VACSICK EST'!F$50))</f>
        <v>222.7213588278135</v>
      </c>
      <c r="L126" s="33">
        <f>IF(K126="","",($C126*'VACSICK EST'!G$50))</f>
        <v>278.21736142828343</v>
      </c>
      <c r="M126" s="33">
        <f>IF(L126="","",($C126*'VACSICK EST'!H$50))</f>
        <v>314.30003332880722</v>
      </c>
      <c r="N126" s="33">
        <f>IF(M126="","",($C126*'VACSICK EST'!I$50))</f>
        <v>363.74977883661887</v>
      </c>
      <c r="O126" s="33">
        <f>IF(N126="","",($C126*'VACSICK EST'!J$50))</f>
        <v>246.25330716404767</v>
      </c>
      <c r="P126" s="33">
        <f>IF(O126="","",($C126*'VACSICK EST'!K$50))</f>
        <v>219.26108800039498</v>
      </c>
      <c r="Q126" s="33">
        <f>IF(P126="","",($C126*'VACSICK EST'!L$50))</f>
        <v>289.40399040459528</v>
      </c>
      <c r="R126" s="33">
        <f>IF(Q126="","",($C126*'VACSICK EST'!M$50))</f>
        <v>277.46421267893663</v>
      </c>
      <c r="S126" s="33">
        <f>IF(R126="","",($C126*'VACSICK EST'!N$50))</f>
        <v>555.70790797957477</v>
      </c>
    </row>
    <row r="127" spans="1:19" x14ac:dyDescent="0.25">
      <c r="A127" s="39" t="s">
        <v>43</v>
      </c>
      <c r="B127" s="39" t="s">
        <v>95</v>
      </c>
      <c r="C127" s="44">
        <v>1040</v>
      </c>
      <c r="E127" s="11" t="str">
        <f t="shared" ref="E127" si="716">IF($B127="","","Union-Hrly - Sick Time Hours")</f>
        <v>Union-Hrly - Sick Time Hours</v>
      </c>
      <c r="F127" s="11">
        <f t="shared" ca="1" si="417"/>
        <v>2017</v>
      </c>
      <c r="G127" s="11" t="str">
        <f t="shared" si="415"/>
        <v>002780</v>
      </c>
      <c r="H127" s="33">
        <f>IF(G127="","",($C127*'VACSICK EST'!C$30))</f>
        <v>130.53637453668455</v>
      </c>
      <c r="I127" s="33">
        <f>IF(H127="","",($C127*'VACSICK EST'!D$30))</f>
        <v>112.46203434803024</v>
      </c>
      <c r="J127" s="33">
        <f>IF(I127="","",($C127*'VACSICK EST'!E$30))</f>
        <v>103.65245300739026</v>
      </c>
      <c r="K127" s="33">
        <f>IF(J127="","",($C127*'VACSICK EST'!F$30))</f>
        <v>91.813096383290102</v>
      </c>
      <c r="L127" s="33">
        <f>IF(K127="","",($C127*'VACSICK EST'!G$30))</f>
        <v>76.13317954071934</v>
      </c>
      <c r="M127" s="33">
        <f>IF(L127="","",($C127*'VACSICK EST'!H$30))</f>
        <v>70.666308019859301</v>
      </c>
      <c r="N127" s="33">
        <f>IF(M127="","",($C127*'VACSICK EST'!I$30))</f>
        <v>75.777572113083167</v>
      </c>
      <c r="O127" s="33">
        <f>IF(N127="","",($C127*'VACSICK EST'!J$30))</f>
        <v>81.44358379341945</v>
      </c>
      <c r="P127" s="33">
        <f>IF(O127="","",($C127*'VACSICK EST'!K$30))</f>
        <v>75.142220175706541</v>
      </c>
      <c r="Q127" s="33">
        <f>IF(P127="","",($C127*'VACSICK EST'!L$30))</f>
        <v>74.255572322800361</v>
      </c>
      <c r="R127" s="33">
        <f>IF(Q127="","",($C127*'VACSICK EST'!M$30))</f>
        <v>69.220171147472229</v>
      </c>
      <c r="S127" s="33">
        <f>IF(R127="","",($C127*'VACSICK EST'!N$30))</f>
        <v>78.897434611544469</v>
      </c>
    </row>
    <row r="128" spans="1:19" x14ac:dyDescent="0.25">
      <c r="A128" s="39" t="s">
        <v>44</v>
      </c>
      <c r="B128" s="39" t="s">
        <v>93</v>
      </c>
      <c r="C128" s="44">
        <v>15</v>
      </c>
      <c r="E128" s="11" t="str">
        <f t="shared" ref="E128" si="717">IF($B128="","","Union-Hrly - Headcount")</f>
        <v>Union-Hrly - Headcount</v>
      </c>
      <c r="F128" s="11">
        <f t="shared" ca="1" si="417"/>
        <v>2017</v>
      </c>
      <c r="G128" s="11" t="str">
        <f t="shared" si="415"/>
        <v>002790</v>
      </c>
      <c r="H128" s="13">
        <f t="shared" ref="H128" si="718">IF(G128="","",(IF($C128=0,0,$C128)))</f>
        <v>15</v>
      </c>
      <c r="I128" s="13">
        <f t="shared" ref="I128" si="719">IF(H128="","",(IF($C128=0,0,$C128)))</f>
        <v>15</v>
      </c>
      <c r="J128" s="13">
        <f t="shared" ref="J128" si="720">IF(I128="","",(IF($C128=0,0,$C128)))</f>
        <v>15</v>
      </c>
      <c r="K128" s="13">
        <f t="shared" ref="K128" si="721">IF(J128="","",(IF($C128=0,0,$C128)))</f>
        <v>15</v>
      </c>
      <c r="L128" s="13">
        <f t="shared" ref="L128" si="722">IF(K128="","",(IF($C128=0,0,$C128)))</f>
        <v>15</v>
      </c>
      <c r="M128" s="13">
        <f t="shared" ref="M128" si="723">IF(L128="","",(IF($C128=0,0,$C128)))</f>
        <v>15</v>
      </c>
      <c r="N128" s="13">
        <f t="shared" ref="N128" si="724">IF(M128="","",(IF($C128=0,0,$C128)))</f>
        <v>15</v>
      </c>
      <c r="O128" s="13">
        <f t="shared" ref="O128" si="725">IF(N128="","",(IF($C128=0,0,$C128)))</f>
        <v>15</v>
      </c>
      <c r="P128" s="13">
        <f t="shared" ref="P128" si="726">IF(O128="","",(IF($C128=0,0,$C128)))</f>
        <v>15</v>
      </c>
      <c r="Q128" s="13">
        <f t="shared" ref="Q128" si="727">IF(P128="","",(IF($C128=0,0,$C128)))</f>
        <v>15</v>
      </c>
      <c r="R128" s="13">
        <f t="shared" ref="R128" si="728">IF(Q128="","",(IF($C128=0,0,$C128)))</f>
        <v>15</v>
      </c>
      <c r="S128" s="13">
        <f t="shared" ref="S128" si="729">IF(R128="","",(IF($C128=0,0,$C128)))</f>
        <v>15</v>
      </c>
    </row>
    <row r="129" spans="1:19" x14ac:dyDescent="0.25">
      <c r="A129" s="39" t="s">
        <v>44</v>
      </c>
      <c r="B129" s="39" t="s">
        <v>92</v>
      </c>
      <c r="C129" s="44">
        <v>32.419333333333341</v>
      </c>
      <c r="E129" s="11" t="str">
        <f t="shared" ref="E129" si="730">IF($B129="","","Union-Hrly - Avg Hourly Rate")</f>
        <v>Union-Hrly - Avg Hourly Rate</v>
      </c>
      <c r="F129" s="11">
        <f t="shared" ca="1" si="417"/>
        <v>2017</v>
      </c>
      <c r="G129" s="11" t="str">
        <f t="shared" si="415"/>
        <v>002790</v>
      </c>
      <c r="H129" s="12">
        <f t="shared" ref="H129" si="731">IF(G129="","",(IF(C129=0,0,C129)*$G$4*$H$4*$I$4*$J$4))</f>
        <v>34.393670733333344</v>
      </c>
      <c r="I129" s="12">
        <f t="shared" ref="I129" si="732">IF(H129="","",(+H129))</f>
        <v>34.393670733333344</v>
      </c>
      <c r="J129" s="12">
        <f t="shared" ref="J129" si="733">IF(I129="","",(+I129))</f>
        <v>34.393670733333344</v>
      </c>
      <c r="K129" s="12">
        <f t="shared" ref="K129" si="734">IF(J129="","",(+J129))</f>
        <v>34.393670733333344</v>
      </c>
      <c r="L129" s="12">
        <f t="shared" ref="L129" si="735">IF(K129="","",(+K129))</f>
        <v>34.393670733333344</v>
      </c>
      <c r="M129" s="12">
        <f t="shared" ref="M129" si="736">IF(L129="","",(+L129))</f>
        <v>34.393670733333344</v>
      </c>
      <c r="N129" s="12">
        <f t="shared" ref="N129" si="737">IF(M129="","",(+M129))</f>
        <v>34.393670733333344</v>
      </c>
      <c r="O129" s="12">
        <f t="shared" ref="O129" si="738">IF(N129="","",(+N129))</f>
        <v>34.393670733333344</v>
      </c>
      <c r="P129" s="12">
        <f t="shared" ref="P129" si="739">IF(O129="","",(+O129))</f>
        <v>34.393670733333344</v>
      </c>
      <c r="Q129" s="12">
        <f t="shared" ref="Q129" si="740">IF(P129="","",(+P129))</f>
        <v>34.393670733333344</v>
      </c>
      <c r="R129" s="12">
        <f t="shared" ref="R129" si="741">IF(Q129="","",+Q129*$R$6)</f>
        <v>35.425480855333348</v>
      </c>
      <c r="S129" s="12">
        <f t="shared" ref="S129" si="742">IF(R129="","",+R129)</f>
        <v>35.425480855333348</v>
      </c>
    </row>
    <row r="130" spans="1:19" x14ac:dyDescent="0.25">
      <c r="A130" s="39" t="s">
        <v>44</v>
      </c>
      <c r="B130" s="39" t="s">
        <v>169</v>
      </c>
      <c r="C130" s="44"/>
      <c r="E130" s="11" t="str">
        <f t="shared" ref="E130" si="743">IF($B130="","","Union-Hrly - Other Offdty hrs/emp")</f>
        <v>Union-Hrly - Other Offdty hrs/emp</v>
      </c>
      <c r="F130" s="11">
        <f t="shared" ca="1" si="417"/>
        <v>2017</v>
      </c>
      <c r="G130" s="11" t="str">
        <f t="shared" si="415"/>
        <v>002790</v>
      </c>
      <c r="H130" s="36">
        <f t="shared" ref="H130:S130" si="744">IF(G130="","",IF(H$7="FEB",8,0))</f>
        <v>0</v>
      </c>
      <c r="I130" s="36">
        <f t="shared" si="744"/>
        <v>8</v>
      </c>
      <c r="J130" s="36">
        <f t="shared" si="744"/>
        <v>0</v>
      </c>
      <c r="K130" s="36">
        <f t="shared" si="744"/>
        <v>0</v>
      </c>
      <c r="L130" s="36">
        <f t="shared" si="744"/>
        <v>0</v>
      </c>
      <c r="M130" s="36">
        <f t="shared" si="744"/>
        <v>0</v>
      </c>
      <c r="N130" s="36">
        <f t="shared" si="744"/>
        <v>0</v>
      </c>
      <c r="O130" s="36">
        <f t="shared" si="744"/>
        <v>0</v>
      </c>
      <c r="P130" s="36">
        <f t="shared" si="744"/>
        <v>0</v>
      </c>
      <c r="Q130" s="36">
        <f t="shared" si="744"/>
        <v>0</v>
      </c>
      <c r="R130" s="36">
        <f t="shared" si="744"/>
        <v>0</v>
      </c>
      <c r="S130" s="36">
        <f t="shared" si="744"/>
        <v>0</v>
      </c>
    </row>
    <row r="131" spans="1:19" x14ac:dyDescent="0.25">
      <c r="A131" s="39" t="s">
        <v>44</v>
      </c>
      <c r="B131" s="39" t="s">
        <v>127</v>
      </c>
      <c r="C131" s="44">
        <v>1680</v>
      </c>
      <c r="E131" s="11" t="str">
        <f t="shared" ref="E131" si="745">IF($B131="","","Union-Hrly - Vacation Hours")</f>
        <v>Union-Hrly - Vacation Hours</v>
      </c>
      <c r="F131" s="11">
        <f t="shared" ca="1" si="417"/>
        <v>2017</v>
      </c>
      <c r="G131" s="11" t="str">
        <f t="shared" si="415"/>
        <v>002790</v>
      </c>
      <c r="H131" s="33">
        <f>IF(G131="","",($C131*'VACSICK EST'!C$50))</f>
        <v>71.095135228549211</v>
      </c>
      <c r="I131" s="33">
        <f>IF(H131="","",($C131*'VACSICK EST'!D$50))</f>
        <v>75.761168236412345</v>
      </c>
      <c r="J131" s="33">
        <f>IF(I131="","",($C131*'VACSICK EST'!E$50))</f>
        <v>80.427201244275466</v>
      </c>
      <c r="K131" s="33">
        <f>IF(J131="","",($C131*'VACSICK EST'!F$50))</f>
        <v>116.92871338460209</v>
      </c>
      <c r="L131" s="33">
        <f>IF(K131="","",($C131*'VACSICK EST'!G$50))</f>
        <v>146.06411474984878</v>
      </c>
      <c r="M131" s="33">
        <f>IF(L131="","",($C131*'VACSICK EST'!H$50))</f>
        <v>165.00751749762378</v>
      </c>
      <c r="N131" s="33">
        <f>IF(M131="","",($C131*'VACSICK EST'!I$50))</f>
        <v>190.96863388922492</v>
      </c>
      <c r="O131" s="33">
        <f>IF(N131="","",($C131*'VACSICK EST'!J$50))</f>
        <v>129.28298626112502</v>
      </c>
      <c r="P131" s="33">
        <f>IF(O131="","",($C131*'VACSICK EST'!K$50))</f>
        <v>115.11207120020737</v>
      </c>
      <c r="Q131" s="33">
        <f>IF(P131="","",($C131*'VACSICK EST'!L$50))</f>
        <v>151.93709496241252</v>
      </c>
      <c r="R131" s="33">
        <f>IF(Q131="","",($C131*'VACSICK EST'!M$50))</f>
        <v>145.66871165644173</v>
      </c>
      <c r="S131" s="33">
        <f>IF(R131="","",($C131*'VACSICK EST'!N$50))</f>
        <v>291.74665168927675</v>
      </c>
    </row>
    <row r="132" spans="1:19" x14ac:dyDescent="0.25">
      <c r="A132" s="39" t="s">
        <v>44</v>
      </c>
      <c r="B132" s="39" t="s">
        <v>95</v>
      </c>
      <c r="C132" s="44">
        <v>600</v>
      </c>
      <c r="E132" s="11" t="str">
        <f t="shared" ref="E132" si="746">IF($B132="","","Union-Hrly - Sick Time Hours")</f>
        <v>Union-Hrly - Sick Time Hours</v>
      </c>
      <c r="F132" s="11">
        <f t="shared" ca="1" si="417"/>
        <v>2017</v>
      </c>
      <c r="G132" s="11" t="str">
        <f t="shared" si="415"/>
        <v>002790</v>
      </c>
      <c r="H132" s="33">
        <f>IF(G132="","",($C132*'VACSICK EST'!C$30))</f>
        <v>75.309446848087248</v>
      </c>
      <c r="I132" s="33">
        <f>IF(H132="","",($C132*'VACSICK EST'!D$30))</f>
        <v>64.881942893094376</v>
      </c>
      <c r="J132" s="33">
        <f>IF(I132="","",($C132*'VACSICK EST'!E$30))</f>
        <v>59.799492119648228</v>
      </c>
      <c r="K132" s="33">
        <f>IF(J132="","",($C132*'VACSICK EST'!F$30))</f>
        <v>52.969094067282754</v>
      </c>
      <c r="L132" s="33">
        <f>IF(K132="","",($C132*'VACSICK EST'!G$30))</f>
        <v>43.922988196568845</v>
      </c>
      <c r="M132" s="33">
        <f>IF(L132="","",($C132*'VACSICK EST'!H$30))</f>
        <v>40.769023857611138</v>
      </c>
      <c r="N132" s="33">
        <f>IF(M132="","",($C132*'VACSICK EST'!I$30))</f>
        <v>43.717830065240285</v>
      </c>
      <c r="O132" s="33">
        <f>IF(N132="","",($C132*'VACSICK EST'!J$30))</f>
        <v>46.986682957741991</v>
      </c>
      <c r="P132" s="33">
        <f>IF(O132="","",($C132*'VACSICK EST'!K$30))</f>
        <v>43.351280870599929</v>
      </c>
      <c r="Q132" s="33">
        <f>IF(P132="","",($C132*'VACSICK EST'!L$30))</f>
        <v>42.839753263154059</v>
      </c>
      <c r="R132" s="33">
        <f>IF(Q132="","",($C132*'VACSICK EST'!M$30))</f>
        <v>39.934714123541667</v>
      </c>
      <c r="S132" s="33">
        <f>IF(R132="","",($C132*'VACSICK EST'!N$30))</f>
        <v>45.517750737429502</v>
      </c>
    </row>
    <row r="133" spans="1:19" x14ac:dyDescent="0.25">
      <c r="A133" s="39" t="s">
        <v>45</v>
      </c>
      <c r="B133" s="39" t="s">
        <v>93</v>
      </c>
      <c r="C133" s="44">
        <v>10</v>
      </c>
      <c r="E133" s="11" t="str">
        <f t="shared" ref="E133" si="747">IF($B133="","","Union-Hrly - Headcount")</f>
        <v>Union-Hrly - Headcount</v>
      </c>
      <c r="F133" s="11">
        <f t="shared" ca="1" si="417"/>
        <v>2017</v>
      </c>
      <c r="G133" s="11" t="str">
        <f t="shared" si="415"/>
        <v>002820</v>
      </c>
      <c r="H133" s="13">
        <f t="shared" ref="H133" si="748">IF(G133="","",(IF($C133=0,0,$C133)))</f>
        <v>10</v>
      </c>
      <c r="I133" s="13">
        <f t="shared" ref="I133" si="749">IF(H133="","",(IF($C133=0,0,$C133)))</f>
        <v>10</v>
      </c>
      <c r="J133" s="13">
        <f t="shared" ref="J133" si="750">IF(I133="","",(IF($C133=0,0,$C133)))</f>
        <v>10</v>
      </c>
      <c r="K133" s="13">
        <f t="shared" ref="K133" si="751">IF(J133="","",(IF($C133=0,0,$C133)))</f>
        <v>10</v>
      </c>
      <c r="L133" s="13">
        <f t="shared" ref="L133" si="752">IF(K133="","",(IF($C133=0,0,$C133)))</f>
        <v>10</v>
      </c>
      <c r="M133" s="13">
        <f t="shared" ref="M133" si="753">IF(L133="","",(IF($C133=0,0,$C133)))</f>
        <v>10</v>
      </c>
      <c r="N133" s="13">
        <f t="shared" ref="N133" si="754">IF(M133="","",(IF($C133=0,0,$C133)))</f>
        <v>10</v>
      </c>
      <c r="O133" s="13">
        <f t="shared" ref="O133" si="755">IF(N133="","",(IF($C133=0,0,$C133)))</f>
        <v>10</v>
      </c>
      <c r="P133" s="13">
        <f t="shared" ref="P133" si="756">IF(O133="","",(IF($C133=0,0,$C133)))</f>
        <v>10</v>
      </c>
      <c r="Q133" s="13">
        <f t="shared" ref="Q133" si="757">IF(P133="","",(IF($C133=0,0,$C133)))</f>
        <v>10</v>
      </c>
      <c r="R133" s="13">
        <f t="shared" ref="R133" si="758">IF(Q133="","",(IF($C133=0,0,$C133)))</f>
        <v>10</v>
      </c>
      <c r="S133" s="13">
        <f t="shared" ref="S133" si="759">IF(R133="","",(IF($C133=0,0,$C133)))</f>
        <v>10</v>
      </c>
    </row>
    <row r="134" spans="1:19" x14ac:dyDescent="0.25">
      <c r="A134" s="39" t="s">
        <v>45</v>
      </c>
      <c r="B134" s="39" t="s">
        <v>92</v>
      </c>
      <c r="C134" s="44">
        <v>34.271999999999998</v>
      </c>
      <c r="E134" s="11" t="str">
        <f t="shared" ref="E134" si="760">IF($B134="","","Union-Hrly - Avg Hourly Rate")</f>
        <v>Union-Hrly - Avg Hourly Rate</v>
      </c>
      <c r="F134" s="11">
        <f t="shared" ca="1" si="417"/>
        <v>2017</v>
      </c>
      <c r="G134" s="11" t="str">
        <f t="shared" si="415"/>
        <v>002820</v>
      </c>
      <c r="H134" s="12">
        <f t="shared" ref="H134" si="761">IF(G134="","",(IF(C134=0,0,C134)*$G$4*$H$4*$I$4*$J$4))</f>
        <v>36.359164800000002</v>
      </c>
      <c r="I134" s="12">
        <f t="shared" ref="I134" si="762">IF(H134="","",(+H134))</f>
        <v>36.359164800000002</v>
      </c>
      <c r="J134" s="12">
        <f t="shared" ref="J134" si="763">IF(I134="","",(+I134))</f>
        <v>36.359164800000002</v>
      </c>
      <c r="K134" s="12">
        <f t="shared" ref="K134" si="764">IF(J134="","",(+J134))</f>
        <v>36.359164800000002</v>
      </c>
      <c r="L134" s="12">
        <f t="shared" ref="L134" si="765">IF(K134="","",(+K134))</f>
        <v>36.359164800000002</v>
      </c>
      <c r="M134" s="12">
        <f t="shared" ref="M134" si="766">IF(L134="","",(+L134))</f>
        <v>36.359164800000002</v>
      </c>
      <c r="N134" s="12">
        <f t="shared" ref="N134" si="767">IF(M134="","",(+M134))</f>
        <v>36.359164800000002</v>
      </c>
      <c r="O134" s="12">
        <f t="shared" ref="O134" si="768">IF(N134="","",(+N134))</f>
        <v>36.359164800000002</v>
      </c>
      <c r="P134" s="12">
        <f t="shared" ref="P134" si="769">IF(O134="","",(+O134))</f>
        <v>36.359164800000002</v>
      </c>
      <c r="Q134" s="12">
        <f t="shared" ref="Q134" si="770">IF(P134="","",(+P134))</f>
        <v>36.359164800000002</v>
      </c>
      <c r="R134" s="12">
        <f t="shared" ref="R134" si="771">IF(Q134="","",+Q134*$R$6)</f>
        <v>37.449939744000005</v>
      </c>
      <c r="S134" s="12">
        <f t="shared" ref="S134" si="772">IF(R134="","",+R134)</f>
        <v>37.449939744000005</v>
      </c>
    </row>
    <row r="135" spans="1:19" x14ac:dyDescent="0.25">
      <c r="A135" s="39" t="s">
        <v>45</v>
      </c>
      <c r="B135" s="39" t="s">
        <v>169</v>
      </c>
      <c r="C135" s="44"/>
      <c r="E135" s="11" t="str">
        <f t="shared" ref="E135" si="773">IF($B135="","","Union-Hrly - Other Offdty hrs/emp")</f>
        <v>Union-Hrly - Other Offdty hrs/emp</v>
      </c>
      <c r="F135" s="11">
        <f t="shared" ca="1" si="417"/>
        <v>2017</v>
      </c>
      <c r="G135" s="11" t="str">
        <f t="shared" si="415"/>
        <v>002820</v>
      </c>
      <c r="H135" s="36">
        <f t="shared" ref="H135:S135" si="774">IF(G135="","",IF(H$7="FEB",8,0))</f>
        <v>0</v>
      </c>
      <c r="I135" s="36">
        <f t="shared" si="774"/>
        <v>8</v>
      </c>
      <c r="J135" s="36">
        <f t="shared" si="774"/>
        <v>0</v>
      </c>
      <c r="K135" s="36">
        <f t="shared" si="774"/>
        <v>0</v>
      </c>
      <c r="L135" s="36">
        <f t="shared" si="774"/>
        <v>0</v>
      </c>
      <c r="M135" s="36">
        <f t="shared" si="774"/>
        <v>0</v>
      </c>
      <c r="N135" s="36">
        <f t="shared" si="774"/>
        <v>0</v>
      </c>
      <c r="O135" s="36">
        <f t="shared" si="774"/>
        <v>0</v>
      </c>
      <c r="P135" s="36">
        <f t="shared" si="774"/>
        <v>0</v>
      </c>
      <c r="Q135" s="36">
        <f t="shared" si="774"/>
        <v>0</v>
      </c>
      <c r="R135" s="36">
        <f t="shared" si="774"/>
        <v>0</v>
      </c>
      <c r="S135" s="36">
        <f t="shared" si="774"/>
        <v>0</v>
      </c>
    </row>
    <row r="136" spans="1:19" x14ac:dyDescent="0.25">
      <c r="A136" s="39" t="s">
        <v>45</v>
      </c>
      <c r="B136" s="39" t="s">
        <v>127</v>
      </c>
      <c r="C136" s="44">
        <v>1960</v>
      </c>
      <c r="E136" s="11" t="str">
        <f t="shared" ref="E136" si="775">IF($B136="","","Union-Hrly - Vacation Hours")</f>
        <v>Union-Hrly - Vacation Hours</v>
      </c>
      <c r="F136" s="11">
        <f t="shared" ca="1" si="417"/>
        <v>2017</v>
      </c>
      <c r="G136" s="11" t="str">
        <f t="shared" si="415"/>
        <v>002820</v>
      </c>
      <c r="H136" s="33">
        <f>IF(G136="","",($C136*'VACSICK EST'!C$50))</f>
        <v>82.944324433307415</v>
      </c>
      <c r="I136" s="33">
        <f>IF(H136="","",($C136*'VACSICK EST'!D$50))</f>
        <v>88.388029609147736</v>
      </c>
      <c r="J136" s="33">
        <f>IF(I136="","",($C136*'VACSICK EST'!E$50))</f>
        <v>93.831734784988043</v>
      </c>
      <c r="K136" s="33">
        <f>IF(J136="","",($C136*'VACSICK EST'!F$50))</f>
        <v>136.41683228203576</v>
      </c>
      <c r="L136" s="33">
        <f>IF(K136="","",($C136*'VACSICK EST'!G$50))</f>
        <v>170.40813387482359</v>
      </c>
      <c r="M136" s="33">
        <f>IF(L136="","",($C136*'VACSICK EST'!H$50))</f>
        <v>192.50877041389441</v>
      </c>
      <c r="N136" s="33">
        <f>IF(M136="","",($C136*'VACSICK EST'!I$50))</f>
        <v>222.79673953742906</v>
      </c>
      <c r="O136" s="33">
        <f>IF(N136="","",($C136*'VACSICK EST'!J$50))</f>
        <v>150.83015063797919</v>
      </c>
      <c r="P136" s="33">
        <f>IF(O136="","",($C136*'VACSICK EST'!K$50))</f>
        <v>134.29741640024193</v>
      </c>
      <c r="Q136" s="33">
        <f>IF(P136="","",($C136*'VACSICK EST'!L$50))</f>
        <v>177.2599441228146</v>
      </c>
      <c r="R136" s="33">
        <f>IF(Q136="","",($C136*'VACSICK EST'!M$50))</f>
        <v>169.94683026584869</v>
      </c>
      <c r="S136" s="33">
        <f>IF(R136="","",($C136*'VACSICK EST'!N$50))</f>
        <v>340.37109363748954</v>
      </c>
    </row>
    <row r="137" spans="1:19" x14ac:dyDescent="0.25">
      <c r="A137" s="39" t="s">
        <v>45</v>
      </c>
      <c r="B137" s="39" t="s">
        <v>95</v>
      </c>
      <c r="C137" s="44">
        <v>400</v>
      </c>
      <c r="E137" s="11" t="str">
        <f t="shared" ref="E137" si="776">IF($B137="","","Union-Hrly - Sick Time Hours")</f>
        <v>Union-Hrly - Sick Time Hours</v>
      </c>
      <c r="F137" s="11">
        <f t="shared" ca="1" si="417"/>
        <v>2017</v>
      </c>
      <c r="G137" s="11" t="str">
        <f t="shared" si="415"/>
        <v>002820</v>
      </c>
      <c r="H137" s="33">
        <f>IF(G137="","",($C137*'VACSICK EST'!C$30))</f>
        <v>50.206297898724827</v>
      </c>
      <c r="I137" s="33">
        <f>IF(H137="","",($C137*'VACSICK EST'!D$30))</f>
        <v>43.254628595396248</v>
      </c>
      <c r="J137" s="33">
        <f>IF(I137="","",($C137*'VACSICK EST'!E$30))</f>
        <v>39.866328079765481</v>
      </c>
      <c r="K137" s="33">
        <f>IF(J137="","",($C137*'VACSICK EST'!F$30))</f>
        <v>35.3127293781885</v>
      </c>
      <c r="L137" s="33">
        <f>IF(K137="","",($C137*'VACSICK EST'!G$30))</f>
        <v>29.281992131045897</v>
      </c>
      <c r="M137" s="33">
        <f>IF(L137="","",($C137*'VACSICK EST'!H$30))</f>
        <v>27.179349238407426</v>
      </c>
      <c r="N137" s="33">
        <f>IF(M137="","",($C137*'VACSICK EST'!I$30))</f>
        <v>29.145220043493524</v>
      </c>
      <c r="O137" s="33">
        <f>IF(N137="","",($C137*'VACSICK EST'!J$30))</f>
        <v>31.324455305161326</v>
      </c>
      <c r="P137" s="33">
        <f>IF(O137="","",($C137*'VACSICK EST'!K$30))</f>
        <v>28.900853913733286</v>
      </c>
      <c r="Q137" s="33">
        <f>IF(P137="","",($C137*'VACSICK EST'!L$30))</f>
        <v>28.559835508769371</v>
      </c>
      <c r="R137" s="33">
        <f>IF(Q137="","",($C137*'VACSICK EST'!M$30))</f>
        <v>26.623142749027778</v>
      </c>
      <c r="S137" s="33">
        <f>IF(R137="","",($C137*'VACSICK EST'!N$30))</f>
        <v>30.345167158286333</v>
      </c>
    </row>
    <row r="138" spans="1:19" x14ac:dyDescent="0.25">
      <c r="A138" s="39" t="s">
        <v>46</v>
      </c>
      <c r="B138" s="39" t="s">
        <v>93</v>
      </c>
      <c r="C138" s="44">
        <v>3</v>
      </c>
      <c r="E138" s="11" t="str">
        <f t="shared" ref="E138" si="777">IF($B138="","","Union-Hrly - Headcount")</f>
        <v>Union-Hrly - Headcount</v>
      </c>
      <c r="F138" s="11">
        <f t="shared" ca="1" si="417"/>
        <v>2017</v>
      </c>
      <c r="G138" s="11" t="str">
        <f t="shared" si="415"/>
        <v>002830</v>
      </c>
      <c r="H138" s="13">
        <f t="shared" ref="H138" si="778">IF(G138="","",(IF($C138=0,0,$C138)))</f>
        <v>3</v>
      </c>
      <c r="I138" s="13">
        <f t="shared" ref="I138" si="779">IF(H138="","",(IF($C138=0,0,$C138)))</f>
        <v>3</v>
      </c>
      <c r="J138" s="13">
        <f t="shared" ref="J138" si="780">IF(I138="","",(IF($C138=0,0,$C138)))</f>
        <v>3</v>
      </c>
      <c r="K138" s="13">
        <f t="shared" ref="K138" si="781">IF(J138="","",(IF($C138=0,0,$C138)))</f>
        <v>3</v>
      </c>
      <c r="L138" s="13">
        <f t="shared" ref="L138" si="782">IF(K138="","",(IF($C138=0,0,$C138)))</f>
        <v>3</v>
      </c>
      <c r="M138" s="13">
        <f t="shared" ref="M138" si="783">IF(L138="","",(IF($C138=0,0,$C138)))</f>
        <v>3</v>
      </c>
      <c r="N138" s="13">
        <f t="shared" ref="N138" si="784">IF(M138="","",(IF($C138=0,0,$C138)))</f>
        <v>3</v>
      </c>
      <c r="O138" s="13">
        <f t="shared" ref="O138" si="785">IF(N138="","",(IF($C138=0,0,$C138)))</f>
        <v>3</v>
      </c>
      <c r="P138" s="13">
        <f t="shared" ref="P138" si="786">IF(O138="","",(IF($C138=0,0,$C138)))</f>
        <v>3</v>
      </c>
      <c r="Q138" s="13">
        <f t="shared" ref="Q138" si="787">IF(P138="","",(IF($C138=0,0,$C138)))</f>
        <v>3</v>
      </c>
      <c r="R138" s="13">
        <f t="shared" ref="R138" si="788">IF(Q138="","",(IF($C138=0,0,$C138)))</f>
        <v>3</v>
      </c>
      <c r="S138" s="13">
        <f t="shared" ref="S138" si="789">IF(R138="","",(IF($C138=0,0,$C138)))</f>
        <v>3</v>
      </c>
    </row>
    <row r="139" spans="1:19" x14ac:dyDescent="0.25">
      <c r="A139" s="39" t="s">
        <v>46</v>
      </c>
      <c r="B139" s="39" t="s">
        <v>92</v>
      </c>
      <c r="C139" s="44">
        <v>34.46</v>
      </c>
      <c r="E139" s="11" t="str">
        <f t="shared" ref="E139" si="790">IF($B139="","","Union-Hrly - Avg Hourly Rate")</f>
        <v>Union-Hrly - Avg Hourly Rate</v>
      </c>
      <c r="F139" s="11">
        <f t="shared" ca="1" si="417"/>
        <v>2017</v>
      </c>
      <c r="G139" s="11" t="str">
        <f t="shared" si="415"/>
        <v>002830</v>
      </c>
      <c r="H139" s="12">
        <f t="shared" ref="H139" si="791">IF(G139="","",(IF(C139=0,0,C139)*$G$4*$H$4*$I$4*$J$4))</f>
        <v>36.558613999999999</v>
      </c>
      <c r="I139" s="12">
        <f t="shared" ref="I139" si="792">IF(H139="","",(+H139))</f>
        <v>36.558613999999999</v>
      </c>
      <c r="J139" s="12">
        <f t="shared" ref="J139" si="793">IF(I139="","",(+I139))</f>
        <v>36.558613999999999</v>
      </c>
      <c r="K139" s="12">
        <f t="shared" ref="K139" si="794">IF(J139="","",(+J139))</f>
        <v>36.558613999999999</v>
      </c>
      <c r="L139" s="12">
        <f t="shared" ref="L139" si="795">IF(K139="","",(+K139))</f>
        <v>36.558613999999999</v>
      </c>
      <c r="M139" s="12">
        <f t="shared" ref="M139" si="796">IF(L139="","",(+L139))</f>
        <v>36.558613999999999</v>
      </c>
      <c r="N139" s="12">
        <f t="shared" ref="N139" si="797">IF(M139="","",(+M139))</f>
        <v>36.558613999999999</v>
      </c>
      <c r="O139" s="12">
        <f t="shared" ref="O139" si="798">IF(N139="","",(+N139))</f>
        <v>36.558613999999999</v>
      </c>
      <c r="P139" s="12">
        <f t="shared" ref="P139" si="799">IF(O139="","",(+O139))</f>
        <v>36.558613999999999</v>
      </c>
      <c r="Q139" s="12">
        <f t="shared" ref="Q139" si="800">IF(P139="","",(+P139))</f>
        <v>36.558613999999999</v>
      </c>
      <c r="R139" s="12">
        <f t="shared" ref="R139" si="801">IF(Q139="","",+Q139*$R$6)</f>
        <v>37.655372419999999</v>
      </c>
      <c r="S139" s="12">
        <f t="shared" ref="S139" si="802">IF(R139="","",+R139)</f>
        <v>37.655372419999999</v>
      </c>
    </row>
    <row r="140" spans="1:19" x14ac:dyDescent="0.25">
      <c r="A140" s="39" t="s">
        <v>46</v>
      </c>
      <c r="B140" s="39" t="s">
        <v>169</v>
      </c>
      <c r="C140" s="44"/>
      <c r="E140" s="11" t="str">
        <f t="shared" ref="E140" si="803">IF($B140="","","Union-Hrly - Other Offdty hrs/emp")</f>
        <v>Union-Hrly - Other Offdty hrs/emp</v>
      </c>
      <c r="F140" s="11">
        <f t="shared" ca="1" si="417"/>
        <v>2017</v>
      </c>
      <c r="G140" s="11" t="str">
        <f t="shared" si="415"/>
        <v>002830</v>
      </c>
      <c r="H140" s="36">
        <f t="shared" ref="H140:S140" si="804">IF(G140="","",IF(H$7="FEB",8,0))</f>
        <v>0</v>
      </c>
      <c r="I140" s="36">
        <f t="shared" si="804"/>
        <v>8</v>
      </c>
      <c r="J140" s="36">
        <f t="shared" si="804"/>
        <v>0</v>
      </c>
      <c r="K140" s="36">
        <f t="shared" si="804"/>
        <v>0</v>
      </c>
      <c r="L140" s="36">
        <f t="shared" si="804"/>
        <v>0</v>
      </c>
      <c r="M140" s="36">
        <f t="shared" si="804"/>
        <v>0</v>
      </c>
      <c r="N140" s="36">
        <f t="shared" si="804"/>
        <v>0</v>
      </c>
      <c r="O140" s="36">
        <f t="shared" si="804"/>
        <v>0</v>
      </c>
      <c r="P140" s="36">
        <f t="shared" si="804"/>
        <v>0</v>
      </c>
      <c r="Q140" s="36">
        <f t="shared" si="804"/>
        <v>0</v>
      </c>
      <c r="R140" s="36">
        <f t="shared" si="804"/>
        <v>0</v>
      </c>
      <c r="S140" s="36">
        <f t="shared" si="804"/>
        <v>0</v>
      </c>
    </row>
    <row r="141" spans="1:19" x14ac:dyDescent="0.25">
      <c r="A141" s="39" t="s">
        <v>46</v>
      </c>
      <c r="B141" s="39" t="s">
        <v>127</v>
      </c>
      <c r="C141" s="44">
        <v>600</v>
      </c>
      <c r="E141" s="11" t="str">
        <f t="shared" ref="E141" si="805">IF($B141="","","Union-Hrly - Vacation Hours")</f>
        <v>Union-Hrly - Vacation Hours</v>
      </c>
      <c r="F141" s="11">
        <f t="shared" ca="1" si="417"/>
        <v>2017</v>
      </c>
      <c r="G141" s="11" t="str">
        <f t="shared" ref="G141:G204" si="806">IF(E141="","",A141)</f>
        <v>002830</v>
      </c>
      <c r="H141" s="33">
        <f>IF(G141="","",($C141*'VACSICK EST'!C$50))</f>
        <v>25.391119724481861</v>
      </c>
      <c r="I141" s="33">
        <f>IF(H141="","",($C141*'VACSICK EST'!D$50))</f>
        <v>27.057560084432978</v>
      </c>
      <c r="J141" s="33">
        <f>IF(I141="","",($C141*'VACSICK EST'!E$50))</f>
        <v>28.724000444384096</v>
      </c>
      <c r="K141" s="33">
        <f>IF(J141="","",($C141*'VACSICK EST'!F$50))</f>
        <v>41.760254780215028</v>
      </c>
      <c r="L141" s="33">
        <f>IF(K141="","",($C141*'VACSICK EST'!G$50))</f>
        <v>52.165755267803142</v>
      </c>
      <c r="M141" s="33">
        <f>IF(L141="","",($C141*'VACSICK EST'!H$50))</f>
        <v>58.931256249151353</v>
      </c>
      <c r="N141" s="33">
        <f>IF(M141="","",($C141*'VACSICK EST'!I$50))</f>
        <v>68.203083531866042</v>
      </c>
      <c r="O141" s="33">
        <f>IF(N141="","",($C141*'VACSICK EST'!J$50))</f>
        <v>46.172495093258938</v>
      </c>
      <c r="P141" s="33">
        <f>IF(O141="","",($C141*'VACSICK EST'!K$50))</f>
        <v>41.111454000074062</v>
      </c>
      <c r="Q141" s="33">
        <f>IF(P141="","",($C141*'VACSICK EST'!L$50))</f>
        <v>54.263248200861611</v>
      </c>
      <c r="R141" s="33">
        <f>IF(Q141="","",($C141*'VACSICK EST'!M$50))</f>
        <v>52.024539877300619</v>
      </c>
      <c r="S141" s="33">
        <f>IF(R141="","",($C141*'VACSICK EST'!N$50))</f>
        <v>104.19523274617026</v>
      </c>
    </row>
    <row r="142" spans="1:19" x14ac:dyDescent="0.25">
      <c r="A142" s="39" t="s">
        <v>46</v>
      </c>
      <c r="B142" s="39" t="s">
        <v>95</v>
      </c>
      <c r="C142" s="44">
        <v>120</v>
      </c>
      <c r="E142" s="11" t="str">
        <f t="shared" ref="E142" si="807">IF($B142="","","Union-Hrly - Sick Time Hours")</f>
        <v>Union-Hrly - Sick Time Hours</v>
      </c>
      <c r="F142" s="11">
        <f t="shared" ref="F142:F205" ca="1" si="808">IF(E142="","",$E$5)</f>
        <v>2017</v>
      </c>
      <c r="G142" s="11" t="str">
        <f t="shared" si="806"/>
        <v>002830</v>
      </c>
      <c r="H142" s="33">
        <f>IF(G142="","",($C142*'VACSICK EST'!C$30))</f>
        <v>15.061889369617449</v>
      </c>
      <c r="I142" s="33">
        <f>IF(H142="","",($C142*'VACSICK EST'!D$30))</f>
        <v>12.976388578618876</v>
      </c>
      <c r="J142" s="33">
        <f>IF(I142="","",($C142*'VACSICK EST'!E$30))</f>
        <v>11.959898423929646</v>
      </c>
      <c r="K142" s="33">
        <f>IF(J142="","",($C142*'VACSICK EST'!F$30))</f>
        <v>10.593818813456551</v>
      </c>
      <c r="L142" s="33">
        <f>IF(K142="","",($C142*'VACSICK EST'!G$30))</f>
        <v>8.7845976393137697</v>
      </c>
      <c r="M142" s="33">
        <f>IF(L142="","",($C142*'VACSICK EST'!H$30))</f>
        <v>8.1538047715222266</v>
      </c>
      <c r="N142" s="33">
        <f>IF(M142="","",($C142*'VACSICK EST'!I$30))</f>
        <v>8.7435660130480581</v>
      </c>
      <c r="O142" s="33">
        <f>IF(N142="","",($C142*'VACSICK EST'!J$30))</f>
        <v>9.3973365915483971</v>
      </c>
      <c r="P142" s="33">
        <f>IF(O142="","",($C142*'VACSICK EST'!K$30))</f>
        <v>8.6702561741199862</v>
      </c>
      <c r="Q142" s="33">
        <f>IF(P142="","",($C142*'VACSICK EST'!L$30))</f>
        <v>8.5679506526308113</v>
      </c>
      <c r="R142" s="33">
        <f>IF(Q142="","",($C142*'VACSICK EST'!M$30))</f>
        <v>7.9869428247083336</v>
      </c>
      <c r="S142" s="33">
        <f>IF(R142="","",($C142*'VACSICK EST'!N$30))</f>
        <v>9.1035501474859011</v>
      </c>
    </row>
    <row r="143" spans="1:19" x14ac:dyDescent="0.25">
      <c r="A143" s="39" t="s">
        <v>47</v>
      </c>
      <c r="B143" s="39" t="s">
        <v>93</v>
      </c>
      <c r="C143" s="44">
        <v>4</v>
      </c>
      <c r="E143" s="11" t="str">
        <f t="shared" ref="E143" si="809">IF($B143="","","Union-Hrly - Headcount")</f>
        <v>Union-Hrly - Headcount</v>
      </c>
      <c r="F143" s="11">
        <f t="shared" ca="1" si="808"/>
        <v>2017</v>
      </c>
      <c r="G143" s="11" t="str">
        <f t="shared" si="806"/>
        <v>002840</v>
      </c>
      <c r="H143" s="13">
        <f t="shared" ref="H143" si="810">IF(G143="","",(IF($C143=0,0,$C143)))</f>
        <v>4</v>
      </c>
      <c r="I143" s="13">
        <f t="shared" ref="I143" si="811">IF(H143="","",(IF($C143=0,0,$C143)))</f>
        <v>4</v>
      </c>
      <c r="J143" s="13">
        <f t="shared" ref="J143" si="812">IF(I143="","",(IF($C143=0,0,$C143)))</f>
        <v>4</v>
      </c>
      <c r="K143" s="13">
        <f t="shared" ref="K143" si="813">IF(J143="","",(IF($C143=0,0,$C143)))</f>
        <v>4</v>
      </c>
      <c r="L143" s="13">
        <f t="shared" ref="L143" si="814">IF(K143="","",(IF($C143=0,0,$C143)))</f>
        <v>4</v>
      </c>
      <c r="M143" s="13">
        <f t="shared" ref="M143" si="815">IF(L143="","",(IF($C143=0,0,$C143)))</f>
        <v>4</v>
      </c>
      <c r="N143" s="13">
        <f t="shared" ref="N143" si="816">IF(M143="","",(IF($C143=0,0,$C143)))</f>
        <v>4</v>
      </c>
      <c r="O143" s="13">
        <f t="shared" ref="O143" si="817">IF(N143="","",(IF($C143=0,0,$C143)))</f>
        <v>4</v>
      </c>
      <c r="P143" s="13">
        <f t="shared" ref="P143" si="818">IF(O143="","",(IF($C143=0,0,$C143)))</f>
        <v>4</v>
      </c>
      <c r="Q143" s="13">
        <f t="shared" ref="Q143" si="819">IF(P143="","",(IF($C143=0,0,$C143)))</f>
        <v>4</v>
      </c>
      <c r="R143" s="13">
        <f t="shared" ref="R143" si="820">IF(Q143="","",(IF($C143=0,0,$C143)))</f>
        <v>4</v>
      </c>
      <c r="S143" s="13">
        <f t="shared" ref="S143" si="821">IF(R143="","",(IF($C143=0,0,$C143)))</f>
        <v>4</v>
      </c>
    </row>
    <row r="144" spans="1:19" x14ac:dyDescent="0.25">
      <c r="A144" s="39" t="s">
        <v>47</v>
      </c>
      <c r="B144" s="39" t="s">
        <v>92</v>
      </c>
      <c r="C144" s="44">
        <v>34.46</v>
      </c>
      <c r="E144" s="11" t="str">
        <f t="shared" ref="E144" si="822">IF($B144="","","Union-Hrly - Avg Hourly Rate")</f>
        <v>Union-Hrly - Avg Hourly Rate</v>
      </c>
      <c r="F144" s="11">
        <f t="shared" ca="1" si="808"/>
        <v>2017</v>
      </c>
      <c r="G144" s="11" t="str">
        <f t="shared" si="806"/>
        <v>002840</v>
      </c>
      <c r="H144" s="12">
        <f t="shared" ref="H144" si="823">IF(G144="","",(IF(C144=0,0,C144)*$G$4*$H$4*$I$4*$J$4))</f>
        <v>36.558613999999999</v>
      </c>
      <c r="I144" s="12">
        <f t="shared" ref="I144" si="824">IF(H144="","",(+H144))</f>
        <v>36.558613999999999</v>
      </c>
      <c r="J144" s="12">
        <f t="shared" ref="J144" si="825">IF(I144="","",(+I144))</f>
        <v>36.558613999999999</v>
      </c>
      <c r="K144" s="12">
        <f t="shared" ref="K144" si="826">IF(J144="","",(+J144))</f>
        <v>36.558613999999999</v>
      </c>
      <c r="L144" s="12">
        <f t="shared" ref="L144" si="827">IF(K144="","",(+K144))</f>
        <v>36.558613999999999</v>
      </c>
      <c r="M144" s="12">
        <f t="shared" ref="M144" si="828">IF(L144="","",(+L144))</f>
        <v>36.558613999999999</v>
      </c>
      <c r="N144" s="12">
        <f t="shared" ref="N144" si="829">IF(M144="","",(+M144))</f>
        <v>36.558613999999999</v>
      </c>
      <c r="O144" s="12">
        <f t="shared" ref="O144" si="830">IF(N144="","",(+N144))</f>
        <v>36.558613999999999</v>
      </c>
      <c r="P144" s="12">
        <f t="shared" ref="P144" si="831">IF(O144="","",(+O144))</f>
        <v>36.558613999999999</v>
      </c>
      <c r="Q144" s="12">
        <f t="shared" ref="Q144" si="832">IF(P144="","",(+P144))</f>
        <v>36.558613999999999</v>
      </c>
      <c r="R144" s="12">
        <f t="shared" ref="R144" si="833">IF(Q144="","",+Q144*$R$6)</f>
        <v>37.655372419999999</v>
      </c>
      <c r="S144" s="12">
        <f t="shared" ref="S144" si="834">IF(R144="","",+R144)</f>
        <v>37.655372419999999</v>
      </c>
    </row>
    <row r="145" spans="1:19" x14ac:dyDescent="0.25">
      <c r="A145" s="39" t="s">
        <v>47</v>
      </c>
      <c r="B145" s="39" t="s">
        <v>169</v>
      </c>
      <c r="C145" s="44"/>
      <c r="E145" s="11" t="str">
        <f t="shared" ref="E145" si="835">IF($B145="","","Union-Hrly - Other Offdty hrs/emp")</f>
        <v>Union-Hrly - Other Offdty hrs/emp</v>
      </c>
      <c r="F145" s="11">
        <f t="shared" ca="1" si="808"/>
        <v>2017</v>
      </c>
      <c r="G145" s="11" t="str">
        <f t="shared" si="806"/>
        <v>002840</v>
      </c>
      <c r="H145" s="36">
        <f t="shared" ref="H145:S145" si="836">IF(G145="","",IF(H$7="FEB",8,0))</f>
        <v>0</v>
      </c>
      <c r="I145" s="36">
        <f t="shared" si="836"/>
        <v>8</v>
      </c>
      <c r="J145" s="36">
        <f t="shared" si="836"/>
        <v>0</v>
      </c>
      <c r="K145" s="36">
        <f t="shared" si="836"/>
        <v>0</v>
      </c>
      <c r="L145" s="36">
        <f t="shared" si="836"/>
        <v>0</v>
      </c>
      <c r="M145" s="36">
        <f t="shared" si="836"/>
        <v>0</v>
      </c>
      <c r="N145" s="36">
        <f t="shared" si="836"/>
        <v>0</v>
      </c>
      <c r="O145" s="36">
        <f t="shared" si="836"/>
        <v>0</v>
      </c>
      <c r="P145" s="36">
        <f t="shared" si="836"/>
        <v>0</v>
      </c>
      <c r="Q145" s="36">
        <f t="shared" si="836"/>
        <v>0</v>
      </c>
      <c r="R145" s="36">
        <f t="shared" si="836"/>
        <v>0</v>
      </c>
      <c r="S145" s="36">
        <f t="shared" si="836"/>
        <v>0</v>
      </c>
    </row>
    <row r="146" spans="1:19" x14ac:dyDescent="0.25">
      <c r="A146" s="39" t="s">
        <v>47</v>
      </c>
      <c r="B146" s="39" t="s">
        <v>127</v>
      </c>
      <c r="C146" s="44">
        <v>760</v>
      </c>
      <c r="E146" s="11" t="str">
        <f t="shared" ref="E146" si="837">IF($B146="","","Union-Hrly - Vacation Hours")</f>
        <v>Union-Hrly - Vacation Hours</v>
      </c>
      <c r="F146" s="11">
        <f t="shared" ca="1" si="808"/>
        <v>2017</v>
      </c>
      <c r="G146" s="11" t="str">
        <f t="shared" si="806"/>
        <v>002840</v>
      </c>
      <c r="H146" s="33">
        <f>IF(G146="","",($C146*'VACSICK EST'!C$50))</f>
        <v>32.162084984343693</v>
      </c>
      <c r="I146" s="33">
        <f>IF(H146="","",($C146*'VACSICK EST'!D$50))</f>
        <v>34.272909440281772</v>
      </c>
      <c r="J146" s="33">
        <f>IF(I146="","",($C146*'VACSICK EST'!E$50))</f>
        <v>36.383733896219852</v>
      </c>
      <c r="K146" s="33">
        <f>IF(J146="","",($C146*'VACSICK EST'!F$50))</f>
        <v>52.896322721605706</v>
      </c>
      <c r="L146" s="33">
        <f>IF(K146="","",($C146*'VACSICK EST'!G$50))</f>
        <v>66.076623339217306</v>
      </c>
      <c r="M146" s="33">
        <f>IF(L146="","",($C146*'VACSICK EST'!H$50))</f>
        <v>74.646257915591704</v>
      </c>
      <c r="N146" s="33">
        <f>IF(M146="","",($C146*'VACSICK EST'!I$50))</f>
        <v>86.390572473696992</v>
      </c>
      <c r="O146" s="33">
        <f>IF(N146="","",($C146*'VACSICK EST'!J$50))</f>
        <v>58.485160451461326</v>
      </c>
      <c r="P146" s="33">
        <f>IF(O146="","",($C146*'VACSICK EST'!K$50))</f>
        <v>52.074508400093812</v>
      </c>
      <c r="Q146" s="33">
        <f>IF(P146="","",($C146*'VACSICK EST'!L$50))</f>
        <v>68.73344772109138</v>
      </c>
      <c r="R146" s="33">
        <f>IF(Q146="","",($C146*'VACSICK EST'!M$50))</f>
        <v>65.897750511247452</v>
      </c>
      <c r="S146" s="33">
        <f>IF(R146="","",($C146*'VACSICK EST'!N$50))</f>
        <v>131.98062814514901</v>
      </c>
    </row>
    <row r="147" spans="1:19" x14ac:dyDescent="0.25">
      <c r="A147" s="39" t="s">
        <v>47</v>
      </c>
      <c r="B147" s="39" t="s">
        <v>95</v>
      </c>
      <c r="C147" s="44">
        <v>160</v>
      </c>
      <c r="E147" s="11" t="str">
        <f t="shared" ref="E147" si="838">IF($B147="","","Union-Hrly - Sick Time Hours")</f>
        <v>Union-Hrly - Sick Time Hours</v>
      </c>
      <c r="F147" s="11">
        <f t="shared" ca="1" si="808"/>
        <v>2017</v>
      </c>
      <c r="G147" s="11" t="str">
        <f t="shared" si="806"/>
        <v>002840</v>
      </c>
      <c r="H147" s="33">
        <f>IF(G147="","",($C147*'VACSICK EST'!C$30))</f>
        <v>20.08251915948993</v>
      </c>
      <c r="I147" s="33">
        <f>IF(H147="","",($C147*'VACSICK EST'!D$30))</f>
        <v>17.301851438158501</v>
      </c>
      <c r="J147" s="33">
        <f>IF(I147="","",($C147*'VACSICK EST'!E$30))</f>
        <v>15.946531231906194</v>
      </c>
      <c r="K147" s="33">
        <f>IF(J147="","",($C147*'VACSICK EST'!F$30))</f>
        <v>14.1250917512754</v>
      </c>
      <c r="L147" s="33">
        <f>IF(K147="","",($C147*'VACSICK EST'!G$30))</f>
        <v>11.712796852418359</v>
      </c>
      <c r="M147" s="33">
        <f>IF(L147="","",($C147*'VACSICK EST'!H$30))</f>
        <v>10.871739695362969</v>
      </c>
      <c r="N147" s="33">
        <f>IF(M147="","",($C147*'VACSICK EST'!I$30))</f>
        <v>11.658088017397411</v>
      </c>
      <c r="O147" s="33">
        <f>IF(N147="","",($C147*'VACSICK EST'!J$30))</f>
        <v>12.52978212206453</v>
      </c>
      <c r="P147" s="33">
        <f>IF(O147="","",($C147*'VACSICK EST'!K$30))</f>
        <v>11.560341565493315</v>
      </c>
      <c r="Q147" s="33">
        <f>IF(P147="","",($C147*'VACSICK EST'!L$30))</f>
        <v>11.423934203507748</v>
      </c>
      <c r="R147" s="33">
        <f>IF(Q147="","",($C147*'VACSICK EST'!M$30))</f>
        <v>10.649257099611111</v>
      </c>
      <c r="S147" s="33">
        <f>IF(R147="","",($C147*'VACSICK EST'!N$30))</f>
        <v>12.138066863314535</v>
      </c>
    </row>
    <row r="148" spans="1:19" x14ac:dyDescent="0.25">
      <c r="A148" s="39" t="s">
        <v>48</v>
      </c>
      <c r="B148" s="39" t="s">
        <v>93</v>
      </c>
      <c r="C148" s="44">
        <v>9</v>
      </c>
      <c r="E148" s="11" t="str">
        <f t="shared" ref="E148" si="839">IF($B148="","","Union-Hrly - Headcount")</f>
        <v>Union-Hrly - Headcount</v>
      </c>
      <c r="F148" s="11">
        <f t="shared" ca="1" si="808"/>
        <v>2017</v>
      </c>
      <c r="G148" s="11" t="str">
        <f t="shared" si="806"/>
        <v>003030</v>
      </c>
      <c r="H148" s="13">
        <f t="shared" ref="H148" si="840">IF(G148="","",(IF($C148=0,0,$C148)))</f>
        <v>9</v>
      </c>
      <c r="I148" s="13">
        <f t="shared" ref="I148" si="841">IF(H148="","",(IF($C148=0,0,$C148)))</f>
        <v>9</v>
      </c>
      <c r="J148" s="13">
        <f t="shared" ref="J148" si="842">IF(I148="","",(IF($C148=0,0,$C148)))</f>
        <v>9</v>
      </c>
      <c r="K148" s="13">
        <f t="shared" ref="K148" si="843">IF(J148="","",(IF($C148=0,0,$C148)))</f>
        <v>9</v>
      </c>
      <c r="L148" s="13">
        <f t="shared" ref="L148" si="844">IF(K148="","",(IF($C148=0,0,$C148)))</f>
        <v>9</v>
      </c>
      <c r="M148" s="13">
        <f t="shared" ref="M148" si="845">IF(L148="","",(IF($C148=0,0,$C148)))</f>
        <v>9</v>
      </c>
      <c r="N148" s="13">
        <f t="shared" ref="N148" si="846">IF(M148="","",(IF($C148=0,0,$C148)))</f>
        <v>9</v>
      </c>
      <c r="O148" s="13">
        <f t="shared" ref="O148" si="847">IF(N148="","",(IF($C148=0,0,$C148)))</f>
        <v>9</v>
      </c>
      <c r="P148" s="13">
        <f t="shared" ref="P148" si="848">IF(O148="","",(IF($C148=0,0,$C148)))</f>
        <v>9</v>
      </c>
      <c r="Q148" s="13">
        <f t="shared" ref="Q148" si="849">IF(P148="","",(IF($C148=0,0,$C148)))</f>
        <v>9</v>
      </c>
      <c r="R148" s="13">
        <f t="shared" ref="R148" si="850">IF(Q148="","",(IF($C148=0,0,$C148)))</f>
        <v>9</v>
      </c>
      <c r="S148" s="13">
        <f t="shared" ref="S148" si="851">IF(R148="","",(IF($C148=0,0,$C148)))</f>
        <v>9</v>
      </c>
    </row>
    <row r="149" spans="1:19" x14ac:dyDescent="0.25">
      <c r="A149" s="39" t="s">
        <v>48</v>
      </c>
      <c r="B149" s="39" t="s">
        <v>92</v>
      </c>
      <c r="C149" s="44">
        <v>32.994444444444447</v>
      </c>
      <c r="E149" s="11" t="str">
        <f t="shared" ref="E149" si="852">IF($B149="","","Union-Hrly - Avg Hourly Rate")</f>
        <v>Union-Hrly - Avg Hourly Rate</v>
      </c>
      <c r="F149" s="11">
        <f t="shared" ca="1" si="808"/>
        <v>2017</v>
      </c>
      <c r="G149" s="11" t="str">
        <f t="shared" si="806"/>
        <v>003030</v>
      </c>
      <c r="H149" s="12">
        <f t="shared" ref="H149" si="853">IF(G149="","",(IF(C149=0,0,C149)*$G$4*$H$4*$I$4*$J$4))</f>
        <v>35.003806111111118</v>
      </c>
      <c r="I149" s="12">
        <f t="shared" ref="I149" si="854">IF(H149="","",(+H149))</f>
        <v>35.003806111111118</v>
      </c>
      <c r="J149" s="12">
        <f t="shared" ref="J149" si="855">IF(I149="","",(+I149))</f>
        <v>35.003806111111118</v>
      </c>
      <c r="K149" s="12">
        <f t="shared" ref="K149" si="856">IF(J149="","",(+J149))</f>
        <v>35.003806111111118</v>
      </c>
      <c r="L149" s="12">
        <f t="shared" ref="L149" si="857">IF(K149="","",(+K149))</f>
        <v>35.003806111111118</v>
      </c>
      <c r="M149" s="12">
        <f t="shared" ref="M149" si="858">IF(L149="","",(+L149))</f>
        <v>35.003806111111118</v>
      </c>
      <c r="N149" s="12">
        <f t="shared" ref="N149" si="859">IF(M149="","",(+M149))</f>
        <v>35.003806111111118</v>
      </c>
      <c r="O149" s="12">
        <f t="shared" ref="O149" si="860">IF(N149="","",(+N149))</f>
        <v>35.003806111111118</v>
      </c>
      <c r="P149" s="12">
        <f t="shared" ref="P149" si="861">IF(O149="","",(+O149))</f>
        <v>35.003806111111118</v>
      </c>
      <c r="Q149" s="12">
        <f t="shared" ref="Q149" si="862">IF(P149="","",(+P149))</f>
        <v>35.003806111111118</v>
      </c>
      <c r="R149" s="12">
        <f t="shared" ref="R149" si="863">IF(Q149="","",+Q149*$R$6)</f>
        <v>36.053920294444453</v>
      </c>
      <c r="S149" s="12">
        <f t="shared" ref="S149" si="864">IF(R149="","",+R149)</f>
        <v>36.053920294444453</v>
      </c>
    </row>
    <row r="150" spans="1:19" x14ac:dyDescent="0.25">
      <c r="A150" s="39" t="s">
        <v>48</v>
      </c>
      <c r="B150" s="39" t="s">
        <v>169</v>
      </c>
      <c r="C150" s="44"/>
      <c r="E150" s="11" t="str">
        <f t="shared" ref="E150" si="865">IF($B150="","","Union-Hrly - Other Offdty hrs/emp")</f>
        <v>Union-Hrly - Other Offdty hrs/emp</v>
      </c>
      <c r="F150" s="11">
        <f t="shared" ca="1" si="808"/>
        <v>2017</v>
      </c>
      <c r="G150" s="11" t="str">
        <f t="shared" si="806"/>
        <v>003030</v>
      </c>
      <c r="H150" s="36">
        <f t="shared" ref="H150:S150" si="866">IF(G150="","",IF(H$7="FEB",8,0))</f>
        <v>0</v>
      </c>
      <c r="I150" s="36">
        <f t="shared" si="866"/>
        <v>8</v>
      </c>
      <c r="J150" s="36">
        <f t="shared" si="866"/>
        <v>0</v>
      </c>
      <c r="K150" s="36">
        <f t="shared" si="866"/>
        <v>0</v>
      </c>
      <c r="L150" s="36">
        <f t="shared" si="866"/>
        <v>0</v>
      </c>
      <c r="M150" s="36">
        <f t="shared" si="866"/>
        <v>0</v>
      </c>
      <c r="N150" s="36">
        <f t="shared" si="866"/>
        <v>0</v>
      </c>
      <c r="O150" s="36">
        <f t="shared" si="866"/>
        <v>0</v>
      </c>
      <c r="P150" s="36">
        <f t="shared" si="866"/>
        <v>0</v>
      </c>
      <c r="Q150" s="36">
        <f t="shared" si="866"/>
        <v>0</v>
      </c>
      <c r="R150" s="36">
        <f t="shared" si="866"/>
        <v>0</v>
      </c>
      <c r="S150" s="36">
        <f t="shared" si="866"/>
        <v>0</v>
      </c>
    </row>
    <row r="151" spans="1:19" x14ac:dyDescent="0.25">
      <c r="A151" s="39" t="s">
        <v>48</v>
      </c>
      <c r="B151" s="39" t="s">
        <v>127</v>
      </c>
      <c r="C151" s="44">
        <v>1240</v>
      </c>
      <c r="E151" s="11" t="str">
        <f t="shared" ref="E151" si="867">IF($B151="","","Union-Hrly - Vacation Hours")</f>
        <v>Union-Hrly - Vacation Hours</v>
      </c>
      <c r="F151" s="11">
        <f t="shared" ca="1" si="808"/>
        <v>2017</v>
      </c>
      <c r="G151" s="11" t="str">
        <f t="shared" si="806"/>
        <v>003030</v>
      </c>
      <c r="H151" s="33">
        <f>IF(G151="","",($C151*'VACSICK EST'!C$50))</f>
        <v>52.474980763929182</v>
      </c>
      <c r="I151" s="33">
        <f>IF(H151="","",($C151*'VACSICK EST'!D$50))</f>
        <v>55.918957507828161</v>
      </c>
      <c r="J151" s="33">
        <f>IF(I151="","",($C151*'VACSICK EST'!E$50))</f>
        <v>59.362934251727125</v>
      </c>
      <c r="K151" s="33">
        <f>IF(J151="","",($C151*'VACSICK EST'!F$50))</f>
        <v>86.304526545777733</v>
      </c>
      <c r="L151" s="33">
        <f>IF(K151="","",($C151*'VACSICK EST'!G$50))</f>
        <v>107.80922755345982</v>
      </c>
      <c r="M151" s="33">
        <f>IF(L151="","",($C151*'VACSICK EST'!H$50))</f>
        <v>121.79126291491279</v>
      </c>
      <c r="N151" s="33">
        <f>IF(M151="","",($C151*'VACSICK EST'!I$50))</f>
        <v>140.95303929918981</v>
      </c>
      <c r="O151" s="33">
        <f>IF(N151="","",($C151*'VACSICK EST'!J$50))</f>
        <v>95.423156526068468</v>
      </c>
      <c r="P151" s="33">
        <f>IF(O151="","",($C151*'VACSICK EST'!K$50))</f>
        <v>84.963671600153063</v>
      </c>
      <c r="Q151" s="33">
        <f>IF(P151="","",($C151*'VACSICK EST'!L$50))</f>
        <v>112.14404628178066</v>
      </c>
      <c r="R151" s="33">
        <f>IF(Q151="","",($C151*'VACSICK EST'!M$50))</f>
        <v>107.51738241308794</v>
      </c>
      <c r="S151" s="33">
        <f>IF(R151="","",($C151*'VACSICK EST'!N$50))</f>
        <v>215.33681434208523</v>
      </c>
    </row>
    <row r="152" spans="1:19" x14ac:dyDescent="0.25">
      <c r="A152" s="39" t="s">
        <v>48</v>
      </c>
      <c r="B152" s="39" t="s">
        <v>95</v>
      </c>
      <c r="C152" s="44">
        <v>360</v>
      </c>
      <c r="E152" s="11" t="str">
        <f t="shared" ref="E152" si="868">IF($B152="","","Union-Hrly - Sick Time Hours")</f>
        <v>Union-Hrly - Sick Time Hours</v>
      </c>
      <c r="F152" s="11">
        <f t="shared" ca="1" si="808"/>
        <v>2017</v>
      </c>
      <c r="G152" s="11" t="str">
        <f t="shared" si="806"/>
        <v>003030</v>
      </c>
      <c r="H152" s="33">
        <f>IF(G152="","",($C152*'VACSICK EST'!C$30))</f>
        <v>45.185668108852347</v>
      </c>
      <c r="I152" s="33">
        <f>IF(H152="","",($C152*'VACSICK EST'!D$30))</f>
        <v>38.929165735856621</v>
      </c>
      <c r="J152" s="33">
        <f>IF(I152="","",($C152*'VACSICK EST'!E$30))</f>
        <v>35.879695271788933</v>
      </c>
      <c r="K152" s="33">
        <f>IF(J152="","",($C152*'VACSICK EST'!F$30))</f>
        <v>31.781456440369652</v>
      </c>
      <c r="L152" s="33">
        <f>IF(K152="","",($C152*'VACSICK EST'!G$30))</f>
        <v>26.353792917941309</v>
      </c>
      <c r="M152" s="33">
        <f>IF(L152="","",($C152*'VACSICK EST'!H$30))</f>
        <v>24.461414314566682</v>
      </c>
      <c r="N152" s="33">
        <f>IF(M152="","",($C152*'VACSICK EST'!I$30))</f>
        <v>26.230698039144173</v>
      </c>
      <c r="O152" s="33">
        <f>IF(N152="","",($C152*'VACSICK EST'!J$30))</f>
        <v>28.192009774645193</v>
      </c>
      <c r="P152" s="33">
        <f>IF(O152="","",($C152*'VACSICK EST'!K$30))</f>
        <v>26.01076852235996</v>
      </c>
      <c r="Q152" s="33">
        <f>IF(P152="","",($C152*'VACSICK EST'!L$30))</f>
        <v>25.703851957892432</v>
      </c>
      <c r="R152" s="33">
        <f>IF(Q152="","",($C152*'VACSICK EST'!M$30))</f>
        <v>23.960828474125002</v>
      </c>
      <c r="S152" s="33">
        <f>IF(R152="","",($C152*'VACSICK EST'!N$30))</f>
        <v>27.3106504424577</v>
      </c>
    </row>
    <row r="153" spans="1:19" x14ac:dyDescent="0.25">
      <c r="A153" s="39" t="s">
        <v>49</v>
      </c>
      <c r="B153" s="39" t="s">
        <v>93</v>
      </c>
      <c r="C153" s="44">
        <v>7</v>
      </c>
      <c r="E153" s="11" t="str">
        <f t="shared" ref="E153" si="869">IF($B153="","","Union-Hrly - Headcount")</f>
        <v>Union-Hrly - Headcount</v>
      </c>
      <c r="F153" s="11">
        <f t="shared" ca="1" si="808"/>
        <v>2017</v>
      </c>
      <c r="G153" s="11" t="str">
        <f t="shared" si="806"/>
        <v>003110</v>
      </c>
      <c r="H153" s="13">
        <f t="shared" ref="H153" si="870">IF(G153="","",(IF($C153=0,0,$C153)))</f>
        <v>7</v>
      </c>
      <c r="I153" s="13">
        <f t="shared" ref="I153" si="871">IF(H153="","",(IF($C153=0,0,$C153)))</f>
        <v>7</v>
      </c>
      <c r="J153" s="13">
        <f t="shared" ref="J153" si="872">IF(I153="","",(IF($C153=0,0,$C153)))</f>
        <v>7</v>
      </c>
      <c r="K153" s="13">
        <f t="shared" ref="K153" si="873">IF(J153="","",(IF($C153=0,0,$C153)))</f>
        <v>7</v>
      </c>
      <c r="L153" s="13">
        <f t="shared" ref="L153" si="874">IF(K153="","",(IF($C153=0,0,$C153)))</f>
        <v>7</v>
      </c>
      <c r="M153" s="13">
        <f t="shared" ref="M153" si="875">IF(L153="","",(IF($C153=0,0,$C153)))</f>
        <v>7</v>
      </c>
      <c r="N153" s="13">
        <f t="shared" ref="N153" si="876">IF(M153="","",(IF($C153=0,0,$C153)))</f>
        <v>7</v>
      </c>
      <c r="O153" s="13">
        <f t="shared" ref="O153" si="877">IF(N153="","",(IF($C153=0,0,$C153)))</f>
        <v>7</v>
      </c>
      <c r="P153" s="13">
        <f t="shared" ref="P153" si="878">IF(O153="","",(IF($C153=0,0,$C153)))</f>
        <v>7</v>
      </c>
      <c r="Q153" s="13">
        <f t="shared" ref="Q153" si="879">IF(P153="","",(IF($C153=0,0,$C153)))</f>
        <v>7</v>
      </c>
      <c r="R153" s="13">
        <f t="shared" ref="R153" si="880">IF(Q153="","",(IF($C153=0,0,$C153)))</f>
        <v>7</v>
      </c>
      <c r="S153" s="13">
        <f t="shared" ref="S153" si="881">IF(R153="","",(IF($C153=0,0,$C153)))</f>
        <v>7</v>
      </c>
    </row>
    <row r="154" spans="1:19" x14ac:dyDescent="0.25">
      <c r="A154" s="39" t="s">
        <v>49</v>
      </c>
      <c r="B154" s="39" t="s">
        <v>92</v>
      </c>
      <c r="C154" s="44">
        <v>30.488571428571429</v>
      </c>
      <c r="E154" s="11" t="str">
        <f t="shared" ref="E154" si="882">IF($B154="","","Union-Hrly - Avg Hourly Rate")</f>
        <v>Union-Hrly - Avg Hourly Rate</v>
      </c>
      <c r="F154" s="11">
        <f t="shared" ca="1" si="808"/>
        <v>2017</v>
      </c>
      <c r="G154" s="11" t="str">
        <f t="shared" si="806"/>
        <v>003110</v>
      </c>
      <c r="H154" s="12">
        <f t="shared" ref="H154" si="883">IF(G154="","",(IF(C154=0,0,C154)*$G$4*$H$4*$I$4*$J$4))</f>
        <v>32.345325428571435</v>
      </c>
      <c r="I154" s="12">
        <f t="shared" ref="I154" si="884">IF(H154="","",(+H154))</f>
        <v>32.345325428571435</v>
      </c>
      <c r="J154" s="12">
        <f t="shared" ref="J154" si="885">IF(I154="","",(+I154))</f>
        <v>32.345325428571435</v>
      </c>
      <c r="K154" s="12">
        <f t="shared" ref="K154" si="886">IF(J154="","",(+J154))</f>
        <v>32.345325428571435</v>
      </c>
      <c r="L154" s="12">
        <f t="shared" ref="L154" si="887">IF(K154="","",(+K154))</f>
        <v>32.345325428571435</v>
      </c>
      <c r="M154" s="12">
        <f t="shared" ref="M154" si="888">IF(L154="","",(+L154))</f>
        <v>32.345325428571435</v>
      </c>
      <c r="N154" s="12">
        <f t="shared" ref="N154" si="889">IF(M154="","",(+M154))</f>
        <v>32.345325428571435</v>
      </c>
      <c r="O154" s="12">
        <f t="shared" ref="O154" si="890">IF(N154="","",(+N154))</f>
        <v>32.345325428571435</v>
      </c>
      <c r="P154" s="12">
        <f t="shared" ref="P154" si="891">IF(O154="","",(+O154))</f>
        <v>32.345325428571435</v>
      </c>
      <c r="Q154" s="12">
        <f t="shared" ref="Q154" si="892">IF(P154="","",(+P154))</f>
        <v>32.345325428571435</v>
      </c>
      <c r="R154" s="12">
        <f t="shared" ref="R154" si="893">IF(Q154="","",+Q154*$R$6)</f>
        <v>33.315685191428578</v>
      </c>
      <c r="S154" s="12">
        <f t="shared" ref="S154" si="894">IF(R154="","",+R154)</f>
        <v>33.315685191428578</v>
      </c>
    </row>
    <row r="155" spans="1:19" x14ac:dyDescent="0.25">
      <c r="A155" s="39" t="s">
        <v>49</v>
      </c>
      <c r="B155" s="39" t="s">
        <v>169</v>
      </c>
      <c r="C155" s="44"/>
      <c r="E155" s="11" t="str">
        <f t="shared" ref="E155" si="895">IF($B155="","","Union-Hrly - Other Offdty hrs/emp")</f>
        <v>Union-Hrly - Other Offdty hrs/emp</v>
      </c>
      <c r="F155" s="11">
        <f t="shared" ca="1" si="808"/>
        <v>2017</v>
      </c>
      <c r="G155" s="11" t="str">
        <f t="shared" si="806"/>
        <v>003110</v>
      </c>
      <c r="H155" s="36">
        <f t="shared" ref="H155:S155" si="896">IF(G155="","",IF(H$7="FEB",8,0))</f>
        <v>0</v>
      </c>
      <c r="I155" s="36">
        <f t="shared" si="896"/>
        <v>8</v>
      </c>
      <c r="J155" s="36">
        <f t="shared" si="896"/>
        <v>0</v>
      </c>
      <c r="K155" s="36">
        <f t="shared" si="896"/>
        <v>0</v>
      </c>
      <c r="L155" s="36">
        <f t="shared" si="896"/>
        <v>0</v>
      </c>
      <c r="M155" s="36">
        <f t="shared" si="896"/>
        <v>0</v>
      </c>
      <c r="N155" s="36">
        <f t="shared" si="896"/>
        <v>0</v>
      </c>
      <c r="O155" s="36">
        <f t="shared" si="896"/>
        <v>0</v>
      </c>
      <c r="P155" s="36">
        <f t="shared" si="896"/>
        <v>0</v>
      </c>
      <c r="Q155" s="36">
        <f t="shared" si="896"/>
        <v>0</v>
      </c>
      <c r="R155" s="36">
        <f t="shared" si="896"/>
        <v>0</v>
      </c>
      <c r="S155" s="36">
        <f t="shared" si="896"/>
        <v>0</v>
      </c>
    </row>
    <row r="156" spans="1:19" x14ac:dyDescent="0.25">
      <c r="A156" s="39" t="s">
        <v>49</v>
      </c>
      <c r="B156" s="39" t="s">
        <v>127</v>
      </c>
      <c r="C156" s="44">
        <v>1080</v>
      </c>
      <c r="E156" s="11" t="str">
        <f t="shared" ref="E156" si="897">IF($B156="","","Union-Hrly - Vacation Hours")</f>
        <v>Union-Hrly - Vacation Hours</v>
      </c>
      <c r="F156" s="11">
        <f t="shared" ca="1" si="808"/>
        <v>2017</v>
      </c>
      <c r="G156" s="11" t="str">
        <f t="shared" si="806"/>
        <v>003110</v>
      </c>
      <c r="H156" s="33">
        <f>IF(G156="","",($C156*'VACSICK EST'!C$50))</f>
        <v>45.70401550406735</v>
      </c>
      <c r="I156" s="33">
        <f>IF(H156="","",($C156*'VACSICK EST'!D$50))</f>
        <v>48.703608151979367</v>
      </c>
      <c r="J156" s="33">
        <f>IF(I156="","",($C156*'VACSICK EST'!E$50))</f>
        <v>51.70320079989137</v>
      </c>
      <c r="K156" s="33">
        <f>IF(J156="","",($C156*'VACSICK EST'!F$50))</f>
        <v>75.168458604387055</v>
      </c>
      <c r="L156" s="33">
        <f>IF(K156="","",($C156*'VACSICK EST'!G$50))</f>
        <v>93.898359482045649</v>
      </c>
      <c r="M156" s="33">
        <f>IF(L156="","",($C156*'VACSICK EST'!H$50))</f>
        <v>106.07626124847243</v>
      </c>
      <c r="N156" s="33">
        <f>IF(M156="","",($C156*'VACSICK EST'!I$50))</f>
        <v>122.76555035735888</v>
      </c>
      <c r="O156" s="33">
        <f>IF(N156="","",($C156*'VACSICK EST'!J$50))</f>
        <v>83.110491167866087</v>
      </c>
      <c r="P156" s="33">
        <f>IF(O156="","",($C156*'VACSICK EST'!K$50))</f>
        <v>74.000617200133306</v>
      </c>
      <c r="Q156" s="33">
        <f>IF(P156="","",($C156*'VACSICK EST'!L$50))</f>
        <v>97.673846761550905</v>
      </c>
      <c r="R156" s="33">
        <f>IF(Q156="","",($C156*'VACSICK EST'!M$50))</f>
        <v>93.644171779141104</v>
      </c>
      <c r="S156" s="33">
        <f>IF(R156="","",($C156*'VACSICK EST'!N$50))</f>
        <v>187.55141894310648</v>
      </c>
    </row>
    <row r="157" spans="1:19" x14ac:dyDescent="0.25">
      <c r="A157" s="39" t="s">
        <v>49</v>
      </c>
      <c r="B157" s="39" t="s">
        <v>95</v>
      </c>
      <c r="C157" s="44">
        <v>280</v>
      </c>
      <c r="E157" s="11" t="str">
        <f t="shared" ref="E157" si="898">IF($B157="","","Union-Hrly - Sick Time Hours")</f>
        <v>Union-Hrly - Sick Time Hours</v>
      </c>
      <c r="F157" s="11">
        <f t="shared" ca="1" si="808"/>
        <v>2017</v>
      </c>
      <c r="G157" s="11" t="str">
        <f t="shared" si="806"/>
        <v>003110</v>
      </c>
      <c r="H157" s="33">
        <f>IF(G157="","",($C157*'VACSICK EST'!C$30))</f>
        <v>35.14440852910738</v>
      </c>
      <c r="I157" s="33">
        <f>IF(H157="","",($C157*'VACSICK EST'!D$30))</f>
        <v>30.278240016777374</v>
      </c>
      <c r="J157" s="33">
        <f>IF(I157="","",($C157*'VACSICK EST'!E$30))</f>
        <v>27.90642965583584</v>
      </c>
      <c r="K157" s="33">
        <f>IF(J157="","",($C157*'VACSICK EST'!F$30))</f>
        <v>24.718910564731949</v>
      </c>
      <c r="L157" s="33">
        <f>IF(K157="","",($C157*'VACSICK EST'!G$30))</f>
        <v>20.497394491732127</v>
      </c>
      <c r="M157" s="33">
        <f>IF(L157="","",($C157*'VACSICK EST'!H$30))</f>
        <v>19.025544466885197</v>
      </c>
      <c r="N157" s="33">
        <f>IF(M157="","",($C157*'VACSICK EST'!I$30))</f>
        <v>20.401654030445467</v>
      </c>
      <c r="O157" s="33">
        <f>IF(N157="","",($C157*'VACSICK EST'!J$30))</f>
        <v>21.927118713612927</v>
      </c>
      <c r="P157" s="33">
        <f>IF(O157="","",($C157*'VACSICK EST'!K$30))</f>
        <v>20.230597739613302</v>
      </c>
      <c r="Q157" s="33">
        <f>IF(P157="","",($C157*'VACSICK EST'!L$30))</f>
        <v>19.991884856138562</v>
      </c>
      <c r="R157" s="33">
        <f>IF(Q157="","",($C157*'VACSICK EST'!M$30))</f>
        <v>18.636199924319445</v>
      </c>
      <c r="S157" s="33">
        <f>IF(R157="","",($C157*'VACSICK EST'!N$30))</f>
        <v>21.241617010800436</v>
      </c>
    </row>
    <row r="158" spans="1:19" x14ac:dyDescent="0.25">
      <c r="A158" s="39" t="s">
        <v>50</v>
      </c>
      <c r="B158" s="39" t="s">
        <v>93</v>
      </c>
      <c r="C158" s="44">
        <v>20</v>
      </c>
      <c r="E158" s="11" t="str">
        <f t="shared" ref="E158" si="899">IF($B158="","","Union-Hrly - Headcount")</f>
        <v>Union-Hrly - Headcount</v>
      </c>
      <c r="F158" s="11">
        <f t="shared" ca="1" si="808"/>
        <v>2017</v>
      </c>
      <c r="G158" s="11" t="str">
        <f t="shared" si="806"/>
        <v>003160</v>
      </c>
      <c r="H158" s="13">
        <f t="shared" ref="H158" si="900">IF(G158="","",(IF($C158=0,0,$C158)))</f>
        <v>20</v>
      </c>
      <c r="I158" s="13">
        <f t="shared" ref="I158" si="901">IF(H158="","",(IF($C158=0,0,$C158)))</f>
        <v>20</v>
      </c>
      <c r="J158" s="13">
        <f t="shared" ref="J158" si="902">IF(I158="","",(IF($C158=0,0,$C158)))</f>
        <v>20</v>
      </c>
      <c r="K158" s="13">
        <f t="shared" ref="K158" si="903">IF(J158="","",(IF($C158=0,0,$C158)))</f>
        <v>20</v>
      </c>
      <c r="L158" s="13">
        <f t="shared" ref="L158" si="904">IF(K158="","",(IF($C158=0,0,$C158)))</f>
        <v>20</v>
      </c>
      <c r="M158" s="13">
        <f t="shared" ref="M158" si="905">IF(L158="","",(IF($C158=0,0,$C158)))</f>
        <v>20</v>
      </c>
      <c r="N158" s="13">
        <f t="shared" ref="N158" si="906">IF(M158="","",(IF($C158=0,0,$C158)))</f>
        <v>20</v>
      </c>
      <c r="O158" s="13">
        <f t="shared" ref="O158" si="907">IF(N158="","",(IF($C158=0,0,$C158)))</f>
        <v>20</v>
      </c>
      <c r="P158" s="13">
        <f t="shared" ref="P158" si="908">IF(O158="","",(IF($C158=0,0,$C158)))</f>
        <v>20</v>
      </c>
      <c r="Q158" s="13">
        <f t="shared" ref="Q158" si="909">IF(P158="","",(IF($C158=0,0,$C158)))</f>
        <v>20</v>
      </c>
      <c r="R158" s="13">
        <f t="shared" ref="R158" si="910">IF(Q158="","",(IF($C158=0,0,$C158)))</f>
        <v>20</v>
      </c>
      <c r="S158" s="13">
        <f t="shared" ref="S158" si="911">IF(R158="","",(IF($C158=0,0,$C158)))</f>
        <v>20</v>
      </c>
    </row>
    <row r="159" spans="1:19" x14ac:dyDescent="0.25">
      <c r="A159" s="39" t="s">
        <v>50</v>
      </c>
      <c r="B159" s="39" t="s">
        <v>92</v>
      </c>
      <c r="C159" s="44">
        <v>33.906499999999987</v>
      </c>
      <c r="E159" s="11" t="str">
        <f t="shared" ref="E159" si="912">IF($B159="","","Union-Hrly - Avg Hourly Rate")</f>
        <v>Union-Hrly - Avg Hourly Rate</v>
      </c>
      <c r="F159" s="11">
        <f t="shared" ca="1" si="808"/>
        <v>2017</v>
      </c>
      <c r="G159" s="11" t="str">
        <f t="shared" si="806"/>
        <v>003160</v>
      </c>
      <c r="H159" s="12">
        <f t="shared" ref="H159" si="913">IF(G159="","",(IF(C159=0,0,C159)*$G$4*$H$4*$I$4*$J$4))</f>
        <v>35.971405849999989</v>
      </c>
      <c r="I159" s="12">
        <f t="shared" ref="I159" si="914">IF(H159="","",(+H159))</f>
        <v>35.971405849999989</v>
      </c>
      <c r="J159" s="12">
        <f t="shared" ref="J159" si="915">IF(I159="","",(+I159))</f>
        <v>35.971405849999989</v>
      </c>
      <c r="K159" s="12">
        <f t="shared" ref="K159" si="916">IF(J159="","",(+J159))</f>
        <v>35.971405849999989</v>
      </c>
      <c r="L159" s="12">
        <f t="shared" ref="L159" si="917">IF(K159="","",(+K159))</f>
        <v>35.971405849999989</v>
      </c>
      <c r="M159" s="12">
        <f t="shared" ref="M159" si="918">IF(L159="","",(+L159))</f>
        <v>35.971405849999989</v>
      </c>
      <c r="N159" s="12">
        <f t="shared" ref="N159" si="919">IF(M159="","",(+M159))</f>
        <v>35.971405849999989</v>
      </c>
      <c r="O159" s="12">
        <f t="shared" ref="O159" si="920">IF(N159="","",(+N159))</f>
        <v>35.971405849999989</v>
      </c>
      <c r="P159" s="12">
        <f t="shared" ref="P159" si="921">IF(O159="","",(+O159))</f>
        <v>35.971405849999989</v>
      </c>
      <c r="Q159" s="12">
        <f t="shared" ref="Q159" si="922">IF(P159="","",(+P159))</f>
        <v>35.971405849999989</v>
      </c>
      <c r="R159" s="12">
        <f t="shared" ref="R159" si="923">IF(Q159="","",+Q159*$R$6)</f>
        <v>37.050548025499992</v>
      </c>
      <c r="S159" s="12">
        <f t="shared" ref="S159" si="924">IF(R159="","",+R159)</f>
        <v>37.050548025499992</v>
      </c>
    </row>
    <row r="160" spans="1:19" x14ac:dyDescent="0.25">
      <c r="A160" s="39" t="s">
        <v>50</v>
      </c>
      <c r="B160" s="39" t="s">
        <v>169</v>
      </c>
      <c r="C160" s="44"/>
      <c r="E160" s="11" t="str">
        <f t="shared" ref="E160" si="925">IF($B160="","","Union-Hrly - Other Offdty hrs/emp")</f>
        <v>Union-Hrly - Other Offdty hrs/emp</v>
      </c>
      <c r="F160" s="11">
        <f t="shared" ca="1" si="808"/>
        <v>2017</v>
      </c>
      <c r="G160" s="11" t="str">
        <f t="shared" si="806"/>
        <v>003160</v>
      </c>
      <c r="H160" s="36">
        <f t="shared" ref="H160:S160" si="926">IF(G160="","",IF(H$7="FEB",8,0))</f>
        <v>0</v>
      </c>
      <c r="I160" s="36">
        <f t="shared" si="926"/>
        <v>8</v>
      </c>
      <c r="J160" s="36">
        <f t="shared" si="926"/>
        <v>0</v>
      </c>
      <c r="K160" s="36">
        <f t="shared" si="926"/>
        <v>0</v>
      </c>
      <c r="L160" s="36">
        <f t="shared" si="926"/>
        <v>0</v>
      </c>
      <c r="M160" s="36">
        <f t="shared" si="926"/>
        <v>0</v>
      </c>
      <c r="N160" s="36">
        <f t="shared" si="926"/>
        <v>0</v>
      </c>
      <c r="O160" s="36">
        <f t="shared" si="926"/>
        <v>0</v>
      </c>
      <c r="P160" s="36">
        <f t="shared" si="926"/>
        <v>0</v>
      </c>
      <c r="Q160" s="36">
        <f t="shared" si="926"/>
        <v>0</v>
      </c>
      <c r="R160" s="36">
        <f t="shared" si="926"/>
        <v>0</v>
      </c>
      <c r="S160" s="36">
        <f t="shared" si="926"/>
        <v>0</v>
      </c>
    </row>
    <row r="161" spans="1:19" x14ac:dyDescent="0.25">
      <c r="A161" s="39" t="s">
        <v>50</v>
      </c>
      <c r="B161" s="39" t="s">
        <v>127</v>
      </c>
      <c r="C161" s="44">
        <v>3000</v>
      </c>
      <c r="E161" s="11" t="str">
        <f t="shared" ref="E161" si="927">IF($B161="","","Union-Hrly - Vacation Hours")</f>
        <v>Union-Hrly - Vacation Hours</v>
      </c>
      <c r="F161" s="11">
        <f t="shared" ca="1" si="808"/>
        <v>2017</v>
      </c>
      <c r="G161" s="11" t="str">
        <f t="shared" si="806"/>
        <v>003160</v>
      </c>
      <c r="H161" s="33">
        <f>IF(G161="","",($C161*'VACSICK EST'!C$50))</f>
        <v>126.95559862240931</v>
      </c>
      <c r="I161" s="33">
        <f>IF(H161="","",($C161*'VACSICK EST'!D$50))</f>
        <v>135.28780042216491</v>
      </c>
      <c r="J161" s="33">
        <f>IF(I161="","",($C161*'VACSICK EST'!E$50))</f>
        <v>143.62000222192046</v>
      </c>
      <c r="K161" s="33">
        <f>IF(J161="","",($C161*'VACSICK EST'!F$50))</f>
        <v>208.80127390107515</v>
      </c>
      <c r="L161" s="33">
        <f>IF(K161="","",($C161*'VACSICK EST'!G$50))</f>
        <v>260.82877633901569</v>
      </c>
      <c r="M161" s="33">
        <f>IF(L161="","",($C161*'VACSICK EST'!H$50))</f>
        <v>294.65628124575676</v>
      </c>
      <c r="N161" s="33">
        <f>IF(M161="","",($C161*'VACSICK EST'!I$50))</f>
        <v>341.01541765933024</v>
      </c>
      <c r="O161" s="33">
        <f>IF(N161="","",($C161*'VACSICK EST'!J$50))</f>
        <v>230.86247546629468</v>
      </c>
      <c r="P161" s="33">
        <f>IF(O161="","",($C161*'VACSICK EST'!K$50))</f>
        <v>205.55727000037029</v>
      </c>
      <c r="Q161" s="33">
        <f>IF(P161="","",($C161*'VACSICK EST'!L$50))</f>
        <v>271.31624100430804</v>
      </c>
      <c r="R161" s="33">
        <f>IF(Q161="","",($C161*'VACSICK EST'!M$50))</f>
        <v>260.12269938650309</v>
      </c>
      <c r="S161" s="33">
        <f>IF(R161="","",($C161*'VACSICK EST'!N$50))</f>
        <v>520.97616373085134</v>
      </c>
    </row>
    <row r="162" spans="1:19" x14ac:dyDescent="0.25">
      <c r="A162" s="39" t="s">
        <v>50</v>
      </c>
      <c r="B162" s="39" t="s">
        <v>95</v>
      </c>
      <c r="C162" s="44">
        <v>800</v>
      </c>
      <c r="E162" s="11" t="str">
        <f t="shared" ref="E162" si="928">IF($B162="","","Union-Hrly - Sick Time Hours")</f>
        <v>Union-Hrly - Sick Time Hours</v>
      </c>
      <c r="F162" s="11">
        <f t="shared" ca="1" si="808"/>
        <v>2017</v>
      </c>
      <c r="G162" s="11" t="str">
        <f t="shared" si="806"/>
        <v>003160</v>
      </c>
      <c r="H162" s="33">
        <f>IF(G162="","",($C162*'VACSICK EST'!C$30))</f>
        <v>100.41259579744965</v>
      </c>
      <c r="I162" s="33">
        <f>IF(H162="","",($C162*'VACSICK EST'!D$30))</f>
        <v>86.509257190792496</v>
      </c>
      <c r="J162" s="33">
        <f>IF(I162="","",($C162*'VACSICK EST'!E$30))</f>
        <v>79.732656159530961</v>
      </c>
      <c r="K162" s="33">
        <f>IF(J162="","",($C162*'VACSICK EST'!F$30))</f>
        <v>70.625458756377</v>
      </c>
      <c r="L162" s="33">
        <f>IF(K162="","",($C162*'VACSICK EST'!G$30))</f>
        <v>58.563984262091793</v>
      </c>
      <c r="M162" s="33">
        <f>IF(L162="","",($C162*'VACSICK EST'!H$30))</f>
        <v>54.358698476814851</v>
      </c>
      <c r="N162" s="33">
        <f>IF(M162="","",($C162*'VACSICK EST'!I$30))</f>
        <v>58.290440086987047</v>
      </c>
      <c r="O162" s="33">
        <f>IF(N162="","",($C162*'VACSICK EST'!J$30))</f>
        <v>62.648910610322652</v>
      </c>
      <c r="P162" s="33">
        <f>IF(O162="","",($C162*'VACSICK EST'!K$30))</f>
        <v>57.801707827466572</v>
      </c>
      <c r="Q162" s="33">
        <f>IF(P162="","",($C162*'VACSICK EST'!L$30))</f>
        <v>57.119671017538742</v>
      </c>
      <c r="R162" s="33">
        <f>IF(Q162="","",($C162*'VACSICK EST'!M$30))</f>
        <v>53.246285498055556</v>
      </c>
      <c r="S162" s="33">
        <f>IF(R162="","",($C162*'VACSICK EST'!N$30))</f>
        <v>60.690334316572667</v>
      </c>
    </row>
    <row r="163" spans="1:19" x14ac:dyDescent="0.25">
      <c r="A163" s="39" t="s">
        <v>52</v>
      </c>
      <c r="B163" s="39" t="s">
        <v>93</v>
      </c>
      <c r="C163" s="44">
        <v>32</v>
      </c>
      <c r="E163" s="11" t="str">
        <f t="shared" ref="E163" si="929">IF($B163="","","Union-Hrly - Headcount")</f>
        <v>Union-Hrly - Headcount</v>
      </c>
      <c r="F163" s="11">
        <f t="shared" ca="1" si="808"/>
        <v>2017</v>
      </c>
      <c r="G163" s="11" t="str">
        <f t="shared" si="806"/>
        <v>003300</v>
      </c>
      <c r="H163" s="13">
        <f t="shared" ref="H163" si="930">IF(G163="","",(IF($C163=0,0,$C163)))</f>
        <v>32</v>
      </c>
      <c r="I163" s="13">
        <f t="shared" ref="I163" si="931">IF(H163="","",(IF($C163=0,0,$C163)))</f>
        <v>32</v>
      </c>
      <c r="J163" s="13">
        <f t="shared" ref="J163" si="932">IF(I163="","",(IF($C163=0,0,$C163)))</f>
        <v>32</v>
      </c>
      <c r="K163" s="13">
        <f t="shared" ref="K163" si="933">IF(J163="","",(IF($C163=0,0,$C163)))</f>
        <v>32</v>
      </c>
      <c r="L163" s="13">
        <f t="shared" ref="L163" si="934">IF(K163="","",(IF($C163=0,0,$C163)))</f>
        <v>32</v>
      </c>
      <c r="M163" s="13">
        <f t="shared" ref="M163" si="935">IF(L163="","",(IF($C163=0,0,$C163)))</f>
        <v>32</v>
      </c>
      <c r="N163" s="13">
        <f t="shared" ref="N163" si="936">IF(M163="","",(IF($C163=0,0,$C163)))</f>
        <v>32</v>
      </c>
      <c r="O163" s="13">
        <f t="shared" ref="O163" si="937">IF(N163="","",(IF($C163=0,0,$C163)))</f>
        <v>32</v>
      </c>
      <c r="P163" s="13">
        <f t="shared" ref="P163" si="938">IF(O163="","",(IF($C163=0,0,$C163)))</f>
        <v>32</v>
      </c>
      <c r="Q163" s="13">
        <f t="shared" ref="Q163" si="939">IF(P163="","",(IF($C163=0,0,$C163)))</f>
        <v>32</v>
      </c>
      <c r="R163" s="13">
        <f t="shared" ref="R163" si="940">IF(Q163="","",(IF($C163=0,0,$C163)))</f>
        <v>32</v>
      </c>
      <c r="S163" s="13">
        <f t="shared" ref="S163" si="941">IF(R163="","",(IF($C163=0,0,$C163)))</f>
        <v>32</v>
      </c>
    </row>
    <row r="164" spans="1:19" x14ac:dyDescent="0.25">
      <c r="A164" s="39" t="s">
        <v>52</v>
      </c>
      <c r="B164" s="39" t="s">
        <v>92</v>
      </c>
      <c r="C164" s="44">
        <v>35.399062499999985</v>
      </c>
      <c r="E164" s="11" t="str">
        <f t="shared" ref="E164" si="942">IF($B164="","","Union-Hrly - Avg Hourly Rate")</f>
        <v>Union-Hrly - Avg Hourly Rate</v>
      </c>
      <c r="F164" s="11">
        <f t="shared" ca="1" si="808"/>
        <v>2017</v>
      </c>
      <c r="G164" s="11" t="str">
        <f t="shared" si="806"/>
        <v>003300</v>
      </c>
      <c r="H164" s="12">
        <f t="shared" ref="H164" si="943">IF(G164="","",(IF(C164=0,0,C164)*$G$4*$H$4*$I$4*$J$4))</f>
        <v>37.554865406249981</v>
      </c>
      <c r="I164" s="12">
        <f t="shared" ref="I164" si="944">IF(H164="","",(+H164))</f>
        <v>37.554865406249981</v>
      </c>
      <c r="J164" s="12">
        <f t="shared" ref="J164" si="945">IF(I164="","",(+I164))</f>
        <v>37.554865406249981</v>
      </c>
      <c r="K164" s="12">
        <f t="shared" ref="K164" si="946">IF(J164="","",(+J164))</f>
        <v>37.554865406249981</v>
      </c>
      <c r="L164" s="12">
        <f t="shared" ref="L164" si="947">IF(K164="","",(+K164))</f>
        <v>37.554865406249981</v>
      </c>
      <c r="M164" s="12">
        <f t="shared" ref="M164" si="948">IF(L164="","",(+L164))</f>
        <v>37.554865406249981</v>
      </c>
      <c r="N164" s="12">
        <f t="shared" ref="N164" si="949">IF(M164="","",(+M164))</f>
        <v>37.554865406249981</v>
      </c>
      <c r="O164" s="12">
        <f t="shared" ref="O164" si="950">IF(N164="","",(+N164))</f>
        <v>37.554865406249981</v>
      </c>
      <c r="P164" s="12">
        <f t="shared" ref="P164" si="951">IF(O164="","",(+O164))</f>
        <v>37.554865406249981</v>
      </c>
      <c r="Q164" s="12">
        <f t="shared" ref="Q164" si="952">IF(P164="","",(+P164))</f>
        <v>37.554865406249981</v>
      </c>
      <c r="R164" s="12">
        <f t="shared" ref="R164" si="953">IF(Q164="","",+Q164*$R$6)</f>
        <v>38.681511368437484</v>
      </c>
      <c r="S164" s="12">
        <f t="shared" ref="S164" si="954">IF(R164="","",+R164)</f>
        <v>38.681511368437484</v>
      </c>
    </row>
    <row r="165" spans="1:19" x14ac:dyDescent="0.25">
      <c r="A165" s="39" t="s">
        <v>52</v>
      </c>
      <c r="B165" s="39" t="s">
        <v>169</v>
      </c>
      <c r="C165" s="44"/>
      <c r="E165" s="11" t="str">
        <f t="shared" ref="E165" si="955">IF($B165="","","Union-Hrly - Other Offdty hrs/emp")</f>
        <v>Union-Hrly - Other Offdty hrs/emp</v>
      </c>
      <c r="F165" s="11">
        <f t="shared" ca="1" si="808"/>
        <v>2017</v>
      </c>
      <c r="G165" s="11" t="str">
        <f t="shared" si="806"/>
        <v>003300</v>
      </c>
      <c r="H165" s="36">
        <f t="shared" ref="H165:S165" si="956">IF(G165="","",IF(H$7="FEB",8,0))</f>
        <v>0</v>
      </c>
      <c r="I165" s="36">
        <f t="shared" si="956"/>
        <v>8</v>
      </c>
      <c r="J165" s="36">
        <f t="shared" si="956"/>
        <v>0</v>
      </c>
      <c r="K165" s="36">
        <f t="shared" si="956"/>
        <v>0</v>
      </c>
      <c r="L165" s="36">
        <f t="shared" si="956"/>
        <v>0</v>
      </c>
      <c r="M165" s="36">
        <f t="shared" si="956"/>
        <v>0</v>
      </c>
      <c r="N165" s="36">
        <f t="shared" si="956"/>
        <v>0</v>
      </c>
      <c r="O165" s="36">
        <f t="shared" si="956"/>
        <v>0</v>
      </c>
      <c r="P165" s="36">
        <f t="shared" si="956"/>
        <v>0</v>
      </c>
      <c r="Q165" s="36">
        <f t="shared" si="956"/>
        <v>0</v>
      </c>
      <c r="R165" s="36">
        <f t="shared" si="956"/>
        <v>0</v>
      </c>
      <c r="S165" s="36">
        <f t="shared" si="956"/>
        <v>0</v>
      </c>
    </row>
    <row r="166" spans="1:19" x14ac:dyDescent="0.25">
      <c r="A166" s="39" t="s">
        <v>52</v>
      </c>
      <c r="B166" s="39" t="s">
        <v>127</v>
      </c>
      <c r="C166" s="44">
        <v>4720</v>
      </c>
      <c r="E166" s="11" t="str">
        <f t="shared" ref="E166" si="957">IF($B166="","","Union-Hrly - Vacation Hours")</f>
        <v>Union-Hrly - Vacation Hours</v>
      </c>
      <c r="F166" s="11">
        <f t="shared" ca="1" si="808"/>
        <v>2017</v>
      </c>
      <c r="G166" s="11" t="str">
        <f t="shared" si="806"/>
        <v>003300</v>
      </c>
      <c r="H166" s="33">
        <f>IF(G166="","",($C166*'VACSICK EST'!C$50))</f>
        <v>199.74347516592397</v>
      </c>
      <c r="I166" s="33">
        <f>IF(H166="","",($C166*'VACSICK EST'!D$50))</f>
        <v>212.85280599753943</v>
      </c>
      <c r="J166" s="33">
        <f>IF(I166="","",($C166*'VACSICK EST'!E$50))</f>
        <v>225.96213682915487</v>
      </c>
      <c r="K166" s="33">
        <f>IF(J166="","",($C166*'VACSICK EST'!F$50))</f>
        <v>328.51400427102493</v>
      </c>
      <c r="L166" s="33">
        <f>IF(K166="","",($C166*'VACSICK EST'!G$50))</f>
        <v>410.37060810671807</v>
      </c>
      <c r="M166" s="33">
        <f>IF(L166="","",($C166*'VACSICK EST'!H$50))</f>
        <v>463.59254915999065</v>
      </c>
      <c r="N166" s="33">
        <f>IF(M166="","",($C166*'VACSICK EST'!I$50))</f>
        <v>536.53092378401288</v>
      </c>
      <c r="O166" s="33">
        <f>IF(N166="","",($C166*'VACSICK EST'!J$50))</f>
        <v>363.22362806697032</v>
      </c>
      <c r="P166" s="33">
        <f>IF(O166="","",($C166*'VACSICK EST'!K$50))</f>
        <v>323.41010480058259</v>
      </c>
      <c r="Q166" s="33">
        <f>IF(P166="","",($C166*'VACSICK EST'!L$50))</f>
        <v>426.87088584677798</v>
      </c>
      <c r="R166" s="33">
        <f>IF(Q166="","",($C166*'VACSICK EST'!M$50))</f>
        <v>409.25971370143151</v>
      </c>
      <c r="S166" s="33">
        <f>IF(R166="","",($C166*'VACSICK EST'!N$50))</f>
        <v>819.66916426987279</v>
      </c>
    </row>
    <row r="167" spans="1:19" x14ac:dyDescent="0.25">
      <c r="A167" s="39" t="s">
        <v>52</v>
      </c>
      <c r="B167" s="39" t="s">
        <v>95</v>
      </c>
      <c r="C167" s="44">
        <v>1280</v>
      </c>
      <c r="E167" s="11" t="str">
        <f t="shared" ref="E167" si="958">IF($B167="","","Union-Hrly - Sick Time Hours")</f>
        <v>Union-Hrly - Sick Time Hours</v>
      </c>
      <c r="F167" s="11">
        <f t="shared" ca="1" si="808"/>
        <v>2017</v>
      </c>
      <c r="G167" s="11" t="str">
        <f t="shared" si="806"/>
        <v>003300</v>
      </c>
      <c r="H167" s="33">
        <f>IF(G167="","",($C167*'VACSICK EST'!C$30))</f>
        <v>160.66015327591944</v>
      </c>
      <c r="I167" s="33">
        <f>IF(H167="","",($C167*'VACSICK EST'!D$30))</f>
        <v>138.41481150526801</v>
      </c>
      <c r="J167" s="33">
        <f>IF(I167="","",($C167*'VACSICK EST'!E$30))</f>
        <v>127.57224985524955</v>
      </c>
      <c r="K167" s="33">
        <f>IF(J167="","",($C167*'VACSICK EST'!F$30))</f>
        <v>113.0007340102032</v>
      </c>
      <c r="L167" s="33">
        <f>IF(K167="","",($C167*'VACSICK EST'!G$30))</f>
        <v>93.702374819346872</v>
      </c>
      <c r="M167" s="33">
        <f>IF(L167="","",($C167*'VACSICK EST'!H$30))</f>
        <v>86.97391756290375</v>
      </c>
      <c r="N167" s="33">
        <f>IF(M167="","",($C167*'VACSICK EST'!I$30))</f>
        <v>93.264704139179287</v>
      </c>
      <c r="O167" s="33">
        <f>IF(N167="","",($C167*'VACSICK EST'!J$30))</f>
        <v>100.23825697651624</v>
      </c>
      <c r="P167" s="33">
        <f>IF(O167="","",($C167*'VACSICK EST'!K$30))</f>
        <v>92.482732523946524</v>
      </c>
      <c r="Q167" s="33">
        <f>IF(P167="","",($C167*'VACSICK EST'!L$30))</f>
        <v>91.391473628061988</v>
      </c>
      <c r="R167" s="33">
        <f>IF(Q167="","",($C167*'VACSICK EST'!M$30))</f>
        <v>85.194056796888887</v>
      </c>
      <c r="S167" s="33">
        <f>IF(R167="","",($C167*'VACSICK EST'!N$30))</f>
        <v>97.104534906516278</v>
      </c>
    </row>
    <row r="168" spans="1:19" x14ac:dyDescent="0.25">
      <c r="A168" s="39" t="s">
        <v>53</v>
      </c>
      <c r="B168" s="39" t="s">
        <v>93</v>
      </c>
      <c r="C168" s="44">
        <v>39</v>
      </c>
      <c r="E168" s="11" t="str">
        <f t="shared" ref="E168" si="959">IF($B168="","","Union-Hrly - Headcount")</f>
        <v>Union-Hrly - Headcount</v>
      </c>
      <c r="F168" s="11">
        <f t="shared" ca="1" si="808"/>
        <v>2017</v>
      </c>
      <c r="G168" s="11" t="str">
        <f t="shared" si="806"/>
        <v>003400</v>
      </c>
      <c r="H168" s="13">
        <f t="shared" ref="H168" si="960">IF(G168="","",(IF($C168=0,0,$C168)))</f>
        <v>39</v>
      </c>
      <c r="I168" s="13">
        <f t="shared" ref="I168" si="961">IF(H168="","",(IF($C168=0,0,$C168)))</f>
        <v>39</v>
      </c>
      <c r="J168" s="13">
        <f t="shared" ref="J168" si="962">IF(I168="","",(IF($C168=0,0,$C168)))</f>
        <v>39</v>
      </c>
      <c r="K168" s="13">
        <f t="shared" ref="K168" si="963">IF(J168="","",(IF($C168=0,0,$C168)))</f>
        <v>39</v>
      </c>
      <c r="L168" s="13">
        <f t="shared" ref="L168" si="964">IF(K168="","",(IF($C168=0,0,$C168)))</f>
        <v>39</v>
      </c>
      <c r="M168" s="13">
        <f t="shared" ref="M168" si="965">IF(L168="","",(IF($C168=0,0,$C168)))</f>
        <v>39</v>
      </c>
      <c r="N168" s="13">
        <f t="shared" ref="N168" si="966">IF(M168="","",(IF($C168=0,0,$C168)))</f>
        <v>39</v>
      </c>
      <c r="O168" s="13">
        <f t="shared" ref="O168" si="967">IF(N168="","",(IF($C168=0,0,$C168)))</f>
        <v>39</v>
      </c>
      <c r="P168" s="13">
        <f t="shared" ref="P168" si="968">IF(O168="","",(IF($C168=0,0,$C168)))</f>
        <v>39</v>
      </c>
      <c r="Q168" s="13">
        <f t="shared" ref="Q168" si="969">IF(P168="","",(IF($C168=0,0,$C168)))</f>
        <v>39</v>
      </c>
      <c r="R168" s="13">
        <f t="shared" ref="R168" si="970">IF(Q168="","",(IF($C168=0,0,$C168)))</f>
        <v>39</v>
      </c>
      <c r="S168" s="13">
        <f t="shared" ref="S168" si="971">IF(R168="","",(IF($C168=0,0,$C168)))</f>
        <v>39</v>
      </c>
    </row>
    <row r="169" spans="1:19" x14ac:dyDescent="0.25">
      <c r="A169" s="39" t="s">
        <v>53</v>
      </c>
      <c r="B169" s="39" t="s">
        <v>92</v>
      </c>
      <c r="C169" s="44">
        <v>34.712051282051256</v>
      </c>
      <c r="E169" s="11" t="str">
        <f t="shared" ref="E169" si="972">IF($B169="","","Union-Hrly - Avg Hourly Rate")</f>
        <v>Union-Hrly - Avg Hourly Rate</v>
      </c>
      <c r="F169" s="11">
        <f t="shared" ca="1" si="808"/>
        <v>2017</v>
      </c>
      <c r="G169" s="11" t="str">
        <f t="shared" si="806"/>
        <v>003400</v>
      </c>
      <c r="H169" s="12">
        <f t="shared" ref="H169" si="973">IF(G169="","",(IF(C169=0,0,C169)*$G$4*$H$4*$I$4*$J$4))</f>
        <v>36.826015205128179</v>
      </c>
      <c r="I169" s="12">
        <f t="shared" ref="I169" si="974">IF(H169="","",(+H169))</f>
        <v>36.826015205128179</v>
      </c>
      <c r="J169" s="12">
        <f t="shared" ref="J169" si="975">IF(I169="","",(+I169))</f>
        <v>36.826015205128179</v>
      </c>
      <c r="K169" s="12">
        <f t="shared" ref="K169" si="976">IF(J169="","",(+J169))</f>
        <v>36.826015205128179</v>
      </c>
      <c r="L169" s="12">
        <f t="shared" ref="L169" si="977">IF(K169="","",(+K169))</f>
        <v>36.826015205128179</v>
      </c>
      <c r="M169" s="12">
        <f t="shared" ref="M169" si="978">IF(L169="","",(+L169))</f>
        <v>36.826015205128179</v>
      </c>
      <c r="N169" s="12">
        <f t="shared" ref="N169" si="979">IF(M169="","",(+M169))</f>
        <v>36.826015205128179</v>
      </c>
      <c r="O169" s="12">
        <f t="shared" ref="O169" si="980">IF(N169="","",(+N169))</f>
        <v>36.826015205128179</v>
      </c>
      <c r="P169" s="12">
        <f t="shared" ref="P169" si="981">IF(O169="","",(+O169))</f>
        <v>36.826015205128179</v>
      </c>
      <c r="Q169" s="12">
        <f t="shared" ref="Q169" si="982">IF(P169="","",(+P169))</f>
        <v>36.826015205128179</v>
      </c>
      <c r="R169" s="12">
        <f t="shared" ref="R169" si="983">IF(Q169="","",+Q169*$R$6)</f>
        <v>37.930795661282026</v>
      </c>
      <c r="S169" s="12">
        <f t="shared" ref="S169" si="984">IF(R169="","",+R169)</f>
        <v>37.930795661282026</v>
      </c>
    </row>
    <row r="170" spans="1:19" x14ac:dyDescent="0.25">
      <c r="A170" s="39" t="s">
        <v>53</v>
      </c>
      <c r="B170" s="39" t="s">
        <v>169</v>
      </c>
      <c r="C170" s="44"/>
      <c r="E170" s="11" t="str">
        <f t="shared" ref="E170" si="985">IF($B170="","","Union-Hrly - Other Offdty hrs/emp")</f>
        <v>Union-Hrly - Other Offdty hrs/emp</v>
      </c>
      <c r="F170" s="11">
        <f t="shared" ca="1" si="808"/>
        <v>2017</v>
      </c>
      <c r="G170" s="11" t="str">
        <f t="shared" si="806"/>
        <v>003400</v>
      </c>
      <c r="H170" s="36">
        <f t="shared" ref="H170:S170" si="986">IF(G170="","",IF(H$7="FEB",8,0))</f>
        <v>0</v>
      </c>
      <c r="I170" s="36">
        <f t="shared" si="986"/>
        <v>8</v>
      </c>
      <c r="J170" s="36">
        <f t="shared" si="986"/>
        <v>0</v>
      </c>
      <c r="K170" s="36">
        <f t="shared" si="986"/>
        <v>0</v>
      </c>
      <c r="L170" s="36">
        <f t="shared" si="986"/>
        <v>0</v>
      </c>
      <c r="M170" s="36">
        <f t="shared" si="986"/>
        <v>0</v>
      </c>
      <c r="N170" s="36">
        <f t="shared" si="986"/>
        <v>0</v>
      </c>
      <c r="O170" s="36">
        <f t="shared" si="986"/>
        <v>0</v>
      </c>
      <c r="P170" s="36">
        <f t="shared" si="986"/>
        <v>0</v>
      </c>
      <c r="Q170" s="36">
        <f t="shared" si="986"/>
        <v>0</v>
      </c>
      <c r="R170" s="36">
        <f t="shared" si="986"/>
        <v>0</v>
      </c>
      <c r="S170" s="36">
        <f t="shared" si="986"/>
        <v>0</v>
      </c>
    </row>
    <row r="171" spans="1:19" x14ac:dyDescent="0.25">
      <c r="A171" s="39" t="s">
        <v>53</v>
      </c>
      <c r="B171" s="39" t="s">
        <v>127</v>
      </c>
      <c r="C171" s="44">
        <v>5840</v>
      </c>
      <c r="E171" s="11" t="str">
        <f t="shared" ref="E171" si="987">IF($B171="","","Union-Hrly - Vacation Hours")</f>
        <v>Union-Hrly - Vacation Hours</v>
      </c>
      <c r="F171" s="11">
        <f t="shared" ca="1" si="808"/>
        <v>2017</v>
      </c>
      <c r="G171" s="11" t="str">
        <f t="shared" si="806"/>
        <v>003400</v>
      </c>
      <c r="H171" s="33">
        <f>IF(G171="","",($C171*'VACSICK EST'!C$50))</f>
        <v>247.14023198495678</v>
      </c>
      <c r="I171" s="33">
        <f>IF(H171="","",($C171*'VACSICK EST'!D$50))</f>
        <v>263.36025148848103</v>
      </c>
      <c r="J171" s="33">
        <f>IF(I171="","",($C171*'VACSICK EST'!E$50))</f>
        <v>279.58027099200518</v>
      </c>
      <c r="K171" s="33">
        <f>IF(J171="","",($C171*'VACSICK EST'!F$50))</f>
        <v>406.46647986075965</v>
      </c>
      <c r="L171" s="33">
        <f>IF(K171="","",($C171*'VACSICK EST'!G$50))</f>
        <v>507.74668460661724</v>
      </c>
      <c r="M171" s="33">
        <f>IF(L171="","",($C171*'VACSICK EST'!H$50))</f>
        <v>573.59756082507317</v>
      </c>
      <c r="N171" s="33">
        <f>IF(M171="","",($C171*'VACSICK EST'!I$50))</f>
        <v>663.84334637682946</v>
      </c>
      <c r="O171" s="33">
        <f>IF(N171="","",($C171*'VACSICK EST'!J$50))</f>
        <v>449.412285574387</v>
      </c>
      <c r="P171" s="33">
        <f>IF(O171="","",($C171*'VACSICK EST'!K$50))</f>
        <v>400.15148560072083</v>
      </c>
      <c r="Q171" s="33">
        <f>IF(P171="","",($C171*'VACSICK EST'!L$50))</f>
        <v>528.16228248838638</v>
      </c>
      <c r="R171" s="33">
        <f>IF(Q171="","",($C171*'VACSICK EST'!M$50))</f>
        <v>506.37218813905935</v>
      </c>
      <c r="S171" s="33">
        <f>IF(R171="","",($C171*'VACSICK EST'!N$50))</f>
        <v>1014.166932062724</v>
      </c>
    </row>
    <row r="172" spans="1:19" x14ac:dyDescent="0.25">
      <c r="A172" s="39" t="s">
        <v>53</v>
      </c>
      <c r="B172" s="39" t="s">
        <v>95</v>
      </c>
      <c r="C172" s="44">
        <v>1560</v>
      </c>
      <c r="E172" s="11" t="str">
        <f t="shared" ref="E172" si="988">IF($B172="","","Union-Hrly - Sick Time Hours")</f>
        <v>Union-Hrly - Sick Time Hours</v>
      </c>
      <c r="F172" s="11">
        <f t="shared" ca="1" si="808"/>
        <v>2017</v>
      </c>
      <c r="G172" s="11" t="str">
        <f t="shared" si="806"/>
        <v>003400</v>
      </c>
      <c r="H172" s="33">
        <f>IF(G172="","",($C172*'VACSICK EST'!C$30))</f>
        <v>195.80456180502682</v>
      </c>
      <c r="I172" s="33">
        <f>IF(H172="","",($C172*'VACSICK EST'!D$30))</f>
        <v>168.69305152204538</v>
      </c>
      <c r="J172" s="33">
        <f>IF(I172="","",($C172*'VACSICK EST'!E$30))</f>
        <v>155.47867951108537</v>
      </c>
      <c r="K172" s="33">
        <f>IF(J172="","",($C172*'VACSICK EST'!F$30))</f>
        <v>137.71964457493516</v>
      </c>
      <c r="L172" s="33">
        <f>IF(K172="","",($C172*'VACSICK EST'!G$30))</f>
        <v>114.199769311079</v>
      </c>
      <c r="M172" s="33">
        <f>IF(L172="","",($C172*'VACSICK EST'!H$30))</f>
        <v>105.99946202978896</v>
      </c>
      <c r="N172" s="33">
        <f>IF(M172="","",($C172*'VACSICK EST'!I$30))</f>
        <v>113.66635816962474</v>
      </c>
      <c r="O172" s="33">
        <f>IF(N172="","",($C172*'VACSICK EST'!J$30))</f>
        <v>122.16537569012917</v>
      </c>
      <c r="P172" s="33">
        <f>IF(O172="","",($C172*'VACSICK EST'!K$30))</f>
        <v>112.71333026355983</v>
      </c>
      <c r="Q172" s="33">
        <f>IF(P172="","",($C172*'VACSICK EST'!L$30))</f>
        <v>111.38335848420054</v>
      </c>
      <c r="R172" s="33">
        <f>IF(Q172="","",($C172*'VACSICK EST'!M$30))</f>
        <v>103.83025672120833</v>
      </c>
      <c r="S172" s="33">
        <f>IF(R172="","",($C172*'VACSICK EST'!N$30))</f>
        <v>118.3461519173167</v>
      </c>
    </row>
    <row r="173" spans="1:19" x14ac:dyDescent="0.25">
      <c r="A173" s="39" t="s">
        <v>54</v>
      </c>
      <c r="B173" s="39" t="s">
        <v>93</v>
      </c>
      <c r="C173" s="44">
        <v>2</v>
      </c>
      <c r="E173" s="11" t="str">
        <f t="shared" ref="E173" si="989">IF($B173="","","Union-Hrly - Headcount")</f>
        <v>Union-Hrly - Headcount</v>
      </c>
      <c r="F173" s="11">
        <f t="shared" ca="1" si="808"/>
        <v>2017</v>
      </c>
      <c r="G173" s="11" t="str">
        <f t="shared" si="806"/>
        <v>003410</v>
      </c>
      <c r="H173" s="13">
        <f t="shared" ref="H173" si="990">IF(G173="","",(IF($C173=0,0,$C173)))</f>
        <v>2</v>
      </c>
      <c r="I173" s="13">
        <f t="shared" ref="I173" si="991">IF(H173="","",(IF($C173=0,0,$C173)))</f>
        <v>2</v>
      </c>
      <c r="J173" s="13">
        <f t="shared" ref="J173" si="992">IF(I173="","",(IF($C173=0,0,$C173)))</f>
        <v>2</v>
      </c>
      <c r="K173" s="13">
        <f t="shared" ref="K173" si="993">IF(J173="","",(IF($C173=0,0,$C173)))</f>
        <v>2</v>
      </c>
      <c r="L173" s="13">
        <f t="shared" ref="L173" si="994">IF(K173="","",(IF($C173=0,0,$C173)))</f>
        <v>2</v>
      </c>
      <c r="M173" s="13">
        <f t="shared" ref="M173" si="995">IF(L173="","",(IF($C173=0,0,$C173)))</f>
        <v>2</v>
      </c>
      <c r="N173" s="13">
        <f t="shared" ref="N173" si="996">IF(M173="","",(IF($C173=0,0,$C173)))</f>
        <v>2</v>
      </c>
      <c r="O173" s="13">
        <f t="shared" ref="O173" si="997">IF(N173="","",(IF($C173=0,0,$C173)))</f>
        <v>2</v>
      </c>
      <c r="P173" s="13">
        <f t="shared" ref="P173" si="998">IF(O173="","",(IF($C173=0,0,$C173)))</f>
        <v>2</v>
      </c>
      <c r="Q173" s="13">
        <f t="shared" ref="Q173" si="999">IF(P173="","",(IF($C173=0,0,$C173)))</f>
        <v>2</v>
      </c>
      <c r="R173" s="13">
        <f t="shared" ref="R173" si="1000">IF(Q173="","",(IF($C173=0,0,$C173)))</f>
        <v>2</v>
      </c>
      <c r="S173" s="13">
        <f t="shared" ref="S173" si="1001">IF(R173="","",(IF($C173=0,0,$C173)))</f>
        <v>2</v>
      </c>
    </row>
    <row r="174" spans="1:19" x14ac:dyDescent="0.25">
      <c r="A174" s="39" t="s">
        <v>54</v>
      </c>
      <c r="B174" s="39" t="s">
        <v>92</v>
      </c>
      <c r="C174" s="44">
        <v>35.29</v>
      </c>
      <c r="E174" s="11" t="str">
        <f t="shared" ref="E174" si="1002">IF($B174="","","Union-Hrly - Avg Hourly Rate")</f>
        <v>Union-Hrly - Avg Hourly Rate</v>
      </c>
      <c r="F174" s="11">
        <f t="shared" ca="1" si="808"/>
        <v>2017</v>
      </c>
      <c r="G174" s="11" t="str">
        <f t="shared" si="806"/>
        <v>003410</v>
      </c>
      <c r="H174" s="12">
        <f t="shared" ref="H174" si="1003">IF(G174="","",(IF(C174=0,0,C174)*$G$4*$H$4*$I$4*$J$4))</f>
        <v>37.439160999999999</v>
      </c>
      <c r="I174" s="12">
        <f t="shared" ref="I174" si="1004">IF(H174="","",(+H174))</f>
        <v>37.439160999999999</v>
      </c>
      <c r="J174" s="12">
        <f t="shared" ref="J174" si="1005">IF(I174="","",(+I174))</f>
        <v>37.439160999999999</v>
      </c>
      <c r="K174" s="12">
        <f t="shared" ref="K174" si="1006">IF(J174="","",(+J174))</f>
        <v>37.439160999999999</v>
      </c>
      <c r="L174" s="12">
        <f t="shared" ref="L174" si="1007">IF(K174="","",(+K174))</f>
        <v>37.439160999999999</v>
      </c>
      <c r="M174" s="12">
        <f t="shared" ref="M174" si="1008">IF(L174="","",(+L174))</f>
        <v>37.439160999999999</v>
      </c>
      <c r="N174" s="12">
        <f t="shared" ref="N174" si="1009">IF(M174="","",(+M174))</f>
        <v>37.439160999999999</v>
      </c>
      <c r="O174" s="12">
        <f t="shared" ref="O174" si="1010">IF(N174="","",(+N174))</f>
        <v>37.439160999999999</v>
      </c>
      <c r="P174" s="12">
        <f t="shared" ref="P174" si="1011">IF(O174="","",(+O174))</f>
        <v>37.439160999999999</v>
      </c>
      <c r="Q174" s="12">
        <f t="shared" ref="Q174" si="1012">IF(P174="","",(+P174))</f>
        <v>37.439160999999999</v>
      </c>
      <c r="R174" s="12">
        <f t="shared" ref="R174" si="1013">IF(Q174="","",+Q174*$R$6)</f>
        <v>38.562335830000002</v>
      </c>
      <c r="S174" s="12">
        <f t="shared" ref="S174" si="1014">IF(R174="","",+R174)</f>
        <v>38.562335830000002</v>
      </c>
    </row>
    <row r="175" spans="1:19" x14ac:dyDescent="0.25">
      <c r="A175" s="39" t="s">
        <v>54</v>
      </c>
      <c r="B175" s="39" t="s">
        <v>169</v>
      </c>
      <c r="C175" s="44"/>
      <c r="E175" s="11" t="str">
        <f t="shared" ref="E175" si="1015">IF($B175="","","Union-Hrly - Other Offdty hrs/emp")</f>
        <v>Union-Hrly - Other Offdty hrs/emp</v>
      </c>
      <c r="F175" s="11">
        <f t="shared" ca="1" si="808"/>
        <v>2017</v>
      </c>
      <c r="G175" s="11" t="str">
        <f t="shared" si="806"/>
        <v>003410</v>
      </c>
      <c r="H175" s="36">
        <f t="shared" ref="H175:S175" si="1016">IF(G175="","",IF(H$7="FEB",8,0))</f>
        <v>0</v>
      </c>
      <c r="I175" s="36">
        <f t="shared" si="1016"/>
        <v>8</v>
      </c>
      <c r="J175" s="36">
        <f t="shared" si="1016"/>
        <v>0</v>
      </c>
      <c r="K175" s="36">
        <f t="shared" si="1016"/>
        <v>0</v>
      </c>
      <c r="L175" s="36">
        <f t="shared" si="1016"/>
        <v>0</v>
      </c>
      <c r="M175" s="36">
        <f t="shared" si="1016"/>
        <v>0</v>
      </c>
      <c r="N175" s="36">
        <f t="shared" si="1016"/>
        <v>0</v>
      </c>
      <c r="O175" s="36">
        <f t="shared" si="1016"/>
        <v>0</v>
      </c>
      <c r="P175" s="36">
        <f t="shared" si="1016"/>
        <v>0</v>
      </c>
      <c r="Q175" s="36">
        <f t="shared" si="1016"/>
        <v>0</v>
      </c>
      <c r="R175" s="36">
        <f t="shared" si="1016"/>
        <v>0</v>
      </c>
      <c r="S175" s="36">
        <f t="shared" si="1016"/>
        <v>0</v>
      </c>
    </row>
    <row r="176" spans="1:19" x14ac:dyDescent="0.25">
      <c r="A176" s="39" t="s">
        <v>54</v>
      </c>
      <c r="B176" s="39" t="s">
        <v>127</v>
      </c>
      <c r="C176" s="44">
        <v>400</v>
      </c>
      <c r="E176" s="11" t="str">
        <f t="shared" ref="E176" si="1017">IF($B176="","","Union-Hrly - Vacation Hours")</f>
        <v>Union-Hrly - Vacation Hours</v>
      </c>
      <c r="F176" s="11">
        <f t="shared" ca="1" si="808"/>
        <v>2017</v>
      </c>
      <c r="G176" s="11" t="str">
        <f t="shared" si="806"/>
        <v>003410</v>
      </c>
      <c r="H176" s="33">
        <f>IF(G176="","",($C176*'VACSICK EST'!C$50))</f>
        <v>16.927413149654573</v>
      </c>
      <c r="I176" s="33">
        <f>IF(H176="","",($C176*'VACSICK EST'!D$50))</f>
        <v>18.038373389621988</v>
      </c>
      <c r="J176" s="33">
        <f>IF(I176="","",($C176*'VACSICK EST'!E$50))</f>
        <v>19.149333629589396</v>
      </c>
      <c r="K176" s="33">
        <f>IF(J176="","",($C176*'VACSICK EST'!F$50))</f>
        <v>27.840169853476688</v>
      </c>
      <c r="L176" s="33">
        <f>IF(K176="","",($C176*'VACSICK EST'!G$50))</f>
        <v>34.777170178535428</v>
      </c>
      <c r="M176" s="33">
        <f>IF(L176="","",($C176*'VACSICK EST'!H$50))</f>
        <v>39.287504166100902</v>
      </c>
      <c r="N176" s="33">
        <f>IF(M176="","",($C176*'VACSICK EST'!I$50))</f>
        <v>45.468722354577359</v>
      </c>
      <c r="O176" s="33">
        <f>IF(N176="","",($C176*'VACSICK EST'!J$50))</f>
        <v>30.781663395505959</v>
      </c>
      <c r="P176" s="33">
        <f>IF(O176="","",($C176*'VACSICK EST'!K$50))</f>
        <v>27.407636000049372</v>
      </c>
      <c r="Q176" s="33">
        <f>IF(P176="","",($C176*'VACSICK EST'!L$50))</f>
        <v>36.17549880057441</v>
      </c>
      <c r="R176" s="33">
        <f>IF(Q176="","",($C176*'VACSICK EST'!M$50))</f>
        <v>34.683026584867079</v>
      </c>
      <c r="S176" s="33">
        <f>IF(R176="","",($C176*'VACSICK EST'!N$50))</f>
        <v>69.463488497446846</v>
      </c>
    </row>
    <row r="177" spans="1:19" x14ac:dyDescent="0.25">
      <c r="A177" s="39" t="s">
        <v>54</v>
      </c>
      <c r="B177" s="39" t="s">
        <v>95</v>
      </c>
      <c r="C177" s="44">
        <v>80</v>
      </c>
      <c r="E177" s="11" t="str">
        <f t="shared" ref="E177" si="1018">IF($B177="","","Union-Hrly - Sick Time Hours")</f>
        <v>Union-Hrly - Sick Time Hours</v>
      </c>
      <c r="F177" s="11">
        <f t="shared" ca="1" si="808"/>
        <v>2017</v>
      </c>
      <c r="G177" s="11" t="str">
        <f t="shared" si="806"/>
        <v>003410</v>
      </c>
      <c r="H177" s="33">
        <f>IF(G177="","",($C177*'VACSICK EST'!C$30))</f>
        <v>10.041259579744965</v>
      </c>
      <c r="I177" s="33">
        <f>IF(H177="","",($C177*'VACSICK EST'!D$30))</f>
        <v>8.6509257190792503</v>
      </c>
      <c r="J177" s="33">
        <f>IF(I177="","",($C177*'VACSICK EST'!E$30))</f>
        <v>7.973265615953097</v>
      </c>
      <c r="K177" s="33">
        <f>IF(J177="","",($C177*'VACSICK EST'!F$30))</f>
        <v>7.0625458756377002</v>
      </c>
      <c r="L177" s="33">
        <f>IF(K177="","",($C177*'VACSICK EST'!G$30))</f>
        <v>5.8563984262091795</v>
      </c>
      <c r="M177" s="33">
        <f>IF(L177="","",($C177*'VACSICK EST'!H$30))</f>
        <v>5.4358698476814844</v>
      </c>
      <c r="N177" s="33">
        <f>IF(M177="","",($C177*'VACSICK EST'!I$30))</f>
        <v>5.8290440086987054</v>
      </c>
      <c r="O177" s="33">
        <f>IF(N177="","",($C177*'VACSICK EST'!J$30))</f>
        <v>6.264891061032265</v>
      </c>
      <c r="P177" s="33">
        <f>IF(O177="","",($C177*'VACSICK EST'!K$30))</f>
        <v>5.7801707827466577</v>
      </c>
      <c r="Q177" s="33">
        <f>IF(P177="","",($C177*'VACSICK EST'!L$30))</f>
        <v>5.7119671017538742</v>
      </c>
      <c r="R177" s="33">
        <f>IF(Q177="","",($C177*'VACSICK EST'!M$30))</f>
        <v>5.3246285498055554</v>
      </c>
      <c r="S177" s="33">
        <f>IF(R177="","",($C177*'VACSICK EST'!N$30))</f>
        <v>6.0690334316572674</v>
      </c>
    </row>
    <row r="178" spans="1:19" x14ac:dyDescent="0.25">
      <c r="A178" s="39" t="s">
        <v>55</v>
      </c>
      <c r="B178" s="39" t="s">
        <v>93</v>
      </c>
      <c r="C178" s="44">
        <v>26</v>
      </c>
      <c r="E178" s="11" t="str">
        <f t="shared" ref="E178" si="1019">IF($B178="","","Union-Hrly - Headcount")</f>
        <v>Union-Hrly - Headcount</v>
      </c>
      <c r="F178" s="11">
        <f t="shared" ca="1" si="808"/>
        <v>2017</v>
      </c>
      <c r="G178" s="11" t="str">
        <f t="shared" si="806"/>
        <v>003430</v>
      </c>
      <c r="H178" s="13">
        <f t="shared" ref="H178" si="1020">IF(G178="","",(IF($C178=0,0,$C178)))</f>
        <v>26</v>
      </c>
      <c r="I178" s="13">
        <f t="shared" ref="I178" si="1021">IF(H178="","",(IF($C178=0,0,$C178)))</f>
        <v>26</v>
      </c>
      <c r="J178" s="13">
        <f t="shared" ref="J178" si="1022">IF(I178="","",(IF($C178=0,0,$C178)))</f>
        <v>26</v>
      </c>
      <c r="K178" s="13">
        <f t="shared" ref="K178" si="1023">IF(J178="","",(IF($C178=0,0,$C178)))</f>
        <v>26</v>
      </c>
      <c r="L178" s="13">
        <f t="shared" ref="L178" si="1024">IF(K178="","",(IF($C178=0,0,$C178)))</f>
        <v>26</v>
      </c>
      <c r="M178" s="13">
        <f t="shared" ref="M178" si="1025">IF(L178="","",(IF($C178=0,0,$C178)))</f>
        <v>26</v>
      </c>
      <c r="N178" s="13">
        <f t="shared" ref="N178" si="1026">IF(M178="","",(IF($C178=0,0,$C178)))</f>
        <v>26</v>
      </c>
      <c r="O178" s="13">
        <f t="shared" ref="O178" si="1027">IF(N178="","",(IF($C178=0,0,$C178)))</f>
        <v>26</v>
      </c>
      <c r="P178" s="13">
        <f t="shared" ref="P178" si="1028">IF(O178="","",(IF($C178=0,0,$C178)))</f>
        <v>26</v>
      </c>
      <c r="Q178" s="13">
        <f t="shared" ref="Q178" si="1029">IF(P178="","",(IF($C178=0,0,$C178)))</f>
        <v>26</v>
      </c>
      <c r="R178" s="13">
        <f t="shared" ref="R178" si="1030">IF(Q178="","",(IF($C178=0,0,$C178)))</f>
        <v>26</v>
      </c>
      <c r="S178" s="13">
        <f t="shared" ref="S178" si="1031">IF(R178="","",(IF($C178=0,0,$C178)))</f>
        <v>26</v>
      </c>
    </row>
    <row r="179" spans="1:19" x14ac:dyDescent="0.25">
      <c r="A179" s="39" t="s">
        <v>55</v>
      </c>
      <c r="B179" s="39" t="s">
        <v>92</v>
      </c>
      <c r="C179" s="44">
        <v>32.671923076923079</v>
      </c>
      <c r="E179" s="11" t="str">
        <f t="shared" ref="E179" si="1032">IF($B179="","","Union-Hrly - Avg Hourly Rate")</f>
        <v>Union-Hrly - Avg Hourly Rate</v>
      </c>
      <c r="F179" s="11">
        <f t="shared" ca="1" si="808"/>
        <v>2017</v>
      </c>
      <c r="G179" s="11" t="str">
        <f t="shared" si="806"/>
        <v>003430</v>
      </c>
      <c r="H179" s="12">
        <f t="shared" ref="H179" si="1033">IF(G179="","",(IF(C179=0,0,C179)*$G$4*$H$4*$I$4*$J$4))</f>
        <v>34.661643192307693</v>
      </c>
      <c r="I179" s="12">
        <f t="shared" ref="I179" si="1034">IF(H179="","",(+H179))</f>
        <v>34.661643192307693</v>
      </c>
      <c r="J179" s="12">
        <f t="shared" ref="J179" si="1035">IF(I179="","",(+I179))</f>
        <v>34.661643192307693</v>
      </c>
      <c r="K179" s="12">
        <f t="shared" ref="K179" si="1036">IF(J179="","",(+J179))</f>
        <v>34.661643192307693</v>
      </c>
      <c r="L179" s="12">
        <f t="shared" ref="L179" si="1037">IF(K179="","",(+K179))</f>
        <v>34.661643192307693</v>
      </c>
      <c r="M179" s="12">
        <f t="shared" ref="M179" si="1038">IF(L179="","",(+L179))</f>
        <v>34.661643192307693</v>
      </c>
      <c r="N179" s="12">
        <f t="shared" ref="N179" si="1039">IF(M179="","",(+M179))</f>
        <v>34.661643192307693</v>
      </c>
      <c r="O179" s="12">
        <f t="shared" ref="O179" si="1040">IF(N179="","",(+N179))</f>
        <v>34.661643192307693</v>
      </c>
      <c r="P179" s="12">
        <f t="shared" ref="P179" si="1041">IF(O179="","",(+O179))</f>
        <v>34.661643192307693</v>
      </c>
      <c r="Q179" s="12">
        <f t="shared" ref="Q179" si="1042">IF(P179="","",(+P179))</f>
        <v>34.661643192307693</v>
      </c>
      <c r="R179" s="12">
        <f t="shared" ref="R179" si="1043">IF(Q179="","",+Q179*$R$6)</f>
        <v>35.701492488076923</v>
      </c>
      <c r="S179" s="12">
        <f t="shared" ref="S179" si="1044">IF(R179="","",+R179)</f>
        <v>35.701492488076923</v>
      </c>
    </row>
    <row r="180" spans="1:19" x14ac:dyDescent="0.25">
      <c r="A180" s="39" t="s">
        <v>55</v>
      </c>
      <c r="B180" s="39" t="s">
        <v>169</v>
      </c>
      <c r="C180" s="44"/>
      <c r="E180" s="11" t="str">
        <f t="shared" ref="E180" si="1045">IF($B180="","","Union-Hrly - Other Offdty hrs/emp")</f>
        <v>Union-Hrly - Other Offdty hrs/emp</v>
      </c>
      <c r="F180" s="11">
        <f t="shared" ca="1" si="808"/>
        <v>2017</v>
      </c>
      <c r="G180" s="11" t="str">
        <f t="shared" si="806"/>
        <v>003430</v>
      </c>
      <c r="H180" s="36">
        <f t="shared" ref="H180:S180" si="1046">IF(G180="","",IF(H$7="FEB",8,0))</f>
        <v>0</v>
      </c>
      <c r="I180" s="36">
        <f t="shared" si="1046"/>
        <v>8</v>
      </c>
      <c r="J180" s="36">
        <f t="shared" si="1046"/>
        <v>0</v>
      </c>
      <c r="K180" s="36">
        <f t="shared" si="1046"/>
        <v>0</v>
      </c>
      <c r="L180" s="36">
        <f t="shared" si="1046"/>
        <v>0</v>
      </c>
      <c r="M180" s="36">
        <f t="shared" si="1046"/>
        <v>0</v>
      </c>
      <c r="N180" s="36">
        <f t="shared" si="1046"/>
        <v>0</v>
      </c>
      <c r="O180" s="36">
        <f t="shared" si="1046"/>
        <v>0</v>
      </c>
      <c r="P180" s="36">
        <f t="shared" si="1046"/>
        <v>0</v>
      </c>
      <c r="Q180" s="36">
        <f t="shared" si="1046"/>
        <v>0</v>
      </c>
      <c r="R180" s="36">
        <f t="shared" si="1046"/>
        <v>0</v>
      </c>
      <c r="S180" s="36">
        <f t="shared" si="1046"/>
        <v>0</v>
      </c>
    </row>
    <row r="181" spans="1:19" x14ac:dyDescent="0.25">
      <c r="A181" s="39" t="s">
        <v>55</v>
      </c>
      <c r="B181" s="39" t="s">
        <v>127</v>
      </c>
      <c r="C181" s="44">
        <v>3400</v>
      </c>
      <c r="E181" s="11" t="str">
        <f t="shared" ref="E181" si="1047">IF($B181="","","Union-Hrly - Vacation Hours")</f>
        <v>Union-Hrly - Vacation Hours</v>
      </c>
      <c r="F181" s="11">
        <f t="shared" ca="1" si="808"/>
        <v>2017</v>
      </c>
      <c r="G181" s="11" t="str">
        <f t="shared" si="806"/>
        <v>003430</v>
      </c>
      <c r="H181" s="33">
        <f>IF(G181="","",($C181*'VACSICK EST'!C$50))</f>
        <v>143.8830117720639</v>
      </c>
      <c r="I181" s="33">
        <f>IF(H181="","",($C181*'VACSICK EST'!D$50))</f>
        <v>153.32617381178687</v>
      </c>
      <c r="J181" s="33">
        <f>IF(I181="","",($C181*'VACSICK EST'!E$50))</f>
        <v>162.76933585150988</v>
      </c>
      <c r="K181" s="33">
        <f>IF(J181="","",($C181*'VACSICK EST'!F$50))</f>
        <v>236.64144375455183</v>
      </c>
      <c r="L181" s="33">
        <f>IF(K181="","",($C181*'VACSICK EST'!G$50))</f>
        <v>295.6059465175511</v>
      </c>
      <c r="M181" s="33">
        <f>IF(L181="","",($C181*'VACSICK EST'!H$50))</f>
        <v>333.94378541185768</v>
      </c>
      <c r="N181" s="33">
        <f>IF(M181="","",($C181*'VACSICK EST'!I$50))</f>
        <v>386.48414001390756</v>
      </c>
      <c r="O181" s="33">
        <f>IF(N181="","",($C181*'VACSICK EST'!J$50))</f>
        <v>261.64413886180063</v>
      </c>
      <c r="P181" s="33">
        <f>IF(O181="","",($C181*'VACSICK EST'!K$50))</f>
        <v>232.96490600041969</v>
      </c>
      <c r="Q181" s="33">
        <f>IF(P181="","",($C181*'VACSICK EST'!L$50))</f>
        <v>307.49173980488246</v>
      </c>
      <c r="R181" s="33">
        <f>IF(Q181="","",($C181*'VACSICK EST'!M$50))</f>
        <v>294.80572597137018</v>
      </c>
      <c r="S181" s="33">
        <f>IF(R181="","",($C181*'VACSICK EST'!N$50))</f>
        <v>590.4396522282982</v>
      </c>
    </row>
    <row r="182" spans="1:19" x14ac:dyDescent="0.25">
      <c r="A182" s="39" t="s">
        <v>55</v>
      </c>
      <c r="B182" s="39" t="s">
        <v>95</v>
      </c>
      <c r="C182" s="44">
        <v>1040</v>
      </c>
      <c r="E182" s="11" t="str">
        <f t="shared" ref="E182" si="1048">IF($B182="","","Union-Hrly - Sick Time Hours")</f>
        <v>Union-Hrly - Sick Time Hours</v>
      </c>
      <c r="F182" s="11">
        <f t="shared" ca="1" si="808"/>
        <v>2017</v>
      </c>
      <c r="G182" s="11" t="str">
        <f t="shared" si="806"/>
        <v>003430</v>
      </c>
      <c r="H182" s="33">
        <f>IF(G182="","",($C182*'VACSICK EST'!C$30))</f>
        <v>130.53637453668455</v>
      </c>
      <c r="I182" s="33">
        <f>IF(H182="","",($C182*'VACSICK EST'!D$30))</f>
        <v>112.46203434803024</v>
      </c>
      <c r="J182" s="33">
        <f>IF(I182="","",($C182*'VACSICK EST'!E$30))</f>
        <v>103.65245300739026</v>
      </c>
      <c r="K182" s="33">
        <f>IF(J182="","",($C182*'VACSICK EST'!F$30))</f>
        <v>91.813096383290102</v>
      </c>
      <c r="L182" s="33">
        <f>IF(K182="","",($C182*'VACSICK EST'!G$30))</f>
        <v>76.13317954071934</v>
      </c>
      <c r="M182" s="33">
        <f>IF(L182="","",($C182*'VACSICK EST'!H$30))</f>
        <v>70.666308019859301</v>
      </c>
      <c r="N182" s="33">
        <f>IF(M182="","",($C182*'VACSICK EST'!I$30))</f>
        <v>75.777572113083167</v>
      </c>
      <c r="O182" s="33">
        <f>IF(N182="","",($C182*'VACSICK EST'!J$30))</f>
        <v>81.44358379341945</v>
      </c>
      <c r="P182" s="33">
        <f>IF(O182="","",($C182*'VACSICK EST'!K$30))</f>
        <v>75.142220175706541</v>
      </c>
      <c r="Q182" s="33">
        <f>IF(P182="","",($C182*'VACSICK EST'!L$30))</f>
        <v>74.255572322800361</v>
      </c>
      <c r="R182" s="33">
        <f>IF(Q182="","",($C182*'VACSICK EST'!M$30))</f>
        <v>69.220171147472229</v>
      </c>
      <c r="S182" s="33">
        <f>IF(R182="","",($C182*'VACSICK EST'!N$30))</f>
        <v>78.897434611544469</v>
      </c>
    </row>
    <row r="183" spans="1:19" x14ac:dyDescent="0.25">
      <c r="A183" s="39" t="s">
        <v>58</v>
      </c>
      <c r="B183" s="39" t="s">
        <v>93</v>
      </c>
      <c r="C183" s="44">
        <v>2</v>
      </c>
      <c r="E183" s="11" t="str">
        <f t="shared" ref="E183" si="1049">IF($B183="","","Union-Hrly - Headcount")</f>
        <v>Union-Hrly - Headcount</v>
      </c>
      <c r="F183" s="11">
        <f t="shared" ca="1" si="808"/>
        <v>2017</v>
      </c>
      <c r="G183" s="11" t="str">
        <f t="shared" si="806"/>
        <v>003550</v>
      </c>
      <c r="H183" s="13">
        <f t="shared" ref="H183" si="1050">IF(G183="","",(IF($C183=0,0,$C183)))</f>
        <v>2</v>
      </c>
      <c r="I183" s="13">
        <f t="shared" ref="I183" si="1051">IF(H183="","",(IF($C183=0,0,$C183)))</f>
        <v>2</v>
      </c>
      <c r="J183" s="13">
        <f t="shared" ref="J183" si="1052">IF(I183="","",(IF($C183=0,0,$C183)))</f>
        <v>2</v>
      </c>
      <c r="K183" s="13">
        <f t="shared" ref="K183" si="1053">IF(J183="","",(IF($C183=0,0,$C183)))</f>
        <v>2</v>
      </c>
      <c r="L183" s="13">
        <f t="shared" ref="L183" si="1054">IF(K183="","",(IF($C183=0,0,$C183)))</f>
        <v>2</v>
      </c>
      <c r="M183" s="13">
        <f t="shared" ref="M183" si="1055">IF(L183="","",(IF($C183=0,0,$C183)))</f>
        <v>2</v>
      </c>
      <c r="N183" s="13">
        <f t="shared" ref="N183" si="1056">IF(M183="","",(IF($C183=0,0,$C183)))</f>
        <v>2</v>
      </c>
      <c r="O183" s="13">
        <f t="shared" ref="O183" si="1057">IF(N183="","",(IF($C183=0,0,$C183)))</f>
        <v>2</v>
      </c>
      <c r="P183" s="13">
        <f t="shared" ref="P183" si="1058">IF(O183="","",(IF($C183=0,0,$C183)))</f>
        <v>2</v>
      </c>
      <c r="Q183" s="13">
        <f t="shared" ref="Q183" si="1059">IF(P183="","",(IF($C183=0,0,$C183)))</f>
        <v>2</v>
      </c>
      <c r="R183" s="13">
        <f t="shared" ref="R183" si="1060">IF(Q183="","",(IF($C183=0,0,$C183)))</f>
        <v>2</v>
      </c>
      <c r="S183" s="13">
        <f t="shared" ref="S183" si="1061">IF(R183="","",(IF($C183=0,0,$C183)))</f>
        <v>2</v>
      </c>
    </row>
    <row r="184" spans="1:19" x14ac:dyDescent="0.25">
      <c r="A184" s="39" t="s">
        <v>58</v>
      </c>
      <c r="B184" s="39" t="s">
        <v>92</v>
      </c>
      <c r="C184" s="44">
        <v>35.474999999999994</v>
      </c>
      <c r="E184" s="11" t="str">
        <f t="shared" ref="E184" si="1062">IF($B184="","","Union-Hrly - Avg Hourly Rate")</f>
        <v>Union-Hrly - Avg Hourly Rate</v>
      </c>
      <c r="F184" s="11">
        <f t="shared" ca="1" si="808"/>
        <v>2017</v>
      </c>
      <c r="G184" s="11" t="str">
        <f t="shared" si="806"/>
        <v>003550</v>
      </c>
      <c r="H184" s="12">
        <f t="shared" ref="H184" si="1063">IF(G184="","",(IF(C184=0,0,C184)*$G$4*$H$4*$I$4*$J$4))</f>
        <v>37.635427499999999</v>
      </c>
      <c r="I184" s="12">
        <f t="shared" ref="I184" si="1064">IF(H184="","",(+H184))</f>
        <v>37.635427499999999</v>
      </c>
      <c r="J184" s="12">
        <f t="shared" ref="J184" si="1065">IF(I184="","",(+I184))</f>
        <v>37.635427499999999</v>
      </c>
      <c r="K184" s="12">
        <f t="shared" ref="K184" si="1066">IF(J184="","",(+J184))</f>
        <v>37.635427499999999</v>
      </c>
      <c r="L184" s="12">
        <f t="shared" ref="L184" si="1067">IF(K184="","",(+K184))</f>
        <v>37.635427499999999</v>
      </c>
      <c r="M184" s="12">
        <f t="shared" ref="M184" si="1068">IF(L184="","",(+L184))</f>
        <v>37.635427499999999</v>
      </c>
      <c r="N184" s="12">
        <f t="shared" ref="N184" si="1069">IF(M184="","",(+M184))</f>
        <v>37.635427499999999</v>
      </c>
      <c r="O184" s="12">
        <f t="shared" ref="O184" si="1070">IF(N184="","",(+N184))</f>
        <v>37.635427499999999</v>
      </c>
      <c r="P184" s="12">
        <f t="shared" ref="P184" si="1071">IF(O184="","",(+O184))</f>
        <v>37.635427499999999</v>
      </c>
      <c r="Q184" s="12">
        <f t="shared" ref="Q184" si="1072">IF(P184="","",(+P184))</f>
        <v>37.635427499999999</v>
      </c>
      <c r="R184" s="12">
        <f t="shared" ref="R184" si="1073">IF(Q184="","",+Q184*$R$6)</f>
        <v>38.764490324999997</v>
      </c>
      <c r="S184" s="12">
        <f t="shared" ref="S184" si="1074">IF(R184="","",+R184)</f>
        <v>38.764490324999997</v>
      </c>
    </row>
    <row r="185" spans="1:19" x14ac:dyDescent="0.25">
      <c r="A185" s="39" t="s">
        <v>58</v>
      </c>
      <c r="B185" s="39" t="s">
        <v>169</v>
      </c>
      <c r="C185" s="44"/>
      <c r="E185" s="11" t="str">
        <f t="shared" ref="E185" si="1075">IF($B185="","","Union-Hrly - Other Offdty hrs/emp")</f>
        <v>Union-Hrly - Other Offdty hrs/emp</v>
      </c>
      <c r="F185" s="11">
        <f t="shared" ca="1" si="808"/>
        <v>2017</v>
      </c>
      <c r="G185" s="11" t="str">
        <f t="shared" si="806"/>
        <v>003550</v>
      </c>
      <c r="H185" s="36">
        <f t="shared" ref="H185:S185" si="1076">IF(G185="","",IF(H$7="FEB",8,0))</f>
        <v>0</v>
      </c>
      <c r="I185" s="36">
        <f t="shared" si="1076"/>
        <v>8</v>
      </c>
      <c r="J185" s="36">
        <f t="shared" si="1076"/>
        <v>0</v>
      </c>
      <c r="K185" s="36">
        <f t="shared" si="1076"/>
        <v>0</v>
      </c>
      <c r="L185" s="36">
        <f t="shared" si="1076"/>
        <v>0</v>
      </c>
      <c r="M185" s="36">
        <f t="shared" si="1076"/>
        <v>0</v>
      </c>
      <c r="N185" s="36">
        <f t="shared" si="1076"/>
        <v>0</v>
      </c>
      <c r="O185" s="36">
        <f t="shared" si="1076"/>
        <v>0</v>
      </c>
      <c r="P185" s="36">
        <f t="shared" si="1076"/>
        <v>0</v>
      </c>
      <c r="Q185" s="36">
        <f t="shared" si="1076"/>
        <v>0</v>
      </c>
      <c r="R185" s="36">
        <f t="shared" si="1076"/>
        <v>0</v>
      </c>
      <c r="S185" s="36">
        <f t="shared" si="1076"/>
        <v>0</v>
      </c>
    </row>
    <row r="186" spans="1:19" x14ac:dyDescent="0.25">
      <c r="A186" s="39" t="s">
        <v>58</v>
      </c>
      <c r="B186" s="39" t="s">
        <v>127</v>
      </c>
      <c r="C186" s="44">
        <v>320</v>
      </c>
      <c r="E186" s="11" t="str">
        <f t="shared" ref="E186" si="1077">IF($B186="","","Union-Hrly - Vacation Hours")</f>
        <v>Union-Hrly - Vacation Hours</v>
      </c>
      <c r="F186" s="11">
        <f t="shared" ca="1" si="808"/>
        <v>2017</v>
      </c>
      <c r="G186" s="11" t="str">
        <f t="shared" si="806"/>
        <v>003550</v>
      </c>
      <c r="H186" s="33">
        <f>IF(G186="","",($C186*'VACSICK EST'!C$50))</f>
        <v>13.54193051972366</v>
      </c>
      <c r="I186" s="33">
        <f>IF(H186="","",($C186*'VACSICK EST'!D$50))</f>
        <v>14.430698711697589</v>
      </c>
      <c r="J186" s="33">
        <f>IF(I186="","",($C186*'VACSICK EST'!E$50))</f>
        <v>15.319466903671517</v>
      </c>
      <c r="K186" s="33">
        <f>IF(J186="","",($C186*'VACSICK EST'!F$50))</f>
        <v>22.272135882781349</v>
      </c>
      <c r="L186" s="33">
        <f>IF(K186="","",($C186*'VACSICK EST'!G$50))</f>
        <v>27.821736142828343</v>
      </c>
      <c r="M186" s="33">
        <f>IF(L186="","",($C186*'VACSICK EST'!H$50))</f>
        <v>31.43000333288072</v>
      </c>
      <c r="N186" s="33">
        <f>IF(M186="","",($C186*'VACSICK EST'!I$50))</f>
        <v>36.374977883661892</v>
      </c>
      <c r="O186" s="33">
        <f>IF(N186="","",($C186*'VACSICK EST'!J$50))</f>
        <v>24.625330716404768</v>
      </c>
      <c r="P186" s="33">
        <f>IF(O186="","",($C186*'VACSICK EST'!K$50))</f>
        <v>21.926108800039501</v>
      </c>
      <c r="Q186" s="33">
        <f>IF(P186="","",($C186*'VACSICK EST'!L$50))</f>
        <v>28.940399040459525</v>
      </c>
      <c r="R186" s="33">
        <f>IF(Q186="","",($C186*'VACSICK EST'!M$50))</f>
        <v>27.746421267893663</v>
      </c>
      <c r="S186" s="33">
        <f>IF(R186="","",($C186*'VACSICK EST'!N$50))</f>
        <v>55.570790797957478</v>
      </c>
    </row>
    <row r="187" spans="1:19" x14ac:dyDescent="0.25">
      <c r="A187" s="39" t="s">
        <v>58</v>
      </c>
      <c r="B187" s="39" t="s">
        <v>95</v>
      </c>
      <c r="C187" s="44">
        <v>80</v>
      </c>
      <c r="E187" s="11" t="str">
        <f t="shared" ref="E187" si="1078">IF($B187="","","Union-Hrly - Sick Time Hours")</f>
        <v>Union-Hrly - Sick Time Hours</v>
      </c>
      <c r="F187" s="11">
        <f t="shared" ca="1" si="808"/>
        <v>2017</v>
      </c>
      <c r="G187" s="11" t="str">
        <f t="shared" si="806"/>
        <v>003550</v>
      </c>
      <c r="H187" s="33">
        <f>IF(G187="","",($C187*'VACSICK EST'!C$30))</f>
        <v>10.041259579744965</v>
      </c>
      <c r="I187" s="33">
        <f>IF(H187="","",($C187*'VACSICK EST'!D$30))</f>
        <v>8.6509257190792503</v>
      </c>
      <c r="J187" s="33">
        <f>IF(I187="","",($C187*'VACSICK EST'!E$30))</f>
        <v>7.973265615953097</v>
      </c>
      <c r="K187" s="33">
        <f>IF(J187="","",($C187*'VACSICK EST'!F$30))</f>
        <v>7.0625458756377002</v>
      </c>
      <c r="L187" s="33">
        <f>IF(K187="","",($C187*'VACSICK EST'!G$30))</f>
        <v>5.8563984262091795</v>
      </c>
      <c r="M187" s="33">
        <f>IF(L187="","",($C187*'VACSICK EST'!H$30))</f>
        <v>5.4358698476814844</v>
      </c>
      <c r="N187" s="33">
        <f>IF(M187="","",($C187*'VACSICK EST'!I$30))</f>
        <v>5.8290440086987054</v>
      </c>
      <c r="O187" s="33">
        <f>IF(N187="","",($C187*'VACSICK EST'!J$30))</f>
        <v>6.264891061032265</v>
      </c>
      <c r="P187" s="33">
        <f>IF(O187="","",($C187*'VACSICK EST'!K$30))</f>
        <v>5.7801707827466577</v>
      </c>
      <c r="Q187" s="33">
        <f>IF(P187="","",($C187*'VACSICK EST'!L$30))</f>
        <v>5.7119671017538742</v>
      </c>
      <c r="R187" s="33">
        <f>IF(Q187="","",($C187*'VACSICK EST'!M$30))</f>
        <v>5.3246285498055554</v>
      </c>
      <c r="S187" s="33">
        <f>IF(R187="","",($C187*'VACSICK EST'!N$30))</f>
        <v>6.0690334316572674</v>
      </c>
    </row>
    <row r="188" spans="1:19" x14ac:dyDescent="0.25">
      <c r="A188" s="39" t="s">
        <v>60</v>
      </c>
      <c r="B188" s="39" t="s">
        <v>93</v>
      </c>
      <c r="C188" s="44">
        <v>25</v>
      </c>
      <c r="E188" s="11" t="str">
        <f t="shared" ref="E188" si="1079">IF($B188="","","Union-Hrly - Headcount")</f>
        <v>Union-Hrly - Headcount</v>
      </c>
      <c r="F188" s="11">
        <f t="shared" ca="1" si="808"/>
        <v>2017</v>
      </c>
      <c r="G188" s="11" t="str">
        <f t="shared" si="806"/>
        <v>004040</v>
      </c>
      <c r="H188" s="13">
        <f t="shared" ref="H188" si="1080">IF(G188="","",(IF($C188=0,0,$C188)))</f>
        <v>25</v>
      </c>
      <c r="I188" s="13">
        <f t="shared" ref="I188" si="1081">IF(H188="","",(IF($C188=0,0,$C188)))</f>
        <v>25</v>
      </c>
      <c r="J188" s="13">
        <f t="shared" ref="J188" si="1082">IF(I188="","",(IF($C188=0,0,$C188)))</f>
        <v>25</v>
      </c>
      <c r="K188" s="13">
        <f t="shared" ref="K188" si="1083">IF(J188="","",(IF($C188=0,0,$C188)))</f>
        <v>25</v>
      </c>
      <c r="L188" s="13">
        <f t="shared" ref="L188" si="1084">IF(K188="","",(IF($C188=0,0,$C188)))</f>
        <v>25</v>
      </c>
      <c r="M188" s="13">
        <f t="shared" ref="M188" si="1085">IF(L188="","",(IF($C188=0,0,$C188)))</f>
        <v>25</v>
      </c>
      <c r="N188" s="13">
        <f t="shared" ref="N188" si="1086">IF(M188="","",(IF($C188=0,0,$C188)))</f>
        <v>25</v>
      </c>
      <c r="O188" s="13">
        <f t="shared" ref="O188" si="1087">IF(N188="","",(IF($C188=0,0,$C188)))</f>
        <v>25</v>
      </c>
      <c r="P188" s="13">
        <f t="shared" ref="P188" si="1088">IF(O188="","",(IF($C188=0,0,$C188)))</f>
        <v>25</v>
      </c>
      <c r="Q188" s="13">
        <f t="shared" ref="Q188" si="1089">IF(P188="","",(IF($C188=0,0,$C188)))</f>
        <v>25</v>
      </c>
      <c r="R188" s="13">
        <f t="shared" ref="R188" si="1090">IF(Q188="","",(IF($C188=0,0,$C188)))</f>
        <v>25</v>
      </c>
      <c r="S188" s="13">
        <f t="shared" ref="S188" si="1091">IF(R188="","",(IF($C188=0,0,$C188)))</f>
        <v>25</v>
      </c>
    </row>
    <row r="189" spans="1:19" x14ac:dyDescent="0.25">
      <c r="A189" s="39" t="s">
        <v>60</v>
      </c>
      <c r="B189" s="39" t="s">
        <v>92</v>
      </c>
      <c r="C189" s="44">
        <v>33.465600000000002</v>
      </c>
      <c r="E189" s="11" t="str">
        <f t="shared" ref="E189" si="1092">IF($B189="","","Union-Hrly - Avg Hourly Rate")</f>
        <v>Union-Hrly - Avg Hourly Rate</v>
      </c>
      <c r="F189" s="11">
        <f t="shared" ca="1" si="808"/>
        <v>2017</v>
      </c>
      <c r="G189" s="11" t="str">
        <f t="shared" si="806"/>
        <v>004040</v>
      </c>
      <c r="H189" s="12">
        <f t="shared" ref="H189" si="1093">IF(G189="","",(IF(C189=0,0,C189)*$G$4*$H$4*$I$4*$J$4))</f>
        <v>35.503655040000005</v>
      </c>
      <c r="I189" s="12">
        <f t="shared" ref="I189" si="1094">IF(H189="","",(+H189))</f>
        <v>35.503655040000005</v>
      </c>
      <c r="J189" s="12">
        <f t="shared" ref="J189" si="1095">IF(I189="","",(+I189))</f>
        <v>35.503655040000005</v>
      </c>
      <c r="K189" s="12">
        <f t="shared" ref="K189" si="1096">IF(J189="","",(+J189))</f>
        <v>35.503655040000005</v>
      </c>
      <c r="L189" s="12">
        <f t="shared" ref="L189" si="1097">IF(K189="","",(+K189))</f>
        <v>35.503655040000005</v>
      </c>
      <c r="M189" s="12">
        <f t="shared" ref="M189" si="1098">IF(L189="","",(+L189))</f>
        <v>35.503655040000005</v>
      </c>
      <c r="N189" s="12">
        <f t="shared" ref="N189" si="1099">IF(M189="","",(+M189))</f>
        <v>35.503655040000005</v>
      </c>
      <c r="O189" s="12">
        <f t="shared" ref="O189" si="1100">IF(N189="","",(+N189))</f>
        <v>35.503655040000005</v>
      </c>
      <c r="P189" s="12">
        <f t="shared" ref="P189" si="1101">IF(O189="","",(+O189))</f>
        <v>35.503655040000005</v>
      </c>
      <c r="Q189" s="12">
        <f t="shared" ref="Q189" si="1102">IF(P189="","",(+P189))</f>
        <v>35.503655040000005</v>
      </c>
      <c r="R189" s="12">
        <f t="shared" ref="R189" si="1103">IF(Q189="","",+Q189*$R$6)</f>
        <v>36.568764691200009</v>
      </c>
      <c r="S189" s="12">
        <f t="shared" ref="S189" si="1104">IF(R189="","",+R189)</f>
        <v>36.568764691200009</v>
      </c>
    </row>
    <row r="190" spans="1:19" x14ac:dyDescent="0.25">
      <c r="A190" s="39" t="s">
        <v>60</v>
      </c>
      <c r="B190" s="39" t="s">
        <v>169</v>
      </c>
      <c r="C190" s="44"/>
      <c r="E190" s="11" t="str">
        <f t="shared" ref="E190" si="1105">IF($B190="","","Union-Hrly - Other Offdty hrs/emp")</f>
        <v>Union-Hrly - Other Offdty hrs/emp</v>
      </c>
      <c r="F190" s="11">
        <f t="shared" ca="1" si="808"/>
        <v>2017</v>
      </c>
      <c r="G190" s="11" t="str">
        <f t="shared" si="806"/>
        <v>004040</v>
      </c>
      <c r="H190" s="36">
        <f t="shared" ref="H190:S190" si="1106">IF(G190="","",IF(H$7="FEB",8,0))</f>
        <v>0</v>
      </c>
      <c r="I190" s="36">
        <f t="shared" si="1106"/>
        <v>8</v>
      </c>
      <c r="J190" s="36">
        <f t="shared" si="1106"/>
        <v>0</v>
      </c>
      <c r="K190" s="36">
        <f t="shared" si="1106"/>
        <v>0</v>
      </c>
      <c r="L190" s="36">
        <f t="shared" si="1106"/>
        <v>0</v>
      </c>
      <c r="M190" s="36">
        <f t="shared" si="1106"/>
        <v>0</v>
      </c>
      <c r="N190" s="36">
        <f t="shared" si="1106"/>
        <v>0</v>
      </c>
      <c r="O190" s="36">
        <f t="shared" si="1106"/>
        <v>0</v>
      </c>
      <c r="P190" s="36">
        <f t="shared" si="1106"/>
        <v>0</v>
      </c>
      <c r="Q190" s="36">
        <f t="shared" si="1106"/>
        <v>0</v>
      </c>
      <c r="R190" s="36">
        <f t="shared" si="1106"/>
        <v>0</v>
      </c>
      <c r="S190" s="36">
        <f t="shared" si="1106"/>
        <v>0</v>
      </c>
    </row>
    <row r="191" spans="1:19" x14ac:dyDescent="0.25">
      <c r="A191" s="39" t="s">
        <v>60</v>
      </c>
      <c r="B191" s="39" t="s">
        <v>127</v>
      </c>
      <c r="C191" s="44">
        <v>3600</v>
      </c>
      <c r="E191" s="11" t="str">
        <f t="shared" ref="E191" si="1107">IF($B191="","","Union-Hrly - Vacation Hours")</f>
        <v>Union-Hrly - Vacation Hours</v>
      </c>
      <c r="F191" s="11">
        <f t="shared" ca="1" si="808"/>
        <v>2017</v>
      </c>
      <c r="G191" s="11" t="str">
        <f t="shared" si="806"/>
        <v>004040</v>
      </c>
      <c r="H191" s="33">
        <f>IF(G191="","",($C191*'VACSICK EST'!C$50))</f>
        <v>152.34671834689118</v>
      </c>
      <c r="I191" s="33">
        <f>IF(H191="","",($C191*'VACSICK EST'!D$50))</f>
        <v>162.34536050659787</v>
      </c>
      <c r="J191" s="33">
        <f>IF(I191="","",($C191*'VACSICK EST'!E$50))</f>
        <v>172.34400266630456</v>
      </c>
      <c r="K191" s="33">
        <f>IF(J191="","",($C191*'VACSICK EST'!F$50))</f>
        <v>250.56152868129018</v>
      </c>
      <c r="L191" s="33">
        <f>IF(K191="","",($C191*'VACSICK EST'!G$50))</f>
        <v>312.99453160681884</v>
      </c>
      <c r="M191" s="33">
        <f>IF(L191="","",($C191*'VACSICK EST'!H$50))</f>
        <v>353.58753749490813</v>
      </c>
      <c r="N191" s="33">
        <f>IF(M191="","",($C191*'VACSICK EST'!I$50))</f>
        <v>409.21850119119625</v>
      </c>
      <c r="O191" s="33">
        <f>IF(N191="","",($C191*'VACSICK EST'!J$50))</f>
        <v>277.03497055955364</v>
      </c>
      <c r="P191" s="33">
        <f>IF(O191="","",($C191*'VACSICK EST'!K$50))</f>
        <v>246.66872400044437</v>
      </c>
      <c r="Q191" s="33">
        <f>IF(P191="","",($C191*'VACSICK EST'!L$50))</f>
        <v>325.57948920516964</v>
      </c>
      <c r="R191" s="33">
        <f>IF(Q191="","",($C191*'VACSICK EST'!M$50))</f>
        <v>312.14723926380367</v>
      </c>
      <c r="S191" s="33">
        <f>IF(R191="","",($C191*'VACSICK EST'!N$50))</f>
        <v>625.17139647702163</v>
      </c>
    </row>
    <row r="192" spans="1:19" x14ac:dyDescent="0.25">
      <c r="A192" s="39" t="s">
        <v>60</v>
      </c>
      <c r="B192" s="39" t="s">
        <v>95</v>
      </c>
      <c r="C192" s="44">
        <v>1000</v>
      </c>
      <c r="E192" s="11" t="str">
        <f t="shared" ref="E192" si="1108">IF($B192="","","Union-Hrly - Sick Time Hours")</f>
        <v>Union-Hrly - Sick Time Hours</v>
      </c>
      <c r="F192" s="11">
        <f t="shared" ca="1" si="808"/>
        <v>2017</v>
      </c>
      <c r="G192" s="11" t="str">
        <f t="shared" si="806"/>
        <v>004040</v>
      </c>
      <c r="H192" s="33">
        <f>IF(G192="","",($C192*'VACSICK EST'!C$30))</f>
        <v>125.51574474681208</v>
      </c>
      <c r="I192" s="33">
        <f>IF(H192="","",($C192*'VACSICK EST'!D$30))</f>
        <v>108.13657148849062</v>
      </c>
      <c r="J192" s="33">
        <f>IF(I192="","",($C192*'VACSICK EST'!E$30))</f>
        <v>99.665820199413716</v>
      </c>
      <c r="K192" s="33">
        <f>IF(J192="","",($C192*'VACSICK EST'!F$30))</f>
        <v>88.281823445471247</v>
      </c>
      <c r="L192" s="33">
        <f>IF(K192="","",($C192*'VACSICK EST'!G$30))</f>
        <v>73.204980327614749</v>
      </c>
      <c r="M192" s="33">
        <f>IF(L192="","",($C192*'VACSICK EST'!H$30))</f>
        <v>67.948373096018557</v>
      </c>
      <c r="N192" s="33">
        <f>IF(M192="","",($C192*'VACSICK EST'!I$30))</f>
        <v>72.863050108733816</v>
      </c>
      <c r="O192" s="33">
        <f>IF(N192="","",($C192*'VACSICK EST'!J$30))</f>
        <v>78.311138262903313</v>
      </c>
      <c r="P192" s="33">
        <f>IF(O192="","",($C192*'VACSICK EST'!K$30))</f>
        <v>72.252134784333222</v>
      </c>
      <c r="Q192" s="33">
        <f>IF(P192="","",($C192*'VACSICK EST'!L$30))</f>
        <v>71.399588771923433</v>
      </c>
      <c r="R192" s="33">
        <f>IF(Q192="","",($C192*'VACSICK EST'!M$30))</f>
        <v>66.557856872569445</v>
      </c>
      <c r="S192" s="33">
        <f>IF(R192="","",($C192*'VACSICK EST'!N$30))</f>
        <v>75.862917895715839</v>
      </c>
    </row>
    <row r="193" spans="1:19" x14ac:dyDescent="0.25">
      <c r="A193" s="39" t="s">
        <v>61</v>
      </c>
      <c r="B193" s="39" t="s">
        <v>93</v>
      </c>
      <c r="C193" s="44">
        <v>16</v>
      </c>
      <c r="E193" s="11" t="str">
        <f t="shared" ref="E193" si="1109">IF($B193="","","Union-Hrly - Headcount")</f>
        <v>Union-Hrly - Headcount</v>
      </c>
      <c r="F193" s="11">
        <f t="shared" ca="1" si="808"/>
        <v>2017</v>
      </c>
      <c r="G193" s="11" t="str">
        <f t="shared" si="806"/>
        <v>004060</v>
      </c>
      <c r="H193" s="13">
        <f t="shared" ref="H193" si="1110">IF(G193="","",(IF($C193=0,0,$C193)))</f>
        <v>16</v>
      </c>
      <c r="I193" s="13">
        <f t="shared" ref="I193" si="1111">IF(H193="","",(IF($C193=0,0,$C193)))</f>
        <v>16</v>
      </c>
      <c r="J193" s="13">
        <f t="shared" ref="J193" si="1112">IF(I193="","",(IF($C193=0,0,$C193)))</f>
        <v>16</v>
      </c>
      <c r="K193" s="13">
        <f t="shared" ref="K193" si="1113">IF(J193="","",(IF($C193=0,0,$C193)))</f>
        <v>16</v>
      </c>
      <c r="L193" s="13">
        <f t="shared" ref="L193" si="1114">IF(K193="","",(IF($C193=0,0,$C193)))</f>
        <v>16</v>
      </c>
      <c r="M193" s="13">
        <f t="shared" ref="M193" si="1115">IF(L193="","",(IF($C193=0,0,$C193)))</f>
        <v>16</v>
      </c>
      <c r="N193" s="13">
        <f t="shared" ref="N193" si="1116">IF(M193="","",(IF($C193=0,0,$C193)))</f>
        <v>16</v>
      </c>
      <c r="O193" s="13">
        <f t="shared" ref="O193" si="1117">IF(N193="","",(IF($C193=0,0,$C193)))</f>
        <v>16</v>
      </c>
      <c r="P193" s="13">
        <f t="shared" ref="P193" si="1118">IF(O193="","",(IF($C193=0,0,$C193)))</f>
        <v>16</v>
      </c>
      <c r="Q193" s="13">
        <f t="shared" ref="Q193" si="1119">IF(P193="","",(IF($C193=0,0,$C193)))</f>
        <v>16</v>
      </c>
      <c r="R193" s="13">
        <f t="shared" ref="R193" si="1120">IF(Q193="","",(IF($C193=0,0,$C193)))</f>
        <v>16</v>
      </c>
      <c r="S193" s="13">
        <f t="shared" ref="S193" si="1121">IF(R193="","",(IF($C193=0,0,$C193)))</f>
        <v>16</v>
      </c>
    </row>
    <row r="194" spans="1:19" x14ac:dyDescent="0.25">
      <c r="A194" s="39" t="s">
        <v>61</v>
      </c>
      <c r="B194" s="39" t="s">
        <v>92</v>
      </c>
      <c r="C194" s="44">
        <v>35.290000000000006</v>
      </c>
      <c r="E194" s="11" t="str">
        <f t="shared" ref="E194" si="1122">IF($B194="","","Union-Hrly - Avg Hourly Rate")</f>
        <v>Union-Hrly - Avg Hourly Rate</v>
      </c>
      <c r="F194" s="11">
        <f t="shared" ca="1" si="808"/>
        <v>2017</v>
      </c>
      <c r="G194" s="11" t="str">
        <f t="shared" si="806"/>
        <v>004060</v>
      </c>
      <c r="H194" s="12">
        <f t="shared" ref="H194" si="1123">IF(G194="","",(IF(C194=0,0,C194)*$G$4*$H$4*$I$4*$J$4))</f>
        <v>37.439161000000006</v>
      </c>
      <c r="I194" s="12">
        <f t="shared" ref="I194" si="1124">IF(H194="","",(+H194))</f>
        <v>37.439161000000006</v>
      </c>
      <c r="J194" s="12">
        <f t="shared" ref="J194" si="1125">IF(I194="","",(+I194))</f>
        <v>37.439161000000006</v>
      </c>
      <c r="K194" s="12">
        <f t="shared" ref="K194" si="1126">IF(J194="","",(+J194))</f>
        <v>37.439161000000006</v>
      </c>
      <c r="L194" s="12">
        <f t="shared" ref="L194" si="1127">IF(K194="","",(+K194))</f>
        <v>37.439161000000006</v>
      </c>
      <c r="M194" s="12">
        <f t="shared" ref="M194" si="1128">IF(L194="","",(+L194))</f>
        <v>37.439161000000006</v>
      </c>
      <c r="N194" s="12">
        <f t="shared" ref="N194" si="1129">IF(M194="","",(+M194))</f>
        <v>37.439161000000006</v>
      </c>
      <c r="O194" s="12">
        <f t="shared" ref="O194" si="1130">IF(N194="","",(+N194))</f>
        <v>37.439161000000006</v>
      </c>
      <c r="P194" s="12">
        <f t="shared" ref="P194" si="1131">IF(O194="","",(+O194))</f>
        <v>37.439161000000006</v>
      </c>
      <c r="Q194" s="12">
        <f t="shared" ref="Q194" si="1132">IF(P194="","",(+P194))</f>
        <v>37.439161000000006</v>
      </c>
      <c r="R194" s="12">
        <f t="shared" ref="R194" si="1133">IF(Q194="","",+Q194*$R$6)</f>
        <v>38.562335830000009</v>
      </c>
      <c r="S194" s="12">
        <f t="shared" ref="S194" si="1134">IF(R194="","",+R194)</f>
        <v>38.562335830000009</v>
      </c>
    </row>
    <row r="195" spans="1:19" x14ac:dyDescent="0.25">
      <c r="A195" s="39" t="s">
        <v>61</v>
      </c>
      <c r="B195" s="39" t="s">
        <v>169</v>
      </c>
      <c r="C195" s="44"/>
      <c r="E195" s="11" t="str">
        <f t="shared" ref="E195" si="1135">IF($B195="","","Union-Hrly - Other Offdty hrs/emp")</f>
        <v>Union-Hrly - Other Offdty hrs/emp</v>
      </c>
      <c r="F195" s="11">
        <f t="shared" ca="1" si="808"/>
        <v>2017</v>
      </c>
      <c r="G195" s="11" t="str">
        <f t="shared" si="806"/>
        <v>004060</v>
      </c>
      <c r="H195" s="36">
        <f t="shared" ref="H195:S195" si="1136">IF(G195="","",IF(H$7="FEB",8,0))</f>
        <v>0</v>
      </c>
      <c r="I195" s="36">
        <f t="shared" si="1136"/>
        <v>8</v>
      </c>
      <c r="J195" s="36">
        <f t="shared" si="1136"/>
        <v>0</v>
      </c>
      <c r="K195" s="36">
        <f t="shared" si="1136"/>
        <v>0</v>
      </c>
      <c r="L195" s="36">
        <f t="shared" si="1136"/>
        <v>0</v>
      </c>
      <c r="M195" s="36">
        <f t="shared" si="1136"/>
        <v>0</v>
      </c>
      <c r="N195" s="36">
        <f t="shared" si="1136"/>
        <v>0</v>
      </c>
      <c r="O195" s="36">
        <f t="shared" si="1136"/>
        <v>0</v>
      </c>
      <c r="P195" s="36">
        <f t="shared" si="1136"/>
        <v>0</v>
      </c>
      <c r="Q195" s="36">
        <f t="shared" si="1136"/>
        <v>0</v>
      </c>
      <c r="R195" s="36">
        <f t="shared" si="1136"/>
        <v>0</v>
      </c>
      <c r="S195" s="36">
        <f t="shared" si="1136"/>
        <v>0</v>
      </c>
    </row>
    <row r="196" spans="1:19" x14ac:dyDescent="0.25">
      <c r="A196" s="39" t="s">
        <v>61</v>
      </c>
      <c r="B196" s="39" t="s">
        <v>127</v>
      </c>
      <c r="C196" s="44">
        <v>3200</v>
      </c>
      <c r="E196" s="11" t="str">
        <f t="shared" ref="E196" si="1137">IF($B196="","","Union-Hrly - Vacation Hours")</f>
        <v>Union-Hrly - Vacation Hours</v>
      </c>
      <c r="F196" s="11">
        <f t="shared" ca="1" si="808"/>
        <v>2017</v>
      </c>
      <c r="G196" s="11" t="str">
        <f t="shared" si="806"/>
        <v>004060</v>
      </c>
      <c r="H196" s="33">
        <f>IF(G196="","",($C196*'VACSICK EST'!C$50))</f>
        <v>135.41930519723658</v>
      </c>
      <c r="I196" s="33">
        <f>IF(H196="","",($C196*'VACSICK EST'!D$50))</f>
        <v>144.3069871169759</v>
      </c>
      <c r="J196" s="33">
        <f>IF(I196="","",($C196*'VACSICK EST'!E$50))</f>
        <v>153.19466903671517</v>
      </c>
      <c r="K196" s="33">
        <f>IF(J196="","",($C196*'VACSICK EST'!F$50))</f>
        <v>222.7213588278135</v>
      </c>
      <c r="L196" s="33">
        <f>IF(K196="","",($C196*'VACSICK EST'!G$50))</f>
        <v>278.21736142828343</v>
      </c>
      <c r="M196" s="33">
        <f>IF(L196="","",($C196*'VACSICK EST'!H$50))</f>
        <v>314.30003332880722</v>
      </c>
      <c r="N196" s="33">
        <f>IF(M196="","",($C196*'VACSICK EST'!I$50))</f>
        <v>363.74977883661887</v>
      </c>
      <c r="O196" s="33">
        <f>IF(N196="","",($C196*'VACSICK EST'!J$50))</f>
        <v>246.25330716404767</v>
      </c>
      <c r="P196" s="33">
        <f>IF(O196="","",($C196*'VACSICK EST'!K$50))</f>
        <v>219.26108800039498</v>
      </c>
      <c r="Q196" s="33">
        <f>IF(P196="","",($C196*'VACSICK EST'!L$50))</f>
        <v>289.40399040459528</v>
      </c>
      <c r="R196" s="33">
        <f>IF(Q196="","",($C196*'VACSICK EST'!M$50))</f>
        <v>277.46421267893663</v>
      </c>
      <c r="S196" s="33">
        <f>IF(R196="","",($C196*'VACSICK EST'!N$50))</f>
        <v>555.70790797957477</v>
      </c>
    </row>
    <row r="197" spans="1:19" x14ac:dyDescent="0.25">
      <c r="A197" s="39" t="s">
        <v>61</v>
      </c>
      <c r="B197" s="39" t="s">
        <v>95</v>
      </c>
      <c r="C197" s="44">
        <v>640</v>
      </c>
      <c r="E197" s="11" t="str">
        <f t="shared" ref="E197" si="1138">IF($B197="","","Union-Hrly - Sick Time Hours")</f>
        <v>Union-Hrly - Sick Time Hours</v>
      </c>
      <c r="F197" s="11">
        <f t="shared" ca="1" si="808"/>
        <v>2017</v>
      </c>
      <c r="G197" s="11" t="str">
        <f t="shared" si="806"/>
        <v>004060</v>
      </c>
      <c r="H197" s="33">
        <f>IF(G197="","",($C197*'VACSICK EST'!C$30))</f>
        <v>80.330076637959721</v>
      </c>
      <c r="I197" s="33">
        <f>IF(H197="","",($C197*'VACSICK EST'!D$30))</f>
        <v>69.207405752634003</v>
      </c>
      <c r="J197" s="33">
        <f>IF(I197="","",($C197*'VACSICK EST'!E$30))</f>
        <v>63.786124927624776</v>
      </c>
      <c r="K197" s="33">
        <f>IF(J197="","",($C197*'VACSICK EST'!F$30))</f>
        <v>56.500367005101602</v>
      </c>
      <c r="L197" s="33">
        <f>IF(K197="","",($C197*'VACSICK EST'!G$30))</f>
        <v>46.851187409673436</v>
      </c>
      <c r="M197" s="33">
        <f>IF(L197="","",($C197*'VACSICK EST'!H$30))</f>
        <v>43.486958781451875</v>
      </c>
      <c r="N197" s="33">
        <f>IF(M197="","",($C197*'VACSICK EST'!I$30))</f>
        <v>46.632352069589643</v>
      </c>
      <c r="O197" s="33">
        <f>IF(N197="","",($C197*'VACSICK EST'!J$30))</f>
        <v>50.11912848825812</v>
      </c>
      <c r="P197" s="33">
        <f>IF(O197="","",($C197*'VACSICK EST'!K$30))</f>
        <v>46.241366261973262</v>
      </c>
      <c r="Q197" s="33">
        <f>IF(P197="","",($C197*'VACSICK EST'!L$30))</f>
        <v>45.695736814030994</v>
      </c>
      <c r="R197" s="33">
        <f>IF(Q197="","",($C197*'VACSICK EST'!M$30))</f>
        <v>42.597028398444444</v>
      </c>
      <c r="S197" s="33">
        <f>IF(R197="","",($C197*'VACSICK EST'!N$30))</f>
        <v>48.552267453258139</v>
      </c>
    </row>
    <row r="198" spans="1:19" x14ac:dyDescent="0.25">
      <c r="A198" s="39" t="s">
        <v>64</v>
      </c>
      <c r="B198" s="39" t="s">
        <v>93</v>
      </c>
      <c r="C198" s="44">
        <v>39</v>
      </c>
      <c r="E198" s="11" t="str">
        <f t="shared" ref="E198" si="1139">IF($B198="","","Union-Hrly - Headcount")</f>
        <v>Union-Hrly - Headcount</v>
      </c>
      <c r="F198" s="11">
        <f t="shared" ca="1" si="808"/>
        <v>2017</v>
      </c>
      <c r="G198" s="11" t="str">
        <f t="shared" si="806"/>
        <v>004190</v>
      </c>
      <c r="H198" s="13">
        <f t="shared" ref="H198" si="1140">IF(G198="","",(IF($C198=0,0,$C198)))</f>
        <v>39</v>
      </c>
      <c r="I198" s="13">
        <f t="shared" ref="I198" si="1141">IF(H198="","",(IF($C198=0,0,$C198)))</f>
        <v>39</v>
      </c>
      <c r="J198" s="13">
        <f t="shared" ref="J198" si="1142">IF(I198="","",(IF($C198=0,0,$C198)))</f>
        <v>39</v>
      </c>
      <c r="K198" s="13">
        <f t="shared" ref="K198" si="1143">IF(J198="","",(IF($C198=0,0,$C198)))</f>
        <v>39</v>
      </c>
      <c r="L198" s="13">
        <f t="shared" ref="L198" si="1144">IF(K198="","",(IF($C198=0,0,$C198)))</f>
        <v>39</v>
      </c>
      <c r="M198" s="13">
        <f t="shared" ref="M198" si="1145">IF(L198="","",(IF($C198=0,0,$C198)))</f>
        <v>39</v>
      </c>
      <c r="N198" s="13">
        <f t="shared" ref="N198" si="1146">IF(M198="","",(IF($C198=0,0,$C198)))</f>
        <v>39</v>
      </c>
      <c r="O198" s="13">
        <f t="shared" ref="O198" si="1147">IF(N198="","",(IF($C198=0,0,$C198)))</f>
        <v>39</v>
      </c>
      <c r="P198" s="13">
        <f t="shared" ref="P198" si="1148">IF(O198="","",(IF($C198=0,0,$C198)))</f>
        <v>39</v>
      </c>
      <c r="Q198" s="13">
        <f t="shared" ref="Q198" si="1149">IF(P198="","",(IF($C198=0,0,$C198)))</f>
        <v>39</v>
      </c>
      <c r="R198" s="13">
        <f t="shared" ref="R198" si="1150">IF(Q198="","",(IF($C198=0,0,$C198)))</f>
        <v>39</v>
      </c>
      <c r="S198" s="13">
        <f t="shared" ref="S198" si="1151">IF(R198="","",(IF($C198=0,0,$C198)))</f>
        <v>39</v>
      </c>
    </row>
    <row r="199" spans="1:19" x14ac:dyDescent="0.25">
      <c r="A199" s="39" t="s">
        <v>64</v>
      </c>
      <c r="B199" s="39" t="s">
        <v>92</v>
      </c>
      <c r="C199" s="44">
        <v>32.696666666666687</v>
      </c>
      <c r="E199" s="11" t="str">
        <f t="shared" ref="E199" si="1152">IF($B199="","","Union-Hrly - Avg Hourly Rate")</f>
        <v>Union-Hrly - Avg Hourly Rate</v>
      </c>
      <c r="F199" s="11">
        <f t="shared" ca="1" si="808"/>
        <v>2017</v>
      </c>
      <c r="G199" s="11" t="str">
        <f t="shared" si="806"/>
        <v>004190</v>
      </c>
      <c r="H199" s="12">
        <f t="shared" ref="H199" si="1153">IF(G199="","",(IF(C199=0,0,C199)*$G$4*$H$4*$I$4*$J$4))</f>
        <v>34.687893666666689</v>
      </c>
      <c r="I199" s="12">
        <f t="shared" ref="I199" si="1154">IF(H199="","",(+H199))</f>
        <v>34.687893666666689</v>
      </c>
      <c r="J199" s="12">
        <f t="shared" ref="J199" si="1155">IF(I199="","",(+I199))</f>
        <v>34.687893666666689</v>
      </c>
      <c r="K199" s="12">
        <f t="shared" ref="K199" si="1156">IF(J199="","",(+J199))</f>
        <v>34.687893666666689</v>
      </c>
      <c r="L199" s="12">
        <f t="shared" ref="L199" si="1157">IF(K199="","",(+K199))</f>
        <v>34.687893666666689</v>
      </c>
      <c r="M199" s="12">
        <f t="shared" ref="M199" si="1158">IF(L199="","",(+L199))</f>
        <v>34.687893666666689</v>
      </c>
      <c r="N199" s="12">
        <f t="shared" ref="N199" si="1159">IF(M199="","",(+M199))</f>
        <v>34.687893666666689</v>
      </c>
      <c r="O199" s="12">
        <f t="shared" ref="O199" si="1160">IF(N199="","",(+N199))</f>
        <v>34.687893666666689</v>
      </c>
      <c r="P199" s="12">
        <f t="shared" ref="P199" si="1161">IF(O199="","",(+O199))</f>
        <v>34.687893666666689</v>
      </c>
      <c r="Q199" s="12">
        <f t="shared" ref="Q199" si="1162">IF(P199="","",(+P199))</f>
        <v>34.687893666666689</v>
      </c>
      <c r="R199" s="12">
        <f t="shared" ref="R199" si="1163">IF(Q199="","",+Q199*$R$6)</f>
        <v>35.728530476666691</v>
      </c>
      <c r="S199" s="12">
        <f t="shared" ref="S199" si="1164">IF(R199="","",+R199)</f>
        <v>35.728530476666691</v>
      </c>
    </row>
    <row r="200" spans="1:19" x14ac:dyDescent="0.25">
      <c r="A200" s="39" t="s">
        <v>64</v>
      </c>
      <c r="B200" s="39" t="s">
        <v>169</v>
      </c>
      <c r="C200" s="44"/>
      <c r="E200" s="11" t="str">
        <f t="shared" ref="E200" si="1165">IF($B200="","","Union-Hrly - Other Offdty hrs/emp")</f>
        <v>Union-Hrly - Other Offdty hrs/emp</v>
      </c>
      <c r="F200" s="11">
        <f t="shared" ca="1" si="808"/>
        <v>2017</v>
      </c>
      <c r="G200" s="11" t="str">
        <f t="shared" si="806"/>
        <v>004190</v>
      </c>
      <c r="H200" s="36">
        <f t="shared" ref="H200:S200" si="1166">IF(G200="","",IF(H$7="FEB",8,0))</f>
        <v>0</v>
      </c>
      <c r="I200" s="36">
        <f t="shared" si="1166"/>
        <v>8</v>
      </c>
      <c r="J200" s="36">
        <f t="shared" si="1166"/>
        <v>0</v>
      </c>
      <c r="K200" s="36">
        <f t="shared" si="1166"/>
        <v>0</v>
      </c>
      <c r="L200" s="36">
        <f t="shared" si="1166"/>
        <v>0</v>
      </c>
      <c r="M200" s="36">
        <f t="shared" si="1166"/>
        <v>0</v>
      </c>
      <c r="N200" s="36">
        <f t="shared" si="1166"/>
        <v>0</v>
      </c>
      <c r="O200" s="36">
        <f t="shared" si="1166"/>
        <v>0</v>
      </c>
      <c r="P200" s="36">
        <f t="shared" si="1166"/>
        <v>0</v>
      </c>
      <c r="Q200" s="36">
        <f t="shared" si="1166"/>
        <v>0</v>
      </c>
      <c r="R200" s="36">
        <f t="shared" si="1166"/>
        <v>0</v>
      </c>
      <c r="S200" s="36">
        <f t="shared" si="1166"/>
        <v>0</v>
      </c>
    </row>
    <row r="201" spans="1:19" x14ac:dyDescent="0.25">
      <c r="A201" s="39" t="s">
        <v>64</v>
      </c>
      <c r="B201" s="39" t="s">
        <v>127</v>
      </c>
      <c r="C201" s="44">
        <v>5360</v>
      </c>
      <c r="E201" s="11" t="str">
        <f t="shared" ref="E201" si="1167">IF($B201="","","Union-Hrly - Vacation Hours")</f>
        <v>Union-Hrly - Vacation Hours</v>
      </c>
      <c r="F201" s="11">
        <f t="shared" ca="1" si="808"/>
        <v>2017</v>
      </c>
      <c r="G201" s="11" t="str">
        <f t="shared" si="806"/>
        <v>004190</v>
      </c>
      <c r="H201" s="33">
        <f>IF(G201="","",($C201*'VACSICK EST'!C$50))</f>
        <v>226.8273362053713</v>
      </c>
      <c r="I201" s="33">
        <f>IF(H201="","",($C201*'VACSICK EST'!D$50))</f>
        <v>241.71420342093461</v>
      </c>
      <c r="J201" s="33">
        <f>IF(I201="","",($C201*'VACSICK EST'!E$50))</f>
        <v>256.60107063649792</v>
      </c>
      <c r="K201" s="33">
        <f>IF(J201="","",($C201*'VACSICK EST'!F$50))</f>
        <v>373.05827603658759</v>
      </c>
      <c r="L201" s="33">
        <f>IF(K201="","",($C201*'VACSICK EST'!G$50))</f>
        <v>466.01408039237469</v>
      </c>
      <c r="M201" s="33">
        <f>IF(L201="","",($C201*'VACSICK EST'!H$50))</f>
        <v>526.45255582575203</v>
      </c>
      <c r="N201" s="33">
        <f>IF(M201="","",($C201*'VACSICK EST'!I$50))</f>
        <v>609.28087955133662</v>
      </c>
      <c r="O201" s="33">
        <f>IF(N201="","",($C201*'VACSICK EST'!J$50))</f>
        <v>412.47428949977984</v>
      </c>
      <c r="P201" s="33">
        <f>IF(O201="","",($C201*'VACSICK EST'!K$50))</f>
        <v>367.26232240066162</v>
      </c>
      <c r="Q201" s="33">
        <f>IF(P201="","",($C201*'VACSICK EST'!L$50))</f>
        <v>484.75168392769706</v>
      </c>
      <c r="R201" s="33">
        <f>IF(Q201="","",($C201*'VACSICK EST'!M$50))</f>
        <v>464.75255623721881</v>
      </c>
      <c r="S201" s="33">
        <f>IF(R201="","",($C201*'VACSICK EST'!N$50))</f>
        <v>930.81074586578768</v>
      </c>
    </row>
    <row r="202" spans="1:19" x14ac:dyDescent="0.25">
      <c r="A202" s="39" t="s">
        <v>64</v>
      </c>
      <c r="B202" s="39" t="s">
        <v>95</v>
      </c>
      <c r="C202" s="44">
        <v>1560</v>
      </c>
      <c r="E202" s="11" t="str">
        <f t="shared" ref="E202" si="1168">IF($B202="","","Union-Hrly - Sick Time Hours")</f>
        <v>Union-Hrly - Sick Time Hours</v>
      </c>
      <c r="F202" s="11">
        <f t="shared" ca="1" si="808"/>
        <v>2017</v>
      </c>
      <c r="G202" s="11" t="str">
        <f t="shared" si="806"/>
        <v>004190</v>
      </c>
      <c r="H202" s="33">
        <f>IF(G202="","",($C202*'VACSICK EST'!C$30))</f>
        <v>195.80456180502682</v>
      </c>
      <c r="I202" s="33">
        <f>IF(H202="","",($C202*'VACSICK EST'!D$30))</f>
        <v>168.69305152204538</v>
      </c>
      <c r="J202" s="33">
        <f>IF(I202="","",($C202*'VACSICK EST'!E$30))</f>
        <v>155.47867951108537</v>
      </c>
      <c r="K202" s="33">
        <f>IF(J202="","",($C202*'VACSICK EST'!F$30))</f>
        <v>137.71964457493516</v>
      </c>
      <c r="L202" s="33">
        <f>IF(K202="","",($C202*'VACSICK EST'!G$30))</f>
        <v>114.199769311079</v>
      </c>
      <c r="M202" s="33">
        <f>IF(L202="","",($C202*'VACSICK EST'!H$30))</f>
        <v>105.99946202978896</v>
      </c>
      <c r="N202" s="33">
        <f>IF(M202="","",($C202*'VACSICK EST'!I$30))</f>
        <v>113.66635816962474</v>
      </c>
      <c r="O202" s="33">
        <f>IF(N202="","",($C202*'VACSICK EST'!J$30))</f>
        <v>122.16537569012917</v>
      </c>
      <c r="P202" s="33">
        <f>IF(O202="","",($C202*'VACSICK EST'!K$30))</f>
        <v>112.71333026355983</v>
      </c>
      <c r="Q202" s="33">
        <f>IF(P202="","",($C202*'VACSICK EST'!L$30))</f>
        <v>111.38335848420054</v>
      </c>
      <c r="R202" s="33">
        <f>IF(Q202="","",($C202*'VACSICK EST'!M$30))</f>
        <v>103.83025672120833</v>
      </c>
      <c r="S202" s="33">
        <f>IF(R202="","",($C202*'VACSICK EST'!N$30))</f>
        <v>118.3461519173167</v>
      </c>
    </row>
    <row r="203" spans="1:19" x14ac:dyDescent="0.25">
      <c r="A203" s="39" t="s">
        <v>65</v>
      </c>
      <c r="B203" s="39" t="s">
        <v>93</v>
      </c>
      <c r="C203" s="44">
        <v>12</v>
      </c>
      <c r="E203" s="11" t="str">
        <f t="shared" ref="E203" si="1169">IF($B203="","","Union-Hrly - Headcount")</f>
        <v>Union-Hrly - Headcount</v>
      </c>
      <c r="F203" s="11">
        <f t="shared" ca="1" si="808"/>
        <v>2017</v>
      </c>
      <c r="G203" s="11" t="str">
        <f t="shared" si="806"/>
        <v>004210</v>
      </c>
      <c r="H203" s="13">
        <f t="shared" ref="H203" si="1170">IF(G203="","",(IF($C203=0,0,$C203)))</f>
        <v>12</v>
      </c>
      <c r="I203" s="13">
        <f t="shared" ref="I203" si="1171">IF(H203="","",(IF($C203=0,0,$C203)))</f>
        <v>12</v>
      </c>
      <c r="J203" s="13">
        <f t="shared" ref="J203" si="1172">IF(I203="","",(IF($C203=0,0,$C203)))</f>
        <v>12</v>
      </c>
      <c r="K203" s="13">
        <f t="shared" ref="K203" si="1173">IF(J203="","",(IF($C203=0,0,$C203)))</f>
        <v>12</v>
      </c>
      <c r="L203" s="13">
        <f t="shared" ref="L203" si="1174">IF(K203="","",(IF($C203=0,0,$C203)))</f>
        <v>12</v>
      </c>
      <c r="M203" s="13">
        <f t="shared" ref="M203" si="1175">IF(L203="","",(IF($C203=0,0,$C203)))</f>
        <v>12</v>
      </c>
      <c r="N203" s="13">
        <f t="shared" ref="N203" si="1176">IF(M203="","",(IF($C203=0,0,$C203)))</f>
        <v>12</v>
      </c>
      <c r="O203" s="13">
        <f t="shared" ref="O203" si="1177">IF(N203="","",(IF($C203=0,0,$C203)))</f>
        <v>12</v>
      </c>
      <c r="P203" s="13">
        <f t="shared" ref="P203" si="1178">IF(O203="","",(IF($C203=0,0,$C203)))</f>
        <v>12</v>
      </c>
      <c r="Q203" s="13">
        <f t="shared" ref="Q203" si="1179">IF(P203="","",(IF($C203=0,0,$C203)))</f>
        <v>12</v>
      </c>
      <c r="R203" s="13">
        <f t="shared" ref="R203" si="1180">IF(Q203="","",(IF($C203=0,0,$C203)))</f>
        <v>12</v>
      </c>
      <c r="S203" s="13">
        <f t="shared" ref="S203" si="1181">IF(R203="","",(IF($C203=0,0,$C203)))</f>
        <v>12</v>
      </c>
    </row>
    <row r="204" spans="1:19" x14ac:dyDescent="0.25">
      <c r="A204" s="39" t="s">
        <v>65</v>
      </c>
      <c r="B204" s="39" t="s">
        <v>92</v>
      </c>
      <c r="C204" s="44">
        <v>34.066666666666663</v>
      </c>
      <c r="E204" s="11" t="str">
        <f t="shared" ref="E204" si="1182">IF($B204="","","Union-Hrly - Avg Hourly Rate")</f>
        <v>Union-Hrly - Avg Hourly Rate</v>
      </c>
      <c r="F204" s="11">
        <f t="shared" ca="1" si="808"/>
        <v>2017</v>
      </c>
      <c r="G204" s="11" t="str">
        <f t="shared" si="806"/>
        <v>004210</v>
      </c>
      <c r="H204" s="12">
        <f t="shared" ref="H204" si="1183">IF(G204="","",(IF(C204=0,0,C204)*$G$4*$H$4*$I$4*$J$4))</f>
        <v>36.141326666666664</v>
      </c>
      <c r="I204" s="12">
        <f t="shared" ref="I204" si="1184">IF(H204="","",(+H204))</f>
        <v>36.141326666666664</v>
      </c>
      <c r="J204" s="12">
        <f t="shared" ref="J204" si="1185">IF(I204="","",(+I204))</f>
        <v>36.141326666666664</v>
      </c>
      <c r="K204" s="12">
        <f t="shared" ref="K204" si="1186">IF(J204="","",(+J204))</f>
        <v>36.141326666666664</v>
      </c>
      <c r="L204" s="12">
        <f t="shared" ref="L204" si="1187">IF(K204="","",(+K204))</f>
        <v>36.141326666666664</v>
      </c>
      <c r="M204" s="12">
        <f t="shared" ref="M204" si="1188">IF(L204="","",(+L204))</f>
        <v>36.141326666666664</v>
      </c>
      <c r="N204" s="12">
        <f t="shared" ref="N204" si="1189">IF(M204="","",(+M204))</f>
        <v>36.141326666666664</v>
      </c>
      <c r="O204" s="12">
        <f t="shared" ref="O204" si="1190">IF(N204="","",(+N204))</f>
        <v>36.141326666666664</v>
      </c>
      <c r="P204" s="12">
        <f t="shared" ref="P204" si="1191">IF(O204="","",(+O204))</f>
        <v>36.141326666666664</v>
      </c>
      <c r="Q204" s="12">
        <f t="shared" ref="Q204" si="1192">IF(P204="","",(+P204))</f>
        <v>36.141326666666664</v>
      </c>
      <c r="R204" s="12">
        <f t="shared" ref="R204" si="1193">IF(Q204="","",+Q204*$R$6)</f>
        <v>37.225566466666663</v>
      </c>
      <c r="S204" s="12">
        <f t="shared" ref="S204" si="1194">IF(R204="","",+R204)</f>
        <v>37.225566466666663</v>
      </c>
    </row>
    <row r="205" spans="1:19" x14ac:dyDescent="0.25">
      <c r="A205" s="39" t="s">
        <v>65</v>
      </c>
      <c r="B205" s="39" t="s">
        <v>169</v>
      </c>
      <c r="C205" s="44"/>
      <c r="E205" s="11" t="str">
        <f t="shared" ref="E205" si="1195">IF($B205="","","Union-Hrly - Other Offdty hrs/emp")</f>
        <v>Union-Hrly - Other Offdty hrs/emp</v>
      </c>
      <c r="F205" s="11">
        <f t="shared" ca="1" si="808"/>
        <v>2017</v>
      </c>
      <c r="G205" s="11" t="str">
        <f t="shared" ref="G205:G268" si="1196">IF(E205="","",A205)</f>
        <v>004210</v>
      </c>
      <c r="H205" s="36">
        <f t="shared" ref="H205:S205" si="1197">IF(G205="","",IF(H$7="FEB",8,0))</f>
        <v>0</v>
      </c>
      <c r="I205" s="36">
        <f t="shared" si="1197"/>
        <v>8</v>
      </c>
      <c r="J205" s="36">
        <f t="shared" si="1197"/>
        <v>0</v>
      </c>
      <c r="K205" s="36">
        <f t="shared" si="1197"/>
        <v>0</v>
      </c>
      <c r="L205" s="36">
        <f t="shared" si="1197"/>
        <v>0</v>
      </c>
      <c r="M205" s="36">
        <f t="shared" si="1197"/>
        <v>0</v>
      </c>
      <c r="N205" s="36">
        <f t="shared" si="1197"/>
        <v>0</v>
      </c>
      <c r="O205" s="36">
        <f t="shared" si="1197"/>
        <v>0</v>
      </c>
      <c r="P205" s="36">
        <f t="shared" si="1197"/>
        <v>0</v>
      </c>
      <c r="Q205" s="36">
        <f t="shared" si="1197"/>
        <v>0</v>
      </c>
      <c r="R205" s="36">
        <f t="shared" si="1197"/>
        <v>0</v>
      </c>
      <c r="S205" s="36">
        <f t="shared" si="1197"/>
        <v>0</v>
      </c>
    </row>
    <row r="206" spans="1:19" x14ac:dyDescent="0.25">
      <c r="A206" s="39" t="s">
        <v>65</v>
      </c>
      <c r="B206" s="39" t="s">
        <v>127</v>
      </c>
      <c r="C206" s="44">
        <v>2240</v>
      </c>
      <c r="E206" s="11" t="str">
        <f t="shared" ref="E206" si="1198">IF($B206="","","Union-Hrly - Vacation Hours")</f>
        <v>Union-Hrly - Vacation Hours</v>
      </c>
      <c r="F206" s="11">
        <f t="shared" ref="F206:F269" ca="1" si="1199">IF(E206="","",$E$5)</f>
        <v>2017</v>
      </c>
      <c r="G206" s="11" t="str">
        <f t="shared" si="1196"/>
        <v>004210</v>
      </c>
      <c r="H206" s="33">
        <f>IF(G206="","",($C206*'VACSICK EST'!C$50))</f>
        <v>94.793513638065619</v>
      </c>
      <c r="I206" s="33">
        <f>IF(H206="","",($C206*'VACSICK EST'!D$50))</f>
        <v>101.01489098188313</v>
      </c>
      <c r="J206" s="33">
        <f>IF(I206="","",($C206*'VACSICK EST'!E$50))</f>
        <v>107.23626832570062</v>
      </c>
      <c r="K206" s="33">
        <f>IF(J206="","",($C206*'VACSICK EST'!F$50))</f>
        <v>155.90495117946944</v>
      </c>
      <c r="L206" s="33">
        <f>IF(K206="","",($C206*'VACSICK EST'!G$50))</f>
        <v>194.7521529997984</v>
      </c>
      <c r="M206" s="33">
        <f>IF(L206="","",($C206*'VACSICK EST'!H$50))</f>
        <v>220.01002333016504</v>
      </c>
      <c r="N206" s="33">
        <f>IF(M206="","",($C206*'VACSICK EST'!I$50))</f>
        <v>254.62484518563323</v>
      </c>
      <c r="O206" s="33">
        <f>IF(N206="","",($C206*'VACSICK EST'!J$50))</f>
        <v>172.37731501483339</v>
      </c>
      <c r="P206" s="33">
        <f>IF(O206="","",($C206*'VACSICK EST'!K$50))</f>
        <v>153.48276160027649</v>
      </c>
      <c r="Q206" s="33">
        <f>IF(P206="","",($C206*'VACSICK EST'!L$50))</f>
        <v>202.58279328321669</v>
      </c>
      <c r="R206" s="33">
        <f>IF(Q206="","",($C206*'VACSICK EST'!M$50))</f>
        <v>194.22494887525562</v>
      </c>
      <c r="S206" s="33">
        <f>IF(R206="","",($C206*'VACSICK EST'!N$50))</f>
        <v>388.99553558570233</v>
      </c>
    </row>
    <row r="207" spans="1:19" x14ac:dyDescent="0.25">
      <c r="A207" s="39" t="s">
        <v>65</v>
      </c>
      <c r="B207" s="39" t="s">
        <v>95</v>
      </c>
      <c r="C207" s="44">
        <v>480</v>
      </c>
      <c r="E207" s="11" t="str">
        <f t="shared" ref="E207" si="1200">IF($B207="","","Union-Hrly - Sick Time Hours")</f>
        <v>Union-Hrly - Sick Time Hours</v>
      </c>
      <c r="F207" s="11">
        <f t="shared" ca="1" si="1199"/>
        <v>2017</v>
      </c>
      <c r="G207" s="11" t="str">
        <f t="shared" si="1196"/>
        <v>004210</v>
      </c>
      <c r="H207" s="33">
        <f>IF(G207="","",($C207*'VACSICK EST'!C$30))</f>
        <v>60.247557478469794</v>
      </c>
      <c r="I207" s="33">
        <f>IF(H207="","",($C207*'VACSICK EST'!D$30))</f>
        <v>51.905554314475502</v>
      </c>
      <c r="J207" s="33">
        <f>IF(I207="","",($C207*'VACSICK EST'!E$30))</f>
        <v>47.839593695718584</v>
      </c>
      <c r="K207" s="33">
        <f>IF(J207="","",($C207*'VACSICK EST'!F$30))</f>
        <v>42.375275253826203</v>
      </c>
      <c r="L207" s="33">
        <f>IF(K207="","",($C207*'VACSICK EST'!G$30))</f>
        <v>35.138390557255079</v>
      </c>
      <c r="M207" s="33">
        <f>IF(L207="","",($C207*'VACSICK EST'!H$30))</f>
        <v>32.615219086088906</v>
      </c>
      <c r="N207" s="33">
        <f>IF(M207="","",($C207*'VACSICK EST'!I$30))</f>
        <v>34.974264052192233</v>
      </c>
      <c r="O207" s="33">
        <f>IF(N207="","",($C207*'VACSICK EST'!J$30))</f>
        <v>37.589346366193588</v>
      </c>
      <c r="P207" s="33">
        <f>IF(O207="","",($C207*'VACSICK EST'!K$30))</f>
        <v>34.681024696479945</v>
      </c>
      <c r="Q207" s="33">
        <f>IF(P207="","",($C207*'VACSICK EST'!L$30))</f>
        <v>34.271802610523245</v>
      </c>
      <c r="R207" s="33">
        <f>IF(Q207="","",($C207*'VACSICK EST'!M$30))</f>
        <v>31.947771298833334</v>
      </c>
      <c r="S207" s="33">
        <f>IF(R207="","",($C207*'VACSICK EST'!N$30))</f>
        <v>36.414200589943604</v>
      </c>
    </row>
    <row r="208" spans="1:19" x14ac:dyDescent="0.25">
      <c r="A208" s="39" t="s">
        <v>66</v>
      </c>
      <c r="B208" s="39" t="s">
        <v>93</v>
      </c>
      <c r="C208" s="44">
        <v>3</v>
      </c>
      <c r="E208" s="11" t="str">
        <f t="shared" ref="E208" si="1201">IF($B208="","","Union-Hrly - Headcount")</f>
        <v>Union-Hrly - Headcount</v>
      </c>
      <c r="F208" s="11">
        <f t="shared" ca="1" si="1199"/>
        <v>2017</v>
      </c>
      <c r="G208" s="11" t="str">
        <f t="shared" si="1196"/>
        <v>004220</v>
      </c>
      <c r="H208" s="13">
        <f t="shared" ref="H208" si="1202">IF(G208="","",(IF($C208=0,0,$C208)))</f>
        <v>3</v>
      </c>
      <c r="I208" s="13">
        <f t="shared" ref="I208" si="1203">IF(H208="","",(IF($C208=0,0,$C208)))</f>
        <v>3</v>
      </c>
      <c r="J208" s="13">
        <f t="shared" ref="J208" si="1204">IF(I208="","",(IF($C208=0,0,$C208)))</f>
        <v>3</v>
      </c>
      <c r="K208" s="13">
        <f t="shared" ref="K208" si="1205">IF(J208="","",(IF($C208=0,0,$C208)))</f>
        <v>3</v>
      </c>
      <c r="L208" s="13">
        <f t="shared" ref="L208" si="1206">IF(K208="","",(IF($C208=0,0,$C208)))</f>
        <v>3</v>
      </c>
      <c r="M208" s="13">
        <f t="shared" ref="M208" si="1207">IF(L208="","",(IF($C208=0,0,$C208)))</f>
        <v>3</v>
      </c>
      <c r="N208" s="13">
        <f t="shared" ref="N208" si="1208">IF(M208="","",(IF($C208=0,0,$C208)))</f>
        <v>3</v>
      </c>
      <c r="O208" s="13">
        <f t="shared" ref="O208" si="1209">IF(N208="","",(IF($C208=0,0,$C208)))</f>
        <v>3</v>
      </c>
      <c r="P208" s="13">
        <f t="shared" ref="P208" si="1210">IF(O208="","",(IF($C208=0,0,$C208)))</f>
        <v>3</v>
      </c>
      <c r="Q208" s="13">
        <f t="shared" ref="Q208" si="1211">IF(P208="","",(IF($C208=0,0,$C208)))</f>
        <v>3</v>
      </c>
      <c r="R208" s="13">
        <f t="shared" ref="R208" si="1212">IF(Q208="","",(IF($C208=0,0,$C208)))</f>
        <v>3</v>
      </c>
      <c r="S208" s="13">
        <f t="shared" ref="S208" si="1213">IF(R208="","",(IF($C208=0,0,$C208)))</f>
        <v>3</v>
      </c>
    </row>
    <row r="209" spans="1:19" x14ac:dyDescent="0.25">
      <c r="A209" s="39" t="s">
        <v>66</v>
      </c>
      <c r="B209" s="39" t="s">
        <v>92</v>
      </c>
      <c r="C209" s="44">
        <v>35.543333333333329</v>
      </c>
      <c r="E209" s="11" t="str">
        <f t="shared" ref="E209" si="1214">IF($B209="","","Union-Hrly - Avg Hourly Rate")</f>
        <v>Union-Hrly - Avg Hourly Rate</v>
      </c>
      <c r="F209" s="11">
        <f t="shared" ca="1" si="1199"/>
        <v>2017</v>
      </c>
      <c r="G209" s="11" t="str">
        <f t="shared" si="1196"/>
        <v>004220</v>
      </c>
      <c r="H209" s="12">
        <f t="shared" ref="H209" si="1215">IF(G209="","",(IF(C209=0,0,C209)*$G$4*$H$4*$I$4*$J$4))</f>
        <v>37.707922333333329</v>
      </c>
      <c r="I209" s="12">
        <f t="shared" ref="I209" si="1216">IF(H209="","",(+H209))</f>
        <v>37.707922333333329</v>
      </c>
      <c r="J209" s="12">
        <f t="shared" ref="J209" si="1217">IF(I209="","",(+I209))</f>
        <v>37.707922333333329</v>
      </c>
      <c r="K209" s="12">
        <f t="shared" ref="K209" si="1218">IF(J209="","",(+J209))</f>
        <v>37.707922333333329</v>
      </c>
      <c r="L209" s="12">
        <f t="shared" ref="L209" si="1219">IF(K209="","",(+K209))</f>
        <v>37.707922333333329</v>
      </c>
      <c r="M209" s="12">
        <f t="shared" ref="M209" si="1220">IF(L209="","",(+L209))</f>
        <v>37.707922333333329</v>
      </c>
      <c r="N209" s="12">
        <f t="shared" ref="N209" si="1221">IF(M209="","",(+M209))</f>
        <v>37.707922333333329</v>
      </c>
      <c r="O209" s="12">
        <f t="shared" ref="O209" si="1222">IF(N209="","",(+N209))</f>
        <v>37.707922333333329</v>
      </c>
      <c r="P209" s="12">
        <f t="shared" ref="P209" si="1223">IF(O209="","",(+O209))</f>
        <v>37.707922333333329</v>
      </c>
      <c r="Q209" s="12">
        <f t="shared" ref="Q209" si="1224">IF(P209="","",(+P209))</f>
        <v>37.707922333333329</v>
      </c>
      <c r="R209" s="12">
        <f t="shared" ref="R209" si="1225">IF(Q209="","",+Q209*$R$6)</f>
        <v>38.839160003333333</v>
      </c>
      <c r="S209" s="12">
        <f t="shared" ref="S209" si="1226">IF(R209="","",+R209)</f>
        <v>38.839160003333333</v>
      </c>
    </row>
    <row r="210" spans="1:19" x14ac:dyDescent="0.25">
      <c r="A210" s="39" t="s">
        <v>66</v>
      </c>
      <c r="B210" s="39" t="s">
        <v>169</v>
      </c>
      <c r="C210" s="44"/>
      <c r="E210" s="11" t="str">
        <f t="shared" ref="E210" si="1227">IF($B210="","","Union-Hrly - Other Offdty hrs/emp")</f>
        <v>Union-Hrly - Other Offdty hrs/emp</v>
      </c>
      <c r="F210" s="11">
        <f t="shared" ca="1" si="1199"/>
        <v>2017</v>
      </c>
      <c r="G210" s="11" t="str">
        <f t="shared" si="1196"/>
        <v>004220</v>
      </c>
      <c r="H210" s="36">
        <f t="shared" ref="H210:S210" si="1228">IF(G210="","",IF(H$7="FEB",8,0))</f>
        <v>0</v>
      </c>
      <c r="I210" s="36">
        <f t="shared" si="1228"/>
        <v>8</v>
      </c>
      <c r="J210" s="36">
        <f t="shared" si="1228"/>
        <v>0</v>
      </c>
      <c r="K210" s="36">
        <f t="shared" si="1228"/>
        <v>0</v>
      </c>
      <c r="L210" s="36">
        <f t="shared" si="1228"/>
        <v>0</v>
      </c>
      <c r="M210" s="36">
        <f t="shared" si="1228"/>
        <v>0</v>
      </c>
      <c r="N210" s="36">
        <f t="shared" si="1228"/>
        <v>0</v>
      </c>
      <c r="O210" s="36">
        <f t="shared" si="1228"/>
        <v>0</v>
      </c>
      <c r="P210" s="36">
        <f t="shared" si="1228"/>
        <v>0</v>
      </c>
      <c r="Q210" s="36">
        <f t="shared" si="1228"/>
        <v>0</v>
      </c>
      <c r="R210" s="36">
        <f t="shared" si="1228"/>
        <v>0</v>
      </c>
      <c r="S210" s="36">
        <f t="shared" si="1228"/>
        <v>0</v>
      </c>
    </row>
    <row r="211" spans="1:19" x14ac:dyDescent="0.25">
      <c r="A211" s="39" t="s">
        <v>66</v>
      </c>
      <c r="B211" s="39" t="s">
        <v>127</v>
      </c>
      <c r="C211" s="44">
        <v>480</v>
      </c>
      <c r="E211" s="11" t="str">
        <f t="shared" ref="E211" si="1229">IF($B211="","","Union-Hrly - Vacation Hours")</f>
        <v>Union-Hrly - Vacation Hours</v>
      </c>
      <c r="F211" s="11">
        <f t="shared" ca="1" si="1199"/>
        <v>2017</v>
      </c>
      <c r="G211" s="11" t="str">
        <f t="shared" si="1196"/>
        <v>004220</v>
      </c>
      <c r="H211" s="33">
        <f>IF(G211="","",($C211*'VACSICK EST'!C$50))</f>
        <v>20.312895779585489</v>
      </c>
      <c r="I211" s="33">
        <f>IF(H211="","",($C211*'VACSICK EST'!D$50))</f>
        <v>21.646048067546385</v>
      </c>
      <c r="J211" s="33">
        <f>IF(I211="","",($C211*'VACSICK EST'!E$50))</f>
        <v>22.979200355507274</v>
      </c>
      <c r="K211" s="33">
        <f>IF(J211="","",($C211*'VACSICK EST'!F$50))</f>
        <v>33.408203824172027</v>
      </c>
      <c r="L211" s="33">
        <f>IF(K211="","",($C211*'VACSICK EST'!G$50))</f>
        <v>41.732604214242514</v>
      </c>
      <c r="M211" s="33">
        <f>IF(L211="","",($C211*'VACSICK EST'!H$50))</f>
        <v>47.145004999321081</v>
      </c>
      <c r="N211" s="33">
        <f>IF(M211="","",($C211*'VACSICK EST'!I$50))</f>
        <v>54.562466825492834</v>
      </c>
      <c r="O211" s="33">
        <f>IF(N211="","",($C211*'VACSICK EST'!J$50))</f>
        <v>36.937996074607149</v>
      </c>
      <c r="P211" s="33">
        <f>IF(O211="","",($C211*'VACSICK EST'!K$50))</f>
        <v>32.889163200059251</v>
      </c>
      <c r="Q211" s="33">
        <f>IF(P211="","",($C211*'VACSICK EST'!L$50))</f>
        <v>43.410598560689287</v>
      </c>
      <c r="R211" s="33">
        <f>IF(Q211="","",($C211*'VACSICK EST'!M$50))</f>
        <v>41.619631901840492</v>
      </c>
      <c r="S211" s="33">
        <f>IF(R211="","",($C211*'VACSICK EST'!N$50))</f>
        <v>83.356186196936221</v>
      </c>
    </row>
    <row r="212" spans="1:19" x14ac:dyDescent="0.25">
      <c r="A212" s="39" t="s">
        <v>66</v>
      </c>
      <c r="B212" s="39" t="s">
        <v>95</v>
      </c>
      <c r="C212" s="44">
        <v>120</v>
      </c>
      <c r="E212" s="11" t="str">
        <f t="shared" ref="E212" si="1230">IF($B212="","","Union-Hrly - Sick Time Hours")</f>
        <v>Union-Hrly - Sick Time Hours</v>
      </c>
      <c r="F212" s="11">
        <f t="shared" ca="1" si="1199"/>
        <v>2017</v>
      </c>
      <c r="G212" s="11" t="str">
        <f t="shared" si="1196"/>
        <v>004220</v>
      </c>
      <c r="H212" s="33">
        <f>IF(G212="","",($C212*'VACSICK EST'!C$30))</f>
        <v>15.061889369617449</v>
      </c>
      <c r="I212" s="33">
        <f>IF(H212="","",($C212*'VACSICK EST'!D$30))</f>
        <v>12.976388578618876</v>
      </c>
      <c r="J212" s="33">
        <f>IF(I212="","",($C212*'VACSICK EST'!E$30))</f>
        <v>11.959898423929646</v>
      </c>
      <c r="K212" s="33">
        <f>IF(J212="","",($C212*'VACSICK EST'!F$30))</f>
        <v>10.593818813456551</v>
      </c>
      <c r="L212" s="33">
        <f>IF(K212="","",($C212*'VACSICK EST'!G$30))</f>
        <v>8.7845976393137697</v>
      </c>
      <c r="M212" s="33">
        <f>IF(L212="","",($C212*'VACSICK EST'!H$30))</f>
        <v>8.1538047715222266</v>
      </c>
      <c r="N212" s="33">
        <f>IF(M212="","",($C212*'VACSICK EST'!I$30))</f>
        <v>8.7435660130480581</v>
      </c>
      <c r="O212" s="33">
        <f>IF(N212="","",($C212*'VACSICK EST'!J$30))</f>
        <v>9.3973365915483971</v>
      </c>
      <c r="P212" s="33">
        <f>IF(O212="","",($C212*'VACSICK EST'!K$30))</f>
        <v>8.6702561741199862</v>
      </c>
      <c r="Q212" s="33">
        <f>IF(P212="","",($C212*'VACSICK EST'!L$30))</f>
        <v>8.5679506526308113</v>
      </c>
      <c r="R212" s="33">
        <f>IF(Q212="","",($C212*'VACSICK EST'!M$30))</f>
        <v>7.9869428247083336</v>
      </c>
      <c r="S212" s="33">
        <f>IF(R212="","",($C212*'VACSICK EST'!N$30))</f>
        <v>9.1035501474859011</v>
      </c>
    </row>
    <row r="213" spans="1:19" x14ac:dyDescent="0.25">
      <c r="A213" s="39" t="s">
        <v>67</v>
      </c>
      <c r="B213" s="39" t="s">
        <v>93</v>
      </c>
      <c r="C213" s="44">
        <v>9</v>
      </c>
      <c r="E213" s="11" t="str">
        <f t="shared" ref="E213" si="1231">IF($B213="","","Union-Hrly - Headcount")</f>
        <v>Union-Hrly - Headcount</v>
      </c>
      <c r="F213" s="11">
        <f t="shared" ca="1" si="1199"/>
        <v>2017</v>
      </c>
      <c r="G213" s="11" t="str">
        <f t="shared" si="1196"/>
        <v>004270</v>
      </c>
      <c r="H213" s="13">
        <f t="shared" ref="H213" si="1232">IF(G213="","",(IF($C213=0,0,$C213)))</f>
        <v>9</v>
      </c>
      <c r="I213" s="13">
        <f t="shared" ref="I213" si="1233">IF(H213="","",(IF($C213=0,0,$C213)))</f>
        <v>9</v>
      </c>
      <c r="J213" s="13">
        <f t="shared" ref="J213" si="1234">IF(I213="","",(IF($C213=0,0,$C213)))</f>
        <v>9</v>
      </c>
      <c r="K213" s="13">
        <f t="shared" ref="K213" si="1235">IF(J213="","",(IF($C213=0,0,$C213)))</f>
        <v>9</v>
      </c>
      <c r="L213" s="13">
        <f t="shared" ref="L213" si="1236">IF(K213="","",(IF($C213=0,0,$C213)))</f>
        <v>9</v>
      </c>
      <c r="M213" s="13">
        <f t="shared" ref="M213" si="1237">IF(L213="","",(IF($C213=0,0,$C213)))</f>
        <v>9</v>
      </c>
      <c r="N213" s="13">
        <f t="shared" ref="N213" si="1238">IF(M213="","",(IF($C213=0,0,$C213)))</f>
        <v>9</v>
      </c>
      <c r="O213" s="13">
        <f t="shared" ref="O213" si="1239">IF(N213="","",(IF($C213=0,0,$C213)))</f>
        <v>9</v>
      </c>
      <c r="P213" s="13">
        <f t="shared" ref="P213" si="1240">IF(O213="","",(IF($C213=0,0,$C213)))</f>
        <v>9</v>
      </c>
      <c r="Q213" s="13">
        <f t="shared" ref="Q213" si="1241">IF(P213="","",(IF($C213=0,0,$C213)))</f>
        <v>9</v>
      </c>
      <c r="R213" s="13">
        <f t="shared" ref="R213" si="1242">IF(Q213="","",(IF($C213=0,0,$C213)))</f>
        <v>9</v>
      </c>
      <c r="S213" s="13">
        <f t="shared" ref="S213" si="1243">IF(R213="","",(IF($C213=0,0,$C213)))</f>
        <v>9</v>
      </c>
    </row>
    <row r="214" spans="1:19" x14ac:dyDescent="0.25">
      <c r="A214" s="39" t="s">
        <v>67</v>
      </c>
      <c r="B214" s="39" t="s">
        <v>92</v>
      </c>
      <c r="C214" s="44">
        <v>33.32</v>
      </c>
      <c r="E214" s="11" t="str">
        <f t="shared" ref="E214" si="1244">IF($B214="","","Union-Hrly - Avg Hourly Rate")</f>
        <v>Union-Hrly - Avg Hourly Rate</v>
      </c>
      <c r="F214" s="11">
        <f t="shared" ca="1" si="1199"/>
        <v>2017</v>
      </c>
      <c r="G214" s="11" t="str">
        <f t="shared" si="1196"/>
        <v>004270</v>
      </c>
      <c r="H214" s="12">
        <f t="shared" ref="H214" si="1245">IF(G214="","",(IF(C214=0,0,C214)*$G$4*$H$4*$I$4*$J$4))</f>
        <v>35.349188000000005</v>
      </c>
      <c r="I214" s="12">
        <f t="shared" ref="I214" si="1246">IF(H214="","",(+H214))</f>
        <v>35.349188000000005</v>
      </c>
      <c r="J214" s="12">
        <f t="shared" ref="J214" si="1247">IF(I214="","",(+I214))</f>
        <v>35.349188000000005</v>
      </c>
      <c r="K214" s="12">
        <f t="shared" ref="K214" si="1248">IF(J214="","",(+J214))</f>
        <v>35.349188000000005</v>
      </c>
      <c r="L214" s="12">
        <f t="shared" ref="L214" si="1249">IF(K214="","",(+K214))</f>
        <v>35.349188000000005</v>
      </c>
      <c r="M214" s="12">
        <f t="shared" ref="M214" si="1250">IF(L214="","",(+L214))</f>
        <v>35.349188000000005</v>
      </c>
      <c r="N214" s="12">
        <f t="shared" ref="N214" si="1251">IF(M214="","",(+M214))</f>
        <v>35.349188000000005</v>
      </c>
      <c r="O214" s="12">
        <f t="shared" ref="O214" si="1252">IF(N214="","",(+N214))</f>
        <v>35.349188000000005</v>
      </c>
      <c r="P214" s="12">
        <f t="shared" ref="P214" si="1253">IF(O214="","",(+O214))</f>
        <v>35.349188000000005</v>
      </c>
      <c r="Q214" s="12">
        <f t="shared" ref="Q214" si="1254">IF(P214="","",(+P214))</f>
        <v>35.349188000000005</v>
      </c>
      <c r="R214" s="12">
        <f t="shared" ref="R214" si="1255">IF(Q214="","",+Q214*$R$6)</f>
        <v>36.409663640000005</v>
      </c>
      <c r="S214" s="12">
        <f t="shared" ref="S214" si="1256">IF(R214="","",+R214)</f>
        <v>36.409663640000005</v>
      </c>
    </row>
    <row r="215" spans="1:19" x14ac:dyDescent="0.25">
      <c r="A215" s="39" t="s">
        <v>67</v>
      </c>
      <c r="B215" s="39" t="s">
        <v>169</v>
      </c>
      <c r="C215" s="44"/>
      <c r="E215" s="11" t="str">
        <f t="shared" ref="E215" si="1257">IF($B215="","","Union-Hrly - Other Offdty hrs/emp")</f>
        <v>Union-Hrly - Other Offdty hrs/emp</v>
      </c>
      <c r="F215" s="11">
        <f t="shared" ca="1" si="1199"/>
        <v>2017</v>
      </c>
      <c r="G215" s="11" t="str">
        <f t="shared" si="1196"/>
        <v>004270</v>
      </c>
      <c r="H215" s="36">
        <f t="shared" ref="H215:S215" si="1258">IF(G215="","",IF(H$7="FEB",8,0))</f>
        <v>0</v>
      </c>
      <c r="I215" s="36">
        <f t="shared" si="1258"/>
        <v>8</v>
      </c>
      <c r="J215" s="36">
        <f t="shared" si="1258"/>
        <v>0</v>
      </c>
      <c r="K215" s="36">
        <f t="shared" si="1258"/>
        <v>0</v>
      </c>
      <c r="L215" s="36">
        <f t="shared" si="1258"/>
        <v>0</v>
      </c>
      <c r="M215" s="36">
        <f t="shared" si="1258"/>
        <v>0</v>
      </c>
      <c r="N215" s="36">
        <f t="shared" si="1258"/>
        <v>0</v>
      </c>
      <c r="O215" s="36">
        <f t="shared" si="1258"/>
        <v>0</v>
      </c>
      <c r="P215" s="36">
        <f t="shared" si="1258"/>
        <v>0</v>
      </c>
      <c r="Q215" s="36">
        <f t="shared" si="1258"/>
        <v>0</v>
      </c>
      <c r="R215" s="36">
        <f t="shared" si="1258"/>
        <v>0</v>
      </c>
      <c r="S215" s="36">
        <f t="shared" si="1258"/>
        <v>0</v>
      </c>
    </row>
    <row r="216" spans="1:19" x14ac:dyDescent="0.25">
      <c r="A216" s="39" t="s">
        <v>67</v>
      </c>
      <c r="B216" s="39" t="s">
        <v>127</v>
      </c>
      <c r="C216" s="44">
        <v>1320</v>
      </c>
      <c r="E216" s="11" t="str">
        <f t="shared" ref="E216" si="1259">IF($B216="","","Union-Hrly - Vacation Hours")</f>
        <v>Union-Hrly - Vacation Hours</v>
      </c>
      <c r="F216" s="11">
        <f t="shared" ca="1" si="1199"/>
        <v>2017</v>
      </c>
      <c r="G216" s="11" t="str">
        <f t="shared" si="1196"/>
        <v>004270</v>
      </c>
      <c r="H216" s="33">
        <f>IF(G216="","",($C216*'VACSICK EST'!C$50))</f>
        <v>55.860463393860094</v>
      </c>
      <c r="I216" s="33">
        <f>IF(H216="","",($C216*'VACSICK EST'!D$50))</f>
        <v>59.526632185752554</v>
      </c>
      <c r="J216" s="33">
        <f>IF(I216="","",($C216*'VACSICK EST'!E$50))</f>
        <v>63.192800977645007</v>
      </c>
      <c r="K216" s="33">
        <f>IF(J216="","",($C216*'VACSICK EST'!F$50))</f>
        <v>91.872560516473072</v>
      </c>
      <c r="L216" s="33">
        <f>IF(K216="","",($C216*'VACSICK EST'!G$50))</f>
        <v>114.76466158916691</v>
      </c>
      <c r="M216" s="33">
        <f>IF(L216="","",($C216*'VACSICK EST'!H$50))</f>
        <v>129.64876374813298</v>
      </c>
      <c r="N216" s="33">
        <f>IF(M216="","",($C216*'VACSICK EST'!I$50))</f>
        <v>150.04678377010529</v>
      </c>
      <c r="O216" s="33">
        <f>IF(N216="","",($C216*'VACSICK EST'!J$50))</f>
        <v>101.57948920516966</v>
      </c>
      <c r="P216" s="33">
        <f>IF(O216="","",($C216*'VACSICK EST'!K$50))</f>
        <v>90.445198800162927</v>
      </c>
      <c r="Q216" s="33">
        <f>IF(P216="","",($C216*'VACSICK EST'!L$50))</f>
        <v>119.37914604189554</v>
      </c>
      <c r="R216" s="33">
        <f>IF(Q216="","",($C216*'VACSICK EST'!M$50))</f>
        <v>114.45398773006136</v>
      </c>
      <c r="S216" s="33">
        <f>IF(R216="","",($C216*'VACSICK EST'!N$50))</f>
        <v>229.22951204157459</v>
      </c>
    </row>
    <row r="217" spans="1:19" x14ac:dyDescent="0.25">
      <c r="A217" s="39" t="s">
        <v>67</v>
      </c>
      <c r="B217" s="39" t="s">
        <v>95</v>
      </c>
      <c r="C217" s="44">
        <v>360</v>
      </c>
      <c r="E217" s="11" t="str">
        <f t="shared" ref="E217" si="1260">IF($B217="","","Union-Hrly - Sick Time Hours")</f>
        <v>Union-Hrly - Sick Time Hours</v>
      </c>
      <c r="F217" s="11">
        <f t="shared" ca="1" si="1199"/>
        <v>2017</v>
      </c>
      <c r="G217" s="11" t="str">
        <f t="shared" si="1196"/>
        <v>004270</v>
      </c>
      <c r="H217" s="33">
        <f>IF(G217="","",($C217*'VACSICK EST'!C$30))</f>
        <v>45.185668108852347</v>
      </c>
      <c r="I217" s="33">
        <f>IF(H217="","",($C217*'VACSICK EST'!D$30))</f>
        <v>38.929165735856621</v>
      </c>
      <c r="J217" s="33">
        <f>IF(I217="","",($C217*'VACSICK EST'!E$30))</f>
        <v>35.879695271788933</v>
      </c>
      <c r="K217" s="33">
        <f>IF(J217="","",($C217*'VACSICK EST'!F$30))</f>
        <v>31.781456440369652</v>
      </c>
      <c r="L217" s="33">
        <f>IF(K217="","",($C217*'VACSICK EST'!G$30))</f>
        <v>26.353792917941309</v>
      </c>
      <c r="M217" s="33">
        <f>IF(L217="","",($C217*'VACSICK EST'!H$30))</f>
        <v>24.461414314566682</v>
      </c>
      <c r="N217" s="33">
        <f>IF(M217="","",($C217*'VACSICK EST'!I$30))</f>
        <v>26.230698039144173</v>
      </c>
      <c r="O217" s="33">
        <f>IF(N217="","",($C217*'VACSICK EST'!J$30))</f>
        <v>28.192009774645193</v>
      </c>
      <c r="P217" s="33">
        <f>IF(O217="","",($C217*'VACSICK EST'!K$30))</f>
        <v>26.01076852235996</v>
      </c>
      <c r="Q217" s="33">
        <f>IF(P217="","",($C217*'VACSICK EST'!L$30))</f>
        <v>25.703851957892432</v>
      </c>
      <c r="R217" s="33">
        <f>IF(Q217="","",($C217*'VACSICK EST'!M$30))</f>
        <v>23.960828474125002</v>
      </c>
      <c r="S217" s="33">
        <f>IF(R217="","",($C217*'VACSICK EST'!N$30))</f>
        <v>27.3106504424577</v>
      </c>
    </row>
    <row r="218" spans="1:19" x14ac:dyDescent="0.25">
      <c r="A218" s="39" t="s">
        <v>68</v>
      </c>
      <c r="B218" s="39" t="s">
        <v>93</v>
      </c>
      <c r="C218" s="44">
        <v>16</v>
      </c>
      <c r="E218" s="11" t="str">
        <f t="shared" ref="E218" si="1261">IF($B218="","","Union-Hrly - Headcount")</f>
        <v>Union-Hrly - Headcount</v>
      </c>
      <c r="F218" s="11">
        <f t="shared" ca="1" si="1199"/>
        <v>2017</v>
      </c>
      <c r="G218" s="11" t="str">
        <f t="shared" si="1196"/>
        <v>004280</v>
      </c>
      <c r="H218" s="13">
        <f t="shared" ref="H218" si="1262">IF(G218="","",(IF($C218=0,0,$C218)))</f>
        <v>16</v>
      </c>
      <c r="I218" s="13">
        <f t="shared" ref="I218" si="1263">IF(H218="","",(IF($C218=0,0,$C218)))</f>
        <v>16</v>
      </c>
      <c r="J218" s="13">
        <f t="shared" ref="J218" si="1264">IF(I218="","",(IF($C218=0,0,$C218)))</f>
        <v>16</v>
      </c>
      <c r="K218" s="13">
        <f t="shared" ref="K218" si="1265">IF(J218="","",(IF($C218=0,0,$C218)))</f>
        <v>16</v>
      </c>
      <c r="L218" s="13">
        <f t="shared" ref="L218" si="1266">IF(K218="","",(IF($C218=0,0,$C218)))</f>
        <v>16</v>
      </c>
      <c r="M218" s="13">
        <f t="shared" ref="M218" si="1267">IF(L218="","",(IF($C218=0,0,$C218)))</f>
        <v>16</v>
      </c>
      <c r="N218" s="13">
        <f t="shared" ref="N218" si="1268">IF(M218="","",(IF($C218=0,0,$C218)))</f>
        <v>16</v>
      </c>
      <c r="O218" s="13">
        <f t="shared" ref="O218" si="1269">IF(N218="","",(IF($C218=0,0,$C218)))</f>
        <v>16</v>
      </c>
      <c r="P218" s="13">
        <f t="shared" ref="P218" si="1270">IF(O218="","",(IF($C218=0,0,$C218)))</f>
        <v>16</v>
      </c>
      <c r="Q218" s="13">
        <f t="shared" ref="Q218" si="1271">IF(P218="","",(IF($C218=0,0,$C218)))</f>
        <v>16</v>
      </c>
      <c r="R218" s="13">
        <f t="shared" ref="R218" si="1272">IF(Q218="","",(IF($C218=0,0,$C218)))</f>
        <v>16</v>
      </c>
      <c r="S218" s="13">
        <f t="shared" ref="S218" si="1273">IF(R218="","",(IF($C218=0,0,$C218)))</f>
        <v>16</v>
      </c>
    </row>
    <row r="219" spans="1:19" x14ac:dyDescent="0.25">
      <c r="A219" s="39" t="s">
        <v>68</v>
      </c>
      <c r="B219" s="39" t="s">
        <v>92</v>
      </c>
      <c r="C219" s="44">
        <v>34.643750000000011</v>
      </c>
      <c r="E219" s="11" t="str">
        <f t="shared" ref="E219" si="1274">IF($B219="","","Union-Hrly - Avg Hourly Rate")</f>
        <v>Union-Hrly - Avg Hourly Rate</v>
      </c>
      <c r="F219" s="11">
        <f t="shared" ca="1" si="1199"/>
        <v>2017</v>
      </c>
      <c r="G219" s="11" t="str">
        <f t="shared" si="1196"/>
        <v>004280</v>
      </c>
      <c r="H219" s="12">
        <f t="shared" ref="H219" si="1275">IF(G219="","",(IF(C219=0,0,C219)*$G$4*$H$4*$I$4*$J$4))</f>
        <v>36.753554375000014</v>
      </c>
      <c r="I219" s="12">
        <f t="shared" ref="I219" si="1276">IF(H219="","",(+H219))</f>
        <v>36.753554375000014</v>
      </c>
      <c r="J219" s="12">
        <f t="shared" ref="J219" si="1277">IF(I219="","",(+I219))</f>
        <v>36.753554375000014</v>
      </c>
      <c r="K219" s="12">
        <f t="shared" ref="K219" si="1278">IF(J219="","",(+J219))</f>
        <v>36.753554375000014</v>
      </c>
      <c r="L219" s="12">
        <f t="shared" ref="L219" si="1279">IF(K219="","",(+K219))</f>
        <v>36.753554375000014</v>
      </c>
      <c r="M219" s="12">
        <f t="shared" ref="M219" si="1280">IF(L219="","",(+L219))</f>
        <v>36.753554375000014</v>
      </c>
      <c r="N219" s="12">
        <f t="shared" ref="N219" si="1281">IF(M219="","",(+M219))</f>
        <v>36.753554375000014</v>
      </c>
      <c r="O219" s="12">
        <f t="shared" ref="O219" si="1282">IF(N219="","",(+N219))</f>
        <v>36.753554375000014</v>
      </c>
      <c r="P219" s="12">
        <f t="shared" ref="P219" si="1283">IF(O219="","",(+O219))</f>
        <v>36.753554375000014</v>
      </c>
      <c r="Q219" s="12">
        <f t="shared" ref="Q219" si="1284">IF(P219="","",(+P219))</f>
        <v>36.753554375000014</v>
      </c>
      <c r="R219" s="12">
        <f t="shared" ref="R219" si="1285">IF(Q219="","",+Q219*$R$6)</f>
        <v>37.856161006250019</v>
      </c>
      <c r="S219" s="12">
        <f t="shared" ref="S219" si="1286">IF(R219="","",+R219)</f>
        <v>37.856161006250019</v>
      </c>
    </row>
    <row r="220" spans="1:19" x14ac:dyDescent="0.25">
      <c r="A220" s="39" t="s">
        <v>68</v>
      </c>
      <c r="B220" s="39" t="s">
        <v>169</v>
      </c>
      <c r="C220" s="44"/>
      <c r="E220" s="11" t="str">
        <f t="shared" ref="E220" si="1287">IF($B220="","","Union-Hrly - Other Offdty hrs/emp")</f>
        <v>Union-Hrly - Other Offdty hrs/emp</v>
      </c>
      <c r="F220" s="11">
        <f t="shared" ca="1" si="1199"/>
        <v>2017</v>
      </c>
      <c r="G220" s="11" t="str">
        <f t="shared" si="1196"/>
        <v>004280</v>
      </c>
      <c r="H220" s="36">
        <f t="shared" ref="H220:S220" si="1288">IF(G220="","",IF(H$7="FEB",8,0))</f>
        <v>0</v>
      </c>
      <c r="I220" s="36">
        <f t="shared" si="1288"/>
        <v>8</v>
      </c>
      <c r="J220" s="36">
        <f t="shared" si="1288"/>
        <v>0</v>
      </c>
      <c r="K220" s="36">
        <f t="shared" si="1288"/>
        <v>0</v>
      </c>
      <c r="L220" s="36">
        <f t="shared" si="1288"/>
        <v>0</v>
      </c>
      <c r="M220" s="36">
        <f t="shared" si="1288"/>
        <v>0</v>
      </c>
      <c r="N220" s="36">
        <f t="shared" si="1288"/>
        <v>0</v>
      </c>
      <c r="O220" s="36">
        <f t="shared" si="1288"/>
        <v>0</v>
      </c>
      <c r="P220" s="36">
        <f t="shared" si="1288"/>
        <v>0</v>
      </c>
      <c r="Q220" s="36">
        <f t="shared" si="1288"/>
        <v>0</v>
      </c>
      <c r="R220" s="36">
        <f t="shared" si="1288"/>
        <v>0</v>
      </c>
      <c r="S220" s="36">
        <f t="shared" si="1288"/>
        <v>0</v>
      </c>
    </row>
    <row r="221" spans="1:19" x14ac:dyDescent="0.25">
      <c r="A221" s="39" t="s">
        <v>68</v>
      </c>
      <c r="B221" s="39" t="s">
        <v>127</v>
      </c>
      <c r="C221" s="44">
        <v>2640</v>
      </c>
      <c r="E221" s="11" t="str">
        <f t="shared" ref="E221" si="1289">IF($B221="","","Union-Hrly - Vacation Hours")</f>
        <v>Union-Hrly - Vacation Hours</v>
      </c>
      <c r="F221" s="11">
        <f t="shared" ca="1" si="1199"/>
        <v>2017</v>
      </c>
      <c r="G221" s="11" t="str">
        <f t="shared" si="1196"/>
        <v>004280</v>
      </c>
      <c r="H221" s="33">
        <f>IF(G221="","",($C221*'VACSICK EST'!C$50))</f>
        <v>111.72092678772019</v>
      </c>
      <c r="I221" s="33">
        <f>IF(H221="","",($C221*'VACSICK EST'!D$50))</f>
        <v>119.05326437150511</v>
      </c>
      <c r="J221" s="33">
        <f>IF(I221="","",($C221*'VACSICK EST'!E$50))</f>
        <v>126.38560195529001</v>
      </c>
      <c r="K221" s="33">
        <f>IF(J221="","",($C221*'VACSICK EST'!F$50))</f>
        <v>183.74512103294614</v>
      </c>
      <c r="L221" s="33">
        <f>IF(K221="","",($C221*'VACSICK EST'!G$50))</f>
        <v>229.52932317833381</v>
      </c>
      <c r="M221" s="33">
        <f>IF(L221="","",($C221*'VACSICK EST'!H$50))</f>
        <v>259.29752749626596</v>
      </c>
      <c r="N221" s="33">
        <f>IF(M221="","",($C221*'VACSICK EST'!I$50))</f>
        <v>300.09356754021059</v>
      </c>
      <c r="O221" s="33">
        <f>IF(N221="","",($C221*'VACSICK EST'!J$50))</f>
        <v>203.15897841033933</v>
      </c>
      <c r="P221" s="33">
        <f>IF(O221="","",($C221*'VACSICK EST'!K$50))</f>
        <v>180.89039760032585</v>
      </c>
      <c r="Q221" s="33">
        <f>IF(P221="","",($C221*'VACSICK EST'!L$50))</f>
        <v>238.75829208379108</v>
      </c>
      <c r="R221" s="33">
        <f>IF(Q221="","",($C221*'VACSICK EST'!M$50))</f>
        <v>228.90797546012271</v>
      </c>
      <c r="S221" s="33">
        <f>IF(R221="","",($C221*'VACSICK EST'!N$50))</f>
        <v>458.45902408314919</v>
      </c>
    </row>
    <row r="222" spans="1:19" x14ac:dyDescent="0.25">
      <c r="A222" s="39" t="s">
        <v>68</v>
      </c>
      <c r="B222" s="39" t="s">
        <v>95</v>
      </c>
      <c r="C222" s="44">
        <v>640</v>
      </c>
      <c r="E222" s="11" t="str">
        <f t="shared" ref="E222" si="1290">IF($B222="","","Union-Hrly - Sick Time Hours")</f>
        <v>Union-Hrly - Sick Time Hours</v>
      </c>
      <c r="F222" s="11">
        <f t="shared" ca="1" si="1199"/>
        <v>2017</v>
      </c>
      <c r="G222" s="11" t="str">
        <f t="shared" si="1196"/>
        <v>004280</v>
      </c>
      <c r="H222" s="33">
        <f>IF(G222="","",($C222*'VACSICK EST'!C$30))</f>
        <v>80.330076637959721</v>
      </c>
      <c r="I222" s="33">
        <f>IF(H222="","",($C222*'VACSICK EST'!D$30))</f>
        <v>69.207405752634003</v>
      </c>
      <c r="J222" s="33">
        <f>IF(I222="","",($C222*'VACSICK EST'!E$30))</f>
        <v>63.786124927624776</v>
      </c>
      <c r="K222" s="33">
        <f>IF(J222="","",($C222*'VACSICK EST'!F$30))</f>
        <v>56.500367005101602</v>
      </c>
      <c r="L222" s="33">
        <f>IF(K222="","",($C222*'VACSICK EST'!G$30))</f>
        <v>46.851187409673436</v>
      </c>
      <c r="M222" s="33">
        <f>IF(L222="","",($C222*'VACSICK EST'!H$30))</f>
        <v>43.486958781451875</v>
      </c>
      <c r="N222" s="33">
        <f>IF(M222="","",($C222*'VACSICK EST'!I$30))</f>
        <v>46.632352069589643</v>
      </c>
      <c r="O222" s="33">
        <f>IF(N222="","",($C222*'VACSICK EST'!J$30))</f>
        <v>50.11912848825812</v>
      </c>
      <c r="P222" s="33">
        <f>IF(O222="","",($C222*'VACSICK EST'!K$30))</f>
        <v>46.241366261973262</v>
      </c>
      <c r="Q222" s="33">
        <f>IF(P222="","",($C222*'VACSICK EST'!L$30))</f>
        <v>45.695736814030994</v>
      </c>
      <c r="R222" s="33">
        <f>IF(Q222="","",($C222*'VACSICK EST'!M$30))</f>
        <v>42.597028398444444</v>
      </c>
      <c r="S222" s="33">
        <f>IF(R222="","",($C222*'VACSICK EST'!N$30))</f>
        <v>48.552267453258139</v>
      </c>
    </row>
    <row r="223" spans="1:19" x14ac:dyDescent="0.25">
      <c r="A223" s="39" t="s">
        <v>69</v>
      </c>
      <c r="B223" s="39" t="s">
        <v>93</v>
      </c>
      <c r="C223" s="44">
        <v>3</v>
      </c>
      <c r="E223" s="11" t="str">
        <f t="shared" ref="E223" si="1291">IF($B223="","","Union-Hrly - Headcount")</f>
        <v>Union-Hrly - Headcount</v>
      </c>
      <c r="F223" s="11">
        <f t="shared" ca="1" si="1199"/>
        <v>2017</v>
      </c>
      <c r="G223" s="11" t="str">
        <f t="shared" si="1196"/>
        <v>004290</v>
      </c>
      <c r="H223" s="13">
        <f t="shared" ref="H223" si="1292">IF(G223="","",(IF($C223=0,0,$C223)))</f>
        <v>3</v>
      </c>
      <c r="I223" s="13">
        <f t="shared" ref="I223" si="1293">IF(H223="","",(IF($C223=0,0,$C223)))</f>
        <v>3</v>
      </c>
      <c r="J223" s="13">
        <f t="shared" ref="J223" si="1294">IF(I223="","",(IF($C223=0,0,$C223)))</f>
        <v>3</v>
      </c>
      <c r="K223" s="13">
        <f t="shared" ref="K223" si="1295">IF(J223="","",(IF($C223=0,0,$C223)))</f>
        <v>3</v>
      </c>
      <c r="L223" s="13">
        <f t="shared" ref="L223" si="1296">IF(K223="","",(IF($C223=0,0,$C223)))</f>
        <v>3</v>
      </c>
      <c r="M223" s="13">
        <f t="shared" ref="M223" si="1297">IF(L223="","",(IF($C223=0,0,$C223)))</f>
        <v>3</v>
      </c>
      <c r="N223" s="13">
        <f t="shared" ref="N223" si="1298">IF(M223="","",(IF($C223=0,0,$C223)))</f>
        <v>3</v>
      </c>
      <c r="O223" s="13">
        <f t="shared" ref="O223" si="1299">IF(N223="","",(IF($C223=0,0,$C223)))</f>
        <v>3</v>
      </c>
      <c r="P223" s="13">
        <f t="shared" ref="P223" si="1300">IF(O223="","",(IF($C223=0,0,$C223)))</f>
        <v>3</v>
      </c>
      <c r="Q223" s="13">
        <f t="shared" ref="Q223" si="1301">IF(P223="","",(IF($C223=0,0,$C223)))</f>
        <v>3</v>
      </c>
      <c r="R223" s="13">
        <f t="shared" ref="R223" si="1302">IF(Q223="","",(IF($C223=0,0,$C223)))</f>
        <v>3</v>
      </c>
      <c r="S223" s="13">
        <f t="shared" ref="S223" si="1303">IF(R223="","",(IF($C223=0,0,$C223)))</f>
        <v>3</v>
      </c>
    </row>
    <row r="224" spans="1:19" x14ac:dyDescent="0.25">
      <c r="A224" s="39" t="s">
        <v>69</v>
      </c>
      <c r="B224" s="39" t="s">
        <v>92</v>
      </c>
      <c r="C224" s="44">
        <v>27.673333333333332</v>
      </c>
      <c r="E224" s="11" t="str">
        <f t="shared" ref="E224" si="1304">IF($B224="","","Union-Hrly - Avg Hourly Rate")</f>
        <v>Union-Hrly - Avg Hourly Rate</v>
      </c>
      <c r="F224" s="11">
        <f t="shared" ca="1" si="1199"/>
        <v>2017</v>
      </c>
      <c r="G224" s="11" t="str">
        <f t="shared" si="1196"/>
        <v>004290</v>
      </c>
      <c r="H224" s="12">
        <f t="shared" ref="H224" si="1305">IF(G224="","",(IF(C224=0,0,C224)*$G$4*$H$4*$I$4*$J$4))</f>
        <v>29.358639333333333</v>
      </c>
      <c r="I224" s="12">
        <f t="shared" ref="I224" si="1306">IF(H224="","",(+H224))</f>
        <v>29.358639333333333</v>
      </c>
      <c r="J224" s="12">
        <f t="shared" ref="J224" si="1307">IF(I224="","",(+I224))</f>
        <v>29.358639333333333</v>
      </c>
      <c r="K224" s="12">
        <f t="shared" ref="K224" si="1308">IF(J224="","",(+J224))</f>
        <v>29.358639333333333</v>
      </c>
      <c r="L224" s="12">
        <f t="shared" ref="L224" si="1309">IF(K224="","",(+K224))</f>
        <v>29.358639333333333</v>
      </c>
      <c r="M224" s="12">
        <f t="shared" ref="M224" si="1310">IF(L224="","",(+L224))</f>
        <v>29.358639333333333</v>
      </c>
      <c r="N224" s="12">
        <f t="shared" ref="N224" si="1311">IF(M224="","",(+M224))</f>
        <v>29.358639333333333</v>
      </c>
      <c r="O224" s="12">
        <f t="shared" ref="O224" si="1312">IF(N224="","",(+N224))</f>
        <v>29.358639333333333</v>
      </c>
      <c r="P224" s="12">
        <f t="shared" ref="P224" si="1313">IF(O224="","",(+O224))</f>
        <v>29.358639333333333</v>
      </c>
      <c r="Q224" s="12">
        <f t="shared" ref="Q224" si="1314">IF(P224="","",(+P224))</f>
        <v>29.358639333333333</v>
      </c>
      <c r="R224" s="12">
        <f t="shared" ref="R224" si="1315">IF(Q224="","",+Q224*$R$6)</f>
        <v>30.239398513333335</v>
      </c>
      <c r="S224" s="12">
        <f t="shared" ref="S224" si="1316">IF(R224="","",+R224)</f>
        <v>30.239398513333335</v>
      </c>
    </row>
    <row r="225" spans="1:19" x14ac:dyDescent="0.25">
      <c r="A225" s="39" t="s">
        <v>69</v>
      </c>
      <c r="B225" s="39" t="s">
        <v>169</v>
      </c>
      <c r="C225" s="44"/>
      <c r="E225" s="11" t="str">
        <f t="shared" ref="E225" si="1317">IF($B225="","","Union-Hrly - Other Offdty hrs/emp")</f>
        <v>Union-Hrly - Other Offdty hrs/emp</v>
      </c>
      <c r="F225" s="11">
        <f t="shared" ca="1" si="1199"/>
        <v>2017</v>
      </c>
      <c r="G225" s="11" t="str">
        <f t="shared" si="1196"/>
        <v>004290</v>
      </c>
      <c r="H225" s="36">
        <f t="shared" ref="H225:S225" si="1318">IF(G225="","",IF(H$7="FEB",8,0))</f>
        <v>0</v>
      </c>
      <c r="I225" s="36">
        <f t="shared" si="1318"/>
        <v>8</v>
      </c>
      <c r="J225" s="36">
        <f t="shared" si="1318"/>
        <v>0</v>
      </c>
      <c r="K225" s="36">
        <f t="shared" si="1318"/>
        <v>0</v>
      </c>
      <c r="L225" s="36">
        <f t="shared" si="1318"/>
        <v>0</v>
      </c>
      <c r="M225" s="36">
        <f t="shared" si="1318"/>
        <v>0</v>
      </c>
      <c r="N225" s="36">
        <f t="shared" si="1318"/>
        <v>0</v>
      </c>
      <c r="O225" s="36">
        <f t="shared" si="1318"/>
        <v>0</v>
      </c>
      <c r="P225" s="36">
        <f t="shared" si="1318"/>
        <v>0</v>
      </c>
      <c r="Q225" s="36">
        <f t="shared" si="1318"/>
        <v>0</v>
      </c>
      <c r="R225" s="36">
        <f t="shared" si="1318"/>
        <v>0</v>
      </c>
      <c r="S225" s="36">
        <f t="shared" si="1318"/>
        <v>0</v>
      </c>
    </row>
    <row r="226" spans="1:19" x14ac:dyDescent="0.25">
      <c r="A226" s="39" t="s">
        <v>69</v>
      </c>
      <c r="B226" s="39" t="s">
        <v>127</v>
      </c>
      <c r="C226" s="44">
        <v>440</v>
      </c>
      <c r="E226" s="11" t="str">
        <f t="shared" ref="E226" si="1319">IF($B226="","","Union-Hrly - Vacation Hours")</f>
        <v>Union-Hrly - Vacation Hours</v>
      </c>
      <c r="F226" s="11">
        <f t="shared" ca="1" si="1199"/>
        <v>2017</v>
      </c>
      <c r="G226" s="11" t="str">
        <f t="shared" si="1196"/>
        <v>004290</v>
      </c>
      <c r="H226" s="33">
        <f>IF(G226="","",($C226*'VACSICK EST'!C$50))</f>
        <v>18.620154464620033</v>
      </c>
      <c r="I226" s="33">
        <f>IF(H226="","",($C226*'VACSICK EST'!D$50))</f>
        <v>19.842210728584185</v>
      </c>
      <c r="J226" s="33">
        <f>IF(I226="","",($C226*'VACSICK EST'!E$50))</f>
        <v>21.064266992548337</v>
      </c>
      <c r="K226" s="33">
        <f>IF(J226="","",($C226*'VACSICK EST'!F$50))</f>
        <v>30.624186838824357</v>
      </c>
      <c r="L226" s="33">
        <f>IF(K226="","",($C226*'VACSICK EST'!G$50))</f>
        <v>38.254887196388971</v>
      </c>
      <c r="M226" s="33">
        <f>IF(L226="","",($C226*'VACSICK EST'!H$50))</f>
        <v>43.216254582710988</v>
      </c>
      <c r="N226" s="33">
        <f>IF(M226="","",($C226*'VACSICK EST'!I$50))</f>
        <v>50.0155945900351</v>
      </c>
      <c r="O226" s="33">
        <f>IF(N226="","",($C226*'VACSICK EST'!J$50))</f>
        <v>33.859829735056557</v>
      </c>
      <c r="P226" s="33">
        <f>IF(O226="","",($C226*'VACSICK EST'!K$50))</f>
        <v>30.148399600054312</v>
      </c>
      <c r="Q226" s="33">
        <f>IF(P226="","",($C226*'VACSICK EST'!L$50))</f>
        <v>39.793048680631848</v>
      </c>
      <c r="R226" s="33">
        <f>IF(Q226="","",($C226*'VACSICK EST'!M$50))</f>
        <v>38.151329243353786</v>
      </c>
      <c r="S226" s="33">
        <f>IF(R226="","",($C226*'VACSICK EST'!N$50))</f>
        <v>76.409837347191527</v>
      </c>
    </row>
    <row r="227" spans="1:19" x14ac:dyDescent="0.25">
      <c r="A227" s="39" t="s">
        <v>69</v>
      </c>
      <c r="B227" s="39" t="s">
        <v>95</v>
      </c>
      <c r="C227" s="44">
        <v>120</v>
      </c>
      <c r="E227" s="11" t="str">
        <f t="shared" ref="E227" si="1320">IF($B227="","","Union-Hrly - Sick Time Hours")</f>
        <v>Union-Hrly - Sick Time Hours</v>
      </c>
      <c r="F227" s="11">
        <f t="shared" ca="1" si="1199"/>
        <v>2017</v>
      </c>
      <c r="G227" s="11" t="str">
        <f t="shared" si="1196"/>
        <v>004290</v>
      </c>
      <c r="H227" s="33">
        <f>IF(G227="","",($C227*'VACSICK EST'!C$30))</f>
        <v>15.061889369617449</v>
      </c>
      <c r="I227" s="33">
        <f>IF(H227="","",($C227*'VACSICK EST'!D$30))</f>
        <v>12.976388578618876</v>
      </c>
      <c r="J227" s="33">
        <f>IF(I227="","",($C227*'VACSICK EST'!E$30))</f>
        <v>11.959898423929646</v>
      </c>
      <c r="K227" s="33">
        <f>IF(J227="","",($C227*'VACSICK EST'!F$30))</f>
        <v>10.593818813456551</v>
      </c>
      <c r="L227" s="33">
        <f>IF(K227="","",($C227*'VACSICK EST'!G$30))</f>
        <v>8.7845976393137697</v>
      </c>
      <c r="M227" s="33">
        <f>IF(L227="","",($C227*'VACSICK EST'!H$30))</f>
        <v>8.1538047715222266</v>
      </c>
      <c r="N227" s="33">
        <f>IF(M227="","",($C227*'VACSICK EST'!I$30))</f>
        <v>8.7435660130480581</v>
      </c>
      <c r="O227" s="33">
        <f>IF(N227="","",($C227*'VACSICK EST'!J$30))</f>
        <v>9.3973365915483971</v>
      </c>
      <c r="P227" s="33">
        <f>IF(O227="","",($C227*'VACSICK EST'!K$30))</f>
        <v>8.6702561741199862</v>
      </c>
      <c r="Q227" s="33">
        <f>IF(P227="","",($C227*'VACSICK EST'!L$30))</f>
        <v>8.5679506526308113</v>
      </c>
      <c r="R227" s="33">
        <f>IF(Q227="","",($C227*'VACSICK EST'!M$30))</f>
        <v>7.9869428247083336</v>
      </c>
      <c r="S227" s="33">
        <f>IF(R227="","",($C227*'VACSICK EST'!N$30))</f>
        <v>9.1035501474859011</v>
      </c>
    </row>
    <row r="228" spans="1:19" x14ac:dyDescent="0.25">
      <c r="A228" s="39" t="s">
        <v>70</v>
      </c>
      <c r="B228" s="39" t="s">
        <v>93</v>
      </c>
      <c r="C228" s="44">
        <v>10</v>
      </c>
      <c r="E228" s="11" t="str">
        <f t="shared" ref="E228" si="1321">IF($B228="","","Union-Hrly - Headcount")</f>
        <v>Union-Hrly - Headcount</v>
      </c>
      <c r="F228" s="11">
        <f t="shared" ca="1" si="1199"/>
        <v>2017</v>
      </c>
      <c r="G228" s="11" t="str">
        <f t="shared" si="1196"/>
        <v>004370</v>
      </c>
      <c r="H228" s="13">
        <f t="shared" ref="H228" si="1322">IF(G228="","",(IF($C228=0,0,$C228)))</f>
        <v>10</v>
      </c>
      <c r="I228" s="13">
        <f t="shared" ref="I228" si="1323">IF(H228="","",(IF($C228=0,0,$C228)))</f>
        <v>10</v>
      </c>
      <c r="J228" s="13">
        <f t="shared" ref="J228" si="1324">IF(I228="","",(IF($C228=0,0,$C228)))</f>
        <v>10</v>
      </c>
      <c r="K228" s="13">
        <f t="shared" ref="K228" si="1325">IF(J228="","",(IF($C228=0,0,$C228)))</f>
        <v>10</v>
      </c>
      <c r="L228" s="13">
        <f t="shared" ref="L228" si="1326">IF(K228="","",(IF($C228=0,0,$C228)))</f>
        <v>10</v>
      </c>
      <c r="M228" s="13">
        <f t="shared" ref="M228" si="1327">IF(L228="","",(IF($C228=0,0,$C228)))</f>
        <v>10</v>
      </c>
      <c r="N228" s="13">
        <f t="shared" ref="N228" si="1328">IF(M228="","",(IF($C228=0,0,$C228)))</f>
        <v>10</v>
      </c>
      <c r="O228" s="13">
        <f t="shared" ref="O228" si="1329">IF(N228="","",(IF($C228=0,0,$C228)))</f>
        <v>10</v>
      </c>
      <c r="P228" s="13">
        <f t="shared" ref="P228" si="1330">IF(O228="","",(IF($C228=0,0,$C228)))</f>
        <v>10</v>
      </c>
      <c r="Q228" s="13">
        <f t="shared" ref="Q228" si="1331">IF(P228="","",(IF($C228=0,0,$C228)))</f>
        <v>10</v>
      </c>
      <c r="R228" s="13">
        <f t="shared" ref="R228" si="1332">IF(Q228="","",(IF($C228=0,0,$C228)))</f>
        <v>10</v>
      </c>
      <c r="S228" s="13">
        <f t="shared" ref="S228" si="1333">IF(R228="","",(IF($C228=0,0,$C228)))</f>
        <v>10</v>
      </c>
    </row>
    <row r="229" spans="1:19" x14ac:dyDescent="0.25">
      <c r="A229" s="39" t="s">
        <v>70</v>
      </c>
      <c r="B229" s="39" t="s">
        <v>92</v>
      </c>
      <c r="C229" s="44">
        <v>31.666000000000004</v>
      </c>
      <c r="E229" s="11" t="str">
        <f t="shared" ref="E229" si="1334">IF($B229="","","Union-Hrly - Avg Hourly Rate")</f>
        <v>Union-Hrly - Avg Hourly Rate</v>
      </c>
      <c r="F229" s="11">
        <f t="shared" ca="1" si="1199"/>
        <v>2017</v>
      </c>
      <c r="G229" s="11" t="str">
        <f t="shared" si="1196"/>
        <v>004370</v>
      </c>
      <c r="H229" s="12">
        <f t="shared" ref="H229" si="1335">IF(G229="","",(IF(C229=0,0,C229)*$G$4*$H$4*$I$4*$J$4))</f>
        <v>33.594459400000005</v>
      </c>
      <c r="I229" s="12">
        <f t="shared" ref="I229" si="1336">IF(H229="","",(+H229))</f>
        <v>33.594459400000005</v>
      </c>
      <c r="J229" s="12">
        <f t="shared" ref="J229" si="1337">IF(I229="","",(+I229))</f>
        <v>33.594459400000005</v>
      </c>
      <c r="K229" s="12">
        <f t="shared" ref="K229" si="1338">IF(J229="","",(+J229))</f>
        <v>33.594459400000005</v>
      </c>
      <c r="L229" s="12">
        <f t="shared" ref="L229" si="1339">IF(K229="","",(+K229))</f>
        <v>33.594459400000005</v>
      </c>
      <c r="M229" s="12">
        <f t="shared" ref="M229" si="1340">IF(L229="","",(+L229))</f>
        <v>33.594459400000005</v>
      </c>
      <c r="N229" s="12">
        <f t="shared" ref="N229" si="1341">IF(M229="","",(+M229))</f>
        <v>33.594459400000005</v>
      </c>
      <c r="O229" s="12">
        <f t="shared" ref="O229" si="1342">IF(N229="","",(+N229))</f>
        <v>33.594459400000005</v>
      </c>
      <c r="P229" s="12">
        <f t="shared" ref="P229" si="1343">IF(O229="","",(+O229))</f>
        <v>33.594459400000005</v>
      </c>
      <c r="Q229" s="12">
        <f t="shared" ref="Q229" si="1344">IF(P229="","",(+P229))</f>
        <v>33.594459400000005</v>
      </c>
      <c r="R229" s="12">
        <f t="shared" ref="R229" si="1345">IF(Q229="","",+Q229*$R$6)</f>
        <v>34.602293182000004</v>
      </c>
      <c r="S229" s="12">
        <f t="shared" ref="S229" si="1346">IF(R229="","",+R229)</f>
        <v>34.602293182000004</v>
      </c>
    </row>
    <row r="230" spans="1:19" x14ac:dyDescent="0.25">
      <c r="A230" s="39" t="s">
        <v>70</v>
      </c>
      <c r="B230" s="39" t="s">
        <v>169</v>
      </c>
      <c r="C230" s="44"/>
      <c r="E230" s="11" t="str">
        <f t="shared" ref="E230" si="1347">IF($B230="","","Union-Hrly - Other Offdty hrs/emp")</f>
        <v>Union-Hrly - Other Offdty hrs/emp</v>
      </c>
      <c r="F230" s="11">
        <f t="shared" ca="1" si="1199"/>
        <v>2017</v>
      </c>
      <c r="G230" s="11" t="str">
        <f t="shared" si="1196"/>
        <v>004370</v>
      </c>
      <c r="H230" s="36">
        <f t="shared" ref="H230:S230" si="1348">IF(G230="","",IF(H$7="FEB",8,0))</f>
        <v>0</v>
      </c>
      <c r="I230" s="36">
        <f t="shared" si="1348"/>
        <v>8</v>
      </c>
      <c r="J230" s="36">
        <f t="shared" si="1348"/>
        <v>0</v>
      </c>
      <c r="K230" s="36">
        <f t="shared" si="1348"/>
        <v>0</v>
      </c>
      <c r="L230" s="36">
        <f t="shared" si="1348"/>
        <v>0</v>
      </c>
      <c r="M230" s="36">
        <f t="shared" si="1348"/>
        <v>0</v>
      </c>
      <c r="N230" s="36">
        <f t="shared" si="1348"/>
        <v>0</v>
      </c>
      <c r="O230" s="36">
        <f t="shared" si="1348"/>
        <v>0</v>
      </c>
      <c r="P230" s="36">
        <f t="shared" si="1348"/>
        <v>0</v>
      </c>
      <c r="Q230" s="36">
        <f t="shared" si="1348"/>
        <v>0</v>
      </c>
      <c r="R230" s="36">
        <f t="shared" si="1348"/>
        <v>0</v>
      </c>
      <c r="S230" s="36">
        <f t="shared" si="1348"/>
        <v>0</v>
      </c>
    </row>
    <row r="231" spans="1:19" x14ac:dyDescent="0.25">
      <c r="A231" s="39" t="s">
        <v>70</v>
      </c>
      <c r="B231" s="39" t="s">
        <v>127</v>
      </c>
      <c r="C231" s="44">
        <v>1360</v>
      </c>
      <c r="E231" s="11" t="str">
        <f t="shared" ref="E231" si="1349">IF($B231="","","Union-Hrly - Vacation Hours")</f>
        <v>Union-Hrly - Vacation Hours</v>
      </c>
      <c r="F231" s="11">
        <f t="shared" ca="1" si="1199"/>
        <v>2017</v>
      </c>
      <c r="G231" s="11" t="str">
        <f t="shared" si="1196"/>
        <v>004370</v>
      </c>
      <c r="H231" s="33">
        <f>IF(G231="","",($C231*'VACSICK EST'!C$50))</f>
        <v>57.553204708825554</v>
      </c>
      <c r="I231" s="33">
        <f>IF(H231="","",($C231*'VACSICK EST'!D$50))</f>
        <v>61.330469524714758</v>
      </c>
      <c r="J231" s="33">
        <f>IF(I231="","",($C231*'VACSICK EST'!E$50))</f>
        <v>65.10773434060394</v>
      </c>
      <c r="K231" s="33">
        <f>IF(J231="","",($C231*'VACSICK EST'!F$50))</f>
        <v>94.656577501820735</v>
      </c>
      <c r="L231" s="33">
        <f>IF(K231="","",($C231*'VACSICK EST'!G$50))</f>
        <v>118.24237860702046</v>
      </c>
      <c r="M231" s="33">
        <f>IF(L231="","",($C231*'VACSICK EST'!H$50))</f>
        <v>133.57751416474306</v>
      </c>
      <c r="N231" s="33">
        <f>IF(M231="","",($C231*'VACSICK EST'!I$50))</f>
        <v>154.59365600556302</v>
      </c>
      <c r="O231" s="33">
        <f>IF(N231="","",($C231*'VACSICK EST'!J$50))</f>
        <v>104.65765554472026</v>
      </c>
      <c r="P231" s="33">
        <f>IF(O231="","",($C231*'VACSICK EST'!K$50))</f>
        <v>93.185962400167867</v>
      </c>
      <c r="Q231" s="33">
        <f>IF(P231="","",($C231*'VACSICK EST'!L$50))</f>
        <v>122.99669592195299</v>
      </c>
      <c r="R231" s="33">
        <f>IF(Q231="","",($C231*'VACSICK EST'!M$50))</f>
        <v>117.92229038854806</v>
      </c>
      <c r="S231" s="33">
        <f>IF(R231="","",($C231*'VACSICK EST'!N$50))</f>
        <v>236.17586089131927</v>
      </c>
    </row>
    <row r="232" spans="1:19" x14ac:dyDescent="0.25">
      <c r="A232" s="39" t="s">
        <v>70</v>
      </c>
      <c r="B232" s="39" t="s">
        <v>95</v>
      </c>
      <c r="C232" s="44">
        <v>400</v>
      </c>
      <c r="E232" s="11" t="str">
        <f t="shared" ref="E232" si="1350">IF($B232="","","Union-Hrly - Sick Time Hours")</f>
        <v>Union-Hrly - Sick Time Hours</v>
      </c>
      <c r="F232" s="11">
        <f t="shared" ca="1" si="1199"/>
        <v>2017</v>
      </c>
      <c r="G232" s="11" t="str">
        <f t="shared" si="1196"/>
        <v>004370</v>
      </c>
      <c r="H232" s="33">
        <f>IF(G232="","",($C232*'VACSICK EST'!C$30))</f>
        <v>50.206297898724827</v>
      </c>
      <c r="I232" s="33">
        <f>IF(H232="","",($C232*'VACSICK EST'!D$30))</f>
        <v>43.254628595396248</v>
      </c>
      <c r="J232" s="33">
        <f>IF(I232="","",($C232*'VACSICK EST'!E$30))</f>
        <v>39.866328079765481</v>
      </c>
      <c r="K232" s="33">
        <f>IF(J232="","",($C232*'VACSICK EST'!F$30))</f>
        <v>35.3127293781885</v>
      </c>
      <c r="L232" s="33">
        <f>IF(K232="","",($C232*'VACSICK EST'!G$30))</f>
        <v>29.281992131045897</v>
      </c>
      <c r="M232" s="33">
        <f>IF(L232="","",($C232*'VACSICK EST'!H$30))</f>
        <v>27.179349238407426</v>
      </c>
      <c r="N232" s="33">
        <f>IF(M232="","",($C232*'VACSICK EST'!I$30))</f>
        <v>29.145220043493524</v>
      </c>
      <c r="O232" s="33">
        <f>IF(N232="","",($C232*'VACSICK EST'!J$30))</f>
        <v>31.324455305161326</v>
      </c>
      <c r="P232" s="33">
        <f>IF(O232="","",($C232*'VACSICK EST'!K$30))</f>
        <v>28.900853913733286</v>
      </c>
      <c r="Q232" s="33">
        <f>IF(P232="","",($C232*'VACSICK EST'!L$30))</f>
        <v>28.559835508769371</v>
      </c>
      <c r="R232" s="33">
        <f>IF(Q232="","",($C232*'VACSICK EST'!M$30))</f>
        <v>26.623142749027778</v>
      </c>
      <c r="S232" s="33">
        <f>IF(R232="","",($C232*'VACSICK EST'!N$30))</f>
        <v>30.345167158286333</v>
      </c>
    </row>
    <row r="233" spans="1:19" x14ac:dyDescent="0.25">
      <c r="A233" s="39" t="s">
        <v>73</v>
      </c>
      <c r="B233" s="39" t="s">
        <v>93</v>
      </c>
      <c r="C233" s="44">
        <v>6</v>
      </c>
      <c r="E233" s="11" t="str">
        <f t="shared" ref="E233" si="1351">IF($B233="","","Union-Hrly - Headcount")</f>
        <v>Union-Hrly - Headcount</v>
      </c>
      <c r="F233" s="11">
        <f t="shared" ca="1" si="1199"/>
        <v>2017</v>
      </c>
      <c r="G233" s="11" t="str">
        <f t="shared" si="1196"/>
        <v>004450</v>
      </c>
      <c r="H233" s="13">
        <f t="shared" ref="H233" si="1352">IF(G233="","",(IF($C233=0,0,$C233)))</f>
        <v>6</v>
      </c>
      <c r="I233" s="13">
        <f t="shared" ref="I233" si="1353">IF(H233="","",(IF($C233=0,0,$C233)))</f>
        <v>6</v>
      </c>
      <c r="J233" s="13">
        <f t="shared" ref="J233" si="1354">IF(I233="","",(IF($C233=0,0,$C233)))</f>
        <v>6</v>
      </c>
      <c r="K233" s="13">
        <f t="shared" ref="K233" si="1355">IF(J233="","",(IF($C233=0,0,$C233)))</f>
        <v>6</v>
      </c>
      <c r="L233" s="13">
        <f t="shared" ref="L233" si="1356">IF(K233="","",(IF($C233=0,0,$C233)))</f>
        <v>6</v>
      </c>
      <c r="M233" s="13">
        <f t="shared" ref="M233" si="1357">IF(L233="","",(IF($C233=0,0,$C233)))</f>
        <v>6</v>
      </c>
      <c r="N233" s="13">
        <f t="shared" ref="N233" si="1358">IF(M233="","",(IF($C233=0,0,$C233)))</f>
        <v>6</v>
      </c>
      <c r="O233" s="13">
        <f t="shared" ref="O233" si="1359">IF(N233="","",(IF($C233=0,0,$C233)))</f>
        <v>6</v>
      </c>
      <c r="P233" s="13">
        <f t="shared" ref="P233" si="1360">IF(O233="","",(IF($C233=0,0,$C233)))</f>
        <v>6</v>
      </c>
      <c r="Q233" s="13">
        <f t="shared" ref="Q233" si="1361">IF(P233="","",(IF($C233=0,0,$C233)))</f>
        <v>6</v>
      </c>
      <c r="R233" s="13">
        <f t="shared" ref="R233" si="1362">IF(Q233="","",(IF($C233=0,0,$C233)))</f>
        <v>6</v>
      </c>
      <c r="S233" s="13">
        <f t="shared" ref="S233" si="1363">IF(R233="","",(IF($C233=0,0,$C233)))</f>
        <v>6</v>
      </c>
    </row>
    <row r="234" spans="1:19" x14ac:dyDescent="0.25">
      <c r="A234" s="39" t="s">
        <v>73</v>
      </c>
      <c r="B234" s="39" t="s">
        <v>92</v>
      </c>
      <c r="C234" s="44">
        <v>34.633333333333333</v>
      </c>
      <c r="E234" s="11" t="str">
        <f t="shared" ref="E234" si="1364">IF($B234="","","Union-Hrly - Avg Hourly Rate")</f>
        <v>Union-Hrly - Avg Hourly Rate</v>
      </c>
      <c r="F234" s="11">
        <f t="shared" ca="1" si="1199"/>
        <v>2017</v>
      </c>
      <c r="G234" s="11" t="str">
        <f t="shared" si="1196"/>
        <v>004450</v>
      </c>
      <c r="H234" s="12">
        <f t="shared" ref="H234" si="1365">IF(G234="","",(IF(C234=0,0,C234)*$G$4*$H$4*$I$4*$J$4))</f>
        <v>36.742503333333339</v>
      </c>
      <c r="I234" s="12">
        <f t="shared" ref="I234" si="1366">IF(H234="","",(+H234))</f>
        <v>36.742503333333339</v>
      </c>
      <c r="J234" s="12">
        <f t="shared" ref="J234" si="1367">IF(I234="","",(+I234))</f>
        <v>36.742503333333339</v>
      </c>
      <c r="K234" s="12">
        <f t="shared" ref="K234" si="1368">IF(J234="","",(+J234))</f>
        <v>36.742503333333339</v>
      </c>
      <c r="L234" s="12">
        <f t="shared" ref="L234" si="1369">IF(K234="","",(+K234))</f>
        <v>36.742503333333339</v>
      </c>
      <c r="M234" s="12">
        <f t="shared" ref="M234" si="1370">IF(L234="","",(+L234))</f>
        <v>36.742503333333339</v>
      </c>
      <c r="N234" s="12">
        <f t="shared" ref="N234" si="1371">IF(M234="","",(+M234))</f>
        <v>36.742503333333339</v>
      </c>
      <c r="O234" s="12">
        <f t="shared" ref="O234" si="1372">IF(N234="","",(+N234))</f>
        <v>36.742503333333339</v>
      </c>
      <c r="P234" s="12">
        <f t="shared" ref="P234" si="1373">IF(O234="","",(+O234))</f>
        <v>36.742503333333339</v>
      </c>
      <c r="Q234" s="12">
        <f t="shared" ref="Q234" si="1374">IF(P234="","",(+P234))</f>
        <v>36.742503333333339</v>
      </c>
      <c r="R234" s="12">
        <f t="shared" ref="R234" si="1375">IF(Q234="","",+Q234*$R$6)</f>
        <v>37.844778433333339</v>
      </c>
      <c r="S234" s="12">
        <f t="shared" ref="S234" si="1376">IF(R234="","",+R234)</f>
        <v>37.844778433333339</v>
      </c>
    </row>
    <row r="235" spans="1:19" x14ac:dyDescent="0.25">
      <c r="A235" s="39" t="s">
        <v>73</v>
      </c>
      <c r="B235" s="39" t="s">
        <v>169</v>
      </c>
      <c r="C235" s="44"/>
      <c r="E235" s="11" t="str">
        <f t="shared" ref="E235" si="1377">IF($B235="","","Union-Hrly - Other Offdty hrs/emp")</f>
        <v>Union-Hrly - Other Offdty hrs/emp</v>
      </c>
      <c r="F235" s="11">
        <f t="shared" ca="1" si="1199"/>
        <v>2017</v>
      </c>
      <c r="G235" s="11" t="str">
        <f t="shared" si="1196"/>
        <v>004450</v>
      </c>
      <c r="H235" s="36">
        <f t="shared" ref="H235:S235" si="1378">IF(G235="","",IF(H$7="FEB",8,0))</f>
        <v>0</v>
      </c>
      <c r="I235" s="36">
        <f t="shared" si="1378"/>
        <v>8</v>
      </c>
      <c r="J235" s="36">
        <f t="shared" si="1378"/>
        <v>0</v>
      </c>
      <c r="K235" s="36">
        <f t="shared" si="1378"/>
        <v>0</v>
      </c>
      <c r="L235" s="36">
        <f t="shared" si="1378"/>
        <v>0</v>
      </c>
      <c r="M235" s="36">
        <f t="shared" si="1378"/>
        <v>0</v>
      </c>
      <c r="N235" s="36">
        <f t="shared" si="1378"/>
        <v>0</v>
      </c>
      <c r="O235" s="36">
        <f t="shared" si="1378"/>
        <v>0</v>
      </c>
      <c r="P235" s="36">
        <f t="shared" si="1378"/>
        <v>0</v>
      </c>
      <c r="Q235" s="36">
        <f t="shared" si="1378"/>
        <v>0</v>
      </c>
      <c r="R235" s="36">
        <f t="shared" si="1378"/>
        <v>0</v>
      </c>
      <c r="S235" s="36">
        <f t="shared" si="1378"/>
        <v>0</v>
      </c>
    </row>
    <row r="236" spans="1:19" x14ac:dyDescent="0.25">
      <c r="A236" s="39" t="s">
        <v>73</v>
      </c>
      <c r="B236" s="39" t="s">
        <v>127</v>
      </c>
      <c r="C236" s="44">
        <v>1120</v>
      </c>
      <c r="E236" s="11" t="str">
        <f t="shared" ref="E236" si="1379">IF($B236="","","Union-Hrly - Vacation Hours")</f>
        <v>Union-Hrly - Vacation Hours</v>
      </c>
      <c r="F236" s="11">
        <f t="shared" ca="1" si="1199"/>
        <v>2017</v>
      </c>
      <c r="G236" s="11" t="str">
        <f t="shared" si="1196"/>
        <v>004450</v>
      </c>
      <c r="H236" s="33">
        <f>IF(G236="","",($C236*'VACSICK EST'!C$50))</f>
        <v>47.396756819032809</v>
      </c>
      <c r="I236" s="33">
        <f>IF(H236="","",($C236*'VACSICK EST'!D$50))</f>
        <v>50.507445490941564</v>
      </c>
      <c r="J236" s="33">
        <f>IF(I236="","",($C236*'VACSICK EST'!E$50))</f>
        <v>53.618134162850311</v>
      </c>
      <c r="K236" s="33">
        <f>IF(J236="","",($C236*'VACSICK EST'!F$50))</f>
        <v>77.952475589734718</v>
      </c>
      <c r="L236" s="33">
        <f>IF(K236="","",($C236*'VACSICK EST'!G$50))</f>
        <v>97.376076499899199</v>
      </c>
      <c r="M236" s="33">
        <f>IF(L236="","",($C236*'VACSICK EST'!H$50))</f>
        <v>110.00501166508252</v>
      </c>
      <c r="N236" s="33">
        <f>IF(M236="","",($C236*'VACSICK EST'!I$50))</f>
        <v>127.31242259281662</v>
      </c>
      <c r="O236" s="33">
        <f>IF(N236="","",($C236*'VACSICK EST'!J$50))</f>
        <v>86.188657507416693</v>
      </c>
      <c r="P236" s="33">
        <f>IF(O236="","",($C236*'VACSICK EST'!K$50))</f>
        <v>76.741380800138245</v>
      </c>
      <c r="Q236" s="33">
        <f>IF(P236="","",($C236*'VACSICK EST'!L$50))</f>
        <v>101.29139664160834</v>
      </c>
      <c r="R236" s="33">
        <f>IF(Q236="","",($C236*'VACSICK EST'!M$50))</f>
        <v>97.11247443762781</v>
      </c>
      <c r="S236" s="33">
        <f>IF(R236="","",($C236*'VACSICK EST'!N$50))</f>
        <v>194.49776779285116</v>
      </c>
    </row>
    <row r="237" spans="1:19" x14ac:dyDescent="0.25">
      <c r="A237" s="39" t="s">
        <v>73</v>
      </c>
      <c r="B237" s="39" t="s">
        <v>95</v>
      </c>
      <c r="C237" s="44">
        <v>240</v>
      </c>
      <c r="E237" s="11" t="str">
        <f t="shared" ref="E237" si="1380">IF($B237="","","Union-Hrly - Sick Time Hours")</f>
        <v>Union-Hrly - Sick Time Hours</v>
      </c>
      <c r="F237" s="11">
        <f t="shared" ca="1" si="1199"/>
        <v>2017</v>
      </c>
      <c r="G237" s="11" t="str">
        <f t="shared" si="1196"/>
        <v>004450</v>
      </c>
      <c r="H237" s="33">
        <f>IF(G237="","",($C237*'VACSICK EST'!C$30))</f>
        <v>30.123778739234897</v>
      </c>
      <c r="I237" s="33">
        <f>IF(H237="","",($C237*'VACSICK EST'!D$30))</f>
        <v>25.952777157237751</v>
      </c>
      <c r="J237" s="33">
        <f>IF(I237="","",($C237*'VACSICK EST'!E$30))</f>
        <v>23.919796847859292</v>
      </c>
      <c r="K237" s="33">
        <f>IF(J237="","",($C237*'VACSICK EST'!F$30))</f>
        <v>21.187637626913101</v>
      </c>
      <c r="L237" s="33">
        <f>IF(K237="","",($C237*'VACSICK EST'!G$30))</f>
        <v>17.569195278627539</v>
      </c>
      <c r="M237" s="33">
        <f>IF(L237="","",($C237*'VACSICK EST'!H$30))</f>
        <v>16.307609543044453</v>
      </c>
      <c r="N237" s="33">
        <f>IF(M237="","",($C237*'VACSICK EST'!I$30))</f>
        <v>17.487132026096116</v>
      </c>
      <c r="O237" s="33">
        <f>IF(N237="","",($C237*'VACSICK EST'!J$30))</f>
        <v>18.794673183096794</v>
      </c>
      <c r="P237" s="33">
        <f>IF(O237="","",($C237*'VACSICK EST'!K$30))</f>
        <v>17.340512348239972</v>
      </c>
      <c r="Q237" s="33">
        <f>IF(P237="","",($C237*'VACSICK EST'!L$30))</f>
        <v>17.135901305261623</v>
      </c>
      <c r="R237" s="33">
        <f>IF(Q237="","",($C237*'VACSICK EST'!M$30))</f>
        <v>15.973885649416667</v>
      </c>
      <c r="S237" s="33">
        <f>IF(R237="","",($C237*'VACSICK EST'!N$30))</f>
        <v>18.207100294971802</v>
      </c>
    </row>
    <row r="238" spans="1:19" x14ac:dyDescent="0.25">
      <c r="A238" s="39" t="s">
        <v>74</v>
      </c>
      <c r="B238" s="39" t="s">
        <v>93</v>
      </c>
      <c r="C238" s="44">
        <v>16</v>
      </c>
      <c r="E238" s="11" t="str">
        <f t="shared" ref="E238" si="1381">IF($B238="","","Union-Hrly - Headcount")</f>
        <v>Union-Hrly - Headcount</v>
      </c>
      <c r="F238" s="11">
        <f t="shared" ca="1" si="1199"/>
        <v>2017</v>
      </c>
      <c r="G238" s="11" t="str">
        <f t="shared" si="1196"/>
        <v>004470</v>
      </c>
      <c r="H238" s="13">
        <f t="shared" ref="H238" si="1382">IF(G238="","",(IF($C238=0,0,$C238)))</f>
        <v>16</v>
      </c>
      <c r="I238" s="13">
        <f t="shared" ref="I238" si="1383">IF(H238="","",(IF($C238=0,0,$C238)))</f>
        <v>16</v>
      </c>
      <c r="J238" s="13">
        <f t="shared" ref="J238" si="1384">IF(I238="","",(IF($C238=0,0,$C238)))</f>
        <v>16</v>
      </c>
      <c r="K238" s="13">
        <f t="shared" ref="K238" si="1385">IF(J238="","",(IF($C238=0,0,$C238)))</f>
        <v>16</v>
      </c>
      <c r="L238" s="13">
        <f t="shared" ref="L238" si="1386">IF(K238="","",(IF($C238=0,0,$C238)))</f>
        <v>16</v>
      </c>
      <c r="M238" s="13">
        <f t="shared" ref="M238" si="1387">IF(L238="","",(IF($C238=0,0,$C238)))</f>
        <v>16</v>
      </c>
      <c r="N238" s="13">
        <f t="shared" ref="N238" si="1388">IF(M238="","",(IF($C238=0,0,$C238)))</f>
        <v>16</v>
      </c>
      <c r="O238" s="13">
        <f t="shared" ref="O238" si="1389">IF(N238="","",(IF($C238=0,0,$C238)))</f>
        <v>16</v>
      </c>
      <c r="P238" s="13">
        <f t="shared" ref="P238" si="1390">IF(O238="","",(IF($C238=0,0,$C238)))</f>
        <v>16</v>
      </c>
      <c r="Q238" s="13">
        <f t="shared" ref="Q238" si="1391">IF(P238="","",(IF($C238=0,0,$C238)))</f>
        <v>16</v>
      </c>
      <c r="R238" s="13">
        <f t="shared" ref="R238" si="1392">IF(Q238="","",(IF($C238=0,0,$C238)))</f>
        <v>16</v>
      </c>
      <c r="S238" s="13">
        <f t="shared" ref="S238" si="1393">IF(R238="","",(IF($C238=0,0,$C238)))</f>
        <v>16</v>
      </c>
    </row>
    <row r="239" spans="1:19" x14ac:dyDescent="0.25">
      <c r="A239" s="39" t="s">
        <v>74</v>
      </c>
      <c r="B239" s="39" t="s">
        <v>92</v>
      </c>
      <c r="C239" s="44">
        <v>34.784999999999997</v>
      </c>
      <c r="E239" s="11" t="str">
        <f t="shared" ref="E239" si="1394">IF($B239="","","Union-Hrly - Avg Hourly Rate")</f>
        <v>Union-Hrly - Avg Hourly Rate</v>
      </c>
      <c r="F239" s="11">
        <f t="shared" ca="1" si="1199"/>
        <v>2017</v>
      </c>
      <c r="G239" s="11" t="str">
        <f t="shared" si="1196"/>
        <v>004470</v>
      </c>
      <c r="H239" s="12">
        <f t="shared" ref="H239" si="1395">IF(G239="","",(IF(C239=0,0,C239)*$G$4*$H$4*$I$4*$J$4))</f>
        <v>36.903406500000003</v>
      </c>
      <c r="I239" s="12">
        <f t="shared" ref="I239" si="1396">IF(H239="","",(+H239))</f>
        <v>36.903406500000003</v>
      </c>
      <c r="J239" s="12">
        <f t="shared" ref="J239" si="1397">IF(I239="","",(+I239))</f>
        <v>36.903406500000003</v>
      </c>
      <c r="K239" s="12">
        <f t="shared" ref="K239" si="1398">IF(J239="","",(+J239))</f>
        <v>36.903406500000003</v>
      </c>
      <c r="L239" s="12">
        <f t="shared" ref="L239" si="1399">IF(K239="","",(+K239))</f>
        <v>36.903406500000003</v>
      </c>
      <c r="M239" s="12">
        <f t="shared" ref="M239" si="1400">IF(L239="","",(+L239))</f>
        <v>36.903406500000003</v>
      </c>
      <c r="N239" s="12">
        <f t="shared" ref="N239" si="1401">IF(M239="","",(+M239))</f>
        <v>36.903406500000003</v>
      </c>
      <c r="O239" s="12">
        <f t="shared" ref="O239" si="1402">IF(N239="","",(+N239))</f>
        <v>36.903406500000003</v>
      </c>
      <c r="P239" s="12">
        <f t="shared" ref="P239" si="1403">IF(O239="","",(+O239))</f>
        <v>36.903406500000003</v>
      </c>
      <c r="Q239" s="12">
        <f t="shared" ref="Q239" si="1404">IF(P239="","",(+P239))</f>
        <v>36.903406500000003</v>
      </c>
      <c r="R239" s="12">
        <f t="shared" ref="R239" si="1405">IF(Q239="","",+Q239*$R$6)</f>
        <v>38.010508695000006</v>
      </c>
      <c r="S239" s="12">
        <f t="shared" ref="S239" si="1406">IF(R239="","",+R239)</f>
        <v>38.010508695000006</v>
      </c>
    </row>
    <row r="240" spans="1:19" x14ac:dyDescent="0.25">
      <c r="A240" s="39" t="s">
        <v>74</v>
      </c>
      <c r="B240" s="39" t="s">
        <v>169</v>
      </c>
      <c r="C240" s="44"/>
      <c r="E240" s="11" t="str">
        <f t="shared" ref="E240" si="1407">IF($B240="","","Union-Hrly - Other Offdty hrs/emp")</f>
        <v>Union-Hrly - Other Offdty hrs/emp</v>
      </c>
      <c r="F240" s="11">
        <f t="shared" ca="1" si="1199"/>
        <v>2017</v>
      </c>
      <c r="G240" s="11" t="str">
        <f t="shared" si="1196"/>
        <v>004470</v>
      </c>
      <c r="H240" s="36">
        <f t="shared" ref="H240:S240" si="1408">IF(G240="","",IF(H$7="FEB",8,0))</f>
        <v>0</v>
      </c>
      <c r="I240" s="36">
        <f t="shared" si="1408"/>
        <v>8</v>
      </c>
      <c r="J240" s="36">
        <f t="shared" si="1408"/>
        <v>0</v>
      </c>
      <c r="K240" s="36">
        <f t="shared" si="1408"/>
        <v>0</v>
      </c>
      <c r="L240" s="36">
        <f t="shared" si="1408"/>
        <v>0</v>
      </c>
      <c r="M240" s="36">
        <f t="shared" si="1408"/>
        <v>0</v>
      </c>
      <c r="N240" s="36">
        <f t="shared" si="1408"/>
        <v>0</v>
      </c>
      <c r="O240" s="36">
        <f t="shared" si="1408"/>
        <v>0</v>
      </c>
      <c r="P240" s="36">
        <f t="shared" si="1408"/>
        <v>0</v>
      </c>
      <c r="Q240" s="36">
        <f t="shared" si="1408"/>
        <v>0</v>
      </c>
      <c r="R240" s="36">
        <f t="shared" si="1408"/>
        <v>0</v>
      </c>
      <c r="S240" s="36">
        <f t="shared" si="1408"/>
        <v>0</v>
      </c>
    </row>
    <row r="241" spans="1:19" x14ac:dyDescent="0.25">
      <c r="A241" s="39" t="s">
        <v>74</v>
      </c>
      <c r="B241" s="39" t="s">
        <v>127</v>
      </c>
      <c r="C241" s="44">
        <v>2720</v>
      </c>
      <c r="E241" s="11" t="str">
        <f t="shared" ref="E241" si="1409">IF($B241="","","Union-Hrly - Vacation Hours")</f>
        <v>Union-Hrly - Vacation Hours</v>
      </c>
      <c r="F241" s="11">
        <f t="shared" ca="1" si="1199"/>
        <v>2017</v>
      </c>
      <c r="G241" s="11" t="str">
        <f t="shared" si="1196"/>
        <v>004470</v>
      </c>
      <c r="H241" s="33">
        <f>IF(G241="","",($C241*'VACSICK EST'!C$50))</f>
        <v>115.10640941765111</v>
      </c>
      <c r="I241" s="33">
        <f>IF(H241="","",($C241*'VACSICK EST'!D$50))</f>
        <v>122.66093904942952</v>
      </c>
      <c r="J241" s="33">
        <f>IF(I241="","",($C241*'VACSICK EST'!E$50))</f>
        <v>130.21546868120788</v>
      </c>
      <c r="K241" s="33">
        <f>IF(J241="","",($C241*'VACSICK EST'!F$50))</f>
        <v>189.31315500364147</v>
      </c>
      <c r="L241" s="33">
        <f>IF(K241="","",($C241*'VACSICK EST'!G$50))</f>
        <v>236.48475721404091</v>
      </c>
      <c r="M241" s="33">
        <f>IF(L241="","",($C241*'VACSICK EST'!H$50))</f>
        <v>267.15502832948613</v>
      </c>
      <c r="N241" s="33">
        <f>IF(M241="","",($C241*'VACSICK EST'!I$50))</f>
        <v>309.18731201112604</v>
      </c>
      <c r="O241" s="33">
        <f>IF(N241="","",($C241*'VACSICK EST'!J$50))</f>
        <v>209.31531108944051</v>
      </c>
      <c r="P241" s="33">
        <f>IF(O241="","",($C241*'VACSICK EST'!K$50))</f>
        <v>186.37192480033573</v>
      </c>
      <c r="Q241" s="33">
        <f>IF(P241="","",($C241*'VACSICK EST'!L$50))</f>
        <v>245.99339184390598</v>
      </c>
      <c r="R241" s="33">
        <f>IF(Q241="","",($C241*'VACSICK EST'!M$50))</f>
        <v>235.84458077709613</v>
      </c>
      <c r="S241" s="33">
        <f>IF(R241="","",($C241*'VACSICK EST'!N$50))</f>
        <v>472.35172178263855</v>
      </c>
    </row>
    <row r="242" spans="1:19" x14ac:dyDescent="0.25">
      <c r="A242" s="39" t="s">
        <v>74</v>
      </c>
      <c r="B242" s="39" t="s">
        <v>95</v>
      </c>
      <c r="C242" s="44">
        <v>640</v>
      </c>
      <c r="E242" s="11" t="str">
        <f t="shared" ref="E242" si="1410">IF($B242="","","Union-Hrly - Sick Time Hours")</f>
        <v>Union-Hrly - Sick Time Hours</v>
      </c>
      <c r="F242" s="11">
        <f t="shared" ca="1" si="1199"/>
        <v>2017</v>
      </c>
      <c r="G242" s="11" t="str">
        <f t="shared" si="1196"/>
        <v>004470</v>
      </c>
      <c r="H242" s="33">
        <f>IF(G242="","",($C242*'VACSICK EST'!C$30))</f>
        <v>80.330076637959721</v>
      </c>
      <c r="I242" s="33">
        <f>IF(H242="","",($C242*'VACSICK EST'!D$30))</f>
        <v>69.207405752634003</v>
      </c>
      <c r="J242" s="33">
        <f>IF(I242="","",($C242*'VACSICK EST'!E$30))</f>
        <v>63.786124927624776</v>
      </c>
      <c r="K242" s="33">
        <f>IF(J242="","",($C242*'VACSICK EST'!F$30))</f>
        <v>56.500367005101602</v>
      </c>
      <c r="L242" s="33">
        <f>IF(K242="","",($C242*'VACSICK EST'!G$30))</f>
        <v>46.851187409673436</v>
      </c>
      <c r="M242" s="33">
        <f>IF(L242="","",($C242*'VACSICK EST'!H$30))</f>
        <v>43.486958781451875</v>
      </c>
      <c r="N242" s="33">
        <f>IF(M242="","",($C242*'VACSICK EST'!I$30))</f>
        <v>46.632352069589643</v>
      </c>
      <c r="O242" s="33">
        <f>IF(N242="","",($C242*'VACSICK EST'!J$30))</f>
        <v>50.11912848825812</v>
      </c>
      <c r="P242" s="33">
        <f>IF(O242="","",($C242*'VACSICK EST'!K$30))</f>
        <v>46.241366261973262</v>
      </c>
      <c r="Q242" s="33">
        <f>IF(P242="","",($C242*'VACSICK EST'!L$30))</f>
        <v>45.695736814030994</v>
      </c>
      <c r="R242" s="33">
        <f>IF(Q242="","",($C242*'VACSICK EST'!M$30))</f>
        <v>42.597028398444444</v>
      </c>
      <c r="S242" s="33">
        <f>IF(R242="","",($C242*'VACSICK EST'!N$30))</f>
        <v>48.552267453258139</v>
      </c>
    </row>
    <row r="243" spans="1:19" x14ac:dyDescent="0.25">
      <c r="A243" s="39" t="s">
        <v>76</v>
      </c>
      <c r="B243" s="39" t="s">
        <v>93</v>
      </c>
      <c r="C243" s="44">
        <v>13</v>
      </c>
      <c r="E243" s="11" t="str">
        <f t="shared" ref="E243" si="1411">IF($B243="","","Union-Hrly - Headcount")</f>
        <v>Union-Hrly - Headcount</v>
      </c>
      <c r="F243" s="11">
        <f t="shared" ca="1" si="1199"/>
        <v>2017</v>
      </c>
      <c r="G243" s="11" t="str">
        <f t="shared" si="1196"/>
        <v>004480</v>
      </c>
      <c r="H243" s="13">
        <f t="shared" ref="H243" si="1412">IF(G243="","",(IF($C243=0,0,$C243)))</f>
        <v>13</v>
      </c>
      <c r="I243" s="13">
        <f t="shared" ref="I243" si="1413">IF(H243="","",(IF($C243=0,0,$C243)))</f>
        <v>13</v>
      </c>
      <c r="J243" s="13">
        <f t="shared" ref="J243" si="1414">IF(I243="","",(IF($C243=0,0,$C243)))</f>
        <v>13</v>
      </c>
      <c r="K243" s="13">
        <f t="shared" ref="K243" si="1415">IF(J243="","",(IF($C243=0,0,$C243)))</f>
        <v>13</v>
      </c>
      <c r="L243" s="13">
        <f t="shared" ref="L243" si="1416">IF(K243="","",(IF($C243=0,0,$C243)))</f>
        <v>13</v>
      </c>
      <c r="M243" s="13">
        <f t="shared" ref="M243" si="1417">IF(L243="","",(IF($C243=0,0,$C243)))</f>
        <v>13</v>
      </c>
      <c r="N243" s="13">
        <f t="shared" ref="N243" si="1418">IF(M243="","",(IF($C243=0,0,$C243)))</f>
        <v>13</v>
      </c>
      <c r="O243" s="13">
        <f t="shared" ref="O243" si="1419">IF(N243="","",(IF($C243=0,0,$C243)))</f>
        <v>13</v>
      </c>
      <c r="P243" s="13">
        <f t="shared" ref="P243" si="1420">IF(O243="","",(IF($C243=0,0,$C243)))</f>
        <v>13</v>
      </c>
      <c r="Q243" s="13">
        <f t="shared" ref="Q243" si="1421">IF(P243="","",(IF($C243=0,0,$C243)))</f>
        <v>13</v>
      </c>
      <c r="R243" s="13">
        <f t="shared" ref="R243" si="1422">IF(Q243="","",(IF($C243=0,0,$C243)))</f>
        <v>13</v>
      </c>
      <c r="S243" s="13">
        <f t="shared" ref="S243" si="1423">IF(R243="","",(IF($C243=0,0,$C243)))</f>
        <v>13</v>
      </c>
    </row>
    <row r="244" spans="1:19" x14ac:dyDescent="0.25">
      <c r="A244" s="39" t="s">
        <v>76</v>
      </c>
      <c r="B244" s="39" t="s">
        <v>92</v>
      </c>
      <c r="C244" s="44">
        <v>32.433076923076925</v>
      </c>
      <c r="E244" s="11" t="str">
        <f t="shared" ref="E244" si="1424">IF($B244="","","Union-Hrly - Avg Hourly Rate")</f>
        <v>Union-Hrly - Avg Hourly Rate</v>
      </c>
      <c r="F244" s="11">
        <f t="shared" ca="1" si="1199"/>
        <v>2017</v>
      </c>
      <c r="G244" s="11" t="str">
        <f t="shared" si="1196"/>
        <v>004480</v>
      </c>
      <c r="H244" s="12">
        <f t="shared" ref="H244" si="1425">IF(G244="","",(IF(C244=0,0,C244)*$G$4*$H$4*$I$4*$J$4))</f>
        <v>34.408251307692311</v>
      </c>
      <c r="I244" s="12">
        <f t="shared" ref="I244" si="1426">IF(H244="","",(+H244))</f>
        <v>34.408251307692311</v>
      </c>
      <c r="J244" s="12">
        <f t="shared" ref="J244" si="1427">IF(I244="","",(+I244))</f>
        <v>34.408251307692311</v>
      </c>
      <c r="K244" s="12">
        <f t="shared" ref="K244" si="1428">IF(J244="","",(+J244))</f>
        <v>34.408251307692311</v>
      </c>
      <c r="L244" s="12">
        <f t="shared" ref="L244" si="1429">IF(K244="","",(+K244))</f>
        <v>34.408251307692311</v>
      </c>
      <c r="M244" s="12">
        <f t="shared" ref="M244" si="1430">IF(L244="","",(+L244))</f>
        <v>34.408251307692311</v>
      </c>
      <c r="N244" s="12">
        <f t="shared" ref="N244" si="1431">IF(M244="","",(+M244))</f>
        <v>34.408251307692311</v>
      </c>
      <c r="O244" s="12">
        <f t="shared" ref="O244" si="1432">IF(N244="","",(+N244))</f>
        <v>34.408251307692311</v>
      </c>
      <c r="P244" s="12">
        <f t="shared" ref="P244" si="1433">IF(O244="","",(+O244))</f>
        <v>34.408251307692311</v>
      </c>
      <c r="Q244" s="12">
        <f t="shared" ref="Q244" si="1434">IF(P244="","",(+P244))</f>
        <v>34.408251307692311</v>
      </c>
      <c r="R244" s="12">
        <f t="shared" ref="R244" si="1435">IF(Q244="","",+Q244*$R$6)</f>
        <v>35.440498846923084</v>
      </c>
      <c r="S244" s="12">
        <f t="shared" ref="S244" si="1436">IF(R244="","",+R244)</f>
        <v>35.440498846923084</v>
      </c>
    </row>
    <row r="245" spans="1:19" x14ac:dyDescent="0.25">
      <c r="A245" s="39" t="s">
        <v>76</v>
      </c>
      <c r="B245" s="39" t="s">
        <v>169</v>
      </c>
      <c r="C245" s="44"/>
      <c r="E245" s="11" t="str">
        <f t="shared" ref="E245" si="1437">IF($B245="","","Union-Hrly - Other Offdty hrs/emp")</f>
        <v>Union-Hrly - Other Offdty hrs/emp</v>
      </c>
      <c r="F245" s="11">
        <f t="shared" ca="1" si="1199"/>
        <v>2017</v>
      </c>
      <c r="G245" s="11" t="str">
        <f t="shared" si="1196"/>
        <v>004480</v>
      </c>
      <c r="H245" s="36">
        <f t="shared" ref="H245:S245" si="1438">IF(G245="","",IF(H$7="FEB",8,0))</f>
        <v>0</v>
      </c>
      <c r="I245" s="36">
        <f t="shared" si="1438"/>
        <v>8</v>
      </c>
      <c r="J245" s="36">
        <f t="shared" si="1438"/>
        <v>0</v>
      </c>
      <c r="K245" s="36">
        <f t="shared" si="1438"/>
        <v>0</v>
      </c>
      <c r="L245" s="36">
        <f t="shared" si="1438"/>
        <v>0</v>
      </c>
      <c r="M245" s="36">
        <f t="shared" si="1438"/>
        <v>0</v>
      </c>
      <c r="N245" s="36">
        <f t="shared" si="1438"/>
        <v>0</v>
      </c>
      <c r="O245" s="36">
        <f t="shared" si="1438"/>
        <v>0</v>
      </c>
      <c r="P245" s="36">
        <f t="shared" si="1438"/>
        <v>0</v>
      </c>
      <c r="Q245" s="36">
        <f t="shared" si="1438"/>
        <v>0</v>
      </c>
      <c r="R245" s="36">
        <f t="shared" si="1438"/>
        <v>0</v>
      </c>
      <c r="S245" s="36">
        <f t="shared" si="1438"/>
        <v>0</v>
      </c>
    </row>
    <row r="246" spans="1:19" x14ac:dyDescent="0.25">
      <c r="A246" s="39" t="s">
        <v>76</v>
      </c>
      <c r="B246" s="39" t="s">
        <v>127</v>
      </c>
      <c r="C246" s="44">
        <v>2000</v>
      </c>
      <c r="E246" s="11" t="str">
        <f t="shared" ref="E246" si="1439">IF($B246="","","Union-Hrly - Vacation Hours")</f>
        <v>Union-Hrly - Vacation Hours</v>
      </c>
      <c r="F246" s="11">
        <f t="shared" ca="1" si="1199"/>
        <v>2017</v>
      </c>
      <c r="G246" s="11" t="str">
        <f t="shared" si="1196"/>
        <v>004480</v>
      </c>
      <c r="H246" s="33">
        <f>IF(G246="","",($C246*'VACSICK EST'!C$50))</f>
        <v>84.637065748272875</v>
      </c>
      <c r="I246" s="33">
        <f>IF(H246="","",($C246*'VACSICK EST'!D$50))</f>
        <v>90.191866948109933</v>
      </c>
      <c r="J246" s="33">
        <f>IF(I246="","",($C246*'VACSICK EST'!E$50))</f>
        <v>95.746668147946977</v>
      </c>
      <c r="K246" s="33">
        <f>IF(J246="","",($C246*'VACSICK EST'!F$50))</f>
        <v>139.20084926738343</v>
      </c>
      <c r="L246" s="33">
        <f>IF(K246="","",($C246*'VACSICK EST'!G$50))</f>
        <v>173.88585089267713</v>
      </c>
      <c r="M246" s="33">
        <f>IF(L246="","",($C246*'VACSICK EST'!H$50))</f>
        <v>196.4375208305045</v>
      </c>
      <c r="N246" s="33">
        <f>IF(M246="","",($C246*'VACSICK EST'!I$50))</f>
        <v>227.34361177288682</v>
      </c>
      <c r="O246" s="33">
        <f>IF(N246="","",($C246*'VACSICK EST'!J$50))</f>
        <v>153.90831697752981</v>
      </c>
      <c r="P246" s="33">
        <f>IF(O246="","",($C246*'VACSICK EST'!K$50))</f>
        <v>137.03818000024685</v>
      </c>
      <c r="Q246" s="33">
        <f>IF(P246="","",($C246*'VACSICK EST'!L$50))</f>
        <v>180.87749400287203</v>
      </c>
      <c r="R246" s="33">
        <f>IF(Q246="","",($C246*'VACSICK EST'!M$50))</f>
        <v>173.41513292433538</v>
      </c>
      <c r="S246" s="33">
        <f>IF(R246="","",($C246*'VACSICK EST'!N$50))</f>
        <v>347.31744248723425</v>
      </c>
    </row>
    <row r="247" spans="1:19" x14ac:dyDescent="0.25">
      <c r="A247" s="39" t="s">
        <v>76</v>
      </c>
      <c r="B247" s="39" t="s">
        <v>95</v>
      </c>
      <c r="C247" s="44">
        <v>520</v>
      </c>
      <c r="E247" s="11" t="str">
        <f t="shared" ref="E247" si="1440">IF($B247="","","Union-Hrly - Sick Time Hours")</f>
        <v>Union-Hrly - Sick Time Hours</v>
      </c>
      <c r="F247" s="11">
        <f t="shared" ca="1" si="1199"/>
        <v>2017</v>
      </c>
      <c r="G247" s="11" t="str">
        <f t="shared" si="1196"/>
        <v>004480</v>
      </c>
      <c r="H247" s="33">
        <f>IF(G247="","",($C247*'VACSICK EST'!C$30))</f>
        <v>65.268187268342274</v>
      </c>
      <c r="I247" s="33">
        <f>IF(H247="","",($C247*'VACSICK EST'!D$30))</f>
        <v>56.231017174015122</v>
      </c>
      <c r="J247" s="33">
        <f>IF(I247="","",($C247*'VACSICK EST'!E$30))</f>
        <v>51.826226503695132</v>
      </c>
      <c r="K247" s="33">
        <f>IF(J247="","",($C247*'VACSICK EST'!F$30))</f>
        <v>45.906548191645051</v>
      </c>
      <c r="L247" s="33">
        <f>IF(K247="","",($C247*'VACSICK EST'!G$30))</f>
        <v>38.06658977035967</v>
      </c>
      <c r="M247" s="33">
        <f>IF(L247="","",($C247*'VACSICK EST'!H$30))</f>
        <v>35.33315400992965</v>
      </c>
      <c r="N247" s="33">
        <f>IF(M247="","",($C247*'VACSICK EST'!I$30))</f>
        <v>37.888786056541583</v>
      </c>
      <c r="O247" s="33">
        <f>IF(N247="","",($C247*'VACSICK EST'!J$30))</f>
        <v>40.721791896709725</v>
      </c>
      <c r="P247" s="33">
        <f>IF(O247="","",($C247*'VACSICK EST'!K$30))</f>
        <v>37.57111008785327</v>
      </c>
      <c r="Q247" s="33">
        <f>IF(P247="","",($C247*'VACSICK EST'!L$30))</f>
        <v>37.127786161400181</v>
      </c>
      <c r="R247" s="33">
        <f>IF(Q247="","",($C247*'VACSICK EST'!M$30))</f>
        <v>34.610085573736114</v>
      </c>
      <c r="S247" s="33">
        <f>IF(R247="","",($C247*'VACSICK EST'!N$30))</f>
        <v>39.448717305772234</v>
      </c>
    </row>
    <row r="248" spans="1:19" x14ac:dyDescent="0.25">
      <c r="A248" s="39" t="s">
        <v>77</v>
      </c>
      <c r="B248" s="39" t="s">
        <v>93</v>
      </c>
      <c r="C248" s="44">
        <v>8</v>
      </c>
      <c r="E248" s="11" t="str">
        <f t="shared" ref="E248" si="1441">IF($B248="","","Union-Hrly - Headcount")</f>
        <v>Union-Hrly - Headcount</v>
      </c>
      <c r="F248" s="11">
        <f t="shared" ca="1" si="1199"/>
        <v>2017</v>
      </c>
      <c r="G248" s="11" t="str">
        <f t="shared" si="1196"/>
        <v>004485</v>
      </c>
      <c r="H248" s="13">
        <f t="shared" ref="H248" si="1442">IF(G248="","",(IF($C248=0,0,$C248)))</f>
        <v>8</v>
      </c>
      <c r="I248" s="13">
        <f t="shared" ref="I248" si="1443">IF(H248="","",(IF($C248=0,0,$C248)))</f>
        <v>8</v>
      </c>
      <c r="J248" s="13">
        <f t="shared" ref="J248" si="1444">IF(I248="","",(IF($C248=0,0,$C248)))</f>
        <v>8</v>
      </c>
      <c r="K248" s="13">
        <f t="shared" ref="K248" si="1445">IF(J248="","",(IF($C248=0,0,$C248)))</f>
        <v>8</v>
      </c>
      <c r="L248" s="13">
        <f t="shared" ref="L248" si="1446">IF(K248="","",(IF($C248=0,0,$C248)))</f>
        <v>8</v>
      </c>
      <c r="M248" s="13">
        <f t="shared" ref="M248" si="1447">IF(L248="","",(IF($C248=0,0,$C248)))</f>
        <v>8</v>
      </c>
      <c r="N248" s="13">
        <f t="shared" ref="N248" si="1448">IF(M248="","",(IF($C248=0,0,$C248)))</f>
        <v>8</v>
      </c>
      <c r="O248" s="13">
        <f t="shared" ref="O248" si="1449">IF(N248="","",(IF($C248=0,0,$C248)))</f>
        <v>8</v>
      </c>
      <c r="P248" s="13">
        <f t="shared" ref="P248" si="1450">IF(O248="","",(IF($C248=0,0,$C248)))</f>
        <v>8</v>
      </c>
      <c r="Q248" s="13">
        <f t="shared" ref="Q248" si="1451">IF(P248="","",(IF($C248=0,0,$C248)))</f>
        <v>8</v>
      </c>
      <c r="R248" s="13">
        <f t="shared" ref="R248" si="1452">IF(Q248="","",(IF($C248=0,0,$C248)))</f>
        <v>8</v>
      </c>
      <c r="S248" s="13">
        <f t="shared" ref="S248" si="1453">IF(R248="","",(IF($C248=0,0,$C248)))</f>
        <v>8</v>
      </c>
    </row>
    <row r="249" spans="1:19" x14ac:dyDescent="0.25">
      <c r="A249" s="39" t="s">
        <v>77</v>
      </c>
      <c r="B249" s="39" t="s">
        <v>92</v>
      </c>
      <c r="C249" s="44">
        <v>35.358750000000001</v>
      </c>
      <c r="E249" s="11" t="str">
        <f t="shared" ref="E249" si="1454">IF($B249="","","Union-Hrly - Avg Hourly Rate")</f>
        <v>Union-Hrly - Avg Hourly Rate</v>
      </c>
      <c r="F249" s="11">
        <f t="shared" ca="1" si="1199"/>
        <v>2017</v>
      </c>
      <c r="G249" s="11" t="str">
        <f t="shared" si="1196"/>
        <v>004485</v>
      </c>
      <c r="H249" s="12">
        <f t="shared" ref="H249" si="1455">IF(G249="","",(IF(C249=0,0,C249)*$G$4*$H$4*$I$4*$J$4))</f>
        <v>37.512097875000002</v>
      </c>
      <c r="I249" s="12">
        <f t="shared" ref="I249" si="1456">IF(H249="","",(+H249))</f>
        <v>37.512097875000002</v>
      </c>
      <c r="J249" s="12">
        <f t="shared" ref="J249" si="1457">IF(I249="","",(+I249))</f>
        <v>37.512097875000002</v>
      </c>
      <c r="K249" s="12">
        <f t="shared" ref="K249" si="1458">IF(J249="","",(+J249))</f>
        <v>37.512097875000002</v>
      </c>
      <c r="L249" s="12">
        <f t="shared" ref="L249" si="1459">IF(K249="","",(+K249))</f>
        <v>37.512097875000002</v>
      </c>
      <c r="M249" s="12">
        <f t="shared" ref="M249" si="1460">IF(L249="","",(+L249))</f>
        <v>37.512097875000002</v>
      </c>
      <c r="N249" s="12">
        <f t="shared" ref="N249" si="1461">IF(M249="","",(+M249))</f>
        <v>37.512097875000002</v>
      </c>
      <c r="O249" s="12">
        <f t="shared" ref="O249" si="1462">IF(N249="","",(+N249))</f>
        <v>37.512097875000002</v>
      </c>
      <c r="P249" s="12">
        <f t="shared" ref="P249" si="1463">IF(O249="","",(+O249))</f>
        <v>37.512097875000002</v>
      </c>
      <c r="Q249" s="12">
        <f t="shared" ref="Q249" si="1464">IF(P249="","",(+P249))</f>
        <v>37.512097875000002</v>
      </c>
      <c r="R249" s="12">
        <f t="shared" ref="R249" si="1465">IF(Q249="","",+Q249*$R$6)</f>
        <v>38.637460811250001</v>
      </c>
      <c r="S249" s="12">
        <f t="shared" ref="S249" si="1466">IF(R249="","",+R249)</f>
        <v>38.637460811250001</v>
      </c>
    </row>
    <row r="250" spans="1:19" x14ac:dyDescent="0.25">
      <c r="A250" s="39" t="s">
        <v>77</v>
      </c>
      <c r="B250" s="39" t="s">
        <v>169</v>
      </c>
      <c r="C250" s="44"/>
      <c r="E250" s="11" t="str">
        <f t="shared" ref="E250" si="1467">IF($B250="","","Union-Hrly - Other Offdty hrs/emp")</f>
        <v>Union-Hrly - Other Offdty hrs/emp</v>
      </c>
      <c r="F250" s="11">
        <f t="shared" ca="1" si="1199"/>
        <v>2017</v>
      </c>
      <c r="G250" s="11" t="str">
        <f t="shared" si="1196"/>
        <v>004485</v>
      </c>
      <c r="H250" s="36">
        <f t="shared" ref="H250:S250" si="1468">IF(G250="","",IF(H$7="FEB",8,0))</f>
        <v>0</v>
      </c>
      <c r="I250" s="36">
        <f t="shared" si="1468"/>
        <v>8</v>
      </c>
      <c r="J250" s="36">
        <f t="shared" si="1468"/>
        <v>0</v>
      </c>
      <c r="K250" s="36">
        <f t="shared" si="1468"/>
        <v>0</v>
      </c>
      <c r="L250" s="36">
        <f t="shared" si="1468"/>
        <v>0</v>
      </c>
      <c r="M250" s="36">
        <f t="shared" si="1468"/>
        <v>0</v>
      </c>
      <c r="N250" s="36">
        <f t="shared" si="1468"/>
        <v>0</v>
      </c>
      <c r="O250" s="36">
        <f t="shared" si="1468"/>
        <v>0</v>
      </c>
      <c r="P250" s="36">
        <f t="shared" si="1468"/>
        <v>0</v>
      </c>
      <c r="Q250" s="36">
        <f t="shared" si="1468"/>
        <v>0</v>
      </c>
      <c r="R250" s="36">
        <f t="shared" si="1468"/>
        <v>0</v>
      </c>
      <c r="S250" s="36">
        <f t="shared" si="1468"/>
        <v>0</v>
      </c>
    </row>
    <row r="251" spans="1:19" x14ac:dyDescent="0.25">
      <c r="A251" s="39" t="s">
        <v>77</v>
      </c>
      <c r="B251" s="39" t="s">
        <v>127</v>
      </c>
      <c r="C251" s="44">
        <v>1440</v>
      </c>
      <c r="E251" s="11" t="str">
        <f t="shared" ref="E251" si="1469">IF($B251="","","Union-Hrly - Vacation Hours")</f>
        <v>Union-Hrly - Vacation Hours</v>
      </c>
      <c r="F251" s="11">
        <f t="shared" ca="1" si="1199"/>
        <v>2017</v>
      </c>
      <c r="G251" s="11" t="str">
        <f t="shared" si="1196"/>
        <v>004485</v>
      </c>
      <c r="H251" s="33">
        <f>IF(G251="","",($C251*'VACSICK EST'!C$50))</f>
        <v>60.938687338756466</v>
      </c>
      <c r="I251" s="33">
        <f>IF(H251="","",($C251*'VACSICK EST'!D$50))</f>
        <v>64.938144202639151</v>
      </c>
      <c r="J251" s="33">
        <f>IF(I251="","",($C251*'VACSICK EST'!E$50))</f>
        <v>68.937601066521822</v>
      </c>
      <c r="K251" s="33">
        <f>IF(J251="","",($C251*'VACSICK EST'!F$50))</f>
        <v>100.22461147251607</v>
      </c>
      <c r="L251" s="33">
        <f>IF(K251="","",($C251*'VACSICK EST'!G$50))</f>
        <v>125.19781264272754</v>
      </c>
      <c r="M251" s="33">
        <f>IF(L251="","",($C251*'VACSICK EST'!H$50))</f>
        <v>141.43501499796324</v>
      </c>
      <c r="N251" s="33">
        <f>IF(M251="","",($C251*'VACSICK EST'!I$50))</f>
        <v>163.6874004764785</v>
      </c>
      <c r="O251" s="33">
        <f>IF(N251="","",($C251*'VACSICK EST'!J$50))</f>
        <v>110.81398822382145</v>
      </c>
      <c r="P251" s="33">
        <f>IF(O251="","",($C251*'VACSICK EST'!K$50))</f>
        <v>98.667489600177746</v>
      </c>
      <c r="Q251" s="33">
        <f>IF(P251="","",($C251*'VACSICK EST'!L$50))</f>
        <v>130.23179568206785</v>
      </c>
      <c r="R251" s="33">
        <f>IF(Q251="","",($C251*'VACSICK EST'!M$50))</f>
        <v>124.85889570552148</v>
      </c>
      <c r="S251" s="33">
        <f>IF(R251="","",($C251*'VACSICK EST'!N$50))</f>
        <v>250.06855859080864</v>
      </c>
    </row>
    <row r="252" spans="1:19" x14ac:dyDescent="0.25">
      <c r="A252" s="39" t="s">
        <v>77</v>
      </c>
      <c r="B252" s="39" t="s">
        <v>95</v>
      </c>
      <c r="C252" s="44">
        <v>320</v>
      </c>
      <c r="E252" s="11" t="str">
        <f t="shared" ref="E252" si="1470">IF($B252="","","Union-Hrly - Sick Time Hours")</f>
        <v>Union-Hrly - Sick Time Hours</v>
      </c>
      <c r="F252" s="11">
        <f t="shared" ca="1" si="1199"/>
        <v>2017</v>
      </c>
      <c r="G252" s="11" t="str">
        <f t="shared" si="1196"/>
        <v>004485</v>
      </c>
      <c r="H252" s="33">
        <f>IF(G252="","",($C252*'VACSICK EST'!C$30))</f>
        <v>40.16503831897986</v>
      </c>
      <c r="I252" s="33">
        <f>IF(H252="","",($C252*'VACSICK EST'!D$30))</f>
        <v>34.603702876317001</v>
      </c>
      <c r="J252" s="33">
        <f>IF(I252="","",($C252*'VACSICK EST'!E$30))</f>
        <v>31.893062463812388</v>
      </c>
      <c r="K252" s="33">
        <f>IF(J252="","",($C252*'VACSICK EST'!F$30))</f>
        <v>28.250183502550801</v>
      </c>
      <c r="L252" s="33">
        <f>IF(K252="","",($C252*'VACSICK EST'!G$30))</f>
        <v>23.425593704836718</v>
      </c>
      <c r="M252" s="33">
        <f>IF(L252="","",($C252*'VACSICK EST'!H$30))</f>
        <v>21.743479390725938</v>
      </c>
      <c r="N252" s="33">
        <f>IF(M252="","",($C252*'VACSICK EST'!I$30))</f>
        <v>23.316176034794822</v>
      </c>
      <c r="O252" s="33">
        <f>IF(N252="","",($C252*'VACSICK EST'!J$30))</f>
        <v>25.05956424412906</v>
      </c>
      <c r="P252" s="33">
        <f>IF(O252="","",($C252*'VACSICK EST'!K$30))</f>
        <v>23.120683130986631</v>
      </c>
      <c r="Q252" s="33">
        <f>IF(P252="","",($C252*'VACSICK EST'!L$30))</f>
        <v>22.847868407015497</v>
      </c>
      <c r="R252" s="33">
        <f>IF(Q252="","",($C252*'VACSICK EST'!M$30))</f>
        <v>21.298514199222222</v>
      </c>
      <c r="S252" s="33">
        <f>IF(R252="","",($C252*'VACSICK EST'!N$30))</f>
        <v>24.27613372662907</v>
      </c>
    </row>
    <row r="253" spans="1:19" x14ac:dyDescent="0.25">
      <c r="A253" s="39" t="s">
        <v>79</v>
      </c>
      <c r="B253" s="39" t="s">
        <v>93</v>
      </c>
      <c r="C253" s="44">
        <v>7</v>
      </c>
      <c r="E253" s="11" t="str">
        <f t="shared" ref="E253" si="1471">IF($B253="","","Union-Hrly - Headcount")</f>
        <v>Union-Hrly - Headcount</v>
      </c>
      <c r="F253" s="11">
        <f t="shared" ca="1" si="1199"/>
        <v>2017</v>
      </c>
      <c r="G253" s="11" t="str">
        <f t="shared" si="1196"/>
        <v>004500</v>
      </c>
      <c r="H253" s="13">
        <f t="shared" ref="H253" si="1472">IF(G253="","",(IF($C253=0,0,$C253)))</f>
        <v>7</v>
      </c>
      <c r="I253" s="13">
        <f t="shared" ref="I253" si="1473">IF(H253="","",(IF($C253=0,0,$C253)))</f>
        <v>7</v>
      </c>
      <c r="J253" s="13">
        <f t="shared" ref="J253" si="1474">IF(I253="","",(IF($C253=0,0,$C253)))</f>
        <v>7</v>
      </c>
      <c r="K253" s="13">
        <f t="shared" ref="K253" si="1475">IF(J253="","",(IF($C253=0,0,$C253)))</f>
        <v>7</v>
      </c>
      <c r="L253" s="13">
        <f t="shared" ref="L253" si="1476">IF(K253="","",(IF($C253=0,0,$C253)))</f>
        <v>7</v>
      </c>
      <c r="M253" s="13">
        <f t="shared" ref="M253" si="1477">IF(L253="","",(IF($C253=0,0,$C253)))</f>
        <v>7</v>
      </c>
      <c r="N253" s="13">
        <f t="shared" ref="N253" si="1478">IF(M253="","",(IF($C253=0,0,$C253)))</f>
        <v>7</v>
      </c>
      <c r="O253" s="13">
        <f t="shared" ref="O253" si="1479">IF(N253="","",(IF($C253=0,0,$C253)))</f>
        <v>7</v>
      </c>
      <c r="P253" s="13">
        <f t="shared" ref="P253" si="1480">IF(O253="","",(IF($C253=0,0,$C253)))</f>
        <v>7</v>
      </c>
      <c r="Q253" s="13">
        <f t="shared" ref="Q253" si="1481">IF(P253="","",(IF($C253=0,0,$C253)))</f>
        <v>7</v>
      </c>
      <c r="R253" s="13">
        <f t="shared" ref="R253" si="1482">IF(Q253="","",(IF($C253=0,0,$C253)))</f>
        <v>7</v>
      </c>
      <c r="S253" s="13">
        <f t="shared" ref="S253" si="1483">IF(R253="","",(IF($C253=0,0,$C253)))</f>
        <v>7</v>
      </c>
    </row>
    <row r="254" spans="1:19" x14ac:dyDescent="0.25">
      <c r="A254" s="39" t="s">
        <v>79</v>
      </c>
      <c r="B254" s="39" t="s">
        <v>92</v>
      </c>
      <c r="C254" s="44">
        <v>34.849999999999994</v>
      </c>
      <c r="E254" s="11" t="str">
        <f t="shared" ref="E254" si="1484">IF($B254="","","Union-Hrly - Avg Hourly Rate")</f>
        <v>Union-Hrly - Avg Hourly Rate</v>
      </c>
      <c r="F254" s="11">
        <f t="shared" ca="1" si="1199"/>
        <v>2017</v>
      </c>
      <c r="G254" s="11" t="str">
        <f t="shared" si="1196"/>
        <v>004500</v>
      </c>
      <c r="H254" s="12">
        <f t="shared" ref="H254" si="1485">IF(G254="","",(IF(C254=0,0,C254)*$G$4*$H$4*$I$4*$J$4))</f>
        <v>36.972364999999996</v>
      </c>
      <c r="I254" s="12">
        <f t="shared" ref="I254" si="1486">IF(H254="","",(+H254))</f>
        <v>36.972364999999996</v>
      </c>
      <c r="J254" s="12">
        <f t="shared" ref="J254" si="1487">IF(I254="","",(+I254))</f>
        <v>36.972364999999996</v>
      </c>
      <c r="K254" s="12">
        <f t="shared" ref="K254" si="1488">IF(J254="","",(+J254))</f>
        <v>36.972364999999996</v>
      </c>
      <c r="L254" s="12">
        <f t="shared" ref="L254" si="1489">IF(K254="","",(+K254))</f>
        <v>36.972364999999996</v>
      </c>
      <c r="M254" s="12">
        <f t="shared" ref="M254" si="1490">IF(L254="","",(+L254))</f>
        <v>36.972364999999996</v>
      </c>
      <c r="N254" s="12">
        <f t="shared" ref="N254" si="1491">IF(M254="","",(+M254))</f>
        <v>36.972364999999996</v>
      </c>
      <c r="O254" s="12">
        <f t="shared" ref="O254" si="1492">IF(N254="","",(+N254))</f>
        <v>36.972364999999996</v>
      </c>
      <c r="P254" s="12">
        <f t="shared" ref="P254" si="1493">IF(O254="","",(+O254))</f>
        <v>36.972364999999996</v>
      </c>
      <c r="Q254" s="12">
        <f t="shared" ref="Q254" si="1494">IF(P254="","",(+P254))</f>
        <v>36.972364999999996</v>
      </c>
      <c r="R254" s="12">
        <f t="shared" ref="R254" si="1495">IF(Q254="","",+Q254*$R$6)</f>
        <v>38.081535949999996</v>
      </c>
      <c r="S254" s="12">
        <f t="shared" ref="S254" si="1496">IF(R254="","",+R254)</f>
        <v>38.081535949999996</v>
      </c>
    </row>
    <row r="255" spans="1:19" x14ac:dyDescent="0.25">
      <c r="A255" s="39" t="s">
        <v>79</v>
      </c>
      <c r="B255" s="39" t="s">
        <v>169</v>
      </c>
      <c r="C255" s="44"/>
      <c r="E255" s="11" t="str">
        <f t="shared" ref="E255" si="1497">IF($B255="","","Union-Hrly - Other Offdty hrs/emp")</f>
        <v>Union-Hrly - Other Offdty hrs/emp</v>
      </c>
      <c r="F255" s="11">
        <f t="shared" ca="1" si="1199"/>
        <v>2017</v>
      </c>
      <c r="G255" s="11" t="str">
        <f t="shared" si="1196"/>
        <v>004500</v>
      </c>
      <c r="H255" s="36">
        <f t="shared" ref="H255:S255" si="1498">IF(G255="","",IF(H$7="FEB",8,0))</f>
        <v>0</v>
      </c>
      <c r="I255" s="36">
        <f t="shared" si="1498"/>
        <v>8</v>
      </c>
      <c r="J255" s="36">
        <f t="shared" si="1498"/>
        <v>0</v>
      </c>
      <c r="K255" s="36">
        <f t="shared" si="1498"/>
        <v>0</v>
      </c>
      <c r="L255" s="36">
        <f t="shared" si="1498"/>
        <v>0</v>
      </c>
      <c r="M255" s="36">
        <f t="shared" si="1498"/>
        <v>0</v>
      </c>
      <c r="N255" s="36">
        <f t="shared" si="1498"/>
        <v>0</v>
      </c>
      <c r="O255" s="36">
        <f t="shared" si="1498"/>
        <v>0</v>
      </c>
      <c r="P255" s="36">
        <f t="shared" si="1498"/>
        <v>0</v>
      </c>
      <c r="Q255" s="36">
        <f t="shared" si="1498"/>
        <v>0</v>
      </c>
      <c r="R255" s="36">
        <f t="shared" si="1498"/>
        <v>0</v>
      </c>
      <c r="S255" s="36">
        <f t="shared" si="1498"/>
        <v>0</v>
      </c>
    </row>
    <row r="256" spans="1:19" x14ac:dyDescent="0.25">
      <c r="A256" s="39" t="s">
        <v>79</v>
      </c>
      <c r="B256" s="39" t="s">
        <v>127</v>
      </c>
      <c r="C256" s="44">
        <v>1080</v>
      </c>
      <c r="E256" s="11" t="str">
        <f t="shared" ref="E256" si="1499">IF($B256="","","Union-Hrly - Vacation Hours")</f>
        <v>Union-Hrly - Vacation Hours</v>
      </c>
      <c r="F256" s="11">
        <f t="shared" ca="1" si="1199"/>
        <v>2017</v>
      </c>
      <c r="G256" s="11" t="str">
        <f t="shared" si="1196"/>
        <v>004500</v>
      </c>
      <c r="H256" s="33">
        <f>IF(G256="","",($C256*'VACSICK EST'!C$50))</f>
        <v>45.70401550406735</v>
      </c>
      <c r="I256" s="33">
        <f>IF(H256="","",($C256*'VACSICK EST'!D$50))</f>
        <v>48.703608151979367</v>
      </c>
      <c r="J256" s="33">
        <f>IF(I256="","",($C256*'VACSICK EST'!E$50))</f>
        <v>51.70320079989137</v>
      </c>
      <c r="K256" s="33">
        <f>IF(J256="","",($C256*'VACSICK EST'!F$50))</f>
        <v>75.168458604387055</v>
      </c>
      <c r="L256" s="33">
        <f>IF(K256="","",($C256*'VACSICK EST'!G$50))</f>
        <v>93.898359482045649</v>
      </c>
      <c r="M256" s="33">
        <f>IF(L256="","",($C256*'VACSICK EST'!H$50))</f>
        <v>106.07626124847243</v>
      </c>
      <c r="N256" s="33">
        <f>IF(M256="","",($C256*'VACSICK EST'!I$50))</f>
        <v>122.76555035735888</v>
      </c>
      <c r="O256" s="33">
        <f>IF(N256="","",($C256*'VACSICK EST'!J$50))</f>
        <v>83.110491167866087</v>
      </c>
      <c r="P256" s="33">
        <f>IF(O256="","",($C256*'VACSICK EST'!K$50))</f>
        <v>74.000617200133306</v>
      </c>
      <c r="Q256" s="33">
        <f>IF(P256="","",($C256*'VACSICK EST'!L$50))</f>
        <v>97.673846761550905</v>
      </c>
      <c r="R256" s="33">
        <f>IF(Q256="","",($C256*'VACSICK EST'!M$50))</f>
        <v>93.644171779141104</v>
      </c>
      <c r="S256" s="33">
        <f>IF(R256="","",($C256*'VACSICK EST'!N$50))</f>
        <v>187.55141894310648</v>
      </c>
    </row>
    <row r="257" spans="1:19" x14ac:dyDescent="0.25">
      <c r="A257" s="39" t="s">
        <v>79</v>
      </c>
      <c r="B257" s="39" t="s">
        <v>95</v>
      </c>
      <c r="C257" s="44">
        <v>280</v>
      </c>
      <c r="E257" s="11" t="str">
        <f t="shared" ref="E257" si="1500">IF($B257="","","Union-Hrly - Sick Time Hours")</f>
        <v>Union-Hrly - Sick Time Hours</v>
      </c>
      <c r="F257" s="11">
        <f t="shared" ca="1" si="1199"/>
        <v>2017</v>
      </c>
      <c r="G257" s="11" t="str">
        <f t="shared" si="1196"/>
        <v>004500</v>
      </c>
      <c r="H257" s="33">
        <f>IF(G257="","",($C257*'VACSICK EST'!C$30))</f>
        <v>35.14440852910738</v>
      </c>
      <c r="I257" s="33">
        <f>IF(H257="","",($C257*'VACSICK EST'!D$30))</f>
        <v>30.278240016777374</v>
      </c>
      <c r="J257" s="33">
        <f>IF(I257="","",($C257*'VACSICK EST'!E$30))</f>
        <v>27.90642965583584</v>
      </c>
      <c r="K257" s="33">
        <f>IF(J257="","",($C257*'VACSICK EST'!F$30))</f>
        <v>24.718910564731949</v>
      </c>
      <c r="L257" s="33">
        <f>IF(K257="","",($C257*'VACSICK EST'!G$30))</f>
        <v>20.497394491732127</v>
      </c>
      <c r="M257" s="33">
        <f>IF(L257="","",($C257*'VACSICK EST'!H$30))</f>
        <v>19.025544466885197</v>
      </c>
      <c r="N257" s="33">
        <f>IF(M257="","",($C257*'VACSICK EST'!I$30))</f>
        <v>20.401654030445467</v>
      </c>
      <c r="O257" s="33">
        <f>IF(N257="","",($C257*'VACSICK EST'!J$30))</f>
        <v>21.927118713612927</v>
      </c>
      <c r="P257" s="33">
        <f>IF(O257="","",($C257*'VACSICK EST'!K$30))</f>
        <v>20.230597739613302</v>
      </c>
      <c r="Q257" s="33">
        <f>IF(P257="","",($C257*'VACSICK EST'!L$30))</f>
        <v>19.991884856138562</v>
      </c>
      <c r="R257" s="33">
        <f>IF(Q257="","",($C257*'VACSICK EST'!M$30))</f>
        <v>18.636199924319445</v>
      </c>
      <c r="S257" s="33">
        <f>IF(R257="","",($C257*'VACSICK EST'!N$30))</f>
        <v>21.241617010800436</v>
      </c>
    </row>
    <row r="258" spans="1:19" x14ac:dyDescent="0.25">
      <c r="A258" s="39" t="s">
        <v>80</v>
      </c>
      <c r="B258" s="39" t="s">
        <v>93</v>
      </c>
      <c r="C258" s="44">
        <v>13</v>
      </c>
      <c r="E258" s="11" t="str">
        <f t="shared" ref="E258" si="1501">IF($B258="","","Union-Hrly - Headcount")</f>
        <v>Union-Hrly - Headcount</v>
      </c>
      <c r="F258" s="11">
        <f t="shared" ca="1" si="1199"/>
        <v>2017</v>
      </c>
      <c r="G258" s="11" t="str">
        <f t="shared" si="1196"/>
        <v>004510</v>
      </c>
      <c r="H258" s="13">
        <f t="shared" ref="H258" si="1502">IF(G258="","",(IF($C258=0,0,$C258)))</f>
        <v>13</v>
      </c>
      <c r="I258" s="13">
        <f t="shared" ref="I258" si="1503">IF(H258="","",(IF($C258=0,0,$C258)))</f>
        <v>13</v>
      </c>
      <c r="J258" s="13">
        <f t="shared" ref="J258" si="1504">IF(I258="","",(IF($C258=0,0,$C258)))</f>
        <v>13</v>
      </c>
      <c r="K258" s="13">
        <f t="shared" ref="K258" si="1505">IF(J258="","",(IF($C258=0,0,$C258)))</f>
        <v>13</v>
      </c>
      <c r="L258" s="13">
        <f t="shared" ref="L258" si="1506">IF(K258="","",(IF($C258=0,0,$C258)))</f>
        <v>13</v>
      </c>
      <c r="M258" s="13">
        <f t="shared" ref="M258" si="1507">IF(L258="","",(IF($C258=0,0,$C258)))</f>
        <v>13</v>
      </c>
      <c r="N258" s="13">
        <f t="shared" ref="N258" si="1508">IF(M258="","",(IF($C258=0,0,$C258)))</f>
        <v>13</v>
      </c>
      <c r="O258" s="13">
        <f t="shared" ref="O258" si="1509">IF(N258="","",(IF($C258=0,0,$C258)))</f>
        <v>13</v>
      </c>
      <c r="P258" s="13">
        <f t="shared" ref="P258" si="1510">IF(O258="","",(IF($C258=0,0,$C258)))</f>
        <v>13</v>
      </c>
      <c r="Q258" s="13">
        <f t="shared" ref="Q258" si="1511">IF(P258="","",(IF($C258=0,0,$C258)))</f>
        <v>13</v>
      </c>
      <c r="R258" s="13">
        <f t="shared" ref="R258" si="1512">IF(Q258="","",(IF($C258=0,0,$C258)))</f>
        <v>13</v>
      </c>
      <c r="S258" s="13">
        <f t="shared" ref="S258" si="1513">IF(R258="","",(IF($C258=0,0,$C258)))</f>
        <v>13</v>
      </c>
    </row>
    <row r="259" spans="1:19" x14ac:dyDescent="0.25">
      <c r="A259" s="39" t="s">
        <v>80</v>
      </c>
      <c r="B259" s="39" t="s">
        <v>92</v>
      </c>
      <c r="C259" s="44">
        <v>33.474615384615383</v>
      </c>
      <c r="E259" s="11" t="str">
        <f t="shared" ref="E259" si="1514">IF($B259="","","Union-Hrly - Avg Hourly Rate")</f>
        <v>Union-Hrly - Avg Hourly Rate</v>
      </c>
      <c r="F259" s="11">
        <f t="shared" ca="1" si="1199"/>
        <v>2017</v>
      </c>
      <c r="G259" s="11" t="str">
        <f t="shared" si="1196"/>
        <v>004510</v>
      </c>
      <c r="H259" s="12">
        <f t="shared" ref="H259" si="1515">IF(G259="","",(IF(C259=0,0,C259)*$G$4*$H$4*$I$4*$J$4))</f>
        <v>35.513219461538462</v>
      </c>
      <c r="I259" s="12">
        <f t="shared" ref="I259" si="1516">IF(H259="","",(+H259))</f>
        <v>35.513219461538462</v>
      </c>
      <c r="J259" s="12">
        <f t="shared" ref="J259" si="1517">IF(I259="","",(+I259))</f>
        <v>35.513219461538462</v>
      </c>
      <c r="K259" s="12">
        <f t="shared" ref="K259" si="1518">IF(J259="","",(+J259))</f>
        <v>35.513219461538462</v>
      </c>
      <c r="L259" s="12">
        <f t="shared" ref="L259" si="1519">IF(K259="","",(+K259))</f>
        <v>35.513219461538462</v>
      </c>
      <c r="M259" s="12">
        <f t="shared" ref="M259" si="1520">IF(L259="","",(+L259))</f>
        <v>35.513219461538462</v>
      </c>
      <c r="N259" s="12">
        <f t="shared" ref="N259" si="1521">IF(M259="","",(+M259))</f>
        <v>35.513219461538462</v>
      </c>
      <c r="O259" s="12">
        <f t="shared" ref="O259" si="1522">IF(N259="","",(+N259))</f>
        <v>35.513219461538462</v>
      </c>
      <c r="P259" s="12">
        <f t="shared" ref="P259" si="1523">IF(O259="","",(+O259))</f>
        <v>35.513219461538462</v>
      </c>
      <c r="Q259" s="12">
        <f t="shared" ref="Q259" si="1524">IF(P259="","",(+P259))</f>
        <v>35.513219461538462</v>
      </c>
      <c r="R259" s="12">
        <f t="shared" ref="R259" si="1525">IF(Q259="","",+Q259*$R$6)</f>
        <v>36.578616045384614</v>
      </c>
      <c r="S259" s="12">
        <f t="shared" ref="S259" si="1526">IF(R259="","",+R259)</f>
        <v>36.578616045384614</v>
      </c>
    </row>
    <row r="260" spans="1:19" x14ac:dyDescent="0.25">
      <c r="A260" s="39" t="s">
        <v>80</v>
      </c>
      <c r="B260" s="39" t="s">
        <v>169</v>
      </c>
      <c r="C260" s="44"/>
      <c r="E260" s="11" t="str">
        <f t="shared" ref="E260" si="1527">IF($B260="","","Union-Hrly - Other Offdty hrs/emp")</f>
        <v>Union-Hrly - Other Offdty hrs/emp</v>
      </c>
      <c r="F260" s="11">
        <f t="shared" ca="1" si="1199"/>
        <v>2017</v>
      </c>
      <c r="G260" s="11" t="str">
        <f t="shared" si="1196"/>
        <v>004510</v>
      </c>
      <c r="H260" s="36">
        <f t="shared" ref="H260:S260" si="1528">IF(G260="","",IF(H$7="FEB",8,0))</f>
        <v>0</v>
      </c>
      <c r="I260" s="36">
        <f t="shared" si="1528"/>
        <v>8</v>
      </c>
      <c r="J260" s="36">
        <f t="shared" si="1528"/>
        <v>0</v>
      </c>
      <c r="K260" s="36">
        <f t="shared" si="1528"/>
        <v>0</v>
      </c>
      <c r="L260" s="36">
        <f t="shared" si="1528"/>
        <v>0</v>
      </c>
      <c r="M260" s="36">
        <f t="shared" si="1528"/>
        <v>0</v>
      </c>
      <c r="N260" s="36">
        <f t="shared" si="1528"/>
        <v>0</v>
      </c>
      <c r="O260" s="36">
        <f t="shared" si="1528"/>
        <v>0</v>
      </c>
      <c r="P260" s="36">
        <f t="shared" si="1528"/>
        <v>0</v>
      </c>
      <c r="Q260" s="36">
        <f t="shared" si="1528"/>
        <v>0</v>
      </c>
      <c r="R260" s="36">
        <f t="shared" si="1528"/>
        <v>0</v>
      </c>
      <c r="S260" s="36">
        <f t="shared" si="1528"/>
        <v>0</v>
      </c>
    </row>
    <row r="261" spans="1:19" x14ac:dyDescent="0.25">
      <c r="A261" s="39" t="s">
        <v>80</v>
      </c>
      <c r="B261" s="39" t="s">
        <v>127</v>
      </c>
      <c r="C261" s="44">
        <v>2160</v>
      </c>
      <c r="E261" s="11" t="str">
        <f t="shared" ref="E261" si="1529">IF($B261="","","Union-Hrly - Vacation Hours")</f>
        <v>Union-Hrly - Vacation Hours</v>
      </c>
      <c r="F261" s="11">
        <f t="shared" ca="1" si="1199"/>
        <v>2017</v>
      </c>
      <c r="G261" s="11" t="str">
        <f t="shared" si="1196"/>
        <v>004510</v>
      </c>
      <c r="H261" s="33">
        <f>IF(G261="","",($C261*'VACSICK EST'!C$50))</f>
        <v>91.408031008134699</v>
      </c>
      <c r="I261" s="33">
        <f>IF(H261="","",($C261*'VACSICK EST'!D$50))</f>
        <v>97.407216303958734</v>
      </c>
      <c r="J261" s="33">
        <f>IF(I261="","",($C261*'VACSICK EST'!E$50))</f>
        <v>103.40640159978274</v>
      </c>
      <c r="K261" s="33">
        <f>IF(J261="","",($C261*'VACSICK EST'!F$50))</f>
        <v>150.33691720877411</v>
      </c>
      <c r="L261" s="33">
        <f>IF(K261="","",($C261*'VACSICK EST'!G$50))</f>
        <v>187.7967189640913</v>
      </c>
      <c r="M261" s="33">
        <f>IF(L261="","",($C261*'VACSICK EST'!H$50))</f>
        <v>212.15252249694487</v>
      </c>
      <c r="N261" s="33">
        <f>IF(M261="","",($C261*'VACSICK EST'!I$50))</f>
        <v>245.53110071471775</v>
      </c>
      <c r="O261" s="33">
        <f>IF(N261="","",($C261*'VACSICK EST'!J$50))</f>
        <v>166.22098233573217</v>
      </c>
      <c r="P261" s="33">
        <f>IF(O261="","",($C261*'VACSICK EST'!K$50))</f>
        <v>148.00123440026661</v>
      </c>
      <c r="Q261" s="33">
        <f>IF(P261="","",($C261*'VACSICK EST'!L$50))</f>
        <v>195.34769352310181</v>
      </c>
      <c r="R261" s="33">
        <f>IF(Q261="","",($C261*'VACSICK EST'!M$50))</f>
        <v>187.28834355828221</v>
      </c>
      <c r="S261" s="33">
        <f>IF(R261="","",($C261*'VACSICK EST'!N$50))</f>
        <v>375.10283788621297</v>
      </c>
    </row>
    <row r="262" spans="1:19" x14ac:dyDescent="0.25">
      <c r="A262" s="39" t="s">
        <v>80</v>
      </c>
      <c r="B262" s="39" t="s">
        <v>95</v>
      </c>
      <c r="C262" s="44">
        <v>520</v>
      </c>
      <c r="E262" s="11" t="str">
        <f t="shared" ref="E262" si="1530">IF($B262="","","Union-Hrly - Sick Time Hours")</f>
        <v>Union-Hrly - Sick Time Hours</v>
      </c>
      <c r="F262" s="11">
        <f t="shared" ca="1" si="1199"/>
        <v>2017</v>
      </c>
      <c r="G262" s="11" t="str">
        <f t="shared" si="1196"/>
        <v>004510</v>
      </c>
      <c r="H262" s="33">
        <f>IF(G262="","",($C262*'VACSICK EST'!C$30))</f>
        <v>65.268187268342274</v>
      </c>
      <c r="I262" s="33">
        <f>IF(H262="","",($C262*'VACSICK EST'!D$30))</f>
        <v>56.231017174015122</v>
      </c>
      <c r="J262" s="33">
        <f>IF(I262="","",($C262*'VACSICK EST'!E$30))</f>
        <v>51.826226503695132</v>
      </c>
      <c r="K262" s="33">
        <f>IF(J262="","",($C262*'VACSICK EST'!F$30))</f>
        <v>45.906548191645051</v>
      </c>
      <c r="L262" s="33">
        <f>IF(K262="","",($C262*'VACSICK EST'!G$30))</f>
        <v>38.06658977035967</v>
      </c>
      <c r="M262" s="33">
        <f>IF(L262="","",($C262*'VACSICK EST'!H$30))</f>
        <v>35.33315400992965</v>
      </c>
      <c r="N262" s="33">
        <f>IF(M262="","",($C262*'VACSICK EST'!I$30))</f>
        <v>37.888786056541583</v>
      </c>
      <c r="O262" s="33">
        <f>IF(N262="","",($C262*'VACSICK EST'!J$30))</f>
        <v>40.721791896709725</v>
      </c>
      <c r="P262" s="33">
        <f>IF(O262="","",($C262*'VACSICK EST'!K$30))</f>
        <v>37.57111008785327</v>
      </c>
      <c r="Q262" s="33">
        <f>IF(P262="","",($C262*'VACSICK EST'!L$30))</f>
        <v>37.127786161400181</v>
      </c>
      <c r="R262" s="33">
        <f>IF(Q262="","",($C262*'VACSICK EST'!M$30))</f>
        <v>34.610085573736114</v>
      </c>
      <c r="S262" s="33">
        <f>IF(R262="","",($C262*'VACSICK EST'!N$30))</f>
        <v>39.448717305772234</v>
      </c>
    </row>
    <row r="263" spans="1:19" x14ac:dyDescent="0.25">
      <c r="A263" s="39" t="s">
        <v>82</v>
      </c>
      <c r="B263" s="39" t="s">
        <v>93</v>
      </c>
      <c r="C263" s="44">
        <v>2</v>
      </c>
      <c r="E263" s="11" t="str">
        <f t="shared" ref="E263" si="1531">IF($B263="","","Union-Hrly - Headcount")</f>
        <v>Union-Hrly - Headcount</v>
      </c>
      <c r="F263" s="11">
        <f t="shared" ca="1" si="1199"/>
        <v>2017</v>
      </c>
      <c r="G263" s="11" t="str">
        <f t="shared" si="1196"/>
        <v>004600</v>
      </c>
      <c r="H263" s="13">
        <f t="shared" ref="H263" si="1532">IF(G263="","",(IF($C263=0,0,$C263)))</f>
        <v>2</v>
      </c>
      <c r="I263" s="13">
        <f t="shared" ref="I263" si="1533">IF(H263="","",(IF($C263=0,0,$C263)))</f>
        <v>2</v>
      </c>
      <c r="J263" s="13">
        <f t="shared" ref="J263" si="1534">IF(I263="","",(IF($C263=0,0,$C263)))</f>
        <v>2</v>
      </c>
      <c r="K263" s="13">
        <f t="shared" ref="K263" si="1535">IF(J263="","",(IF($C263=0,0,$C263)))</f>
        <v>2</v>
      </c>
      <c r="L263" s="13">
        <f t="shared" ref="L263" si="1536">IF(K263="","",(IF($C263=0,0,$C263)))</f>
        <v>2</v>
      </c>
      <c r="M263" s="13">
        <f t="shared" ref="M263" si="1537">IF(L263="","",(IF($C263=0,0,$C263)))</f>
        <v>2</v>
      </c>
      <c r="N263" s="13">
        <f t="shared" ref="N263" si="1538">IF(M263="","",(IF($C263=0,0,$C263)))</f>
        <v>2</v>
      </c>
      <c r="O263" s="13">
        <f t="shared" ref="O263" si="1539">IF(N263="","",(IF($C263=0,0,$C263)))</f>
        <v>2</v>
      </c>
      <c r="P263" s="13">
        <f t="shared" ref="P263" si="1540">IF(O263="","",(IF($C263=0,0,$C263)))</f>
        <v>2</v>
      </c>
      <c r="Q263" s="13">
        <f t="shared" ref="Q263" si="1541">IF(P263="","",(IF($C263=0,0,$C263)))</f>
        <v>2</v>
      </c>
      <c r="R263" s="13">
        <f t="shared" ref="R263" si="1542">IF(Q263="","",(IF($C263=0,0,$C263)))</f>
        <v>2</v>
      </c>
      <c r="S263" s="13">
        <f t="shared" ref="S263" si="1543">IF(R263="","",(IF($C263=0,0,$C263)))</f>
        <v>2</v>
      </c>
    </row>
    <row r="264" spans="1:19" x14ac:dyDescent="0.25">
      <c r="A264" s="39" t="s">
        <v>82</v>
      </c>
      <c r="B264" s="39" t="s">
        <v>92</v>
      </c>
      <c r="C264" s="44">
        <v>29.905000000000001</v>
      </c>
      <c r="E264" s="11" t="str">
        <f t="shared" ref="E264" si="1544">IF($B264="","","Union-Hrly - Avg Hourly Rate")</f>
        <v>Union-Hrly - Avg Hourly Rate</v>
      </c>
      <c r="F264" s="11">
        <f t="shared" ca="1" si="1199"/>
        <v>2017</v>
      </c>
      <c r="G264" s="11" t="str">
        <f t="shared" si="1196"/>
        <v>004600</v>
      </c>
      <c r="H264" s="12">
        <f t="shared" ref="H264" si="1545">IF(G264="","",(IF(C264=0,0,C264)*$G$4*$H$4*$I$4*$J$4))</f>
        <v>31.726214500000001</v>
      </c>
      <c r="I264" s="12">
        <f t="shared" ref="I264" si="1546">IF(H264="","",(+H264))</f>
        <v>31.726214500000001</v>
      </c>
      <c r="J264" s="12">
        <f t="shared" ref="J264" si="1547">IF(I264="","",(+I264))</f>
        <v>31.726214500000001</v>
      </c>
      <c r="K264" s="12">
        <f t="shared" ref="K264" si="1548">IF(J264="","",(+J264))</f>
        <v>31.726214500000001</v>
      </c>
      <c r="L264" s="12">
        <f t="shared" ref="L264" si="1549">IF(K264="","",(+K264))</f>
        <v>31.726214500000001</v>
      </c>
      <c r="M264" s="12">
        <f t="shared" ref="M264" si="1550">IF(L264="","",(+L264))</f>
        <v>31.726214500000001</v>
      </c>
      <c r="N264" s="12">
        <f t="shared" ref="N264" si="1551">IF(M264="","",(+M264))</f>
        <v>31.726214500000001</v>
      </c>
      <c r="O264" s="12">
        <f t="shared" ref="O264" si="1552">IF(N264="","",(+N264))</f>
        <v>31.726214500000001</v>
      </c>
      <c r="P264" s="12">
        <f t="shared" ref="P264" si="1553">IF(O264="","",(+O264))</f>
        <v>31.726214500000001</v>
      </c>
      <c r="Q264" s="12">
        <f t="shared" ref="Q264" si="1554">IF(P264="","",(+P264))</f>
        <v>31.726214500000001</v>
      </c>
      <c r="R264" s="12">
        <f t="shared" ref="R264" si="1555">IF(Q264="","",+Q264*$R$6)</f>
        <v>32.678000935</v>
      </c>
      <c r="S264" s="12">
        <f t="shared" ref="S264" si="1556">IF(R264="","",+R264)</f>
        <v>32.678000935</v>
      </c>
    </row>
    <row r="265" spans="1:19" x14ac:dyDescent="0.25">
      <c r="A265" s="39" t="s">
        <v>82</v>
      </c>
      <c r="B265" s="39" t="s">
        <v>169</v>
      </c>
      <c r="C265" s="44"/>
      <c r="E265" s="11" t="str">
        <f t="shared" ref="E265" si="1557">IF($B265="","","Union-Hrly - Other Offdty hrs/emp")</f>
        <v>Union-Hrly - Other Offdty hrs/emp</v>
      </c>
      <c r="F265" s="11">
        <f t="shared" ca="1" si="1199"/>
        <v>2017</v>
      </c>
      <c r="G265" s="11" t="str">
        <f t="shared" si="1196"/>
        <v>004600</v>
      </c>
      <c r="H265" s="36">
        <f t="shared" ref="H265:S265" si="1558">IF(G265="","",IF(H$7="FEB",8,0))</f>
        <v>0</v>
      </c>
      <c r="I265" s="36">
        <f t="shared" si="1558"/>
        <v>8</v>
      </c>
      <c r="J265" s="36">
        <f t="shared" si="1558"/>
        <v>0</v>
      </c>
      <c r="K265" s="36">
        <f t="shared" si="1558"/>
        <v>0</v>
      </c>
      <c r="L265" s="36">
        <f t="shared" si="1558"/>
        <v>0</v>
      </c>
      <c r="M265" s="36">
        <f t="shared" si="1558"/>
        <v>0</v>
      </c>
      <c r="N265" s="36">
        <f t="shared" si="1558"/>
        <v>0</v>
      </c>
      <c r="O265" s="36">
        <f t="shared" si="1558"/>
        <v>0</v>
      </c>
      <c r="P265" s="36">
        <f t="shared" si="1558"/>
        <v>0</v>
      </c>
      <c r="Q265" s="36">
        <f t="shared" si="1558"/>
        <v>0</v>
      </c>
      <c r="R265" s="36">
        <f t="shared" si="1558"/>
        <v>0</v>
      </c>
      <c r="S265" s="36">
        <f t="shared" si="1558"/>
        <v>0</v>
      </c>
    </row>
    <row r="266" spans="1:19" x14ac:dyDescent="0.25">
      <c r="A266" s="39" t="s">
        <v>82</v>
      </c>
      <c r="B266" s="39" t="s">
        <v>127</v>
      </c>
      <c r="C266" s="44">
        <v>240</v>
      </c>
      <c r="E266" s="11" t="str">
        <f t="shared" ref="E266" si="1559">IF($B266="","","Union-Hrly - Vacation Hours")</f>
        <v>Union-Hrly - Vacation Hours</v>
      </c>
      <c r="F266" s="11">
        <f t="shared" ca="1" si="1199"/>
        <v>2017</v>
      </c>
      <c r="G266" s="11" t="str">
        <f t="shared" si="1196"/>
        <v>004600</v>
      </c>
      <c r="H266" s="33">
        <f>IF(G266="","",($C266*'VACSICK EST'!C$50))</f>
        <v>10.156447889792744</v>
      </c>
      <c r="I266" s="33">
        <f>IF(H266="","",($C266*'VACSICK EST'!D$50))</f>
        <v>10.823024033773192</v>
      </c>
      <c r="J266" s="33">
        <f>IF(I266="","",($C266*'VACSICK EST'!E$50))</f>
        <v>11.489600177753637</v>
      </c>
      <c r="K266" s="33">
        <f>IF(J266="","",($C266*'VACSICK EST'!F$50))</f>
        <v>16.704101912086013</v>
      </c>
      <c r="L266" s="33">
        <f>IF(K266="","",($C266*'VACSICK EST'!G$50))</f>
        <v>20.866302107121257</v>
      </c>
      <c r="M266" s="33">
        <f>IF(L266="","",($C266*'VACSICK EST'!H$50))</f>
        <v>23.572502499660541</v>
      </c>
      <c r="N266" s="33">
        <f>IF(M266="","",($C266*'VACSICK EST'!I$50))</f>
        <v>27.281233412746417</v>
      </c>
      <c r="O266" s="33">
        <f>IF(N266="","",($C266*'VACSICK EST'!J$50))</f>
        <v>18.468998037303574</v>
      </c>
      <c r="P266" s="33">
        <f>IF(O266="","",($C266*'VACSICK EST'!K$50))</f>
        <v>16.444581600029625</v>
      </c>
      <c r="Q266" s="33">
        <f>IF(P266="","",($C266*'VACSICK EST'!L$50))</f>
        <v>21.705299280344644</v>
      </c>
      <c r="R266" s="33">
        <f>IF(Q266="","",($C266*'VACSICK EST'!M$50))</f>
        <v>20.809815950920246</v>
      </c>
      <c r="S266" s="33">
        <f>IF(R266="","",($C266*'VACSICK EST'!N$50))</f>
        <v>41.678093098468111</v>
      </c>
    </row>
    <row r="267" spans="1:19" x14ac:dyDescent="0.25">
      <c r="A267" s="39" t="s">
        <v>82</v>
      </c>
      <c r="B267" s="39" t="s">
        <v>95</v>
      </c>
      <c r="C267" s="44">
        <v>80</v>
      </c>
      <c r="E267" s="11" t="str">
        <f t="shared" ref="E267" si="1560">IF($B267="","","Union-Hrly - Sick Time Hours")</f>
        <v>Union-Hrly - Sick Time Hours</v>
      </c>
      <c r="F267" s="11">
        <f t="shared" ca="1" si="1199"/>
        <v>2017</v>
      </c>
      <c r="G267" s="11" t="str">
        <f t="shared" si="1196"/>
        <v>004600</v>
      </c>
      <c r="H267" s="33">
        <f>IF(G267="","",($C267*'VACSICK EST'!C$30))</f>
        <v>10.041259579744965</v>
      </c>
      <c r="I267" s="33">
        <f>IF(H267="","",($C267*'VACSICK EST'!D$30))</f>
        <v>8.6509257190792503</v>
      </c>
      <c r="J267" s="33">
        <f>IF(I267="","",($C267*'VACSICK EST'!E$30))</f>
        <v>7.973265615953097</v>
      </c>
      <c r="K267" s="33">
        <f>IF(J267="","",($C267*'VACSICK EST'!F$30))</f>
        <v>7.0625458756377002</v>
      </c>
      <c r="L267" s="33">
        <f>IF(K267="","",($C267*'VACSICK EST'!G$30))</f>
        <v>5.8563984262091795</v>
      </c>
      <c r="M267" s="33">
        <f>IF(L267="","",($C267*'VACSICK EST'!H$30))</f>
        <v>5.4358698476814844</v>
      </c>
      <c r="N267" s="33">
        <f>IF(M267="","",($C267*'VACSICK EST'!I$30))</f>
        <v>5.8290440086987054</v>
      </c>
      <c r="O267" s="33">
        <f>IF(N267="","",($C267*'VACSICK EST'!J$30))</f>
        <v>6.264891061032265</v>
      </c>
      <c r="P267" s="33">
        <f>IF(O267="","",($C267*'VACSICK EST'!K$30))</f>
        <v>5.7801707827466577</v>
      </c>
      <c r="Q267" s="33">
        <f>IF(P267="","",($C267*'VACSICK EST'!L$30))</f>
        <v>5.7119671017538742</v>
      </c>
      <c r="R267" s="33">
        <f>IF(Q267="","",($C267*'VACSICK EST'!M$30))</f>
        <v>5.3246285498055554</v>
      </c>
      <c r="S267" s="33">
        <f>IF(R267="","",($C267*'VACSICK EST'!N$30))</f>
        <v>6.0690334316572674</v>
      </c>
    </row>
    <row r="268" spans="1:19" x14ac:dyDescent="0.25">
      <c r="A268" s="39" t="s">
        <v>83</v>
      </c>
      <c r="B268" s="39" t="s">
        <v>93</v>
      </c>
      <c r="C268" s="44">
        <v>3</v>
      </c>
      <c r="E268" s="11" t="str">
        <f t="shared" ref="E268" si="1561">IF($B268="","","Union-Hrly - Headcount")</f>
        <v>Union-Hrly - Headcount</v>
      </c>
      <c r="F268" s="11">
        <f t="shared" ca="1" si="1199"/>
        <v>2017</v>
      </c>
      <c r="G268" s="11" t="str">
        <f t="shared" si="1196"/>
        <v>005310</v>
      </c>
      <c r="H268" s="13">
        <f t="shared" ref="H268" si="1562">IF(G268="","",(IF($C268=0,0,$C268)))</f>
        <v>3</v>
      </c>
      <c r="I268" s="13">
        <f t="shared" ref="I268" si="1563">IF(H268="","",(IF($C268=0,0,$C268)))</f>
        <v>3</v>
      </c>
      <c r="J268" s="13">
        <f t="shared" ref="J268" si="1564">IF(I268="","",(IF($C268=0,0,$C268)))</f>
        <v>3</v>
      </c>
      <c r="K268" s="13">
        <f t="shared" ref="K268" si="1565">IF(J268="","",(IF($C268=0,0,$C268)))</f>
        <v>3</v>
      </c>
      <c r="L268" s="13">
        <f t="shared" ref="L268" si="1566">IF(K268="","",(IF($C268=0,0,$C268)))</f>
        <v>3</v>
      </c>
      <c r="M268" s="13">
        <f t="shared" ref="M268" si="1567">IF(L268="","",(IF($C268=0,0,$C268)))</f>
        <v>3</v>
      </c>
      <c r="N268" s="13">
        <f t="shared" ref="N268" si="1568">IF(M268="","",(IF($C268=0,0,$C268)))</f>
        <v>3</v>
      </c>
      <c r="O268" s="13">
        <f t="shared" ref="O268" si="1569">IF(N268="","",(IF($C268=0,0,$C268)))</f>
        <v>3</v>
      </c>
      <c r="P268" s="13">
        <f t="shared" ref="P268" si="1570">IF(O268="","",(IF($C268=0,0,$C268)))</f>
        <v>3</v>
      </c>
      <c r="Q268" s="13">
        <f t="shared" ref="Q268" si="1571">IF(P268="","",(IF($C268=0,0,$C268)))</f>
        <v>3</v>
      </c>
      <c r="R268" s="13">
        <f t="shared" ref="R268" si="1572">IF(Q268="","",(IF($C268=0,0,$C268)))</f>
        <v>3</v>
      </c>
      <c r="S268" s="13">
        <f t="shared" ref="S268" si="1573">IF(R268="","",(IF($C268=0,0,$C268)))</f>
        <v>3</v>
      </c>
    </row>
    <row r="269" spans="1:19" x14ac:dyDescent="0.25">
      <c r="A269" s="39" t="s">
        <v>83</v>
      </c>
      <c r="B269" s="39" t="s">
        <v>92</v>
      </c>
      <c r="C269" s="44">
        <v>35.29</v>
      </c>
      <c r="E269" s="11" t="str">
        <f t="shared" ref="E269" si="1574">IF($B269="","","Union-Hrly - Avg Hourly Rate")</f>
        <v>Union-Hrly - Avg Hourly Rate</v>
      </c>
      <c r="F269" s="11">
        <f t="shared" ca="1" si="1199"/>
        <v>2017</v>
      </c>
      <c r="G269" s="11" t="str">
        <f t="shared" ref="G269:G287" si="1575">IF(E269="","",A269)</f>
        <v>005310</v>
      </c>
      <c r="H269" s="12">
        <f t="shared" ref="H269" si="1576">IF(G269="","",(IF(C269=0,0,C269)*$G$4*$H$4*$I$4*$J$4))</f>
        <v>37.439160999999999</v>
      </c>
      <c r="I269" s="12">
        <f t="shared" ref="I269" si="1577">IF(H269="","",(+H269))</f>
        <v>37.439160999999999</v>
      </c>
      <c r="J269" s="12">
        <f t="shared" ref="J269" si="1578">IF(I269="","",(+I269))</f>
        <v>37.439160999999999</v>
      </c>
      <c r="K269" s="12">
        <f t="shared" ref="K269" si="1579">IF(J269="","",(+J269))</f>
        <v>37.439160999999999</v>
      </c>
      <c r="L269" s="12">
        <f t="shared" ref="L269" si="1580">IF(K269="","",(+K269))</f>
        <v>37.439160999999999</v>
      </c>
      <c r="M269" s="12">
        <f t="shared" ref="M269" si="1581">IF(L269="","",(+L269))</f>
        <v>37.439160999999999</v>
      </c>
      <c r="N269" s="12">
        <f t="shared" ref="N269" si="1582">IF(M269="","",(+M269))</f>
        <v>37.439160999999999</v>
      </c>
      <c r="O269" s="12">
        <f t="shared" ref="O269" si="1583">IF(N269="","",(+N269))</f>
        <v>37.439160999999999</v>
      </c>
      <c r="P269" s="12">
        <f t="shared" ref="P269" si="1584">IF(O269="","",(+O269))</f>
        <v>37.439160999999999</v>
      </c>
      <c r="Q269" s="12">
        <f t="shared" ref="Q269" si="1585">IF(P269="","",(+P269))</f>
        <v>37.439160999999999</v>
      </c>
      <c r="R269" s="12">
        <f t="shared" ref="R269" si="1586">IF(Q269="","",+Q269*$R$6)</f>
        <v>38.562335830000002</v>
      </c>
      <c r="S269" s="12">
        <f t="shared" ref="S269" si="1587">IF(R269="","",+R269)</f>
        <v>38.562335830000002</v>
      </c>
    </row>
    <row r="270" spans="1:19" x14ac:dyDescent="0.25">
      <c r="A270" s="39" t="s">
        <v>83</v>
      </c>
      <c r="B270" s="39" t="s">
        <v>169</v>
      </c>
      <c r="C270" s="44"/>
      <c r="E270" s="11" t="str">
        <f t="shared" ref="E270" si="1588">IF($B270="","","Union-Hrly - Other Offdty hrs/emp")</f>
        <v>Union-Hrly - Other Offdty hrs/emp</v>
      </c>
      <c r="F270" s="11">
        <f t="shared" ref="F270:F287" ca="1" si="1589">IF(E270="","",$E$5)</f>
        <v>2017</v>
      </c>
      <c r="G270" s="11" t="str">
        <f t="shared" si="1575"/>
        <v>005310</v>
      </c>
      <c r="H270" s="36">
        <f t="shared" ref="H270:S270" si="1590">IF(G270="","",IF(H$7="FEB",8,0))</f>
        <v>0</v>
      </c>
      <c r="I270" s="36">
        <f t="shared" si="1590"/>
        <v>8</v>
      </c>
      <c r="J270" s="36">
        <f t="shared" si="1590"/>
        <v>0</v>
      </c>
      <c r="K270" s="36">
        <f t="shared" si="1590"/>
        <v>0</v>
      </c>
      <c r="L270" s="36">
        <f t="shared" si="1590"/>
        <v>0</v>
      </c>
      <c r="M270" s="36">
        <f t="shared" si="1590"/>
        <v>0</v>
      </c>
      <c r="N270" s="36">
        <f t="shared" si="1590"/>
        <v>0</v>
      </c>
      <c r="O270" s="36">
        <f t="shared" si="1590"/>
        <v>0</v>
      </c>
      <c r="P270" s="36">
        <f t="shared" si="1590"/>
        <v>0</v>
      </c>
      <c r="Q270" s="36">
        <f t="shared" si="1590"/>
        <v>0</v>
      </c>
      <c r="R270" s="36">
        <f t="shared" si="1590"/>
        <v>0</v>
      </c>
      <c r="S270" s="36">
        <f t="shared" si="1590"/>
        <v>0</v>
      </c>
    </row>
    <row r="271" spans="1:19" x14ac:dyDescent="0.25">
      <c r="A271" s="39" t="s">
        <v>83</v>
      </c>
      <c r="B271" s="39" t="s">
        <v>127</v>
      </c>
      <c r="C271" s="44">
        <v>600</v>
      </c>
      <c r="E271" s="11" t="str">
        <f t="shared" ref="E271" si="1591">IF($B271="","","Union-Hrly - Vacation Hours")</f>
        <v>Union-Hrly - Vacation Hours</v>
      </c>
      <c r="F271" s="11">
        <f t="shared" ca="1" si="1589"/>
        <v>2017</v>
      </c>
      <c r="G271" s="11" t="str">
        <f t="shared" si="1575"/>
        <v>005310</v>
      </c>
      <c r="H271" s="33">
        <f>IF(G271="","",($C271*'VACSICK EST'!C$50))</f>
        <v>25.391119724481861</v>
      </c>
      <c r="I271" s="33">
        <f>IF(H271="","",($C271*'VACSICK EST'!D$50))</f>
        <v>27.057560084432978</v>
      </c>
      <c r="J271" s="33">
        <f>IF(I271="","",($C271*'VACSICK EST'!E$50))</f>
        <v>28.724000444384096</v>
      </c>
      <c r="K271" s="33">
        <f>IF(J271="","",($C271*'VACSICK EST'!F$50))</f>
        <v>41.760254780215028</v>
      </c>
      <c r="L271" s="33">
        <f>IF(K271="","",($C271*'VACSICK EST'!G$50))</f>
        <v>52.165755267803142</v>
      </c>
      <c r="M271" s="33">
        <f>IF(L271="","",($C271*'VACSICK EST'!H$50))</f>
        <v>58.931256249151353</v>
      </c>
      <c r="N271" s="33">
        <f>IF(M271="","",($C271*'VACSICK EST'!I$50))</f>
        <v>68.203083531866042</v>
      </c>
      <c r="O271" s="33">
        <f>IF(N271="","",($C271*'VACSICK EST'!J$50))</f>
        <v>46.172495093258938</v>
      </c>
      <c r="P271" s="33">
        <f>IF(O271="","",($C271*'VACSICK EST'!K$50))</f>
        <v>41.111454000074062</v>
      </c>
      <c r="Q271" s="33">
        <f>IF(P271="","",($C271*'VACSICK EST'!L$50))</f>
        <v>54.263248200861611</v>
      </c>
      <c r="R271" s="33">
        <f>IF(Q271="","",($C271*'VACSICK EST'!M$50))</f>
        <v>52.024539877300619</v>
      </c>
      <c r="S271" s="33">
        <f>IF(R271="","",($C271*'VACSICK EST'!N$50))</f>
        <v>104.19523274617026</v>
      </c>
    </row>
    <row r="272" spans="1:19" x14ac:dyDescent="0.25">
      <c r="A272" s="39" t="s">
        <v>83</v>
      </c>
      <c r="B272" s="39" t="s">
        <v>95</v>
      </c>
      <c r="C272" s="44">
        <v>120</v>
      </c>
      <c r="E272" s="11" t="str">
        <f t="shared" ref="E272" si="1592">IF($B272="","","Union-Hrly - Sick Time Hours")</f>
        <v>Union-Hrly - Sick Time Hours</v>
      </c>
      <c r="F272" s="11">
        <f t="shared" ca="1" si="1589"/>
        <v>2017</v>
      </c>
      <c r="G272" s="11" t="str">
        <f t="shared" si="1575"/>
        <v>005310</v>
      </c>
      <c r="H272" s="33">
        <f>IF(G272="","",($C272*'VACSICK EST'!C$30))</f>
        <v>15.061889369617449</v>
      </c>
      <c r="I272" s="33">
        <f>IF(H272="","",($C272*'VACSICK EST'!D$30))</f>
        <v>12.976388578618876</v>
      </c>
      <c r="J272" s="33">
        <f>IF(I272="","",($C272*'VACSICK EST'!E$30))</f>
        <v>11.959898423929646</v>
      </c>
      <c r="K272" s="33">
        <f>IF(J272="","",($C272*'VACSICK EST'!F$30))</f>
        <v>10.593818813456551</v>
      </c>
      <c r="L272" s="33">
        <f>IF(K272="","",($C272*'VACSICK EST'!G$30))</f>
        <v>8.7845976393137697</v>
      </c>
      <c r="M272" s="33">
        <f>IF(L272="","",($C272*'VACSICK EST'!H$30))</f>
        <v>8.1538047715222266</v>
      </c>
      <c r="N272" s="33">
        <f>IF(M272="","",($C272*'VACSICK EST'!I$30))</f>
        <v>8.7435660130480581</v>
      </c>
      <c r="O272" s="33">
        <f>IF(N272="","",($C272*'VACSICK EST'!J$30))</f>
        <v>9.3973365915483971</v>
      </c>
      <c r="P272" s="33">
        <f>IF(O272="","",($C272*'VACSICK EST'!K$30))</f>
        <v>8.6702561741199862</v>
      </c>
      <c r="Q272" s="33">
        <f>IF(P272="","",($C272*'VACSICK EST'!L$30))</f>
        <v>8.5679506526308113</v>
      </c>
      <c r="R272" s="33">
        <f>IF(Q272="","",($C272*'VACSICK EST'!M$30))</f>
        <v>7.9869428247083336</v>
      </c>
      <c r="S272" s="33">
        <f>IF(R272="","",($C272*'VACSICK EST'!N$30))</f>
        <v>9.1035501474859011</v>
      </c>
    </row>
    <row r="273" spans="1:19" x14ac:dyDescent="0.25">
      <c r="A273" s="39" t="s">
        <v>84</v>
      </c>
      <c r="B273" s="39" t="s">
        <v>93</v>
      </c>
      <c r="C273" s="44">
        <v>1</v>
      </c>
      <c r="E273" s="11" t="str">
        <f t="shared" ref="E273" si="1593">IF($B273="","","Union-Hrly - Headcount")</f>
        <v>Union-Hrly - Headcount</v>
      </c>
      <c r="F273" s="11">
        <f t="shared" ca="1" si="1589"/>
        <v>2017</v>
      </c>
      <c r="G273" s="11" t="str">
        <f t="shared" si="1575"/>
        <v>005410</v>
      </c>
      <c r="H273" s="13">
        <f t="shared" ref="H273" si="1594">IF(G273="","",(IF($C273=0,0,$C273)))</f>
        <v>1</v>
      </c>
      <c r="I273" s="13">
        <f t="shared" ref="I273" si="1595">IF(H273="","",(IF($C273=0,0,$C273)))</f>
        <v>1</v>
      </c>
      <c r="J273" s="13">
        <f t="shared" ref="J273" si="1596">IF(I273="","",(IF($C273=0,0,$C273)))</f>
        <v>1</v>
      </c>
      <c r="K273" s="13">
        <f t="shared" ref="K273" si="1597">IF(J273="","",(IF($C273=0,0,$C273)))</f>
        <v>1</v>
      </c>
      <c r="L273" s="13">
        <f t="shared" ref="L273" si="1598">IF(K273="","",(IF($C273=0,0,$C273)))</f>
        <v>1</v>
      </c>
      <c r="M273" s="13">
        <f t="shared" ref="M273" si="1599">IF(L273="","",(IF($C273=0,0,$C273)))</f>
        <v>1</v>
      </c>
      <c r="N273" s="13">
        <f t="shared" ref="N273" si="1600">IF(M273="","",(IF($C273=0,0,$C273)))</f>
        <v>1</v>
      </c>
      <c r="O273" s="13">
        <f t="shared" ref="O273" si="1601">IF(N273="","",(IF($C273=0,0,$C273)))</f>
        <v>1</v>
      </c>
      <c r="P273" s="13">
        <f t="shared" ref="P273" si="1602">IF(O273="","",(IF($C273=0,0,$C273)))</f>
        <v>1</v>
      </c>
      <c r="Q273" s="13">
        <f t="shared" ref="Q273" si="1603">IF(P273="","",(IF($C273=0,0,$C273)))</f>
        <v>1</v>
      </c>
      <c r="R273" s="13">
        <f t="shared" ref="R273" si="1604">IF(Q273="","",(IF($C273=0,0,$C273)))</f>
        <v>1</v>
      </c>
      <c r="S273" s="13">
        <f t="shared" ref="S273" si="1605">IF(R273="","",(IF($C273=0,0,$C273)))</f>
        <v>1</v>
      </c>
    </row>
    <row r="274" spans="1:19" x14ac:dyDescent="0.25">
      <c r="A274" s="39" t="s">
        <v>84</v>
      </c>
      <c r="B274" s="39" t="s">
        <v>92</v>
      </c>
      <c r="C274" s="44">
        <v>33.32</v>
      </c>
      <c r="E274" s="11" t="str">
        <f t="shared" ref="E274" si="1606">IF($B274="","","Union-Hrly - Avg Hourly Rate")</f>
        <v>Union-Hrly - Avg Hourly Rate</v>
      </c>
      <c r="F274" s="11">
        <f t="shared" ca="1" si="1589"/>
        <v>2017</v>
      </c>
      <c r="G274" s="11" t="str">
        <f t="shared" si="1575"/>
        <v>005410</v>
      </c>
      <c r="H274" s="12">
        <f t="shared" ref="H274" si="1607">IF(G274="","",(IF(C274=0,0,C274)*$G$4*$H$4*$I$4*$J$4))</f>
        <v>35.349188000000005</v>
      </c>
      <c r="I274" s="12">
        <f t="shared" ref="I274" si="1608">IF(H274="","",(+H274))</f>
        <v>35.349188000000005</v>
      </c>
      <c r="J274" s="12">
        <f t="shared" ref="J274" si="1609">IF(I274="","",(+I274))</f>
        <v>35.349188000000005</v>
      </c>
      <c r="K274" s="12">
        <f t="shared" ref="K274" si="1610">IF(J274="","",(+J274))</f>
        <v>35.349188000000005</v>
      </c>
      <c r="L274" s="12">
        <f t="shared" ref="L274" si="1611">IF(K274="","",(+K274))</f>
        <v>35.349188000000005</v>
      </c>
      <c r="M274" s="12">
        <f t="shared" ref="M274" si="1612">IF(L274="","",(+L274))</f>
        <v>35.349188000000005</v>
      </c>
      <c r="N274" s="12">
        <f t="shared" ref="N274" si="1613">IF(M274="","",(+M274))</f>
        <v>35.349188000000005</v>
      </c>
      <c r="O274" s="12">
        <f t="shared" ref="O274" si="1614">IF(N274="","",(+N274))</f>
        <v>35.349188000000005</v>
      </c>
      <c r="P274" s="12">
        <f t="shared" ref="P274" si="1615">IF(O274="","",(+O274))</f>
        <v>35.349188000000005</v>
      </c>
      <c r="Q274" s="12">
        <f t="shared" ref="Q274" si="1616">IF(P274="","",(+P274))</f>
        <v>35.349188000000005</v>
      </c>
      <c r="R274" s="12">
        <f t="shared" ref="R274" si="1617">IF(Q274="","",+Q274*$R$6)</f>
        <v>36.409663640000005</v>
      </c>
      <c r="S274" s="12">
        <f t="shared" ref="S274" si="1618">IF(R274="","",+R274)</f>
        <v>36.409663640000005</v>
      </c>
    </row>
    <row r="275" spans="1:19" x14ac:dyDescent="0.25">
      <c r="A275" s="39" t="s">
        <v>84</v>
      </c>
      <c r="B275" s="39" t="s">
        <v>169</v>
      </c>
      <c r="C275" s="44"/>
      <c r="E275" s="11" t="str">
        <f t="shared" ref="E275" si="1619">IF($B275="","","Union-Hrly - Other Offdty hrs/emp")</f>
        <v>Union-Hrly - Other Offdty hrs/emp</v>
      </c>
      <c r="F275" s="11">
        <f t="shared" ca="1" si="1589"/>
        <v>2017</v>
      </c>
      <c r="G275" s="11" t="str">
        <f t="shared" si="1575"/>
        <v>005410</v>
      </c>
      <c r="H275" s="36">
        <f t="shared" ref="H275:S275" si="1620">IF(G275="","",IF(H$7="FEB",8,0))</f>
        <v>0</v>
      </c>
      <c r="I275" s="36">
        <f t="shared" si="1620"/>
        <v>8</v>
      </c>
      <c r="J275" s="36">
        <f t="shared" si="1620"/>
        <v>0</v>
      </c>
      <c r="K275" s="36">
        <f t="shared" si="1620"/>
        <v>0</v>
      </c>
      <c r="L275" s="36">
        <f t="shared" si="1620"/>
        <v>0</v>
      </c>
      <c r="M275" s="36">
        <f t="shared" si="1620"/>
        <v>0</v>
      </c>
      <c r="N275" s="36">
        <f t="shared" si="1620"/>
        <v>0</v>
      </c>
      <c r="O275" s="36">
        <f t="shared" si="1620"/>
        <v>0</v>
      </c>
      <c r="P275" s="36">
        <f t="shared" si="1620"/>
        <v>0</v>
      </c>
      <c r="Q275" s="36">
        <f t="shared" si="1620"/>
        <v>0</v>
      </c>
      <c r="R275" s="36">
        <f t="shared" si="1620"/>
        <v>0</v>
      </c>
      <c r="S275" s="36">
        <f t="shared" si="1620"/>
        <v>0</v>
      </c>
    </row>
    <row r="276" spans="1:19" x14ac:dyDescent="0.25">
      <c r="A276" s="39" t="s">
        <v>84</v>
      </c>
      <c r="B276" s="39" t="s">
        <v>127</v>
      </c>
      <c r="C276" s="44">
        <v>200</v>
      </c>
      <c r="E276" s="11" t="str">
        <f t="shared" ref="E276" si="1621">IF($B276="","","Union-Hrly - Vacation Hours")</f>
        <v>Union-Hrly - Vacation Hours</v>
      </c>
      <c r="F276" s="11">
        <f t="shared" ca="1" si="1589"/>
        <v>2017</v>
      </c>
      <c r="G276" s="11" t="str">
        <f t="shared" si="1575"/>
        <v>005410</v>
      </c>
      <c r="H276" s="33">
        <f>IF(G276="","",($C276*'VACSICK EST'!C$50))</f>
        <v>8.4637065748272864</v>
      </c>
      <c r="I276" s="33">
        <f>IF(H276="","",($C276*'VACSICK EST'!D$50))</f>
        <v>9.019186694810994</v>
      </c>
      <c r="J276" s="33">
        <f>IF(I276="","",($C276*'VACSICK EST'!E$50))</f>
        <v>9.5746668147946981</v>
      </c>
      <c r="K276" s="33">
        <f>IF(J276="","",($C276*'VACSICK EST'!F$50))</f>
        <v>13.920084926738344</v>
      </c>
      <c r="L276" s="33">
        <f>IF(K276="","",($C276*'VACSICK EST'!G$50))</f>
        <v>17.388585089267714</v>
      </c>
      <c r="M276" s="33">
        <f>IF(L276="","",($C276*'VACSICK EST'!H$50))</f>
        <v>19.643752083050451</v>
      </c>
      <c r="N276" s="33">
        <f>IF(M276="","",($C276*'VACSICK EST'!I$50))</f>
        <v>22.73436117728868</v>
      </c>
      <c r="O276" s="33">
        <f>IF(N276="","",($C276*'VACSICK EST'!J$50))</f>
        <v>15.390831697752979</v>
      </c>
      <c r="P276" s="33">
        <f>IF(O276="","",($C276*'VACSICK EST'!K$50))</f>
        <v>13.703818000024686</v>
      </c>
      <c r="Q276" s="33">
        <f>IF(P276="","",($C276*'VACSICK EST'!L$50))</f>
        <v>18.087749400287205</v>
      </c>
      <c r="R276" s="33">
        <f>IF(Q276="","",($C276*'VACSICK EST'!M$50))</f>
        <v>17.34151329243354</v>
      </c>
      <c r="S276" s="33">
        <f>IF(R276="","",($C276*'VACSICK EST'!N$50))</f>
        <v>34.731744248723423</v>
      </c>
    </row>
    <row r="277" spans="1:19" x14ac:dyDescent="0.25">
      <c r="A277" s="39" t="s">
        <v>84</v>
      </c>
      <c r="B277" s="39" t="s">
        <v>95</v>
      </c>
      <c r="C277" s="44">
        <v>40</v>
      </c>
      <c r="E277" s="11" t="str">
        <f t="shared" ref="E277" si="1622">IF($B277="","","Union-Hrly - Sick Time Hours")</f>
        <v>Union-Hrly - Sick Time Hours</v>
      </c>
      <c r="F277" s="11">
        <f t="shared" ca="1" si="1589"/>
        <v>2017</v>
      </c>
      <c r="G277" s="11" t="str">
        <f t="shared" si="1575"/>
        <v>005410</v>
      </c>
      <c r="H277" s="33">
        <f>IF(G277="","",($C277*'VACSICK EST'!C$30))</f>
        <v>5.0206297898724825</v>
      </c>
      <c r="I277" s="33">
        <f>IF(H277="","",($C277*'VACSICK EST'!D$30))</f>
        <v>4.3254628595396252</v>
      </c>
      <c r="J277" s="33">
        <f>IF(I277="","",($C277*'VACSICK EST'!E$30))</f>
        <v>3.9866328079765485</v>
      </c>
      <c r="K277" s="33">
        <f>IF(J277="","",($C277*'VACSICK EST'!F$30))</f>
        <v>3.5312729378188501</v>
      </c>
      <c r="L277" s="33">
        <f>IF(K277="","",($C277*'VACSICK EST'!G$30))</f>
        <v>2.9281992131045897</v>
      </c>
      <c r="M277" s="33">
        <f>IF(L277="","",($C277*'VACSICK EST'!H$30))</f>
        <v>2.7179349238407422</v>
      </c>
      <c r="N277" s="33">
        <f>IF(M277="","",($C277*'VACSICK EST'!I$30))</f>
        <v>2.9145220043493527</v>
      </c>
      <c r="O277" s="33">
        <f>IF(N277="","",($C277*'VACSICK EST'!J$30))</f>
        <v>3.1324455305161325</v>
      </c>
      <c r="P277" s="33">
        <f>IF(O277="","",($C277*'VACSICK EST'!K$30))</f>
        <v>2.8900853913733289</v>
      </c>
      <c r="Q277" s="33">
        <f>IF(P277="","",($C277*'VACSICK EST'!L$30))</f>
        <v>2.8559835508769371</v>
      </c>
      <c r="R277" s="33">
        <f>IF(Q277="","",($C277*'VACSICK EST'!M$30))</f>
        <v>2.6623142749027777</v>
      </c>
      <c r="S277" s="33">
        <f>IF(R277="","",($C277*'VACSICK EST'!N$30))</f>
        <v>3.0345167158286337</v>
      </c>
    </row>
    <row r="278" spans="1:19" x14ac:dyDescent="0.25">
      <c r="A278" s="39" t="s">
        <v>86</v>
      </c>
      <c r="B278" s="39" t="s">
        <v>93</v>
      </c>
      <c r="C278" s="44">
        <v>10</v>
      </c>
      <c r="E278" s="11" t="str">
        <f t="shared" ref="E278" si="1623">IF($B278="","","Union-Hrly - Headcount")</f>
        <v>Union-Hrly - Headcount</v>
      </c>
      <c r="F278" s="11">
        <f t="shared" ca="1" si="1589"/>
        <v>2017</v>
      </c>
      <c r="G278" s="11" t="str">
        <f t="shared" si="1575"/>
        <v>006630</v>
      </c>
      <c r="H278" s="13">
        <f t="shared" ref="H278" si="1624">IF(G278="","",(IF($C278=0,0,$C278)))</f>
        <v>10</v>
      </c>
      <c r="I278" s="13">
        <f t="shared" ref="I278" si="1625">IF(H278="","",(IF($C278=0,0,$C278)))</f>
        <v>10</v>
      </c>
      <c r="J278" s="13">
        <f t="shared" ref="J278" si="1626">IF(I278="","",(IF($C278=0,0,$C278)))</f>
        <v>10</v>
      </c>
      <c r="K278" s="13">
        <f t="shared" ref="K278" si="1627">IF(J278="","",(IF($C278=0,0,$C278)))</f>
        <v>10</v>
      </c>
      <c r="L278" s="13">
        <f t="shared" ref="L278" si="1628">IF(K278="","",(IF($C278=0,0,$C278)))</f>
        <v>10</v>
      </c>
      <c r="M278" s="13">
        <f t="shared" ref="M278" si="1629">IF(L278="","",(IF($C278=0,0,$C278)))</f>
        <v>10</v>
      </c>
      <c r="N278" s="13">
        <f t="shared" ref="N278" si="1630">IF(M278="","",(IF($C278=0,0,$C278)))</f>
        <v>10</v>
      </c>
      <c r="O278" s="13">
        <f t="shared" ref="O278" si="1631">IF(N278="","",(IF($C278=0,0,$C278)))</f>
        <v>10</v>
      </c>
      <c r="P278" s="13">
        <f t="shared" ref="P278" si="1632">IF(O278="","",(IF($C278=0,0,$C278)))</f>
        <v>10</v>
      </c>
      <c r="Q278" s="13">
        <f t="shared" ref="Q278" si="1633">IF(P278="","",(IF($C278=0,0,$C278)))</f>
        <v>10</v>
      </c>
      <c r="R278" s="13">
        <f t="shared" ref="R278" si="1634">IF(Q278="","",(IF($C278=0,0,$C278)))</f>
        <v>10</v>
      </c>
      <c r="S278" s="13">
        <f t="shared" ref="S278" si="1635">IF(R278="","",(IF($C278=0,0,$C278)))</f>
        <v>10</v>
      </c>
    </row>
    <row r="279" spans="1:19" x14ac:dyDescent="0.25">
      <c r="A279" s="39" t="s">
        <v>86</v>
      </c>
      <c r="B279" s="39" t="s">
        <v>92</v>
      </c>
      <c r="C279" s="44">
        <v>36.185000000000002</v>
      </c>
      <c r="E279" s="11" t="str">
        <f t="shared" ref="E279" si="1636">IF($B279="","","Union-Hrly - Avg Hourly Rate")</f>
        <v>Union-Hrly - Avg Hourly Rate</v>
      </c>
      <c r="F279" s="11">
        <f t="shared" ca="1" si="1589"/>
        <v>2017</v>
      </c>
      <c r="G279" s="11" t="str">
        <f t="shared" si="1575"/>
        <v>006630</v>
      </c>
      <c r="H279" s="12">
        <f t="shared" ref="H279" si="1637">IF(G279="","",(IF(C279=0,0,C279)*$G$4*$H$4*$I$4*$J$4))</f>
        <v>38.388666499999999</v>
      </c>
      <c r="I279" s="12">
        <f t="shared" ref="I279" si="1638">IF(H279="","",(+H279))</f>
        <v>38.388666499999999</v>
      </c>
      <c r="J279" s="12">
        <f t="shared" ref="J279" si="1639">IF(I279="","",(+I279))</f>
        <v>38.388666499999999</v>
      </c>
      <c r="K279" s="12">
        <f t="shared" ref="K279" si="1640">IF(J279="","",(+J279))</f>
        <v>38.388666499999999</v>
      </c>
      <c r="L279" s="12">
        <f t="shared" ref="L279" si="1641">IF(K279="","",(+K279))</f>
        <v>38.388666499999999</v>
      </c>
      <c r="M279" s="12">
        <f t="shared" ref="M279" si="1642">IF(L279="","",(+L279))</f>
        <v>38.388666499999999</v>
      </c>
      <c r="N279" s="12">
        <f t="shared" ref="N279" si="1643">IF(M279="","",(+M279))</f>
        <v>38.388666499999999</v>
      </c>
      <c r="O279" s="12">
        <f t="shared" ref="O279" si="1644">IF(N279="","",(+N279))</f>
        <v>38.388666499999999</v>
      </c>
      <c r="P279" s="12">
        <f t="shared" ref="P279" si="1645">IF(O279="","",(+O279))</f>
        <v>38.388666499999999</v>
      </c>
      <c r="Q279" s="12">
        <f t="shared" ref="Q279" si="1646">IF(P279="","",(+P279))</f>
        <v>38.388666499999999</v>
      </c>
      <c r="R279" s="12">
        <f t="shared" ref="R279" si="1647">IF(Q279="","",+Q279*$R$6)</f>
        <v>39.540326495000002</v>
      </c>
      <c r="S279" s="12">
        <f t="shared" ref="S279" si="1648">IF(R279="","",+R279)</f>
        <v>39.540326495000002</v>
      </c>
    </row>
    <row r="280" spans="1:19" x14ac:dyDescent="0.25">
      <c r="A280" s="39" t="s">
        <v>86</v>
      </c>
      <c r="B280" s="39" t="s">
        <v>169</v>
      </c>
      <c r="C280" s="44"/>
      <c r="E280" s="11" t="str">
        <f t="shared" ref="E280" si="1649">IF($B280="","","Union-Hrly - Other Offdty hrs/emp")</f>
        <v>Union-Hrly - Other Offdty hrs/emp</v>
      </c>
      <c r="F280" s="11">
        <f t="shared" ca="1" si="1589"/>
        <v>2017</v>
      </c>
      <c r="G280" s="11" t="str">
        <f t="shared" si="1575"/>
        <v>006630</v>
      </c>
      <c r="H280" s="36">
        <f t="shared" ref="H280:S280" si="1650">IF(G280="","",IF(H$7="FEB",8,0))</f>
        <v>0</v>
      </c>
      <c r="I280" s="36">
        <f t="shared" si="1650"/>
        <v>8</v>
      </c>
      <c r="J280" s="36">
        <f t="shared" si="1650"/>
        <v>0</v>
      </c>
      <c r="K280" s="36">
        <f t="shared" si="1650"/>
        <v>0</v>
      </c>
      <c r="L280" s="36">
        <f t="shared" si="1650"/>
        <v>0</v>
      </c>
      <c r="M280" s="36">
        <f t="shared" si="1650"/>
        <v>0</v>
      </c>
      <c r="N280" s="36">
        <f t="shared" si="1650"/>
        <v>0</v>
      </c>
      <c r="O280" s="36">
        <f t="shared" si="1650"/>
        <v>0</v>
      </c>
      <c r="P280" s="36">
        <f t="shared" si="1650"/>
        <v>0</v>
      </c>
      <c r="Q280" s="36">
        <f t="shared" si="1650"/>
        <v>0</v>
      </c>
      <c r="R280" s="36">
        <f t="shared" si="1650"/>
        <v>0</v>
      </c>
      <c r="S280" s="36">
        <f t="shared" si="1650"/>
        <v>0</v>
      </c>
    </row>
    <row r="281" spans="1:19" x14ac:dyDescent="0.25">
      <c r="A281" s="39" t="s">
        <v>86</v>
      </c>
      <c r="B281" s="39" t="s">
        <v>127</v>
      </c>
      <c r="C281" s="44">
        <v>1760</v>
      </c>
      <c r="E281" s="11" t="str">
        <f t="shared" ref="E281" si="1651">IF($B281="","","Union-Hrly - Vacation Hours")</f>
        <v>Union-Hrly - Vacation Hours</v>
      </c>
      <c r="F281" s="11">
        <f t="shared" ca="1" si="1589"/>
        <v>2017</v>
      </c>
      <c r="G281" s="11" t="str">
        <f t="shared" si="1575"/>
        <v>006630</v>
      </c>
      <c r="H281" s="33">
        <f>IF(G281="","",($C281*'VACSICK EST'!C$50))</f>
        <v>74.48061785848013</v>
      </c>
      <c r="I281" s="33">
        <f>IF(H281="","",($C281*'VACSICK EST'!D$50))</f>
        <v>79.368842914336739</v>
      </c>
      <c r="J281" s="33">
        <f>IF(I281="","",($C281*'VACSICK EST'!E$50))</f>
        <v>84.257067970193347</v>
      </c>
      <c r="K281" s="33">
        <f>IF(J281="","",($C281*'VACSICK EST'!F$50))</f>
        <v>122.49674735529743</v>
      </c>
      <c r="L281" s="33">
        <f>IF(K281="","",($C281*'VACSICK EST'!G$50))</f>
        <v>153.01954878555588</v>
      </c>
      <c r="M281" s="33">
        <f>IF(L281="","",($C281*'VACSICK EST'!H$50))</f>
        <v>172.86501833084395</v>
      </c>
      <c r="N281" s="33">
        <f>IF(M281="","",($C281*'VACSICK EST'!I$50))</f>
        <v>200.0623783601404</v>
      </c>
      <c r="O281" s="33">
        <f>IF(N281="","",($C281*'VACSICK EST'!J$50))</f>
        <v>135.43931894022623</v>
      </c>
      <c r="P281" s="33">
        <f>IF(O281="","",($C281*'VACSICK EST'!K$50))</f>
        <v>120.59359840021725</v>
      </c>
      <c r="Q281" s="33">
        <f>IF(P281="","",($C281*'VACSICK EST'!L$50))</f>
        <v>159.17219472252739</v>
      </c>
      <c r="R281" s="33">
        <f>IF(Q281="","",($C281*'VACSICK EST'!M$50))</f>
        <v>152.60531697341514</v>
      </c>
      <c r="S281" s="33">
        <f>IF(R281="","",($C281*'VACSICK EST'!N$50))</f>
        <v>305.63934938876611</v>
      </c>
    </row>
    <row r="282" spans="1:19" x14ac:dyDescent="0.25">
      <c r="A282" s="39" t="s">
        <v>86</v>
      </c>
      <c r="B282" s="39" t="s">
        <v>95</v>
      </c>
      <c r="C282" s="44">
        <v>400</v>
      </c>
      <c r="E282" s="11" t="str">
        <f t="shared" ref="E282" si="1652">IF($B282="","","Union-Hrly - Sick Time Hours")</f>
        <v>Union-Hrly - Sick Time Hours</v>
      </c>
      <c r="F282" s="11">
        <f t="shared" ca="1" si="1589"/>
        <v>2017</v>
      </c>
      <c r="G282" s="11" t="str">
        <f t="shared" si="1575"/>
        <v>006630</v>
      </c>
      <c r="H282" s="33">
        <f>IF(G282="","",($C282*'VACSICK EST'!C$30))</f>
        <v>50.206297898724827</v>
      </c>
      <c r="I282" s="33">
        <f>IF(H282="","",($C282*'VACSICK EST'!D$30))</f>
        <v>43.254628595396248</v>
      </c>
      <c r="J282" s="33">
        <f>IF(I282="","",($C282*'VACSICK EST'!E$30))</f>
        <v>39.866328079765481</v>
      </c>
      <c r="K282" s="33">
        <f>IF(J282="","",($C282*'VACSICK EST'!F$30))</f>
        <v>35.3127293781885</v>
      </c>
      <c r="L282" s="33">
        <f>IF(K282="","",($C282*'VACSICK EST'!G$30))</f>
        <v>29.281992131045897</v>
      </c>
      <c r="M282" s="33">
        <f>IF(L282="","",($C282*'VACSICK EST'!H$30))</f>
        <v>27.179349238407426</v>
      </c>
      <c r="N282" s="33">
        <f>IF(M282="","",($C282*'VACSICK EST'!I$30))</f>
        <v>29.145220043493524</v>
      </c>
      <c r="O282" s="33">
        <f>IF(N282="","",($C282*'VACSICK EST'!J$30))</f>
        <v>31.324455305161326</v>
      </c>
      <c r="P282" s="33">
        <f>IF(O282="","",($C282*'VACSICK EST'!K$30))</f>
        <v>28.900853913733286</v>
      </c>
      <c r="Q282" s="33">
        <f>IF(P282="","",($C282*'VACSICK EST'!L$30))</f>
        <v>28.559835508769371</v>
      </c>
      <c r="R282" s="33">
        <f>IF(Q282="","",($C282*'VACSICK EST'!M$30))</f>
        <v>26.623142749027778</v>
      </c>
      <c r="S282" s="33">
        <f>IF(R282="","",($C282*'VACSICK EST'!N$30))</f>
        <v>30.345167158286333</v>
      </c>
    </row>
    <row r="283" spans="1:19" x14ac:dyDescent="0.25">
      <c r="A283" s="49" t="s">
        <v>97</v>
      </c>
      <c r="B283" s="49"/>
      <c r="C283" s="50">
        <v>717</v>
      </c>
      <c r="E283" s="11" t="str">
        <f t="shared" ref="E283" si="1653">IF($B283="","","Union-Hrly - Headcount")</f>
        <v/>
      </c>
      <c r="F283" s="11" t="str">
        <f t="shared" si="1589"/>
        <v/>
      </c>
      <c r="G283" s="11" t="str">
        <f t="shared" si="1575"/>
        <v/>
      </c>
      <c r="H283" s="13" t="str">
        <f t="shared" ref="H283" si="1654">IF(G283="","",(IF($C283=0,0,$C283)))</f>
        <v/>
      </c>
      <c r="I283" s="13" t="str">
        <f t="shared" ref="I283" si="1655">IF(H283="","",(IF($C283=0,0,$C283)))</f>
        <v/>
      </c>
      <c r="J283" s="13" t="str">
        <f t="shared" ref="J283" si="1656">IF(I283="","",(IF($C283=0,0,$C283)))</f>
        <v/>
      </c>
      <c r="K283" s="13" t="str">
        <f t="shared" ref="K283" si="1657">IF(J283="","",(IF($C283=0,0,$C283)))</f>
        <v/>
      </c>
      <c r="L283" s="13" t="str">
        <f t="shared" ref="L283" si="1658">IF(K283="","",(IF($C283=0,0,$C283)))</f>
        <v/>
      </c>
      <c r="M283" s="13" t="str">
        <f t="shared" ref="M283" si="1659">IF(L283="","",(IF($C283=0,0,$C283)))</f>
        <v/>
      </c>
      <c r="N283" s="13" t="str">
        <f t="shared" ref="N283" si="1660">IF(M283="","",(IF($C283=0,0,$C283)))</f>
        <v/>
      </c>
      <c r="O283" s="13" t="str">
        <f t="shared" ref="O283" si="1661">IF(N283="","",(IF($C283=0,0,$C283)))</f>
        <v/>
      </c>
      <c r="P283" s="13" t="str">
        <f t="shared" ref="P283" si="1662">IF(O283="","",(IF($C283=0,0,$C283)))</f>
        <v/>
      </c>
      <c r="Q283" s="13" t="str">
        <f t="shared" ref="Q283" si="1663">IF(P283="","",(IF($C283=0,0,$C283)))</f>
        <v/>
      </c>
      <c r="R283" s="13" t="str">
        <f t="shared" ref="R283" si="1664">IF(Q283="","",(IF($C283=0,0,$C283)))</f>
        <v/>
      </c>
      <c r="S283" s="13" t="str">
        <f t="shared" ref="S283" si="1665">IF(R283="","",(IF($C283=0,0,$C283)))</f>
        <v/>
      </c>
    </row>
    <row r="284" spans="1:19" x14ac:dyDescent="0.25">
      <c r="A284" s="51" t="s">
        <v>96</v>
      </c>
      <c r="B284" s="51"/>
      <c r="C284" s="52">
        <v>33.672984658298333</v>
      </c>
      <c r="E284" s="11" t="str">
        <f t="shared" ref="E284" si="1666">IF($B284="","","Union-Hrly - Avg Hourly Rate")</f>
        <v/>
      </c>
      <c r="F284" s="11" t="str">
        <f t="shared" si="1589"/>
        <v/>
      </c>
      <c r="G284" s="11" t="str">
        <f t="shared" si="1575"/>
        <v/>
      </c>
      <c r="H284" s="12" t="str">
        <f t="shared" ref="H284" si="1667">IF(G284="","",(IF(C284=0,0,C284)*$G$4*$H$4*$I$4*$J$4))</f>
        <v/>
      </c>
      <c r="I284" s="12" t="str">
        <f t="shared" ref="I284" si="1668">IF(H284="","",(+H284))</f>
        <v/>
      </c>
      <c r="J284" s="12" t="str">
        <f t="shared" ref="J284" si="1669">IF(I284="","",(+I284))</f>
        <v/>
      </c>
      <c r="K284" s="12" t="str">
        <f t="shared" ref="K284" si="1670">IF(J284="","",(+J284))</f>
        <v/>
      </c>
      <c r="L284" s="12" t="str">
        <f t="shared" ref="L284" si="1671">IF(K284="","",(+K284))</f>
        <v/>
      </c>
      <c r="M284" s="12" t="str">
        <f t="shared" ref="M284" si="1672">IF(L284="","",(+L284))</f>
        <v/>
      </c>
      <c r="N284" s="12" t="str">
        <f t="shared" ref="N284" si="1673">IF(M284="","",(+M284))</f>
        <v/>
      </c>
      <c r="O284" s="12" t="str">
        <f t="shared" ref="O284" si="1674">IF(N284="","",(+N284))</f>
        <v/>
      </c>
      <c r="P284" s="12" t="str">
        <f t="shared" ref="P284" si="1675">IF(O284="","",(+O284))</f>
        <v/>
      </c>
      <c r="Q284" s="12" t="str">
        <f t="shared" ref="Q284" si="1676">IF(P284="","",(+P284))</f>
        <v/>
      </c>
      <c r="R284" s="12" t="str">
        <f t="shared" ref="R284" si="1677">IF(Q284="","",+Q284*$R$6)</f>
        <v/>
      </c>
      <c r="S284" s="12" t="str">
        <f t="shared" ref="S284" si="1678">IF(R284="","",+R284)</f>
        <v/>
      </c>
    </row>
    <row r="285" spans="1:19" x14ac:dyDescent="0.25">
      <c r="A285" s="51" t="s">
        <v>170</v>
      </c>
      <c r="B285" s="51"/>
      <c r="C285" s="52"/>
      <c r="E285" s="11" t="str">
        <f t="shared" ref="E285" si="1679">IF($B285="","","Union-Hrly - Other Offdty hrs/emp")</f>
        <v/>
      </c>
      <c r="F285" s="11" t="str">
        <f t="shared" si="1589"/>
        <v/>
      </c>
      <c r="G285" s="11" t="str">
        <f t="shared" si="1575"/>
        <v/>
      </c>
      <c r="H285" s="36" t="str">
        <f t="shared" ref="H285:S285" si="1680">IF(G285="","",IF(H$7="FEB",8,0))</f>
        <v/>
      </c>
      <c r="I285" s="36" t="str">
        <f t="shared" si="1680"/>
        <v/>
      </c>
      <c r="J285" s="36" t="str">
        <f t="shared" si="1680"/>
        <v/>
      </c>
      <c r="K285" s="36" t="str">
        <f t="shared" si="1680"/>
        <v/>
      </c>
      <c r="L285" s="36" t="str">
        <f t="shared" si="1680"/>
        <v/>
      </c>
      <c r="M285" s="36" t="str">
        <f t="shared" si="1680"/>
        <v/>
      </c>
      <c r="N285" s="36" t="str">
        <f t="shared" si="1680"/>
        <v/>
      </c>
      <c r="O285" s="36" t="str">
        <f t="shared" si="1680"/>
        <v/>
      </c>
      <c r="P285" s="36" t="str">
        <f t="shared" si="1680"/>
        <v/>
      </c>
      <c r="Q285" s="36" t="str">
        <f t="shared" si="1680"/>
        <v/>
      </c>
      <c r="R285" s="36" t="str">
        <f t="shared" si="1680"/>
        <v/>
      </c>
      <c r="S285" s="36" t="str">
        <f t="shared" si="1680"/>
        <v/>
      </c>
    </row>
    <row r="286" spans="1:19" x14ac:dyDescent="0.25">
      <c r="A286" s="51" t="s">
        <v>128</v>
      </c>
      <c r="B286" s="51"/>
      <c r="C286" s="52">
        <v>111880</v>
      </c>
      <c r="E286" s="11" t="str">
        <f t="shared" ref="E286" si="1681">IF($B286="","","Union-Hrly - Vacation Hours")</f>
        <v/>
      </c>
      <c r="F286" s="11" t="str">
        <f t="shared" si="1589"/>
        <v/>
      </c>
      <c r="G286" s="11" t="str">
        <f t="shared" si="1575"/>
        <v/>
      </c>
      <c r="H286" s="33" t="str">
        <f>IF(G286="","",($C286*'VACSICK EST'!C$50))</f>
        <v/>
      </c>
      <c r="I286" s="33" t="str">
        <f>IF(H286="","",($C286*'VACSICK EST'!D$50))</f>
        <v/>
      </c>
      <c r="J286" s="33" t="str">
        <f>IF(I286="","",($C286*'VACSICK EST'!E$50))</f>
        <v/>
      </c>
      <c r="K286" s="33" t="str">
        <f>IF(J286="","",($C286*'VACSICK EST'!F$50))</f>
        <v/>
      </c>
      <c r="L286" s="33" t="str">
        <f>IF(K286="","",($C286*'VACSICK EST'!G$50))</f>
        <v/>
      </c>
      <c r="M286" s="33" t="str">
        <f>IF(L286="","",($C286*'VACSICK EST'!H$50))</f>
        <v/>
      </c>
      <c r="N286" s="33" t="str">
        <f>IF(M286="","",($C286*'VACSICK EST'!I$50))</f>
        <v/>
      </c>
      <c r="O286" s="33" t="str">
        <f>IF(N286="","",($C286*'VACSICK EST'!J$50))</f>
        <v/>
      </c>
      <c r="P286" s="33" t="str">
        <f>IF(O286="","",($C286*'VACSICK EST'!K$50))</f>
        <v/>
      </c>
      <c r="Q286" s="33" t="str">
        <f>IF(P286="","",($C286*'VACSICK EST'!L$50))</f>
        <v/>
      </c>
      <c r="R286" s="33" t="str">
        <f>IF(Q286="","",($C286*'VACSICK EST'!M$50))</f>
        <v/>
      </c>
      <c r="S286" s="33" t="str">
        <f>IF(R286="","",($C286*'VACSICK EST'!N$50))</f>
        <v/>
      </c>
    </row>
    <row r="287" spans="1:19" x14ac:dyDescent="0.25">
      <c r="A287" s="51" t="s">
        <v>99</v>
      </c>
      <c r="B287" s="51"/>
      <c r="C287" s="52">
        <v>28680</v>
      </c>
      <c r="E287" s="11" t="str">
        <f t="shared" ref="E287" si="1682">IF($B287="","","Union-Hrly - Sick Time Hours")</f>
        <v/>
      </c>
      <c r="F287" s="11" t="str">
        <f t="shared" si="1589"/>
        <v/>
      </c>
      <c r="G287" s="11" t="str">
        <f t="shared" si="1575"/>
        <v/>
      </c>
      <c r="H287" s="33" t="str">
        <f>IF(G287="","",($C287*'VACSICK EST'!C$30))</f>
        <v/>
      </c>
      <c r="I287" s="33" t="str">
        <f>IF(H287="","",($C287*'VACSICK EST'!D$30))</f>
        <v/>
      </c>
      <c r="J287" s="33" t="str">
        <f>IF(I287="","",($C287*'VACSICK EST'!E$30))</f>
        <v/>
      </c>
      <c r="K287" s="33" t="str">
        <f>IF(J287="","",($C287*'VACSICK EST'!F$30))</f>
        <v/>
      </c>
      <c r="L287" s="33" t="str">
        <f>IF(K287="","",($C287*'VACSICK EST'!G$30))</f>
        <v/>
      </c>
      <c r="M287" s="33" t="str">
        <f>IF(L287="","",($C287*'VACSICK EST'!H$30))</f>
        <v/>
      </c>
      <c r="N287" s="33" t="str">
        <f>IF(M287="","",($C287*'VACSICK EST'!I$30))</f>
        <v/>
      </c>
      <c r="O287" s="33" t="str">
        <f>IF(N287="","",($C287*'VACSICK EST'!J$30))</f>
        <v/>
      </c>
      <c r="P287" s="33" t="str">
        <f>IF(O287="","",($C287*'VACSICK EST'!K$30))</f>
        <v/>
      </c>
      <c r="Q287" s="33" t="str">
        <f>IF(P287="","",($C287*'VACSICK EST'!L$30))</f>
        <v/>
      </c>
      <c r="R287" s="33" t="str">
        <f>IF(Q287="","",($C287*'VACSICK EST'!M$30))</f>
        <v/>
      </c>
      <c r="S287" s="33" t="str">
        <f>IF(R287="","",($C287*'VACSICK EST'!N$30))</f>
        <v/>
      </c>
    </row>
  </sheetData>
  <autoFilter ref="E7:S287"/>
  <mergeCells count="5">
    <mergeCell ref="F3:F4"/>
    <mergeCell ref="Q3:S3"/>
    <mergeCell ref="A1:C1"/>
    <mergeCell ref="H1:S1"/>
    <mergeCell ref="P4:S4"/>
  </mergeCells>
  <pageMargins left="0.5" right="0.5" top="1" bottom="1.25" header="0.5" footer="0.5"/>
  <pageSetup scale="51" fitToHeight="0" orientation="landscape" r:id="rId1"/>
  <headerFooter scaleWithDoc="0">
    <oddFooter>&amp;R&amp;"Times New Roman,Bold"&amp;12Attachment 1 to Response to LGE PSC-2 Question No. 90(b)
Page &amp;P of &amp;N
K.Blake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S287"/>
  <sheetViews>
    <sheetView zoomScale="85" zoomScaleNormal="85" workbookViewId="0">
      <selection activeCell="B1" sqref="B1"/>
    </sheetView>
  </sheetViews>
  <sheetFormatPr defaultRowHeight="15" x14ac:dyDescent="0.25"/>
  <cols>
    <col min="1" max="1" width="11.5703125" style="2" customWidth="1"/>
    <col min="2" max="2" width="41" style="2" customWidth="1"/>
    <col min="3" max="3" width="8.7109375" style="2" bestFit="1" customWidth="1"/>
    <col min="4" max="4" width="14.42578125" style="2" bestFit="1" customWidth="1"/>
    <col min="5" max="5" width="32.140625" style="2" bestFit="1" customWidth="1"/>
    <col min="6" max="6" width="10.5703125" style="2" customWidth="1"/>
    <col min="7" max="7" width="15.5703125" style="2" bestFit="1" customWidth="1"/>
    <col min="8" max="19" width="8.7109375" style="2" customWidth="1"/>
    <col min="20" max="16384" width="9.140625" style="2"/>
  </cols>
  <sheetData>
    <row r="1" spans="1:19" x14ac:dyDescent="0.25">
      <c r="A1" s="62" t="s">
        <v>173</v>
      </c>
      <c r="B1" s="62"/>
      <c r="C1" s="62"/>
      <c r="H1" s="63" t="s">
        <v>174</v>
      </c>
      <c r="I1" s="64"/>
      <c r="J1" s="64"/>
      <c r="K1" s="64"/>
      <c r="L1" s="64"/>
      <c r="M1" s="64"/>
      <c r="N1" s="64"/>
      <c r="O1" s="64"/>
      <c r="P1" s="64"/>
      <c r="Q1" s="64"/>
      <c r="R1" s="64"/>
      <c r="S1" s="65"/>
    </row>
    <row r="2" spans="1:19" ht="15.75" thickBot="1" x14ac:dyDescent="0.3"/>
    <row r="3" spans="1:19" x14ac:dyDescent="0.25">
      <c r="A3" s="46" t="s">
        <v>87</v>
      </c>
      <c r="B3" s="46" t="s">
        <v>3</v>
      </c>
      <c r="D3" s="16" t="s">
        <v>102</v>
      </c>
      <c r="E3" s="16" t="s">
        <v>138</v>
      </c>
      <c r="F3" s="60" t="s">
        <v>126</v>
      </c>
      <c r="G3" s="5" t="s">
        <v>145</v>
      </c>
      <c r="H3" s="5" t="s">
        <v>105</v>
      </c>
      <c r="I3" s="5" t="s">
        <v>106</v>
      </c>
      <c r="J3" s="5" t="s">
        <v>107</v>
      </c>
      <c r="K3" s="5" t="s">
        <v>108</v>
      </c>
      <c r="Q3" s="69" t="s">
        <v>136</v>
      </c>
      <c r="R3" s="69"/>
      <c r="S3" s="69"/>
    </row>
    <row r="4" spans="1:19" x14ac:dyDescent="0.25">
      <c r="A4" s="46" t="s">
        <v>0</v>
      </c>
      <c r="B4" s="46" t="s">
        <v>4</v>
      </c>
      <c r="C4" s="15" t="s">
        <v>137</v>
      </c>
      <c r="D4" s="17">
        <v>0</v>
      </c>
      <c r="E4" s="18">
        <v>3</v>
      </c>
      <c r="F4" s="61"/>
      <c r="G4" s="37">
        <v>1.03</v>
      </c>
      <c r="H4" s="37">
        <v>1.03</v>
      </c>
      <c r="I4" s="37">
        <v>1.03</v>
      </c>
      <c r="J4" s="37">
        <v>1</v>
      </c>
      <c r="K4" s="37">
        <v>1</v>
      </c>
      <c r="P4" s="66" t="s">
        <v>175</v>
      </c>
      <c r="Q4" s="67"/>
      <c r="R4" s="67"/>
      <c r="S4" s="68"/>
    </row>
    <row r="5" spans="1:19" ht="15.75" thickBot="1" x14ac:dyDescent="0.3">
      <c r="A5" s="47" t="s">
        <v>1</v>
      </c>
      <c r="B5" s="47" t="s">
        <v>5</v>
      </c>
      <c r="D5" s="19">
        <f ca="1">YEAR(TODAY())</f>
        <v>2015</v>
      </c>
      <c r="E5" s="8">
        <f ca="1">D5+E4</f>
        <v>2018</v>
      </c>
    </row>
    <row r="6" spans="1:19" x14ac:dyDescent="0.25">
      <c r="R6" s="7">
        <v>1.03</v>
      </c>
      <c r="S6" s="2" t="s">
        <v>165</v>
      </c>
    </row>
    <row r="7" spans="1:19" x14ac:dyDescent="0.25">
      <c r="A7" s="48"/>
      <c r="B7" s="48"/>
      <c r="C7" s="48" t="s">
        <v>103</v>
      </c>
      <c r="E7" s="3" t="s">
        <v>100</v>
      </c>
      <c r="F7" s="3" t="s">
        <v>101</v>
      </c>
      <c r="G7" s="3" t="s">
        <v>104</v>
      </c>
      <c r="H7" s="3" t="s">
        <v>109</v>
      </c>
      <c r="I7" s="3" t="s">
        <v>110</v>
      </c>
      <c r="J7" s="3" t="s">
        <v>111</v>
      </c>
      <c r="K7" s="3" t="s">
        <v>112</v>
      </c>
      <c r="L7" s="3" t="s">
        <v>113</v>
      </c>
      <c r="M7" s="3" t="s">
        <v>114</v>
      </c>
      <c r="N7" s="3" t="s">
        <v>115</v>
      </c>
      <c r="O7" s="3" t="s">
        <v>116</v>
      </c>
      <c r="P7" s="3" t="s">
        <v>117</v>
      </c>
      <c r="Q7" s="3" t="s">
        <v>118</v>
      </c>
      <c r="R7" s="3" t="s">
        <v>119</v>
      </c>
      <c r="S7" s="3" t="s">
        <v>120</v>
      </c>
    </row>
    <row r="8" spans="1:19" x14ac:dyDescent="0.25">
      <c r="A8" s="39" t="s">
        <v>2</v>
      </c>
      <c r="B8" s="39" t="s">
        <v>93</v>
      </c>
      <c r="C8" s="44">
        <v>1</v>
      </c>
      <c r="E8" s="11" t="str">
        <f>IF($B8="","","Union-Hrly - Headcount")</f>
        <v>Union-Hrly - Headcount</v>
      </c>
      <c r="F8" s="11">
        <f ca="1">IF(E8="","",$E$5)</f>
        <v>2018</v>
      </c>
      <c r="G8" s="11" t="str">
        <f>IF(E8="","",A8)</f>
        <v>001075</v>
      </c>
      <c r="H8" s="13">
        <f t="shared" ref="H8" si="0">IF(G8="","",(IF($C8=0,0,$C8)))</f>
        <v>1</v>
      </c>
      <c r="I8" s="13">
        <f t="shared" ref="I8" si="1">IF(H8="","",(IF($C8=0,0,$C8)))</f>
        <v>1</v>
      </c>
      <c r="J8" s="13">
        <f t="shared" ref="J8" si="2">IF(I8="","",(IF($C8=0,0,$C8)))</f>
        <v>1</v>
      </c>
      <c r="K8" s="13">
        <f t="shared" ref="K8" si="3">IF(J8="","",(IF($C8=0,0,$C8)))</f>
        <v>1</v>
      </c>
      <c r="L8" s="13">
        <f t="shared" ref="L8" si="4">IF(K8="","",(IF($C8=0,0,$C8)))</f>
        <v>1</v>
      </c>
      <c r="M8" s="13">
        <f t="shared" ref="M8" si="5">IF(L8="","",(IF($C8=0,0,$C8)))</f>
        <v>1</v>
      </c>
      <c r="N8" s="13">
        <f t="shared" ref="N8" si="6">IF(M8="","",(IF($C8=0,0,$C8)))</f>
        <v>1</v>
      </c>
      <c r="O8" s="13">
        <f t="shared" ref="O8" si="7">IF(N8="","",(IF($C8=0,0,$C8)))</f>
        <v>1</v>
      </c>
      <c r="P8" s="13">
        <f t="shared" ref="P8" si="8">IF(O8="","",(IF($C8=0,0,$C8)))</f>
        <v>1</v>
      </c>
      <c r="Q8" s="13">
        <f t="shared" ref="Q8" si="9">IF(P8="","",(IF($C8=0,0,$C8)))</f>
        <v>1</v>
      </c>
      <c r="R8" s="13">
        <f t="shared" ref="R8" si="10">IF(Q8="","",(IF($C8=0,0,$C8)))</f>
        <v>1</v>
      </c>
      <c r="S8" s="13">
        <f t="shared" ref="S8" si="11">IF(R8="","",(IF($C8=0,0,$C8)))</f>
        <v>1</v>
      </c>
    </row>
    <row r="9" spans="1:19" x14ac:dyDescent="0.25">
      <c r="A9" s="39" t="s">
        <v>2</v>
      </c>
      <c r="B9" s="39" t="s">
        <v>92</v>
      </c>
      <c r="C9" s="44">
        <v>32.549999999999997</v>
      </c>
      <c r="E9" s="11" t="str">
        <f>IF($B9="","","Union-Hrly - Avg Hourly Rate")</f>
        <v>Union-Hrly - Avg Hourly Rate</v>
      </c>
      <c r="F9" s="11">
        <f t="shared" ref="F9:F13" ca="1" si="12">IF(E9="","",$E$5)</f>
        <v>2018</v>
      </c>
      <c r="G9" s="11" t="str">
        <f t="shared" ref="G9" si="13">IF(E9="","",A9)</f>
        <v>001075</v>
      </c>
      <c r="H9" s="12">
        <f>IF(G9="","",(IF(C9=0,0,C9)*$G$4*$H$4*$I$4*$J$4))</f>
        <v>35.568263850000001</v>
      </c>
      <c r="I9" s="12">
        <f>IF(H9="","",(+H9))</f>
        <v>35.568263850000001</v>
      </c>
      <c r="J9" s="12">
        <f t="shared" ref="J9" si="14">IF(I9="","",(+I9))</f>
        <v>35.568263850000001</v>
      </c>
      <c r="K9" s="12">
        <f t="shared" ref="K9" si="15">IF(J9="","",(+J9))</f>
        <v>35.568263850000001</v>
      </c>
      <c r="L9" s="12">
        <f t="shared" ref="L9" si="16">IF(K9="","",(+K9))</f>
        <v>35.568263850000001</v>
      </c>
      <c r="M9" s="12">
        <f t="shared" ref="M9" si="17">IF(L9="","",(+L9))</f>
        <v>35.568263850000001</v>
      </c>
      <c r="N9" s="12">
        <f t="shared" ref="N9" si="18">IF(M9="","",(+M9))</f>
        <v>35.568263850000001</v>
      </c>
      <c r="O9" s="12">
        <f t="shared" ref="O9" si="19">IF(N9="","",(+N9))</f>
        <v>35.568263850000001</v>
      </c>
      <c r="P9" s="12">
        <f t="shared" ref="P9" si="20">IF(O9="","",(+O9))</f>
        <v>35.568263850000001</v>
      </c>
      <c r="Q9" s="12">
        <f t="shared" ref="Q9" si="21">IF(P9="","",(+P9))</f>
        <v>35.568263850000001</v>
      </c>
      <c r="R9" s="12">
        <f>IF(Q9="","",+Q9*$R$6)</f>
        <v>36.635311765499999</v>
      </c>
      <c r="S9" s="12">
        <f>IF(R9="","",+R9)</f>
        <v>36.635311765499999</v>
      </c>
    </row>
    <row r="10" spans="1:19" x14ac:dyDescent="0.25">
      <c r="A10" s="39" t="s">
        <v>2</v>
      </c>
      <c r="B10" s="39" t="s">
        <v>169</v>
      </c>
      <c r="C10" s="44"/>
      <c r="D10" s="34"/>
      <c r="E10" s="11" t="str">
        <f>IF($B10="","","Union-Hrly - Other Offdty hrs/emp")</f>
        <v>Union-Hrly - Other Offdty hrs/emp</v>
      </c>
      <c r="F10" s="11">
        <f ca="1">IF(E10="","",$E$5)</f>
        <v>2018</v>
      </c>
      <c r="G10" s="11" t="str">
        <f>IF(E10="","",A10)</f>
        <v>001075</v>
      </c>
      <c r="H10" s="36">
        <f t="shared" ref="H10:S10" si="22">IF(G10="","",IF(H$7="FEB",8,0))</f>
        <v>0</v>
      </c>
      <c r="I10" s="36">
        <f t="shared" si="22"/>
        <v>8</v>
      </c>
      <c r="J10" s="36">
        <f t="shared" si="22"/>
        <v>0</v>
      </c>
      <c r="K10" s="36">
        <f t="shared" si="22"/>
        <v>0</v>
      </c>
      <c r="L10" s="36">
        <f t="shared" si="22"/>
        <v>0</v>
      </c>
      <c r="M10" s="36">
        <f t="shared" si="22"/>
        <v>0</v>
      </c>
      <c r="N10" s="36">
        <f t="shared" si="22"/>
        <v>0</v>
      </c>
      <c r="O10" s="36">
        <f t="shared" si="22"/>
        <v>0</v>
      </c>
      <c r="P10" s="36">
        <f t="shared" si="22"/>
        <v>0</v>
      </c>
      <c r="Q10" s="36">
        <f t="shared" si="22"/>
        <v>0</v>
      </c>
      <c r="R10" s="36">
        <f t="shared" si="22"/>
        <v>0</v>
      </c>
      <c r="S10" s="36">
        <f t="shared" si="22"/>
        <v>0</v>
      </c>
    </row>
    <row r="11" spans="1:19" x14ac:dyDescent="0.25">
      <c r="A11" s="39" t="s">
        <v>2</v>
      </c>
      <c r="B11" s="45" t="s">
        <v>139</v>
      </c>
      <c r="C11" s="44">
        <v>200</v>
      </c>
      <c r="D11" s="6"/>
      <c r="E11" s="11" t="str">
        <f>IF($B11="","","Union-Hrly - Vacation Hours")</f>
        <v>Union-Hrly - Vacation Hours</v>
      </c>
      <c r="F11" s="11">
        <f t="shared" ca="1" si="12"/>
        <v>2018</v>
      </c>
      <c r="G11" s="11" t="str">
        <f>IF(E11="","",A11)</f>
        <v>001075</v>
      </c>
      <c r="H11" s="33">
        <f>IF(G11="","",($C11*'VACSICK EST'!C$50))</f>
        <v>8.4637065748272864</v>
      </c>
      <c r="I11" s="33">
        <f>IF(H11="","",($C11*'VACSICK EST'!D$50))</f>
        <v>9.019186694810994</v>
      </c>
      <c r="J11" s="33">
        <f>IF(I11="","",($C11*'VACSICK EST'!E$50))</f>
        <v>9.5746668147946981</v>
      </c>
      <c r="K11" s="33">
        <f>IF(J11="","",($C11*'VACSICK EST'!F$50))</f>
        <v>13.920084926738344</v>
      </c>
      <c r="L11" s="33">
        <f>IF(K11="","",($C11*'VACSICK EST'!G$50))</f>
        <v>17.388585089267714</v>
      </c>
      <c r="M11" s="33">
        <f>IF(L11="","",($C11*'VACSICK EST'!H$50))</f>
        <v>19.643752083050451</v>
      </c>
      <c r="N11" s="33">
        <f>IF(M11="","",($C11*'VACSICK EST'!I$50))</f>
        <v>22.73436117728868</v>
      </c>
      <c r="O11" s="33">
        <f>IF(N11="","",($C11*'VACSICK EST'!J$50))</f>
        <v>15.390831697752979</v>
      </c>
      <c r="P11" s="33">
        <f>IF(O11="","",($C11*'VACSICK EST'!K$50))</f>
        <v>13.703818000024686</v>
      </c>
      <c r="Q11" s="33">
        <f>IF(P11="","",($C11*'VACSICK EST'!L$50))</f>
        <v>18.087749400287205</v>
      </c>
      <c r="R11" s="33">
        <f>IF(Q11="","",($C11*'VACSICK EST'!M$50))</f>
        <v>17.34151329243354</v>
      </c>
      <c r="S11" s="33">
        <f>IF(R11="","",($C11*'VACSICK EST'!N$50))</f>
        <v>34.731744248723423</v>
      </c>
    </row>
    <row r="12" spans="1:19" x14ac:dyDescent="0.25">
      <c r="A12" s="39" t="s">
        <v>2</v>
      </c>
      <c r="B12" s="39" t="s">
        <v>95</v>
      </c>
      <c r="C12" s="44">
        <v>40</v>
      </c>
      <c r="E12" s="11" t="str">
        <f>IF($B12="","","Union-Hrly - Sick Time Hours")</f>
        <v>Union-Hrly - Sick Time Hours</v>
      </c>
      <c r="F12" s="11">
        <f t="shared" ca="1" si="12"/>
        <v>2018</v>
      </c>
      <c r="G12" s="11" t="str">
        <f>IF(E12="","",A12)</f>
        <v>001075</v>
      </c>
      <c r="H12" s="33">
        <f>IF(G12="","",($C12*'VACSICK EST'!C$30))</f>
        <v>5.0206297898724825</v>
      </c>
      <c r="I12" s="33">
        <f>IF(H12="","",($C12*'VACSICK EST'!D$30))</f>
        <v>4.3254628595396252</v>
      </c>
      <c r="J12" s="33">
        <f>IF(I12="","",($C12*'VACSICK EST'!E$30))</f>
        <v>3.9866328079765485</v>
      </c>
      <c r="K12" s="33">
        <f>IF(J12="","",($C12*'VACSICK EST'!F$30))</f>
        <v>3.5312729378188501</v>
      </c>
      <c r="L12" s="33">
        <f>IF(K12="","",($C12*'VACSICK EST'!G$30))</f>
        <v>2.9281992131045897</v>
      </c>
      <c r="M12" s="33">
        <f>IF(L12="","",($C12*'VACSICK EST'!H$30))</f>
        <v>2.7179349238407422</v>
      </c>
      <c r="N12" s="33">
        <f>IF(M12="","",($C12*'VACSICK EST'!I$30))</f>
        <v>2.9145220043493527</v>
      </c>
      <c r="O12" s="33">
        <f>IF(N12="","",($C12*'VACSICK EST'!J$30))</f>
        <v>3.1324455305161325</v>
      </c>
      <c r="P12" s="33">
        <f>IF(O12="","",($C12*'VACSICK EST'!K$30))</f>
        <v>2.8900853913733289</v>
      </c>
      <c r="Q12" s="33">
        <f>IF(P12="","",($C12*'VACSICK EST'!L$30))</f>
        <v>2.8559835508769371</v>
      </c>
      <c r="R12" s="33">
        <f>IF(Q12="","",($C12*'VACSICK EST'!M$30))</f>
        <v>2.6623142749027777</v>
      </c>
      <c r="S12" s="33">
        <f>IF(R12="","",($C12*'VACSICK EST'!N$30))</f>
        <v>3.0345167158286337</v>
      </c>
    </row>
    <row r="13" spans="1:19" x14ac:dyDescent="0.25">
      <c r="A13" s="39" t="s">
        <v>8</v>
      </c>
      <c r="B13" s="39" t="s">
        <v>93</v>
      </c>
      <c r="C13" s="44">
        <v>4</v>
      </c>
      <c r="E13" s="11" t="str">
        <f t="shared" ref="E13" si="23">IF($B13="","","Union-Hrly - Headcount")</f>
        <v>Union-Hrly - Headcount</v>
      </c>
      <c r="F13" s="11">
        <f t="shared" ca="1" si="12"/>
        <v>2018</v>
      </c>
      <c r="G13" s="11" t="str">
        <f t="shared" ref="G13:G76" si="24">IF(E13="","",A13)</f>
        <v>001280</v>
      </c>
      <c r="H13" s="13">
        <f t="shared" ref="H13" si="25">IF(G13="","",(IF($C13=0,0,$C13)))</f>
        <v>4</v>
      </c>
      <c r="I13" s="13">
        <f t="shared" ref="I13" si="26">IF(H13="","",(IF($C13=0,0,$C13)))</f>
        <v>4</v>
      </c>
      <c r="J13" s="13">
        <f t="shared" ref="J13" si="27">IF(I13="","",(IF($C13=0,0,$C13)))</f>
        <v>4</v>
      </c>
      <c r="K13" s="13">
        <f t="shared" ref="K13" si="28">IF(J13="","",(IF($C13=0,0,$C13)))</f>
        <v>4</v>
      </c>
      <c r="L13" s="13">
        <f t="shared" ref="L13" si="29">IF(K13="","",(IF($C13=0,0,$C13)))</f>
        <v>4</v>
      </c>
      <c r="M13" s="13">
        <f t="shared" ref="M13" si="30">IF(L13="","",(IF($C13=0,0,$C13)))</f>
        <v>4</v>
      </c>
      <c r="N13" s="13">
        <f t="shared" ref="N13" si="31">IF(M13="","",(IF($C13=0,0,$C13)))</f>
        <v>4</v>
      </c>
      <c r="O13" s="13">
        <f t="shared" ref="O13" si="32">IF(N13="","",(IF($C13=0,0,$C13)))</f>
        <v>4</v>
      </c>
      <c r="P13" s="13">
        <f t="shared" ref="P13" si="33">IF(O13="","",(IF($C13=0,0,$C13)))</f>
        <v>4</v>
      </c>
      <c r="Q13" s="13">
        <f t="shared" ref="Q13" si="34">IF(P13="","",(IF($C13=0,0,$C13)))</f>
        <v>4</v>
      </c>
      <c r="R13" s="13">
        <f t="shared" ref="R13" si="35">IF(Q13="","",(IF($C13=0,0,$C13)))</f>
        <v>4</v>
      </c>
      <c r="S13" s="13">
        <f t="shared" ref="S13" si="36">IF(R13="","",(IF($C13=0,0,$C13)))</f>
        <v>4</v>
      </c>
    </row>
    <row r="14" spans="1:19" x14ac:dyDescent="0.25">
      <c r="A14" s="39" t="s">
        <v>8</v>
      </c>
      <c r="B14" s="39" t="s">
        <v>92</v>
      </c>
      <c r="C14" s="44">
        <v>28.947499999999998</v>
      </c>
      <c r="E14" s="11" t="str">
        <f t="shared" ref="E14" si="37">IF($B14="","","Union-Hrly - Avg Hourly Rate")</f>
        <v>Union-Hrly - Avg Hourly Rate</v>
      </c>
      <c r="F14" s="11">
        <f t="shared" ref="F14:F77" ca="1" si="38">IF(E14="","",$E$5)</f>
        <v>2018</v>
      </c>
      <c r="G14" s="11" t="str">
        <f t="shared" si="24"/>
        <v>001280</v>
      </c>
      <c r="H14" s="12">
        <f t="shared" ref="H14" si="39">IF(G14="","",(IF(C14=0,0,C14)*$G$4*$H$4*$I$4*$J$4))</f>
        <v>31.631714832500002</v>
      </c>
      <c r="I14" s="12">
        <f t="shared" ref="I14" si="40">IF(H14="","",(+H14))</f>
        <v>31.631714832500002</v>
      </c>
      <c r="J14" s="12">
        <f t="shared" ref="J14" si="41">IF(I14="","",(+I14))</f>
        <v>31.631714832500002</v>
      </c>
      <c r="K14" s="12">
        <f t="shared" ref="K14" si="42">IF(J14="","",(+J14))</f>
        <v>31.631714832500002</v>
      </c>
      <c r="L14" s="12">
        <f t="shared" ref="L14" si="43">IF(K14="","",(+K14))</f>
        <v>31.631714832500002</v>
      </c>
      <c r="M14" s="12">
        <f t="shared" ref="M14" si="44">IF(L14="","",(+L14))</f>
        <v>31.631714832500002</v>
      </c>
      <c r="N14" s="12">
        <f t="shared" ref="N14" si="45">IF(M14="","",(+M14))</f>
        <v>31.631714832500002</v>
      </c>
      <c r="O14" s="12">
        <f t="shared" ref="O14" si="46">IF(N14="","",(+N14))</f>
        <v>31.631714832500002</v>
      </c>
      <c r="P14" s="12">
        <f t="shared" ref="P14" si="47">IF(O14="","",(+O14))</f>
        <v>31.631714832500002</v>
      </c>
      <c r="Q14" s="12">
        <f t="shared" ref="Q14" si="48">IF(P14="","",(+P14))</f>
        <v>31.631714832500002</v>
      </c>
      <c r="R14" s="12">
        <f t="shared" ref="R14" si="49">IF(Q14="","",+Q14*$R$6)</f>
        <v>32.580666277475004</v>
      </c>
      <c r="S14" s="12">
        <f t="shared" ref="S14" si="50">IF(R14="","",+R14)</f>
        <v>32.580666277475004</v>
      </c>
    </row>
    <row r="15" spans="1:19" x14ac:dyDescent="0.25">
      <c r="A15" s="39" t="s">
        <v>8</v>
      </c>
      <c r="B15" s="39" t="s">
        <v>169</v>
      </c>
      <c r="C15" s="44"/>
      <c r="E15" s="11" t="str">
        <f t="shared" ref="E15" si="51">IF($B15="","","Union-Hrly - Other Offdty hrs/emp")</f>
        <v>Union-Hrly - Other Offdty hrs/emp</v>
      </c>
      <c r="F15" s="11">
        <f t="shared" ca="1" si="38"/>
        <v>2018</v>
      </c>
      <c r="G15" s="11" t="str">
        <f t="shared" si="24"/>
        <v>001280</v>
      </c>
      <c r="H15" s="36">
        <f t="shared" ref="H15:S15" si="52">IF(G15="","",IF(H$7="FEB",8,0))</f>
        <v>0</v>
      </c>
      <c r="I15" s="36">
        <f t="shared" si="52"/>
        <v>8</v>
      </c>
      <c r="J15" s="36">
        <f t="shared" si="52"/>
        <v>0</v>
      </c>
      <c r="K15" s="36">
        <f t="shared" si="52"/>
        <v>0</v>
      </c>
      <c r="L15" s="36">
        <f t="shared" si="52"/>
        <v>0</v>
      </c>
      <c r="M15" s="36">
        <f t="shared" si="52"/>
        <v>0</v>
      </c>
      <c r="N15" s="36">
        <f t="shared" si="52"/>
        <v>0</v>
      </c>
      <c r="O15" s="36">
        <f t="shared" si="52"/>
        <v>0</v>
      </c>
      <c r="P15" s="36">
        <f t="shared" si="52"/>
        <v>0</v>
      </c>
      <c r="Q15" s="36">
        <f t="shared" si="52"/>
        <v>0</v>
      </c>
      <c r="R15" s="36">
        <f t="shared" si="52"/>
        <v>0</v>
      </c>
      <c r="S15" s="36">
        <f t="shared" si="52"/>
        <v>0</v>
      </c>
    </row>
    <row r="16" spans="1:19" x14ac:dyDescent="0.25">
      <c r="A16" s="39" t="s">
        <v>8</v>
      </c>
      <c r="B16" s="39" t="s">
        <v>139</v>
      </c>
      <c r="C16" s="44">
        <v>680</v>
      </c>
      <c r="E16" s="11" t="str">
        <f t="shared" ref="E16" si="53">IF($B16="","","Union-Hrly - Vacation Hours")</f>
        <v>Union-Hrly - Vacation Hours</v>
      </c>
      <c r="F16" s="11">
        <f t="shared" ca="1" si="38"/>
        <v>2018</v>
      </c>
      <c r="G16" s="11" t="str">
        <f t="shared" si="24"/>
        <v>001280</v>
      </c>
      <c r="H16" s="33">
        <f>IF(G16="","",($C16*'VACSICK EST'!C$50))</f>
        <v>28.776602354412777</v>
      </c>
      <c r="I16" s="33">
        <f>IF(H16="","",($C16*'VACSICK EST'!D$50))</f>
        <v>30.665234762357379</v>
      </c>
      <c r="J16" s="33">
        <f>IF(I16="","",($C16*'VACSICK EST'!E$50))</f>
        <v>32.55386717030197</v>
      </c>
      <c r="K16" s="33">
        <f>IF(J16="","",($C16*'VACSICK EST'!F$50))</f>
        <v>47.328288750910367</v>
      </c>
      <c r="L16" s="33">
        <f>IF(K16="","",($C16*'VACSICK EST'!G$50))</f>
        <v>59.121189303510228</v>
      </c>
      <c r="M16" s="33">
        <f>IF(L16="","",($C16*'VACSICK EST'!H$50))</f>
        <v>66.788757082371532</v>
      </c>
      <c r="N16" s="33">
        <f>IF(M16="","",($C16*'VACSICK EST'!I$50))</f>
        <v>77.29682800278151</v>
      </c>
      <c r="O16" s="33">
        <f>IF(N16="","",($C16*'VACSICK EST'!J$50))</f>
        <v>52.328827772360128</v>
      </c>
      <c r="P16" s="33">
        <f>IF(O16="","",($C16*'VACSICK EST'!K$50))</f>
        <v>46.592981200083933</v>
      </c>
      <c r="Q16" s="33">
        <f>IF(P16="","",($C16*'VACSICK EST'!L$50))</f>
        <v>61.498347960976496</v>
      </c>
      <c r="R16" s="33">
        <f>IF(Q16="","",($C16*'VACSICK EST'!M$50))</f>
        <v>58.961145194274032</v>
      </c>
      <c r="S16" s="33">
        <f>IF(R16="","",($C16*'VACSICK EST'!N$50))</f>
        <v>118.08793044565964</v>
      </c>
    </row>
    <row r="17" spans="1:19" x14ac:dyDescent="0.25">
      <c r="A17" s="39" t="s">
        <v>8</v>
      </c>
      <c r="B17" s="39" t="s">
        <v>95</v>
      </c>
      <c r="C17" s="44">
        <v>160</v>
      </c>
      <c r="E17" s="11" t="str">
        <f t="shared" ref="E17" si="54">IF($B17="","","Union-Hrly - Sick Time Hours")</f>
        <v>Union-Hrly - Sick Time Hours</v>
      </c>
      <c r="F17" s="11">
        <f t="shared" ca="1" si="38"/>
        <v>2018</v>
      </c>
      <c r="G17" s="11" t="str">
        <f t="shared" si="24"/>
        <v>001280</v>
      </c>
      <c r="H17" s="33">
        <f>IF(G17="","",($C17*'VACSICK EST'!C$30))</f>
        <v>20.08251915948993</v>
      </c>
      <c r="I17" s="33">
        <f>IF(H17="","",($C17*'VACSICK EST'!D$30))</f>
        <v>17.301851438158501</v>
      </c>
      <c r="J17" s="33">
        <f>IF(I17="","",($C17*'VACSICK EST'!E$30))</f>
        <v>15.946531231906194</v>
      </c>
      <c r="K17" s="33">
        <f>IF(J17="","",($C17*'VACSICK EST'!F$30))</f>
        <v>14.1250917512754</v>
      </c>
      <c r="L17" s="33">
        <f>IF(K17="","",($C17*'VACSICK EST'!G$30))</f>
        <v>11.712796852418359</v>
      </c>
      <c r="M17" s="33">
        <f>IF(L17="","",($C17*'VACSICK EST'!H$30))</f>
        <v>10.871739695362969</v>
      </c>
      <c r="N17" s="33">
        <f>IF(M17="","",($C17*'VACSICK EST'!I$30))</f>
        <v>11.658088017397411</v>
      </c>
      <c r="O17" s="33">
        <f>IF(N17="","",($C17*'VACSICK EST'!J$30))</f>
        <v>12.52978212206453</v>
      </c>
      <c r="P17" s="33">
        <f>IF(O17="","",($C17*'VACSICK EST'!K$30))</f>
        <v>11.560341565493315</v>
      </c>
      <c r="Q17" s="33">
        <f>IF(P17="","",($C17*'VACSICK EST'!L$30))</f>
        <v>11.423934203507748</v>
      </c>
      <c r="R17" s="33">
        <f>IF(Q17="","",($C17*'VACSICK EST'!M$30))</f>
        <v>10.649257099611111</v>
      </c>
      <c r="S17" s="33">
        <f>IF(R17="","",($C17*'VACSICK EST'!N$30))</f>
        <v>12.138066863314535</v>
      </c>
    </row>
    <row r="18" spans="1:19" x14ac:dyDescent="0.25">
      <c r="A18" s="39" t="s">
        <v>9</v>
      </c>
      <c r="B18" s="39" t="s">
        <v>93</v>
      </c>
      <c r="C18" s="44">
        <v>21</v>
      </c>
      <c r="E18" s="11" t="str">
        <f t="shared" ref="E18" si="55">IF($B18="","","Union-Hrly - Headcount")</f>
        <v>Union-Hrly - Headcount</v>
      </c>
      <c r="F18" s="11">
        <f t="shared" ca="1" si="38"/>
        <v>2018</v>
      </c>
      <c r="G18" s="11" t="str">
        <f t="shared" si="24"/>
        <v>001295</v>
      </c>
      <c r="H18" s="13">
        <f t="shared" ref="H18" si="56">IF(G18="","",(IF($C18=0,0,$C18)))</f>
        <v>21</v>
      </c>
      <c r="I18" s="13">
        <f t="shared" ref="I18" si="57">IF(H18="","",(IF($C18=0,0,$C18)))</f>
        <v>21</v>
      </c>
      <c r="J18" s="13">
        <f t="shared" ref="J18" si="58">IF(I18="","",(IF($C18=0,0,$C18)))</f>
        <v>21</v>
      </c>
      <c r="K18" s="13">
        <f t="shared" ref="K18" si="59">IF(J18="","",(IF($C18=0,0,$C18)))</f>
        <v>21</v>
      </c>
      <c r="L18" s="13">
        <f t="shared" ref="L18" si="60">IF(K18="","",(IF($C18=0,0,$C18)))</f>
        <v>21</v>
      </c>
      <c r="M18" s="13">
        <f t="shared" ref="M18" si="61">IF(L18="","",(IF($C18=0,0,$C18)))</f>
        <v>21</v>
      </c>
      <c r="N18" s="13">
        <f t="shared" ref="N18" si="62">IF(M18="","",(IF($C18=0,0,$C18)))</f>
        <v>21</v>
      </c>
      <c r="O18" s="13">
        <f t="shared" ref="O18" si="63">IF(N18="","",(IF($C18=0,0,$C18)))</f>
        <v>21</v>
      </c>
      <c r="P18" s="13">
        <f t="shared" ref="P18" si="64">IF(O18="","",(IF($C18=0,0,$C18)))</f>
        <v>21</v>
      </c>
      <c r="Q18" s="13">
        <f t="shared" ref="Q18" si="65">IF(P18="","",(IF($C18=0,0,$C18)))</f>
        <v>21</v>
      </c>
      <c r="R18" s="13">
        <f t="shared" ref="R18" si="66">IF(Q18="","",(IF($C18=0,0,$C18)))</f>
        <v>21</v>
      </c>
      <c r="S18" s="13">
        <f t="shared" ref="S18" si="67">IF(R18="","",(IF($C18=0,0,$C18)))</f>
        <v>21</v>
      </c>
    </row>
    <row r="19" spans="1:19" x14ac:dyDescent="0.25">
      <c r="A19" s="39" t="s">
        <v>9</v>
      </c>
      <c r="B19" s="39" t="s">
        <v>92</v>
      </c>
      <c r="C19" s="44">
        <v>31.726190476190471</v>
      </c>
      <c r="E19" s="11" t="str">
        <f t="shared" ref="E19" si="68">IF($B19="","","Union-Hrly - Avg Hourly Rate")</f>
        <v>Union-Hrly - Avg Hourly Rate</v>
      </c>
      <c r="F19" s="11">
        <f t="shared" ca="1" si="38"/>
        <v>2018</v>
      </c>
      <c r="G19" s="11" t="str">
        <f t="shared" si="24"/>
        <v>001295</v>
      </c>
      <c r="H19" s="12">
        <f t="shared" ref="H19" si="69">IF(G19="","",(IF(C19=0,0,C19)*$G$4*$H$4*$I$4*$J$4))</f>
        <v>34.668064940476192</v>
      </c>
      <c r="I19" s="12">
        <f t="shared" ref="I19" si="70">IF(H19="","",(+H19))</f>
        <v>34.668064940476192</v>
      </c>
      <c r="J19" s="12">
        <f t="shared" ref="J19" si="71">IF(I19="","",(+I19))</f>
        <v>34.668064940476192</v>
      </c>
      <c r="K19" s="12">
        <f t="shared" ref="K19" si="72">IF(J19="","",(+J19))</f>
        <v>34.668064940476192</v>
      </c>
      <c r="L19" s="12">
        <f t="shared" ref="L19" si="73">IF(K19="","",(+K19))</f>
        <v>34.668064940476192</v>
      </c>
      <c r="M19" s="12">
        <f t="shared" ref="M19" si="74">IF(L19="","",(+L19))</f>
        <v>34.668064940476192</v>
      </c>
      <c r="N19" s="12">
        <f t="shared" ref="N19" si="75">IF(M19="","",(+M19))</f>
        <v>34.668064940476192</v>
      </c>
      <c r="O19" s="12">
        <f t="shared" ref="O19" si="76">IF(N19="","",(+N19))</f>
        <v>34.668064940476192</v>
      </c>
      <c r="P19" s="12">
        <f t="shared" ref="P19" si="77">IF(O19="","",(+O19))</f>
        <v>34.668064940476192</v>
      </c>
      <c r="Q19" s="12">
        <f t="shared" ref="Q19" si="78">IF(P19="","",(+P19))</f>
        <v>34.668064940476192</v>
      </c>
      <c r="R19" s="12">
        <f t="shared" ref="R19" si="79">IF(Q19="","",+Q19*$R$6)</f>
        <v>35.70810688869048</v>
      </c>
      <c r="S19" s="12">
        <f t="shared" ref="S19" si="80">IF(R19="","",+R19)</f>
        <v>35.70810688869048</v>
      </c>
    </row>
    <row r="20" spans="1:19" x14ac:dyDescent="0.25">
      <c r="A20" s="39" t="s">
        <v>9</v>
      </c>
      <c r="B20" s="39" t="s">
        <v>169</v>
      </c>
      <c r="C20" s="44"/>
      <c r="E20" s="11" t="str">
        <f t="shared" ref="E20" si="81">IF($B20="","","Union-Hrly - Other Offdty hrs/emp")</f>
        <v>Union-Hrly - Other Offdty hrs/emp</v>
      </c>
      <c r="F20" s="11">
        <f t="shared" ca="1" si="38"/>
        <v>2018</v>
      </c>
      <c r="G20" s="11" t="str">
        <f t="shared" si="24"/>
        <v>001295</v>
      </c>
      <c r="H20" s="36">
        <f t="shared" ref="H20:S20" si="82">IF(G20="","",IF(H$7="FEB",8,0))</f>
        <v>0</v>
      </c>
      <c r="I20" s="36">
        <f t="shared" si="82"/>
        <v>8</v>
      </c>
      <c r="J20" s="36">
        <f t="shared" si="82"/>
        <v>0</v>
      </c>
      <c r="K20" s="36">
        <f t="shared" si="82"/>
        <v>0</v>
      </c>
      <c r="L20" s="36">
        <f t="shared" si="82"/>
        <v>0</v>
      </c>
      <c r="M20" s="36">
        <f t="shared" si="82"/>
        <v>0</v>
      </c>
      <c r="N20" s="36">
        <f t="shared" si="82"/>
        <v>0</v>
      </c>
      <c r="O20" s="36">
        <f t="shared" si="82"/>
        <v>0</v>
      </c>
      <c r="P20" s="36">
        <f t="shared" si="82"/>
        <v>0</v>
      </c>
      <c r="Q20" s="36">
        <f t="shared" si="82"/>
        <v>0</v>
      </c>
      <c r="R20" s="36">
        <f t="shared" si="82"/>
        <v>0</v>
      </c>
      <c r="S20" s="36">
        <f t="shared" si="82"/>
        <v>0</v>
      </c>
    </row>
    <row r="21" spans="1:19" x14ac:dyDescent="0.25">
      <c r="A21" s="39" t="s">
        <v>9</v>
      </c>
      <c r="B21" s="45" t="s">
        <v>139</v>
      </c>
      <c r="C21" s="44">
        <v>3680</v>
      </c>
      <c r="E21" s="11" t="str">
        <f t="shared" ref="E21" si="83">IF($B21="","","Union-Hrly - Vacation Hours")</f>
        <v>Union-Hrly - Vacation Hours</v>
      </c>
      <c r="F21" s="11">
        <f t="shared" ca="1" si="38"/>
        <v>2018</v>
      </c>
      <c r="G21" s="11" t="str">
        <f t="shared" si="24"/>
        <v>001295</v>
      </c>
      <c r="H21" s="33">
        <f>IF(G21="","",($C21*'VACSICK EST'!C$50))</f>
        <v>155.73220097682207</v>
      </c>
      <c r="I21" s="33">
        <f>IF(H21="","",($C21*'VACSICK EST'!D$50))</f>
        <v>165.95303518452226</v>
      </c>
      <c r="J21" s="33">
        <f>IF(I21="","",($C21*'VACSICK EST'!E$50))</f>
        <v>176.17386939222246</v>
      </c>
      <c r="K21" s="33">
        <f>IF(J21="","",($C21*'VACSICK EST'!F$50))</f>
        <v>256.12956265198551</v>
      </c>
      <c r="L21" s="33">
        <f>IF(K21="","",($C21*'VACSICK EST'!G$50))</f>
        <v>319.94996564252591</v>
      </c>
      <c r="M21" s="33">
        <f>IF(L21="","",($C21*'VACSICK EST'!H$50))</f>
        <v>361.44503832812831</v>
      </c>
      <c r="N21" s="33">
        <f>IF(M21="","",($C21*'VACSICK EST'!I$50))</f>
        <v>418.31224566211171</v>
      </c>
      <c r="O21" s="33">
        <f>IF(N21="","",($C21*'VACSICK EST'!J$50))</f>
        <v>283.19130323865483</v>
      </c>
      <c r="P21" s="33">
        <f>IF(O21="","",($C21*'VACSICK EST'!K$50))</f>
        <v>252.15025120045425</v>
      </c>
      <c r="Q21" s="33">
        <f>IF(P21="","",($C21*'VACSICK EST'!L$50))</f>
        <v>332.81458896528454</v>
      </c>
      <c r="R21" s="33">
        <f>IF(Q21="","",($C21*'VACSICK EST'!M$50))</f>
        <v>319.08384458077711</v>
      </c>
      <c r="S21" s="33">
        <f>IF(R21="","",($C21*'VACSICK EST'!N$50))</f>
        <v>639.06409417651093</v>
      </c>
    </row>
    <row r="22" spans="1:19" x14ac:dyDescent="0.25">
      <c r="A22" s="39" t="s">
        <v>9</v>
      </c>
      <c r="B22" s="39" t="s">
        <v>95</v>
      </c>
      <c r="C22" s="44">
        <v>840</v>
      </c>
      <c r="E22" s="11" t="str">
        <f t="shared" ref="E22" si="84">IF($B22="","","Union-Hrly - Sick Time Hours")</f>
        <v>Union-Hrly - Sick Time Hours</v>
      </c>
      <c r="F22" s="11">
        <f t="shared" ca="1" si="38"/>
        <v>2018</v>
      </c>
      <c r="G22" s="11" t="str">
        <f t="shared" si="24"/>
        <v>001295</v>
      </c>
      <c r="H22" s="33">
        <f>IF(G22="","",($C22*'VACSICK EST'!C$30))</f>
        <v>105.43322558732214</v>
      </c>
      <c r="I22" s="33">
        <f>IF(H22="","",($C22*'VACSICK EST'!D$30))</f>
        <v>90.834720050332123</v>
      </c>
      <c r="J22" s="33">
        <f>IF(I22="","",($C22*'VACSICK EST'!E$30))</f>
        <v>83.719288967507509</v>
      </c>
      <c r="K22" s="33">
        <f>IF(J22="","",($C22*'VACSICK EST'!F$30))</f>
        <v>74.156731694195855</v>
      </c>
      <c r="L22" s="33">
        <f>IF(K22="","",($C22*'VACSICK EST'!G$30))</f>
        <v>61.492183475196384</v>
      </c>
      <c r="M22" s="33">
        <f>IF(L22="","",($C22*'VACSICK EST'!H$30))</f>
        <v>57.076633400655588</v>
      </c>
      <c r="N22" s="33">
        <f>IF(M22="","",($C22*'VACSICK EST'!I$30))</f>
        <v>61.204962091336405</v>
      </c>
      <c r="O22" s="33">
        <f>IF(N22="","",($C22*'VACSICK EST'!J$30))</f>
        <v>65.781356140838781</v>
      </c>
      <c r="P22" s="33">
        <f>IF(O22="","",($C22*'VACSICK EST'!K$30))</f>
        <v>60.691793218839905</v>
      </c>
      <c r="Q22" s="33">
        <f>IF(P22="","",($C22*'VACSICK EST'!L$30))</f>
        <v>59.975654568415678</v>
      </c>
      <c r="R22" s="33">
        <f>IF(Q22="","",($C22*'VACSICK EST'!M$30))</f>
        <v>55.908599772958333</v>
      </c>
      <c r="S22" s="33">
        <f>IF(R22="","",($C22*'VACSICK EST'!N$30))</f>
        <v>63.724851032401304</v>
      </c>
    </row>
    <row r="23" spans="1:19" x14ac:dyDescent="0.25">
      <c r="A23" s="39" t="s">
        <v>12</v>
      </c>
      <c r="B23" s="39" t="s">
        <v>93</v>
      </c>
      <c r="C23" s="44">
        <v>9</v>
      </c>
      <c r="E23" s="11" t="str">
        <f t="shared" ref="E23" si="85">IF($B23="","","Union-Hrly - Headcount")</f>
        <v>Union-Hrly - Headcount</v>
      </c>
      <c r="F23" s="11">
        <f t="shared" ca="1" si="38"/>
        <v>2018</v>
      </c>
      <c r="G23" s="11" t="str">
        <f t="shared" si="24"/>
        <v>001345</v>
      </c>
      <c r="H23" s="13">
        <f t="shared" ref="H23" si="86">IF(G23="","",(IF($C23=0,0,$C23)))</f>
        <v>9</v>
      </c>
      <c r="I23" s="13">
        <f t="shared" ref="I23" si="87">IF(H23="","",(IF($C23=0,0,$C23)))</f>
        <v>9</v>
      </c>
      <c r="J23" s="13">
        <f t="shared" ref="J23" si="88">IF(I23="","",(IF($C23=0,0,$C23)))</f>
        <v>9</v>
      </c>
      <c r="K23" s="13">
        <f t="shared" ref="K23" si="89">IF(J23="","",(IF($C23=0,0,$C23)))</f>
        <v>9</v>
      </c>
      <c r="L23" s="13">
        <f t="shared" ref="L23" si="90">IF(K23="","",(IF($C23=0,0,$C23)))</f>
        <v>9</v>
      </c>
      <c r="M23" s="13">
        <f t="shared" ref="M23" si="91">IF(L23="","",(IF($C23=0,0,$C23)))</f>
        <v>9</v>
      </c>
      <c r="N23" s="13">
        <f t="shared" ref="N23" si="92">IF(M23="","",(IF($C23=0,0,$C23)))</f>
        <v>9</v>
      </c>
      <c r="O23" s="13">
        <f t="shared" ref="O23" si="93">IF(N23="","",(IF($C23=0,0,$C23)))</f>
        <v>9</v>
      </c>
      <c r="P23" s="13">
        <f t="shared" ref="P23" si="94">IF(O23="","",(IF($C23=0,0,$C23)))</f>
        <v>9</v>
      </c>
      <c r="Q23" s="13">
        <f t="shared" ref="Q23" si="95">IF(P23="","",(IF($C23=0,0,$C23)))</f>
        <v>9</v>
      </c>
      <c r="R23" s="13">
        <f t="shared" ref="R23" si="96">IF(Q23="","",(IF($C23=0,0,$C23)))</f>
        <v>9</v>
      </c>
      <c r="S23" s="13">
        <f t="shared" ref="S23" si="97">IF(R23="","",(IF($C23=0,0,$C23)))</f>
        <v>9</v>
      </c>
    </row>
    <row r="24" spans="1:19" x14ac:dyDescent="0.25">
      <c r="A24" s="39" t="s">
        <v>12</v>
      </c>
      <c r="B24" s="39" t="s">
        <v>92</v>
      </c>
      <c r="C24" s="44">
        <v>33.111111111111114</v>
      </c>
      <c r="E24" s="11" t="str">
        <f t="shared" ref="E24" si="98">IF($B24="","","Union-Hrly - Avg Hourly Rate")</f>
        <v>Union-Hrly - Avg Hourly Rate</v>
      </c>
      <c r="F24" s="11">
        <f t="shared" ca="1" si="38"/>
        <v>2018</v>
      </c>
      <c r="G24" s="11" t="str">
        <f t="shared" si="24"/>
        <v>001345</v>
      </c>
      <c r="H24" s="12">
        <f t="shared" ref="H24" si="99">IF(G24="","",(IF(C24=0,0,C24)*$G$4*$H$4*$I$4*$J$4))</f>
        <v>36.181405111111118</v>
      </c>
      <c r="I24" s="12">
        <f t="shared" ref="I24" si="100">IF(H24="","",(+H24))</f>
        <v>36.181405111111118</v>
      </c>
      <c r="J24" s="12">
        <f t="shared" ref="J24" si="101">IF(I24="","",(+I24))</f>
        <v>36.181405111111118</v>
      </c>
      <c r="K24" s="12">
        <f t="shared" ref="K24" si="102">IF(J24="","",(+J24))</f>
        <v>36.181405111111118</v>
      </c>
      <c r="L24" s="12">
        <f t="shared" ref="L24" si="103">IF(K24="","",(+K24))</f>
        <v>36.181405111111118</v>
      </c>
      <c r="M24" s="12">
        <f t="shared" ref="M24" si="104">IF(L24="","",(+L24))</f>
        <v>36.181405111111118</v>
      </c>
      <c r="N24" s="12">
        <f t="shared" ref="N24" si="105">IF(M24="","",(+M24))</f>
        <v>36.181405111111118</v>
      </c>
      <c r="O24" s="12">
        <f t="shared" ref="O24" si="106">IF(N24="","",(+N24))</f>
        <v>36.181405111111118</v>
      </c>
      <c r="P24" s="12">
        <f t="shared" ref="P24" si="107">IF(O24="","",(+O24))</f>
        <v>36.181405111111118</v>
      </c>
      <c r="Q24" s="12">
        <f t="shared" ref="Q24" si="108">IF(P24="","",(+P24))</f>
        <v>36.181405111111118</v>
      </c>
      <c r="R24" s="12">
        <f t="shared" ref="R24" si="109">IF(Q24="","",+Q24*$R$6)</f>
        <v>37.266847264444451</v>
      </c>
      <c r="S24" s="12">
        <f t="shared" ref="S24" si="110">IF(R24="","",+R24)</f>
        <v>37.266847264444451</v>
      </c>
    </row>
    <row r="25" spans="1:19" x14ac:dyDescent="0.25">
      <c r="A25" s="39" t="s">
        <v>12</v>
      </c>
      <c r="B25" s="39" t="s">
        <v>169</v>
      </c>
      <c r="C25" s="44"/>
      <c r="E25" s="11" t="str">
        <f t="shared" ref="E25" si="111">IF($B25="","","Union-Hrly - Other Offdty hrs/emp")</f>
        <v>Union-Hrly - Other Offdty hrs/emp</v>
      </c>
      <c r="F25" s="11">
        <f t="shared" ca="1" si="38"/>
        <v>2018</v>
      </c>
      <c r="G25" s="11" t="str">
        <f t="shared" si="24"/>
        <v>001345</v>
      </c>
      <c r="H25" s="36">
        <f t="shared" ref="H25:S25" si="112">IF(G25="","",IF(H$7="FEB",8,0))</f>
        <v>0</v>
      </c>
      <c r="I25" s="36">
        <f t="shared" si="112"/>
        <v>8</v>
      </c>
      <c r="J25" s="36">
        <f t="shared" si="112"/>
        <v>0</v>
      </c>
      <c r="K25" s="36">
        <f t="shared" si="112"/>
        <v>0</v>
      </c>
      <c r="L25" s="36">
        <f t="shared" si="112"/>
        <v>0</v>
      </c>
      <c r="M25" s="36">
        <f t="shared" si="112"/>
        <v>0</v>
      </c>
      <c r="N25" s="36">
        <f t="shared" si="112"/>
        <v>0</v>
      </c>
      <c r="O25" s="36">
        <f t="shared" si="112"/>
        <v>0</v>
      </c>
      <c r="P25" s="36">
        <f t="shared" si="112"/>
        <v>0</v>
      </c>
      <c r="Q25" s="36">
        <f t="shared" si="112"/>
        <v>0</v>
      </c>
      <c r="R25" s="36">
        <f t="shared" si="112"/>
        <v>0</v>
      </c>
      <c r="S25" s="36">
        <f t="shared" si="112"/>
        <v>0</v>
      </c>
    </row>
    <row r="26" spans="1:19" x14ac:dyDescent="0.25">
      <c r="A26" s="39" t="s">
        <v>12</v>
      </c>
      <c r="B26" s="39" t="s">
        <v>139</v>
      </c>
      <c r="C26" s="44">
        <v>1560</v>
      </c>
      <c r="E26" s="11" t="str">
        <f t="shared" ref="E26" si="113">IF($B26="","","Union-Hrly - Vacation Hours")</f>
        <v>Union-Hrly - Vacation Hours</v>
      </c>
      <c r="F26" s="11">
        <f t="shared" ca="1" si="38"/>
        <v>2018</v>
      </c>
      <c r="G26" s="11" t="str">
        <f t="shared" si="24"/>
        <v>001345</v>
      </c>
      <c r="H26" s="33">
        <f>IF(G26="","",($C26*'VACSICK EST'!C$50))</f>
        <v>66.016911283652846</v>
      </c>
      <c r="I26" s="33">
        <f>IF(H26="","",($C26*'VACSICK EST'!D$50))</f>
        <v>70.349656219525741</v>
      </c>
      <c r="J26" s="33">
        <f>IF(I26="","",($C26*'VACSICK EST'!E$50))</f>
        <v>74.682401155398651</v>
      </c>
      <c r="K26" s="33">
        <f>IF(J26="","",($C26*'VACSICK EST'!F$50))</f>
        <v>108.57666242855908</v>
      </c>
      <c r="L26" s="33">
        <f>IF(K26="","",($C26*'VACSICK EST'!G$50))</f>
        <v>135.63096369628818</v>
      </c>
      <c r="M26" s="33">
        <f>IF(L26="","",($C26*'VACSICK EST'!H$50))</f>
        <v>153.22126624779352</v>
      </c>
      <c r="N26" s="33">
        <f>IF(M26="","",($C26*'VACSICK EST'!I$50))</f>
        <v>177.32801718285171</v>
      </c>
      <c r="O26" s="33">
        <f>IF(N26="","",($C26*'VACSICK EST'!J$50))</f>
        <v>120.04848724247324</v>
      </c>
      <c r="P26" s="33">
        <f>IF(O26="","",($C26*'VACSICK EST'!K$50))</f>
        <v>106.88978040019256</v>
      </c>
      <c r="Q26" s="33">
        <f>IF(P26="","",($C26*'VACSICK EST'!L$50))</f>
        <v>141.08444532224019</v>
      </c>
      <c r="R26" s="33">
        <f>IF(Q26="","",($C26*'VACSICK EST'!M$50))</f>
        <v>135.2638036809816</v>
      </c>
      <c r="S26" s="33">
        <f>IF(R26="","",($C26*'VACSICK EST'!N$50))</f>
        <v>270.90760514004268</v>
      </c>
    </row>
    <row r="27" spans="1:19" x14ac:dyDescent="0.25">
      <c r="A27" s="39" t="s">
        <v>12</v>
      </c>
      <c r="B27" s="39" t="s">
        <v>95</v>
      </c>
      <c r="C27" s="44">
        <v>360</v>
      </c>
      <c r="E27" s="11" t="str">
        <f t="shared" ref="E27" si="114">IF($B27="","","Union-Hrly - Sick Time Hours")</f>
        <v>Union-Hrly - Sick Time Hours</v>
      </c>
      <c r="F27" s="11">
        <f t="shared" ca="1" si="38"/>
        <v>2018</v>
      </c>
      <c r="G27" s="11" t="str">
        <f t="shared" si="24"/>
        <v>001345</v>
      </c>
      <c r="H27" s="33">
        <f>IF(G27="","",($C27*'VACSICK EST'!C$30))</f>
        <v>45.185668108852347</v>
      </c>
      <c r="I27" s="33">
        <f>IF(H27="","",($C27*'VACSICK EST'!D$30))</f>
        <v>38.929165735856621</v>
      </c>
      <c r="J27" s="33">
        <f>IF(I27="","",($C27*'VACSICK EST'!E$30))</f>
        <v>35.879695271788933</v>
      </c>
      <c r="K27" s="33">
        <f>IF(J27="","",($C27*'VACSICK EST'!F$30))</f>
        <v>31.781456440369652</v>
      </c>
      <c r="L27" s="33">
        <f>IF(K27="","",($C27*'VACSICK EST'!G$30))</f>
        <v>26.353792917941309</v>
      </c>
      <c r="M27" s="33">
        <f>IF(L27="","",($C27*'VACSICK EST'!H$30))</f>
        <v>24.461414314566682</v>
      </c>
      <c r="N27" s="33">
        <f>IF(M27="","",($C27*'VACSICK EST'!I$30))</f>
        <v>26.230698039144173</v>
      </c>
      <c r="O27" s="33">
        <f>IF(N27="","",($C27*'VACSICK EST'!J$30))</f>
        <v>28.192009774645193</v>
      </c>
      <c r="P27" s="33">
        <f>IF(O27="","",($C27*'VACSICK EST'!K$30))</f>
        <v>26.01076852235996</v>
      </c>
      <c r="Q27" s="33">
        <f>IF(P27="","",($C27*'VACSICK EST'!L$30))</f>
        <v>25.703851957892432</v>
      </c>
      <c r="R27" s="33">
        <f>IF(Q27="","",($C27*'VACSICK EST'!M$30))</f>
        <v>23.960828474125002</v>
      </c>
      <c r="S27" s="33">
        <f>IF(R27="","",($C27*'VACSICK EST'!N$30))</f>
        <v>27.3106504424577</v>
      </c>
    </row>
    <row r="28" spans="1:19" x14ac:dyDescent="0.25">
      <c r="A28" s="39" t="s">
        <v>15</v>
      </c>
      <c r="B28" s="39" t="s">
        <v>93</v>
      </c>
      <c r="C28" s="44">
        <v>4</v>
      </c>
      <c r="E28" s="11" t="str">
        <f t="shared" ref="E28" si="115">IF($B28="","","Union-Hrly - Headcount")</f>
        <v>Union-Hrly - Headcount</v>
      </c>
      <c r="F28" s="11">
        <f t="shared" ca="1" si="38"/>
        <v>2018</v>
      </c>
      <c r="G28" s="11" t="str">
        <f t="shared" si="24"/>
        <v>002060</v>
      </c>
      <c r="H28" s="13">
        <f t="shared" ref="H28" si="116">IF(G28="","",(IF($C28=0,0,$C28)))</f>
        <v>4</v>
      </c>
      <c r="I28" s="13">
        <f t="shared" ref="I28" si="117">IF(H28="","",(IF($C28=0,0,$C28)))</f>
        <v>4</v>
      </c>
      <c r="J28" s="13">
        <f t="shared" ref="J28" si="118">IF(I28="","",(IF($C28=0,0,$C28)))</f>
        <v>4</v>
      </c>
      <c r="K28" s="13">
        <f t="shared" ref="K28" si="119">IF(J28="","",(IF($C28=0,0,$C28)))</f>
        <v>4</v>
      </c>
      <c r="L28" s="13">
        <f t="shared" ref="L28" si="120">IF(K28="","",(IF($C28=0,0,$C28)))</f>
        <v>4</v>
      </c>
      <c r="M28" s="13">
        <f t="shared" ref="M28" si="121">IF(L28="","",(IF($C28=0,0,$C28)))</f>
        <v>4</v>
      </c>
      <c r="N28" s="13">
        <f t="shared" ref="N28" si="122">IF(M28="","",(IF($C28=0,0,$C28)))</f>
        <v>4</v>
      </c>
      <c r="O28" s="13">
        <f t="shared" ref="O28" si="123">IF(N28="","",(IF($C28=0,0,$C28)))</f>
        <v>4</v>
      </c>
      <c r="P28" s="13">
        <f t="shared" ref="P28" si="124">IF(O28="","",(IF($C28=0,0,$C28)))</f>
        <v>4</v>
      </c>
      <c r="Q28" s="13">
        <f t="shared" ref="Q28" si="125">IF(P28="","",(IF($C28=0,0,$C28)))</f>
        <v>4</v>
      </c>
      <c r="R28" s="13">
        <f t="shared" ref="R28" si="126">IF(Q28="","",(IF($C28=0,0,$C28)))</f>
        <v>4</v>
      </c>
      <c r="S28" s="13">
        <f t="shared" ref="S28" si="127">IF(R28="","",(IF($C28=0,0,$C28)))</f>
        <v>4</v>
      </c>
    </row>
    <row r="29" spans="1:19" x14ac:dyDescent="0.25">
      <c r="A29" s="39" t="s">
        <v>15</v>
      </c>
      <c r="B29" s="39" t="s">
        <v>92</v>
      </c>
      <c r="C29" s="44">
        <v>31.972499999999997</v>
      </c>
      <c r="E29" s="11" t="str">
        <f t="shared" ref="E29" si="128">IF($B29="","","Union-Hrly - Avg Hourly Rate")</f>
        <v>Union-Hrly - Avg Hourly Rate</v>
      </c>
      <c r="F29" s="11">
        <f t="shared" ca="1" si="38"/>
        <v>2018</v>
      </c>
      <c r="G29" s="11" t="str">
        <f t="shared" si="24"/>
        <v>002060</v>
      </c>
      <c r="H29" s="12">
        <f t="shared" ref="H29" si="129">IF(G29="","",(IF(C29=0,0,C29)*$G$4*$H$4*$I$4*$J$4))</f>
        <v>34.937214007500003</v>
      </c>
      <c r="I29" s="12">
        <f t="shared" ref="I29" si="130">IF(H29="","",(+H29))</f>
        <v>34.937214007500003</v>
      </c>
      <c r="J29" s="12">
        <f t="shared" ref="J29" si="131">IF(I29="","",(+I29))</f>
        <v>34.937214007500003</v>
      </c>
      <c r="K29" s="12">
        <f t="shared" ref="K29" si="132">IF(J29="","",(+J29))</f>
        <v>34.937214007500003</v>
      </c>
      <c r="L29" s="12">
        <f t="shared" ref="L29" si="133">IF(K29="","",(+K29))</f>
        <v>34.937214007500003</v>
      </c>
      <c r="M29" s="12">
        <f t="shared" ref="M29" si="134">IF(L29="","",(+L29))</f>
        <v>34.937214007500003</v>
      </c>
      <c r="N29" s="12">
        <f t="shared" ref="N29" si="135">IF(M29="","",(+M29))</f>
        <v>34.937214007500003</v>
      </c>
      <c r="O29" s="12">
        <f t="shared" ref="O29" si="136">IF(N29="","",(+N29))</f>
        <v>34.937214007500003</v>
      </c>
      <c r="P29" s="12">
        <f t="shared" ref="P29" si="137">IF(O29="","",(+O29))</f>
        <v>34.937214007500003</v>
      </c>
      <c r="Q29" s="12">
        <f t="shared" ref="Q29" si="138">IF(P29="","",(+P29))</f>
        <v>34.937214007500003</v>
      </c>
      <c r="R29" s="12">
        <f t="shared" ref="R29" si="139">IF(Q29="","",+Q29*$R$6)</f>
        <v>35.985330427725003</v>
      </c>
      <c r="S29" s="12">
        <f t="shared" ref="S29" si="140">IF(R29="","",+R29)</f>
        <v>35.985330427725003</v>
      </c>
    </row>
    <row r="30" spans="1:19" x14ac:dyDescent="0.25">
      <c r="A30" s="39" t="s">
        <v>15</v>
      </c>
      <c r="B30" s="39" t="s">
        <v>169</v>
      </c>
      <c r="C30" s="44"/>
      <c r="E30" s="11" t="str">
        <f t="shared" ref="E30" si="141">IF($B30="","","Union-Hrly - Other Offdty hrs/emp")</f>
        <v>Union-Hrly - Other Offdty hrs/emp</v>
      </c>
      <c r="F30" s="11">
        <f t="shared" ca="1" si="38"/>
        <v>2018</v>
      </c>
      <c r="G30" s="11" t="str">
        <f t="shared" si="24"/>
        <v>002060</v>
      </c>
      <c r="H30" s="36">
        <f t="shared" ref="H30:S30" si="142">IF(G30="","",IF(H$7="FEB",8,0))</f>
        <v>0</v>
      </c>
      <c r="I30" s="36">
        <f t="shared" si="142"/>
        <v>8</v>
      </c>
      <c r="J30" s="36">
        <f t="shared" si="142"/>
        <v>0</v>
      </c>
      <c r="K30" s="36">
        <f t="shared" si="142"/>
        <v>0</v>
      </c>
      <c r="L30" s="36">
        <f t="shared" si="142"/>
        <v>0</v>
      </c>
      <c r="M30" s="36">
        <f t="shared" si="142"/>
        <v>0</v>
      </c>
      <c r="N30" s="36">
        <f t="shared" si="142"/>
        <v>0</v>
      </c>
      <c r="O30" s="36">
        <f t="shared" si="142"/>
        <v>0</v>
      </c>
      <c r="P30" s="36">
        <f t="shared" si="142"/>
        <v>0</v>
      </c>
      <c r="Q30" s="36">
        <f t="shared" si="142"/>
        <v>0</v>
      </c>
      <c r="R30" s="36">
        <f t="shared" si="142"/>
        <v>0</v>
      </c>
      <c r="S30" s="36">
        <f t="shared" si="142"/>
        <v>0</v>
      </c>
    </row>
    <row r="31" spans="1:19" x14ac:dyDescent="0.25">
      <c r="A31" s="39" t="s">
        <v>15</v>
      </c>
      <c r="B31" s="39" t="s">
        <v>139</v>
      </c>
      <c r="C31" s="44">
        <v>600</v>
      </c>
      <c r="E31" s="11" t="str">
        <f t="shared" ref="E31" si="143">IF($B31="","","Union-Hrly - Vacation Hours")</f>
        <v>Union-Hrly - Vacation Hours</v>
      </c>
      <c r="F31" s="11">
        <f t="shared" ca="1" si="38"/>
        <v>2018</v>
      </c>
      <c r="G31" s="11" t="str">
        <f t="shared" si="24"/>
        <v>002060</v>
      </c>
      <c r="H31" s="33">
        <f>IF(G31="","",($C31*'VACSICK EST'!C$50))</f>
        <v>25.391119724481861</v>
      </c>
      <c r="I31" s="33">
        <f>IF(H31="","",($C31*'VACSICK EST'!D$50))</f>
        <v>27.057560084432978</v>
      </c>
      <c r="J31" s="33">
        <f>IF(I31="","",($C31*'VACSICK EST'!E$50))</f>
        <v>28.724000444384096</v>
      </c>
      <c r="K31" s="33">
        <f>IF(J31="","",($C31*'VACSICK EST'!F$50))</f>
        <v>41.760254780215028</v>
      </c>
      <c r="L31" s="33">
        <f>IF(K31="","",($C31*'VACSICK EST'!G$50))</f>
        <v>52.165755267803142</v>
      </c>
      <c r="M31" s="33">
        <f>IF(L31="","",($C31*'VACSICK EST'!H$50))</f>
        <v>58.931256249151353</v>
      </c>
      <c r="N31" s="33">
        <f>IF(M31="","",($C31*'VACSICK EST'!I$50))</f>
        <v>68.203083531866042</v>
      </c>
      <c r="O31" s="33">
        <f>IF(N31="","",($C31*'VACSICK EST'!J$50))</f>
        <v>46.172495093258938</v>
      </c>
      <c r="P31" s="33">
        <f>IF(O31="","",($C31*'VACSICK EST'!K$50))</f>
        <v>41.111454000074062</v>
      </c>
      <c r="Q31" s="33">
        <f>IF(P31="","",($C31*'VACSICK EST'!L$50))</f>
        <v>54.263248200861611</v>
      </c>
      <c r="R31" s="33">
        <f>IF(Q31="","",($C31*'VACSICK EST'!M$50))</f>
        <v>52.024539877300619</v>
      </c>
      <c r="S31" s="33">
        <f>IF(R31="","",($C31*'VACSICK EST'!N$50))</f>
        <v>104.19523274617026</v>
      </c>
    </row>
    <row r="32" spans="1:19" x14ac:dyDescent="0.25">
      <c r="A32" s="39" t="s">
        <v>15</v>
      </c>
      <c r="B32" s="39" t="s">
        <v>95</v>
      </c>
      <c r="C32" s="44">
        <v>160</v>
      </c>
      <c r="E32" s="11" t="str">
        <f t="shared" ref="E32" si="144">IF($B32="","","Union-Hrly - Sick Time Hours")</f>
        <v>Union-Hrly - Sick Time Hours</v>
      </c>
      <c r="F32" s="11">
        <f t="shared" ca="1" si="38"/>
        <v>2018</v>
      </c>
      <c r="G32" s="11" t="str">
        <f t="shared" si="24"/>
        <v>002060</v>
      </c>
      <c r="H32" s="33">
        <f>IF(G32="","",($C32*'VACSICK EST'!C$30))</f>
        <v>20.08251915948993</v>
      </c>
      <c r="I32" s="33">
        <f>IF(H32="","",($C32*'VACSICK EST'!D$30))</f>
        <v>17.301851438158501</v>
      </c>
      <c r="J32" s="33">
        <f>IF(I32="","",($C32*'VACSICK EST'!E$30))</f>
        <v>15.946531231906194</v>
      </c>
      <c r="K32" s="33">
        <f>IF(J32="","",($C32*'VACSICK EST'!F$30))</f>
        <v>14.1250917512754</v>
      </c>
      <c r="L32" s="33">
        <f>IF(K32="","",($C32*'VACSICK EST'!G$30))</f>
        <v>11.712796852418359</v>
      </c>
      <c r="M32" s="33">
        <f>IF(L32="","",($C32*'VACSICK EST'!H$30))</f>
        <v>10.871739695362969</v>
      </c>
      <c r="N32" s="33">
        <f>IF(M32="","",($C32*'VACSICK EST'!I$30))</f>
        <v>11.658088017397411</v>
      </c>
      <c r="O32" s="33">
        <f>IF(N32="","",($C32*'VACSICK EST'!J$30))</f>
        <v>12.52978212206453</v>
      </c>
      <c r="P32" s="33">
        <f>IF(O32="","",($C32*'VACSICK EST'!K$30))</f>
        <v>11.560341565493315</v>
      </c>
      <c r="Q32" s="33">
        <f>IF(P32="","",($C32*'VACSICK EST'!L$30))</f>
        <v>11.423934203507748</v>
      </c>
      <c r="R32" s="33">
        <f>IF(Q32="","",($C32*'VACSICK EST'!M$30))</f>
        <v>10.649257099611111</v>
      </c>
      <c r="S32" s="33">
        <f>IF(R32="","",($C32*'VACSICK EST'!N$30))</f>
        <v>12.138066863314535</v>
      </c>
    </row>
    <row r="33" spans="1:19" x14ac:dyDescent="0.25">
      <c r="A33" s="39" t="s">
        <v>16</v>
      </c>
      <c r="B33" s="39" t="s">
        <v>93</v>
      </c>
      <c r="C33" s="44">
        <v>6</v>
      </c>
      <c r="E33" s="11" t="str">
        <f t="shared" ref="E33" si="145">IF($B33="","","Union-Hrly - Headcount")</f>
        <v>Union-Hrly - Headcount</v>
      </c>
      <c r="F33" s="11">
        <f t="shared" ca="1" si="38"/>
        <v>2018</v>
      </c>
      <c r="G33" s="11" t="str">
        <f t="shared" si="24"/>
        <v>002120</v>
      </c>
      <c r="H33" s="13">
        <f t="shared" ref="H33" si="146">IF(G33="","",(IF($C33=0,0,$C33)))</f>
        <v>6</v>
      </c>
      <c r="I33" s="13">
        <f t="shared" ref="I33" si="147">IF(H33="","",(IF($C33=0,0,$C33)))</f>
        <v>6</v>
      </c>
      <c r="J33" s="13">
        <f t="shared" ref="J33" si="148">IF(I33="","",(IF($C33=0,0,$C33)))</f>
        <v>6</v>
      </c>
      <c r="K33" s="13">
        <f t="shared" ref="K33" si="149">IF(J33="","",(IF($C33=0,0,$C33)))</f>
        <v>6</v>
      </c>
      <c r="L33" s="13">
        <f t="shared" ref="L33" si="150">IF(K33="","",(IF($C33=0,0,$C33)))</f>
        <v>6</v>
      </c>
      <c r="M33" s="13">
        <f t="shared" ref="M33" si="151">IF(L33="","",(IF($C33=0,0,$C33)))</f>
        <v>6</v>
      </c>
      <c r="N33" s="13">
        <f t="shared" ref="N33" si="152">IF(M33="","",(IF($C33=0,0,$C33)))</f>
        <v>6</v>
      </c>
      <c r="O33" s="13">
        <f t="shared" ref="O33" si="153">IF(N33="","",(IF($C33=0,0,$C33)))</f>
        <v>6</v>
      </c>
      <c r="P33" s="13">
        <f t="shared" ref="P33" si="154">IF(O33="","",(IF($C33=0,0,$C33)))</f>
        <v>6</v>
      </c>
      <c r="Q33" s="13">
        <f t="shared" ref="Q33" si="155">IF(P33="","",(IF($C33=0,0,$C33)))</f>
        <v>6</v>
      </c>
      <c r="R33" s="13">
        <f t="shared" ref="R33" si="156">IF(Q33="","",(IF($C33=0,0,$C33)))</f>
        <v>6</v>
      </c>
      <c r="S33" s="13">
        <f t="shared" ref="S33" si="157">IF(R33="","",(IF($C33=0,0,$C33)))</f>
        <v>6</v>
      </c>
    </row>
    <row r="34" spans="1:19" x14ac:dyDescent="0.25">
      <c r="A34" s="39" t="s">
        <v>16</v>
      </c>
      <c r="B34" s="39" t="s">
        <v>92</v>
      </c>
      <c r="C34" s="44">
        <v>35.543333333333329</v>
      </c>
      <c r="E34" s="11" t="str">
        <f t="shared" ref="E34" si="158">IF($B34="","","Union-Hrly - Avg Hourly Rate")</f>
        <v>Union-Hrly - Avg Hourly Rate</v>
      </c>
      <c r="F34" s="11">
        <f t="shared" ca="1" si="38"/>
        <v>2018</v>
      </c>
      <c r="G34" s="11" t="str">
        <f t="shared" si="24"/>
        <v>002120</v>
      </c>
      <c r="H34" s="12">
        <f t="shared" ref="H34" si="159">IF(G34="","",(IF(C34=0,0,C34)*$G$4*$H$4*$I$4*$J$4))</f>
        <v>38.839160003333333</v>
      </c>
      <c r="I34" s="12">
        <f t="shared" ref="I34" si="160">IF(H34="","",(+H34))</f>
        <v>38.839160003333333</v>
      </c>
      <c r="J34" s="12">
        <f t="shared" ref="J34" si="161">IF(I34="","",(+I34))</f>
        <v>38.839160003333333</v>
      </c>
      <c r="K34" s="12">
        <f t="shared" ref="K34" si="162">IF(J34="","",(+J34))</f>
        <v>38.839160003333333</v>
      </c>
      <c r="L34" s="12">
        <f t="shared" ref="L34" si="163">IF(K34="","",(+K34))</f>
        <v>38.839160003333333</v>
      </c>
      <c r="M34" s="12">
        <f t="shared" ref="M34" si="164">IF(L34="","",(+L34))</f>
        <v>38.839160003333333</v>
      </c>
      <c r="N34" s="12">
        <f t="shared" ref="N34" si="165">IF(M34="","",(+M34))</f>
        <v>38.839160003333333</v>
      </c>
      <c r="O34" s="12">
        <f t="shared" ref="O34" si="166">IF(N34="","",(+N34))</f>
        <v>38.839160003333333</v>
      </c>
      <c r="P34" s="12">
        <f t="shared" ref="P34" si="167">IF(O34="","",(+O34))</f>
        <v>38.839160003333333</v>
      </c>
      <c r="Q34" s="12">
        <f t="shared" ref="Q34" si="168">IF(P34="","",(+P34))</f>
        <v>38.839160003333333</v>
      </c>
      <c r="R34" s="12">
        <f t="shared" ref="R34" si="169">IF(Q34="","",+Q34*$R$6)</f>
        <v>40.004334803433338</v>
      </c>
      <c r="S34" s="12">
        <f t="shared" ref="S34" si="170">IF(R34="","",+R34)</f>
        <v>40.004334803433338</v>
      </c>
    </row>
    <row r="35" spans="1:19" x14ac:dyDescent="0.25">
      <c r="A35" s="39" t="s">
        <v>16</v>
      </c>
      <c r="B35" s="39" t="s">
        <v>169</v>
      </c>
      <c r="C35" s="44"/>
      <c r="E35" s="11" t="str">
        <f t="shared" ref="E35" si="171">IF($B35="","","Union-Hrly - Other Offdty hrs/emp")</f>
        <v>Union-Hrly - Other Offdty hrs/emp</v>
      </c>
      <c r="F35" s="11">
        <f t="shared" ca="1" si="38"/>
        <v>2018</v>
      </c>
      <c r="G35" s="11" t="str">
        <f t="shared" si="24"/>
        <v>002120</v>
      </c>
      <c r="H35" s="36">
        <f t="shared" ref="H35:S35" si="172">IF(G35="","",IF(H$7="FEB",8,0))</f>
        <v>0</v>
      </c>
      <c r="I35" s="36">
        <f t="shared" si="172"/>
        <v>8</v>
      </c>
      <c r="J35" s="36">
        <f t="shared" si="172"/>
        <v>0</v>
      </c>
      <c r="K35" s="36">
        <f t="shared" si="172"/>
        <v>0</v>
      </c>
      <c r="L35" s="36">
        <f t="shared" si="172"/>
        <v>0</v>
      </c>
      <c r="M35" s="36">
        <f t="shared" si="172"/>
        <v>0</v>
      </c>
      <c r="N35" s="36">
        <f t="shared" si="172"/>
        <v>0</v>
      </c>
      <c r="O35" s="36">
        <f t="shared" si="172"/>
        <v>0</v>
      </c>
      <c r="P35" s="36">
        <f t="shared" si="172"/>
        <v>0</v>
      </c>
      <c r="Q35" s="36">
        <f t="shared" si="172"/>
        <v>0</v>
      </c>
      <c r="R35" s="36">
        <f t="shared" si="172"/>
        <v>0</v>
      </c>
      <c r="S35" s="36">
        <f t="shared" si="172"/>
        <v>0</v>
      </c>
    </row>
    <row r="36" spans="1:19" x14ac:dyDescent="0.25">
      <c r="A36" s="39" t="s">
        <v>16</v>
      </c>
      <c r="B36" s="39" t="s">
        <v>139</v>
      </c>
      <c r="C36" s="44">
        <v>1200</v>
      </c>
      <c r="E36" s="11" t="str">
        <f t="shared" ref="E36" si="173">IF($B36="","","Union-Hrly - Vacation Hours")</f>
        <v>Union-Hrly - Vacation Hours</v>
      </c>
      <c r="F36" s="11">
        <f t="shared" ca="1" si="38"/>
        <v>2018</v>
      </c>
      <c r="G36" s="11" t="str">
        <f t="shared" si="24"/>
        <v>002120</v>
      </c>
      <c r="H36" s="33">
        <f>IF(G36="","",($C36*'VACSICK EST'!C$50))</f>
        <v>50.782239448963722</v>
      </c>
      <c r="I36" s="33">
        <f>IF(H36="","",($C36*'VACSICK EST'!D$50))</f>
        <v>54.115120168865957</v>
      </c>
      <c r="J36" s="33">
        <f>IF(I36="","",($C36*'VACSICK EST'!E$50))</f>
        <v>57.448000888768192</v>
      </c>
      <c r="K36" s="33">
        <f>IF(J36="","",($C36*'VACSICK EST'!F$50))</f>
        <v>83.520509560430057</v>
      </c>
      <c r="L36" s="33">
        <f>IF(K36="","",($C36*'VACSICK EST'!G$50))</f>
        <v>104.33151053560628</v>
      </c>
      <c r="M36" s="33">
        <f>IF(L36="","",($C36*'VACSICK EST'!H$50))</f>
        <v>117.86251249830271</v>
      </c>
      <c r="N36" s="33">
        <f>IF(M36="","",($C36*'VACSICK EST'!I$50))</f>
        <v>136.40616706373208</v>
      </c>
      <c r="O36" s="33">
        <f>IF(N36="","",($C36*'VACSICK EST'!J$50))</f>
        <v>92.344990186517876</v>
      </c>
      <c r="P36" s="33">
        <f>IF(O36="","",($C36*'VACSICK EST'!K$50))</f>
        <v>82.222908000148124</v>
      </c>
      <c r="Q36" s="33">
        <f>IF(P36="","",($C36*'VACSICK EST'!L$50))</f>
        <v>108.52649640172322</v>
      </c>
      <c r="R36" s="33">
        <f>IF(Q36="","",($C36*'VACSICK EST'!M$50))</f>
        <v>104.04907975460124</v>
      </c>
      <c r="S36" s="33">
        <f>IF(R36="","",($C36*'VACSICK EST'!N$50))</f>
        <v>208.39046549234052</v>
      </c>
    </row>
    <row r="37" spans="1:19" x14ac:dyDescent="0.25">
      <c r="A37" s="39" t="s">
        <v>16</v>
      </c>
      <c r="B37" s="39" t="s">
        <v>95</v>
      </c>
      <c r="C37" s="44">
        <v>240</v>
      </c>
      <c r="E37" s="11" t="str">
        <f t="shared" ref="E37" si="174">IF($B37="","","Union-Hrly - Sick Time Hours")</f>
        <v>Union-Hrly - Sick Time Hours</v>
      </c>
      <c r="F37" s="11">
        <f t="shared" ca="1" si="38"/>
        <v>2018</v>
      </c>
      <c r="G37" s="11" t="str">
        <f t="shared" si="24"/>
        <v>002120</v>
      </c>
      <c r="H37" s="33">
        <f>IF(G37="","",($C37*'VACSICK EST'!C$30))</f>
        <v>30.123778739234897</v>
      </c>
      <c r="I37" s="33">
        <f>IF(H37="","",($C37*'VACSICK EST'!D$30))</f>
        <v>25.952777157237751</v>
      </c>
      <c r="J37" s="33">
        <f>IF(I37="","",($C37*'VACSICK EST'!E$30))</f>
        <v>23.919796847859292</v>
      </c>
      <c r="K37" s="33">
        <f>IF(J37="","",($C37*'VACSICK EST'!F$30))</f>
        <v>21.187637626913101</v>
      </c>
      <c r="L37" s="33">
        <f>IF(K37="","",($C37*'VACSICK EST'!G$30))</f>
        <v>17.569195278627539</v>
      </c>
      <c r="M37" s="33">
        <f>IF(L37="","",($C37*'VACSICK EST'!H$30))</f>
        <v>16.307609543044453</v>
      </c>
      <c r="N37" s="33">
        <f>IF(M37="","",($C37*'VACSICK EST'!I$30))</f>
        <v>17.487132026096116</v>
      </c>
      <c r="O37" s="33">
        <f>IF(N37="","",($C37*'VACSICK EST'!J$30))</f>
        <v>18.794673183096794</v>
      </c>
      <c r="P37" s="33">
        <f>IF(O37="","",($C37*'VACSICK EST'!K$30))</f>
        <v>17.340512348239972</v>
      </c>
      <c r="Q37" s="33">
        <f>IF(P37="","",($C37*'VACSICK EST'!L$30))</f>
        <v>17.135901305261623</v>
      </c>
      <c r="R37" s="33">
        <f>IF(Q37="","",($C37*'VACSICK EST'!M$30))</f>
        <v>15.973885649416667</v>
      </c>
      <c r="S37" s="33">
        <f>IF(R37="","",($C37*'VACSICK EST'!N$30))</f>
        <v>18.207100294971802</v>
      </c>
    </row>
    <row r="38" spans="1:19" x14ac:dyDescent="0.25">
      <c r="A38" s="39" t="s">
        <v>18</v>
      </c>
      <c r="B38" s="39" t="s">
        <v>93</v>
      </c>
      <c r="C38" s="44">
        <v>6</v>
      </c>
      <c r="E38" s="11" t="str">
        <f t="shared" ref="E38" si="175">IF($B38="","","Union-Hrly - Headcount")</f>
        <v>Union-Hrly - Headcount</v>
      </c>
      <c r="F38" s="11">
        <f t="shared" ca="1" si="38"/>
        <v>2018</v>
      </c>
      <c r="G38" s="11" t="str">
        <f t="shared" si="24"/>
        <v>002281</v>
      </c>
      <c r="H38" s="13">
        <f t="shared" ref="H38" si="176">IF(G38="","",(IF($C38=0,0,$C38)))</f>
        <v>6</v>
      </c>
      <c r="I38" s="13">
        <f t="shared" ref="I38" si="177">IF(H38="","",(IF($C38=0,0,$C38)))</f>
        <v>6</v>
      </c>
      <c r="J38" s="13">
        <f t="shared" ref="J38" si="178">IF(I38="","",(IF($C38=0,0,$C38)))</f>
        <v>6</v>
      </c>
      <c r="K38" s="13">
        <f t="shared" ref="K38" si="179">IF(J38="","",(IF($C38=0,0,$C38)))</f>
        <v>6</v>
      </c>
      <c r="L38" s="13">
        <f t="shared" ref="L38" si="180">IF(K38="","",(IF($C38=0,0,$C38)))</f>
        <v>6</v>
      </c>
      <c r="M38" s="13">
        <f t="shared" ref="M38" si="181">IF(L38="","",(IF($C38=0,0,$C38)))</f>
        <v>6</v>
      </c>
      <c r="N38" s="13">
        <f t="shared" ref="N38" si="182">IF(M38="","",(IF($C38=0,0,$C38)))</f>
        <v>6</v>
      </c>
      <c r="O38" s="13">
        <f t="shared" ref="O38" si="183">IF(N38="","",(IF($C38=0,0,$C38)))</f>
        <v>6</v>
      </c>
      <c r="P38" s="13">
        <f t="shared" ref="P38" si="184">IF(O38="","",(IF($C38=0,0,$C38)))</f>
        <v>6</v>
      </c>
      <c r="Q38" s="13">
        <f t="shared" ref="Q38" si="185">IF(P38="","",(IF($C38=0,0,$C38)))</f>
        <v>6</v>
      </c>
      <c r="R38" s="13">
        <f t="shared" ref="R38" si="186">IF(Q38="","",(IF($C38=0,0,$C38)))</f>
        <v>6</v>
      </c>
      <c r="S38" s="13">
        <f t="shared" ref="S38" si="187">IF(R38="","",(IF($C38=0,0,$C38)))</f>
        <v>6</v>
      </c>
    </row>
    <row r="39" spans="1:19" x14ac:dyDescent="0.25">
      <c r="A39" s="39" t="s">
        <v>18</v>
      </c>
      <c r="B39" s="39" t="s">
        <v>92</v>
      </c>
      <c r="C39" s="44">
        <v>35.29</v>
      </c>
      <c r="E39" s="11" t="str">
        <f t="shared" ref="E39" si="188">IF($B39="","","Union-Hrly - Avg Hourly Rate")</f>
        <v>Union-Hrly - Avg Hourly Rate</v>
      </c>
      <c r="F39" s="11">
        <f t="shared" ca="1" si="38"/>
        <v>2018</v>
      </c>
      <c r="G39" s="11" t="str">
        <f t="shared" si="24"/>
        <v>002281</v>
      </c>
      <c r="H39" s="12">
        <f t="shared" ref="H39" si="189">IF(G39="","",(IF(C39=0,0,C39)*$G$4*$H$4*$I$4*$J$4))</f>
        <v>38.562335830000002</v>
      </c>
      <c r="I39" s="12">
        <f t="shared" ref="I39" si="190">IF(H39="","",(+H39))</f>
        <v>38.562335830000002</v>
      </c>
      <c r="J39" s="12">
        <f t="shared" ref="J39" si="191">IF(I39="","",(+I39))</f>
        <v>38.562335830000002</v>
      </c>
      <c r="K39" s="12">
        <f t="shared" ref="K39" si="192">IF(J39="","",(+J39))</f>
        <v>38.562335830000002</v>
      </c>
      <c r="L39" s="12">
        <f t="shared" ref="L39" si="193">IF(K39="","",(+K39))</f>
        <v>38.562335830000002</v>
      </c>
      <c r="M39" s="12">
        <f t="shared" ref="M39" si="194">IF(L39="","",(+L39))</f>
        <v>38.562335830000002</v>
      </c>
      <c r="N39" s="12">
        <f t="shared" ref="N39" si="195">IF(M39="","",(+M39))</f>
        <v>38.562335830000002</v>
      </c>
      <c r="O39" s="12">
        <f t="shared" ref="O39" si="196">IF(N39="","",(+N39))</f>
        <v>38.562335830000002</v>
      </c>
      <c r="P39" s="12">
        <f t="shared" ref="P39" si="197">IF(O39="","",(+O39))</f>
        <v>38.562335830000002</v>
      </c>
      <c r="Q39" s="12">
        <f t="shared" ref="Q39" si="198">IF(P39="","",(+P39))</f>
        <v>38.562335830000002</v>
      </c>
      <c r="R39" s="12">
        <f t="shared" ref="R39" si="199">IF(Q39="","",+Q39*$R$6)</f>
        <v>39.719205904900001</v>
      </c>
      <c r="S39" s="12">
        <f t="shared" ref="S39" si="200">IF(R39="","",+R39)</f>
        <v>39.719205904900001</v>
      </c>
    </row>
    <row r="40" spans="1:19" x14ac:dyDescent="0.25">
      <c r="A40" s="39" t="s">
        <v>18</v>
      </c>
      <c r="B40" s="39" t="s">
        <v>169</v>
      </c>
      <c r="C40" s="44"/>
      <c r="E40" s="11" t="str">
        <f t="shared" ref="E40" si="201">IF($B40="","","Union-Hrly - Other Offdty hrs/emp")</f>
        <v>Union-Hrly - Other Offdty hrs/emp</v>
      </c>
      <c r="F40" s="11">
        <f t="shared" ca="1" si="38"/>
        <v>2018</v>
      </c>
      <c r="G40" s="11" t="str">
        <f t="shared" si="24"/>
        <v>002281</v>
      </c>
      <c r="H40" s="36">
        <f t="shared" ref="H40:S40" si="202">IF(G40="","",IF(H$7="FEB",8,0))</f>
        <v>0</v>
      </c>
      <c r="I40" s="36">
        <f t="shared" si="202"/>
        <v>8</v>
      </c>
      <c r="J40" s="36">
        <f t="shared" si="202"/>
        <v>0</v>
      </c>
      <c r="K40" s="36">
        <f t="shared" si="202"/>
        <v>0</v>
      </c>
      <c r="L40" s="36">
        <f t="shared" si="202"/>
        <v>0</v>
      </c>
      <c r="M40" s="36">
        <f t="shared" si="202"/>
        <v>0</v>
      </c>
      <c r="N40" s="36">
        <f t="shared" si="202"/>
        <v>0</v>
      </c>
      <c r="O40" s="36">
        <f t="shared" si="202"/>
        <v>0</v>
      </c>
      <c r="P40" s="36">
        <f t="shared" si="202"/>
        <v>0</v>
      </c>
      <c r="Q40" s="36">
        <f t="shared" si="202"/>
        <v>0</v>
      </c>
      <c r="R40" s="36">
        <f t="shared" si="202"/>
        <v>0</v>
      </c>
      <c r="S40" s="36">
        <f t="shared" si="202"/>
        <v>0</v>
      </c>
    </row>
    <row r="41" spans="1:19" x14ac:dyDescent="0.25">
      <c r="A41" s="39" t="s">
        <v>18</v>
      </c>
      <c r="B41" s="39" t="s">
        <v>139</v>
      </c>
      <c r="C41" s="44">
        <v>1200</v>
      </c>
      <c r="E41" s="11" t="str">
        <f t="shared" ref="E41" si="203">IF($B41="","","Union-Hrly - Vacation Hours")</f>
        <v>Union-Hrly - Vacation Hours</v>
      </c>
      <c r="F41" s="11">
        <f t="shared" ca="1" si="38"/>
        <v>2018</v>
      </c>
      <c r="G41" s="11" t="str">
        <f t="shared" si="24"/>
        <v>002281</v>
      </c>
      <c r="H41" s="33">
        <f>IF(G41="","",($C41*'VACSICK EST'!C$50))</f>
        <v>50.782239448963722</v>
      </c>
      <c r="I41" s="33">
        <f>IF(H41="","",($C41*'VACSICK EST'!D$50))</f>
        <v>54.115120168865957</v>
      </c>
      <c r="J41" s="33">
        <f>IF(I41="","",($C41*'VACSICK EST'!E$50))</f>
        <v>57.448000888768192</v>
      </c>
      <c r="K41" s="33">
        <f>IF(J41="","",($C41*'VACSICK EST'!F$50))</f>
        <v>83.520509560430057</v>
      </c>
      <c r="L41" s="33">
        <f>IF(K41="","",($C41*'VACSICK EST'!G$50))</f>
        <v>104.33151053560628</v>
      </c>
      <c r="M41" s="33">
        <f>IF(L41="","",($C41*'VACSICK EST'!H$50))</f>
        <v>117.86251249830271</v>
      </c>
      <c r="N41" s="33">
        <f>IF(M41="","",($C41*'VACSICK EST'!I$50))</f>
        <v>136.40616706373208</v>
      </c>
      <c r="O41" s="33">
        <f>IF(N41="","",($C41*'VACSICK EST'!J$50))</f>
        <v>92.344990186517876</v>
      </c>
      <c r="P41" s="33">
        <f>IF(O41="","",($C41*'VACSICK EST'!K$50))</f>
        <v>82.222908000148124</v>
      </c>
      <c r="Q41" s="33">
        <f>IF(P41="","",($C41*'VACSICK EST'!L$50))</f>
        <v>108.52649640172322</v>
      </c>
      <c r="R41" s="33">
        <f>IF(Q41="","",($C41*'VACSICK EST'!M$50))</f>
        <v>104.04907975460124</v>
      </c>
      <c r="S41" s="33">
        <f>IF(R41="","",($C41*'VACSICK EST'!N$50))</f>
        <v>208.39046549234052</v>
      </c>
    </row>
    <row r="42" spans="1:19" x14ac:dyDescent="0.25">
      <c r="A42" s="39" t="s">
        <v>18</v>
      </c>
      <c r="B42" s="39" t="s">
        <v>95</v>
      </c>
      <c r="C42" s="44">
        <v>240</v>
      </c>
      <c r="E42" s="11" t="str">
        <f t="shared" ref="E42" si="204">IF($B42="","","Union-Hrly - Sick Time Hours")</f>
        <v>Union-Hrly - Sick Time Hours</v>
      </c>
      <c r="F42" s="11">
        <f t="shared" ca="1" si="38"/>
        <v>2018</v>
      </c>
      <c r="G42" s="11" t="str">
        <f t="shared" si="24"/>
        <v>002281</v>
      </c>
      <c r="H42" s="33">
        <f>IF(G42="","",($C42*'VACSICK EST'!C$30))</f>
        <v>30.123778739234897</v>
      </c>
      <c r="I42" s="33">
        <f>IF(H42="","",($C42*'VACSICK EST'!D$30))</f>
        <v>25.952777157237751</v>
      </c>
      <c r="J42" s="33">
        <f>IF(I42="","",($C42*'VACSICK EST'!E$30))</f>
        <v>23.919796847859292</v>
      </c>
      <c r="K42" s="33">
        <f>IF(J42="","",($C42*'VACSICK EST'!F$30))</f>
        <v>21.187637626913101</v>
      </c>
      <c r="L42" s="33">
        <f>IF(K42="","",($C42*'VACSICK EST'!G$30))</f>
        <v>17.569195278627539</v>
      </c>
      <c r="M42" s="33">
        <f>IF(L42="","",($C42*'VACSICK EST'!H$30))</f>
        <v>16.307609543044453</v>
      </c>
      <c r="N42" s="33">
        <f>IF(M42="","",($C42*'VACSICK EST'!I$30))</f>
        <v>17.487132026096116</v>
      </c>
      <c r="O42" s="33">
        <f>IF(N42="","",($C42*'VACSICK EST'!J$30))</f>
        <v>18.794673183096794</v>
      </c>
      <c r="P42" s="33">
        <f>IF(O42="","",($C42*'VACSICK EST'!K$30))</f>
        <v>17.340512348239972</v>
      </c>
      <c r="Q42" s="33">
        <f>IF(P42="","",($C42*'VACSICK EST'!L$30))</f>
        <v>17.135901305261623</v>
      </c>
      <c r="R42" s="33">
        <f>IF(Q42="","",($C42*'VACSICK EST'!M$30))</f>
        <v>15.973885649416667</v>
      </c>
      <c r="S42" s="33">
        <f>IF(R42="","",($C42*'VACSICK EST'!N$30))</f>
        <v>18.207100294971802</v>
      </c>
    </row>
    <row r="43" spans="1:19" x14ac:dyDescent="0.25">
      <c r="A43" s="39" t="s">
        <v>19</v>
      </c>
      <c r="B43" s="39" t="s">
        <v>93</v>
      </c>
      <c r="C43" s="44">
        <v>13</v>
      </c>
      <c r="E43" s="11" t="str">
        <f t="shared" ref="E43" si="205">IF($B43="","","Union-Hrly - Headcount")</f>
        <v>Union-Hrly - Headcount</v>
      </c>
      <c r="F43" s="11">
        <f t="shared" ca="1" si="38"/>
        <v>2018</v>
      </c>
      <c r="G43" s="11" t="str">
        <f t="shared" si="24"/>
        <v>002282</v>
      </c>
      <c r="H43" s="13">
        <f t="shared" ref="H43" si="206">IF(G43="","",(IF($C43=0,0,$C43)))</f>
        <v>13</v>
      </c>
      <c r="I43" s="13">
        <f t="shared" ref="I43" si="207">IF(H43="","",(IF($C43=0,0,$C43)))</f>
        <v>13</v>
      </c>
      <c r="J43" s="13">
        <f t="shared" ref="J43" si="208">IF(I43="","",(IF($C43=0,0,$C43)))</f>
        <v>13</v>
      </c>
      <c r="K43" s="13">
        <f t="shared" ref="K43" si="209">IF(J43="","",(IF($C43=0,0,$C43)))</f>
        <v>13</v>
      </c>
      <c r="L43" s="13">
        <f t="shared" ref="L43" si="210">IF(K43="","",(IF($C43=0,0,$C43)))</f>
        <v>13</v>
      </c>
      <c r="M43" s="13">
        <f t="shared" ref="M43" si="211">IF(L43="","",(IF($C43=0,0,$C43)))</f>
        <v>13</v>
      </c>
      <c r="N43" s="13">
        <f t="shared" ref="N43" si="212">IF(M43="","",(IF($C43=0,0,$C43)))</f>
        <v>13</v>
      </c>
      <c r="O43" s="13">
        <f t="shared" ref="O43" si="213">IF(N43="","",(IF($C43=0,0,$C43)))</f>
        <v>13</v>
      </c>
      <c r="P43" s="13">
        <f t="shared" ref="P43" si="214">IF(O43="","",(IF($C43=0,0,$C43)))</f>
        <v>13</v>
      </c>
      <c r="Q43" s="13">
        <f t="shared" ref="Q43" si="215">IF(P43="","",(IF($C43=0,0,$C43)))</f>
        <v>13</v>
      </c>
      <c r="R43" s="13">
        <f t="shared" ref="R43" si="216">IF(Q43="","",(IF($C43=0,0,$C43)))</f>
        <v>13</v>
      </c>
      <c r="S43" s="13">
        <f t="shared" ref="S43" si="217">IF(R43="","",(IF($C43=0,0,$C43)))</f>
        <v>13</v>
      </c>
    </row>
    <row r="44" spans="1:19" x14ac:dyDescent="0.25">
      <c r="A44" s="39" t="s">
        <v>19</v>
      </c>
      <c r="B44" s="39" t="s">
        <v>92</v>
      </c>
      <c r="C44" s="44">
        <v>33.710000000000008</v>
      </c>
      <c r="E44" s="11" t="str">
        <f t="shared" ref="E44" si="218">IF($B44="","","Union-Hrly - Avg Hourly Rate")</f>
        <v>Union-Hrly - Avg Hourly Rate</v>
      </c>
      <c r="F44" s="11">
        <f t="shared" ca="1" si="38"/>
        <v>2018</v>
      </c>
      <c r="G44" s="11" t="str">
        <f t="shared" si="24"/>
        <v>002282</v>
      </c>
      <c r="H44" s="12">
        <f t="shared" ref="H44" si="219">IF(G44="","",(IF(C44=0,0,C44)*$G$4*$H$4*$I$4*$J$4))</f>
        <v>36.835827170000009</v>
      </c>
      <c r="I44" s="12">
        <f t="shared" ref="I44" si="220">IF(H44="","",(+H44))</f>
        <v>36.835827170000009</v>
      </c>
      <c r="J44" s="12">
        <f t="shared" ref="J44" si="221">IF(I44="","",(+I44))</f>
        <v>36.835827170000009</v>
      </c>
      <c r="K44" s="12">
        <f t="shared" ref="K44" si="222">IF(J44="","",(+J44))</f>
        <v>36.835827170000009</v>
      </c>
      <c r="L44" s="12">
        <f t="shared" ref="L44" si="223">IF(K44="","",(+K44))</f>
        <v>36.835827170000009</v>
      </c>
      <c r="M44" s="12">
        <f t="shared" ref="M44" si="224">IF(L44="","",(+L44))</f>
        <v>36.835827170000009</v>
      </c>
      <c r="N44" s="12">
        <f t="shared" ref="N44" si="225">IF(M44="","",(+M44))</f>
        <v>36.835827170000009</v>
      </c>
      <c r="O44" s="12">
        <f t="shared" ref="O44" si="226">IF(N44="","",(+N44))</f>
        <v>36.835827170000009</v>
      </c>
      <c r="P44" s="12">
        <f t="shared" ref="P44" si="227">IF(O44="","",(+O44))</f>
        <v>36.835827170000009</v>
      </c>
      <c r="Q44" s="12">
        <f t="shared" ref="Q44" si="228">IF(P44="","",(+P44))</f>
        <v>36.835827170000009</v>
      </c>
      <c r="R44" s="12">
        <f t="shared" ref="R44" si="229">IF(Q44="","",+Q44*$R$6)</f>
        <v>37.940901985100012</v>
      </c>
      <c r="S44" s="12">
        <f t="shared" ref="S44" si="230">IF(R44="","",+R44)</f>
        <v>37.940901985100012</v>
      </c>
    </row>
    <row r="45" spans="1:19" x14ac:dyDescent="0.25">
      <c r="A45" s="39" t="s">
        <v>19</v>
      </c>
      <c r="B45" s="39" t="s">
        <v>169</v>
      </c>
      <c r="C45" s="44"/>
      <c r="E45" s="11" t="str">
        <f t="shared" ref="E45" si="231">IF($B45="","","Union-Hrly - Other Offdty hrs/emp")</f>
        <v>Union-Hrly - Other Offdty hrs/emp</v>
      </c>
      <c r="F45" s="11">
        <f t="shared" ca="1" si="38"/>
        <v>2018</v>
      </c>
      <c r="G45" s="11" t="str">
        <f t="shared" si="24"/>
        <v>002282</v>
      </c>
      <c r="H45" s="36">
        <f t="shared" ref="H45:S45" si="232">IF(G45="","",IF(H$7="FEB",8,0))</f>
        <v>0</v>
      </c>
      <c r="I45" s="36">
        <f t="shared" si="232"/>
        <v>8</v>
      </c>
      <c r="J45" s="36">
        <f t="shared" si="232"/>
        <v>0</v>
      </c>
      <c r="K45" s="36">
        <f t="shared" si="232"/>
        <v>0</v>
      </c>
      <c r="L45" s="36">
        <f t="shared" si="232"/>
        <v>0</v>
      </c>
      <c r="M45" s="36">
        <f t="shared" si="232"/>
        <v>0</v>
      </c>
      <c r="N45" s="36">
        <f t="shared" si="232"/>
        <v>0</v>
      </c>
      <c r="O45" s="36">
        <f t="shared" si="232"/>
        <v>0</v>
      </c>
      <c r="P45" s="36">
        <f t="shared" si="232"/>
        <v>0</v>
      </c>
      <c r="Q45" s="36">
        <f t="shared" si="232"/>
        <v>0</v>
      </c>
      <c r="R45" s="36">
        <f t="shared" si="232"/>
        <v>0</v>
      </c>
      <c r="S45" s="36">
        <f t="shared" si="232"/>
        <v>0</v>
      </c>
    </row>
    <row r="46" spans="1:19" x14ac:dyDescent="0.25">
      <c r="A46" s="39" t="s">
        <v>19</v>
      </c>
      <c r="B46" s="39" t="s">
        <v>139</v>
      </c>
      <c r="C46" s="44">
        <v>2120</v>
      </c>
      <c r="E46" s="11" t="str">
        <f t="shared" ref="E46" si="233">IF($B46="","","Union-Hrly - Vacation Hours")</f>
        <v>Union-Hrly - Vacation Hours</v>
      </c>
      <c r="F46" s="11">
        <f t="shared" ca="1" si="38"/>
        <v>2018</v>
      </c>
      <c r="G46" s="11" t="str">
        <f t="shared" si="24"/>
        <v>002282</v>
      </c>
      <c r="H46" s="33">
        <f>IF(G46="","",($C46*'VACSICK EST'!C$50))</f>
        <v>89.71528969316924</v>
      </c>
      <c r="I46" s="33">
        <f>IF(H46="","",($C46*'VACSICK EST'!D$50))</f>
        <v>95.603378964996523</v>
      </c>
      <c r="J46" s="33">
        <f>IF(I46="","",($C46*'VACSICK EST'!E$50))</f>
        <v>101.49146823682381</v>
      </c>
      <c r="K46" s="33">
        <f>IF(J46="","",($C46*'VACSICK EST'!F$50))</f>
        <v>147.55290022342643</v>
      </c>
      <c r="L46" s="33">
        <f>IF(K46="","",($C46*'VACSICK EST'!G$50))</f>
        <v>184.31900194623776</v>
      </c>
      <c r="M46" s="33">
        <f>IF(L46="","",($C46*'VACSICK EST'!H$50))</f>
        <v>208.22377208033478</v>
      </c>
      <c r="N46" s="33">
        <f>IF(M46="","",($C46*'VACSICK EST'!I$50))</f>
        <v>240.98422847926003</v>
      </c>
      <c r="O46" s="33">
        <f>IF(N46="","",($C46*'VACSICK EST'!J$50))</f>
        <v>163.14281599618158</v>
      </c>
      <c r="P46" s="33">
        <f>IF(O46="","",($C46*'VACSICK EST'!K$50))</f>
        <v>145.26047080026169</v>
      </c>
      <c r="Q46" s="33">
        <f>IF(P46="","",($C46*'VACSICK EST'!L$50))</f>
        <v>191.73014364304436</v>
      </c>
      <c r="R46" s="33">
        <f>IF(Q46="","",($C46*'VACSICK EST'!M$50))</f>
        <v>183.82004089979552</v>
      </c>
      <c r="S46" s="33">
        <f>IF(R46="","",($C46*'VACSICK EST'!N$50))</f>
        <v>368.15648903646826</v>
      </c>
    </row>
    <row r="47" spans="1:19" x14ac:dyDescent="0.25">
      <c r="A47" s="39" t="s">
        <v>19</v>
      </c>
      <c r="B47" s="39" t="s">
        <v>95</v>
      </c>
      <c r="C47" s="44">
        <v>520</v>
      </c>
      <c r="E47" s="11" t="str">
        <f t="shared" ref="E47" si="234">IF($B47="","","Union-Hrly - Sick Time Hours")</f>
        <v>Union-Hrly - Sick Time Hours</v>
      </c>
      <c r="F47" s="11">
        <f t="shared" ca="1" si="38"/>
        <v>2018</v>
      </c>
      <c r="G47" s="11" t="str">
        <f t="shared" si="24"/>
        <v>002282</v>
      </c>
      <c r="H47" s="33">
        <f>IF(G47="","",($C47*'VACSICK EST'!C$30))</f>
        <v>65.268187268342274</v>
      </c>
      <c r="I47" s="33">
        <f>IF(H47="","",($C47*'VACSICK EST'!D$30))</f>
        <v>56.231017174015122</v>
      </c>
      <c r="J47" s="33">
        <f>IF(I47="","",($C47*'VACSICK EST'!E$30))</f>
        <v>51.826226503695132</v>
      </c>
      <c r="K47" s="33">
        <f>IF(J47="","",($C47*'VACSICK EST'!F$30))</f>
        <v>45.906548191645051</v>
      </c>
      <c r="L47" s="33">
        <f>IF(K47="","",($C47*'VACSICK EST'!G$30))</f>
        <v>38.06658977035967</v>
      </c>
      <c r="M47" s="33">
        <f>IF(L47="","",($C47*'VACSICK EST'!H$30))</f>
        <v>35.33315400992965</v>
      </c>
      <c r="N47" s="33">
        <f>IF(M47="","",($C47*'VACSICK EST'!I$30))</f>
        <v>37.888786056541583</v>
      </c>
      <c r="O47" s="33">
        <f>IF(N47="","",($C47*'VACSICK EST'!J$30))</f>
        <v>40.721791896709725</v>
      </c>
      <c r="P47" s="33">
        <f>IF(O47="","",($C47*'VACSICK EST'!K$30))</f>
        <v>37.57111008785327</v>
      </c>
      <c r="Q47" s="33">
        <f>IF(P47="","",($C47*'VACSICK EST'!L$30))</f>
        <v>37.127786161400181</v>
      </c>
      <c r="R47" s="33">
        <f>IF(Q47="","",($C47*'VACSICK EST'!M$30))</f>
        <v>34.610085573736114</v>
      </c>
      <c r="S47" s="33">
        <f>IF(R47="","",($C47*'VACSICK EST'!N$30))</f>
        <v>39.448717305772234</v>
      </c>
    </row>
    <row r="48" spans="1:19" x14ac:dyDescent="0.25">
      <c r="A48" s="39" t="s">
        <v>20</v>
      </c>
      <c r="B48" s="39" t="s">
        <v>93</v>
      </c>
      <c r="C48" s="44">
        <v>73</v>
      </c>
      <c r="E48" s="11" t="str">
        <f t="shared" ref="E48" si="235">IF($B48="","","Union-Hrly - Headcount")</f>
        <v>Union-Hrly - Headcount</v>
      </c>
      <c r="F48" s="11">
        <f t="shared" ca="1" si="38"/>
        <v>2018</v>
      </c>
      <c r="G48" s="11" t="str">
        <f t="shared" si="24"/>
        <v>002320</v>
      </c>
      <c r="H48" s="13">
        <f t="shared" ref="H48" si="236">IF(G48="","",(IF($C48=0,0,$C48)))</f>
        <v>73</v>
      </c>
      <c r="I48" s="13">
        <f t="shared" ref="I48" si="237">IF(H48="","",(IF($C48=0,0,$C48)))</f>
        <v>73</v>
      </c>
      <c r="J48" s="13">
        <f t="shared" ref="J48" si="238">IF(I48="","",(IF($C48=0,0,$C48)))</f>
        <v>73</v>
      </c>
      <c r="K48" s="13">
        <f t="shared" ref="K48" si="239">IF(J48="","",(IF($C48=0,0,$C48)))</f>
        <v>73</v>
      </c>
      <c r="L48" s="13">
        <f t="shared" ref="L48" si="240">IF(K48="","",(IF($C48=0,0,$C48)))</f>
        <v>73</v>
      </c>
      <c r="M48" s="13">
        <f t="shared" ref="M48" si="241">IF(L48="","",(IF($C48=0,0,$C48)))</f>
        <v>73</v>
      </c>
      <c r="N48" s="13">
        <f t="shared" ref="N48" si="242">IF(M48="","",(IF($C48=0,0,$C48)))</f>
        <v>73</v>
      </c>
      <c r="O48" s="13">
        <f t="shared" ref="O48" si="243">IF(N48="","",(IF($C48=0,0,$C48)))</f>
        <v>73</v>
      </c>
      <c r="P48" s="13">
        <f t="shared" ref="P48" si="244">IF(O48="","",(IF($C48=0,0,$C48)))</f>
        <v>73</v>
      </c>
      <c r="Q48" s="13">
        <f t="shared" ref="Q48" si="245">IF(P48="","",(IF($C48=0,0,$C48)))</f>
        <v>73</v>
      </c>
      <c r="R48" s="13">
        <f t="shared" ref="R48" si="246">IF(Q48="","",(IF($C48=0,0,$C48)))</f>
        <v>73</v>
      </c>
      <c r="S48" s="13">
        <f t="shared" ref="S48" si="247">IF(R48="","",(IF($C48=0,0,$C48)))</f>
        <v>73</v>
      </c>
    </row>
    <row r="49" spans="1:19" x14ac:dyDescent="0.25">
      <c r="A49" s="39" t="s">
        <v>20</v>
      </c>
      <c r="B49" s="39" t="s">
        <v>92</v>
      </c>
      <c r="C49" s="44">
        <v>33.195753424657532</v>
      </c>
      <c r="E49" s="11" t="str">
        <f t="shared" ref="E49" si="248">IF($B49="","","Union-Hrly - Avg Hourly Rate")</f>
        <v>Union-Hrly - Avg Hourly Rate</v>
      </c>
      <c r="F49" s="11">
        <f t="shared" ca="1" si="38"/>
        <v>2018</v>
      </c>
      <c r="G49" s="11" t="str">
        <f t="shared" si="24"/>
        <v>002320</v>
      </c>
      <c r="H49" s="12">
        <f t="shared" ref="H49" si="249">IF(G49="","",(IF(C49=0,0,C49)*$G$4*$H$4*$I$4*$J$4))</f>
        <v>36.273896052465751</v>
      </c>
      <c r="I49" s="12">
        <f t="shared" ref="I49" si="250">IF(H49="","",(+H49))</f>
        <v>36.273896052465751</v>
      </c>
      <c r="J49" s="12">
        <f t="shared" ref="J49" si="251">IF(I49="","",(+I49))</f>
        <v>36.273896052465751</v>
      </c>
      <c r="K49" s="12">
        <f t="shared" ref="K49" si="252">IF(J49="","",(+J49))</f>
        <v>36.273896052465751</v>
      </c>
      <c r="L49" s="12">
        <f t="shared" ref="L49" si="253">IF(K49="","",(+K49))</f>
        <v>36.273896052465751</v>
      </c>
      <c r="M49" s="12">
        <f t="shared" ref="M49" si="254">IF(L49="","",(+L49))</f>
        <v>36.273896052465751</v>
      </c>
      <c r="N49" s="12">
        <f t="shared" ref="N49" si="255">IF(M49="","",(+M49))</f>
        <v>36.273896052465751</v>
      </c>
      <c r="O49" s="12">
        <f t="shared" ref="O49" si="256">IF(N49="","",(+N49))</f>
        <v>36.273896052465751</v>
      </c>
      <c r="P49" s="12">
        <f t="shared" ref="P49" si="257">IF(O49="","",(+O49))</f>
        <v>36.273896052465751</v>
      </c>
      <c r="Q49" s="12">
        <f t="shared" ref="Q49" si="258">IF(P49="","",(+P49))</f>
        <v>36.273896052465751</v>
      </c>
      <c r="R49" s="12">
        <f t="shared" ref="R49" si="259">IF(Q49="","",+Q49*$R$6)</f>
        <v>37.362112934039722</v>
      </c>
      <c r="S49" s="12">
        <f t="shared" ref="S49" si="260">IF(R49="","",+R49)</f>
        <v>37.362112934039722</v>
      </c>
    </row>
    <row r="50" spans="1:19" x14ac:dyDescent="0.25">
      <c r="A50" s="39" t="s">
        <v>20</v>
      </c>
      <c r="B50" s="39" t="s">
        <v>169</v>
      </c>
      <c r="C50" s="44"/>
      <c r="E50" s="11" t="str">
        <f t="shared" ref="E50" si="261">IF($B50="","","Union-Hrly - Other Offdty hrs/emp")</f>
        <v>Union-Hrly - Other Offdty hrs/emp</v>
      </c>
      <c r="F50" s="11">
        <f t="shared" ca="1" si="38"/>
        <v>2018</v>
      </c>
      <c r="G50" s="11" t="str">
        <f t="shared" si="24"/>
        <v>002320</v>
      </c>
      <c r="H50" s="36">
        <f t="shared" ref="H50:S50" si="262">IF(G50="","",IF(H$7="FEB",8,0))</f>
        <v>0</v>
      </c>
      <c r="I50" s="36">
        <f t="shared" si="262"/>
        <v>8</v>
      </c>
      <c r="J50" s="36">
        <f t="shared" si="262"/>
        <v>0</v>
      </c>
      <c r="K50" s="36">
        <f t="shared" si="262"/>
        <v>0</v>
      </c>
      <c r="L50" s="36">
        <f t="shared" si="262"/>
        <v>0</v>
      </c>
      <c r="M50" s="36">
        <f t="shared" si="262"/>
        <v>0</v>
      </c>
      <c r="N50" s="36">
        <f t="shared" si="262"/>
        <v>0</v>
      </c>
      <c r="O50" s="36">
        <f t="shared" si="262"/>
        <v>0</v>
      </c>
      <c r="P50" s="36">
        <f t="shared" si="262"/>
        <v>0</v>
      </c>
      <c r="Q50" s="36">
        <f t="shared" si="262"/>
        <v>0</v>
      </c>
      <c r="R50" s="36">
        <f t="shared" si="262"/>
        <v>0</v>
      </c>
      <c r="S50" s="36">
        <f t="shared" si="262"/>
        <v>0</v>
      </c>
    </row>
    <row r="51" spans="1:19" x14ac:dyDescent="0.25">
      <c r="A51" s="39" t="s">
        <v>20</v>
      </c>
      <c r="B51" s="39" t="s">
        <v>139</v>
      </c>
      <c r="C51" s="44">
        <v>11320</v>
      </c>
      <c r="E51" s="11" t="str">
        <f t="shared" ref="E51" si="263">IF($B51="","","Union-Hrly - Vacation Hours")</f>
        <v>Union-Hrly - Vacation Hours</v>
      </c>
      <c r="F51" s="11">
        <f t="shared" ca="1" si="38"/>
        <v>2018</v>
      </c>
      <c r="G51" s="11" t="str">
        <f t="shared" si="24"/>
        <v>002320</v>
      </c>
      <c r="H51" s="33">
        <f>IF(G51="","",($C51*'VACSICK EST'!C$50))</f>
        <v>479.04579213522447</v>
      </c>
      <c r="I51" s="33">
        <f>IF(H51="","",($C51*'VACSICK EST'!D$50))</f>
        <v>510.48596692630224</v>
      </c>
      <c r="J51" s="33">
        <f>IF(I51="","",($C51*'VACSICK EST'!E$50))</f>
        <v>541.92614171737989</v>
      </c>
      <c r="K51" s="33">
        <f>IF(J51="","",($C51*'VACSICK EST'!F$50))</f>
        <v>787.87680685339024</v>
      </c>
      <c r="L51" s="33">
        <f>IF(K51="","",($C51*'VACSICK EST'!G$50))</f>
        <v>984.19391605255259</v>
      </c>
      <c r="M51" s="33">
        <f>IF(L51="","",($C51*'VACSICK EST'!H$50))</f>
        <v>1111.8363679006554</v>
      </c>
      <c r="N51" s="33">
        <f>IF(M51="","",($C51*'VACSICK EST'!I$50))</f>
        <v>1286.7648426345393</v>
      </c>
      <c r="O51" s="33">
        <f>IF(N51="","",($C51*'VACSICK EST'!J$50))</f>
        <v>871.12107409281862</v>
      </c>
      <c r="P51" s="33">
        <f>IF(O51="","",($C51*'VACSICK EST'!K$50))</f>
        <v>775.63609880139722</v>
      </c>
      <c r="Q51" s="33">
        <f>IF(P51="","",($C51*'VACSICK EST'!L$50))</f>
        <v>1023.7666160562558</v>
      </c>
      <c r="R51" s="33">
        <f>IF(Q51="","",($C51*'VACSICK EST'!M$50))</f>
        <v>981.52965235173826</v>
      </c>
      <c r="S51" s="33">
        <f>IF(R51="","",($C51*'VACSICK EST'!N$50))</f>
        <v>1965.8167244777458</v>
      </c>
    </row>
    <row r="52" spans="1:19" x14ac:dyDescent="0.25">
      <c r="A52" s="39" t="s">
        <v>20</v>
      </c>
      <c r="B52" s="39" t="s">
        <v>95</v>
      </c>
      <c r="C52" s="44">
        <v>2920</v>
      </c>
      <c r="E52" s="11" t="str">
        <f t="shared" ref="E52" si="264">IF($B52="","","Union-Hrly - Sick Time Hours")</f>
        <v>Union-Hrly - Sick Time Hours</v>
      </c>
      <c r="F52" s="11">
        <f t="shared" ca="1" si="38"/>
        <v>2018</v>
      </c>
      <c r="G52" s="11" t="str">
        <f t="shared" si="24"/>
        <v>002320</v>
      </c>
      <c r="H52" s="33">
        <f>IF(G52="","",($C52*'VACSICK EST'!C$30))</f>
        <v>366.50597466069127</v>
      </c>
      <c r="I52" s="33">
        <f>IF(H52="","",($C52*'VACSICK EST'!D$30))</f>
        <v>315.75878874639261</v>
      </c>
      <c r="J52" s="33">
        <f>IF(I52="","",($C52*'VACSICK EST'!E$30))</f>
        <v>291.02419498228801</v>
      </c>
      <c r="K52" s="33">
        <f>IF(J52="","",($C52*'VACSICK EST'!F$30))</f>
        <v>257.78292446077603</v>
      </c>
      <c r="L52" s="33">
        <f>IF(K52="","",($C52*'VACSICK EST'!G$30))</f>
        <v>213.75854255663506</v>
      </c>
      <c r="M52" s="33">
        <f>IF(L52="","",($C52*'VACSICK EST'!H$30))</f>
        <v>198.4092494403742</v>
      </c>
      <c r="N52" s="33">
        <f>IF(M52="","",($C52*'VACSICK EST'!I$30))</f>
        <v>212.76010631750273</v>
      </c>
      <c r="O52" s="33">
        <f>IF(N52="","",($C52*'VACSICK EST'!J$30))</f>
        <v>228.66852372767767</v>
      </c>
      <c r="P52" s="33">
        <f>IF(O52="","",($C52*'VACSICK EST'!K$30))</f>
        <v>210.97623357025299</v>
      </c>
      <c r="Q52" s="33">
        <f>IF(P52="","",($C52*'VACSICK EST'!L$30))</f>
        <v>208.4867992140164</v>
      </c>
      <c r="R52" s="33">
        <f>IF(Q52="","",($C52*'VACSICK EST'!M$30))</f>
        <v>194.34894206790278</v>
      </c>
      <c r="S52" s="33">
        <f>IF(R52="","",($C52*'VACSICK EST'!N$30))</f>
        <v>221.51972025549026</v>
      </c>
    </row>
    <row r="53" spans="1:19" x14ac:dyDescent="0.25">
      <c r="A53" s="39" t="s">
        <v>21</v>
      </c>
      <c r="B53" s="39" t="s">
        <v>93</v>
      </c>
      <c r="C53" s="44">
        <v>3</v>
      </c>
      <c r="E53" s="11" t="str">
        <f t="shared" ref="E53" si="265">IF($B53="","","Union-Hrly - Headcount")</f>
        <v>Union-Hrly - Headcount</v>
      </c>
      <c r="F53" s="11">
        <f t="shared" ca="1" si="38"/>
        <v>2018</v>
      </c>
      <c r="G53" s="11" t="str">
        <f t="shared" si="24"/>
        <v>002340</v>
      </c>
      <c r="H53" s="13">
        <f t="shared" ref="H53" si="266">IF(G53="","",(IF($C53=0,0,$C53)))</f>
        <v>3</v>
      </c>
      <c r="I53" s="13">
        <f t="shared" ref="I53" si="267">IF(H53="","",(IF($C53=0,0,$C53)))</f>
        <v>3</v>
      </c>
      <c r="J53" s="13">
        <f t="shared" ref="J53" si="268">IF(I53="","",(IF($C53=0,0,$C53)))</f>
        <v>3</v>
      </c>
      <c r="K53" s="13">
        <f t="shared" ref="K53" si="269">IF(J53="","",(IF($C53=0,0,$C53)))</f>
        <v>3</v>
      </c>
      <c r="L53" s="13">
        <f t="shared" ref="L53" si="270">IF(K53="","",(IF($C53=0,0,$C53)))</f>
        <v>3</v>
      </c>
      <c r="M53" s="13">
        <f t="shared" ref="M53" si="271">IF(L53="","",(IF($C53=0,0,$C53)))</f>
        <v>3</v>
      </c>
      <c r="N53" s="13">
        <f t="shared" ref="N53" si="272">IF(M53="","",(IF($C53=0,0,$C53)))</f>
        <v>3</v>
      </c>
      <c r="O53" s="13">
        <f t="shared" ref="O53" si="273">IF(N53="","",(IF($C53=0,0,$C53)))</f>
        <v>3</v>
      </c>
      <c r="P53" s="13">
        <f t="shared" ref="P53" si="274">IF(O53="","",(IF($C53=0,0,$C53)))</f>
        <v>3</v>
      </c>
      <c r="Q53" s="13">
        <f t="shared" ref="Q53" si="275">IF(P53="","",(IF($C53=0,0,$C53)))</f>
        <v>3</v>
      </c>
      <c r="R53" s="13">
        <f t="shared" ref="R53" si="276">IF(Q53="","",(IF($C53=0,0,$C53)))</f>
        <v>3</v>
      </c>
      <c r="S53" s="13">
        <f t="shared" ref="S53" si="277">IF(R53="","",(IF($C53=0,0,$C53)))</f>
        <v>3</v>
      </c>
    </row>
    <row r="54" spans="1:19" x14ac:dyDescent="0.25">
      <c r="A54" s="39" t="s">
        <v>21</v>
      </c>
      <c r="B54" s="39" t="s">
        <v>92</v>
      </c>
      <c r="C54" s="44">
        <v>31.676666666666666</v>
      </c>
      <c r="E54" s="11" t="str">
        <f t="shared" ref="E54" si="278">IF($B54="","","Union-Hrly - Avg Hourly Rate")</f>
        <v>Union-Hrly - Avg Hourly Rate</v>
      </c>
      <c r="F54" s="11">
        <f t="shared" ca="1" si="38"/>
        <v>2018</v>
      </c>
      <c r="G54" s="11" t="str">
        <f t="shared" si="24"/>
        <v>002340</v>
      </c>
      <c r="H54" s="12">
        <f t="shared" ref="H54" si="279">IF(G54="","",(IF(C54=0,0,C54)*$G$4*$H$4*$I$4*$J$4))</f>
        <v>34.613948936666667</v>
      </c>
      <c r="I54" s="12">
        <f t="shared" ref="I54" si="280">IF(H54="","",(+H54))</f>
        <v>34.613948936666667</v>
      </c>
      <c r="J54" s="12">
        <f t="shared" ref="J54" si="281">IF(I54="","",(+I54))</f>
        <v>34.613948936666667</v>
      </c>
      <c r="K54" s="12">
        <f t="shared" ref="K54" si="282">IF(J54="","",(+J54))</f>
        <v>34.613948936666667</v>
      </c>
      <c r="L54" s="12">
        <f t="shared" ref="L54" si="283">IF(K54="","",(+K54))</f>
        <v>34.613948936666667</v>
      </c>
      <c r="M54" s="12">
        <f t="shared" ref="M54" si="284">IF(L54="","",(+L54))</f>
        <v>34.613948936666667</v>
      </c>
      <c r="N54" s="12">
        <f t="shared" ref="N54" si="285">IF(M54="","",(+M54))</f>
        <v>34.613948936666667</v>
      </c>
      <c r="O54" s="12">
        <f t="shared" ref="O54" si="286">IF(N54="","",(+N54))</f>
        <v>34.613948936666667</v>
      </c>
      <c r="P54" s="12">
        <f t="shared" ref="P54" si="287">IF(O54="","",(+O54))</f>
        <v>34.613948936666667</v>
      </c>
      <c r="Q54" s="12">
        <f t="shared" ref="Q54" si="288">IF(P54="","",(+P54))</f>
        <v>34.613948936666667</v>
      </c>
      <c r="R54" s="12">
        <f t="shared" ref="R54" si="289">IF(Q54="","",+Q54*$R$6)</f>
        <v>35.652367404766665</v>
      </c>
      <c r="S54" s="12">
        <f t="shared" ref="S54" si="290">IF(R54="","",+R54)</f>
        <v>35.652367404766665</v>
      </c>
    </row>
    <row r="55" spans="1:19" x14ac:dyDescent="0.25">
      <c r="A55" s="39" t="s">
        <v>21</v>
      </c>
      <c r="B55" s="39" t="s">
        <v>169</v>
      </c>
      <c r="C55" s="44"/>
      <c r="E55" s="11" t="str">
        <f t="shared" ref="E55" si="291">IF($B55="","","Union-Hrly - Other Offdty hrs/emp")</f>
        <v>Union-Hrly - Other Offdty hrs/emp</v>
      </c>
      <c r="F55" s="11">
        <f t="shared" ca="1" si="38"/>
        <v>2018</v>
      </c>
      <c r="G55" s="11" t="str">
        <f t="shared" si="24"/>
        <v>002340</v>
      </c>
      <c r="H55" s="36">
        <f t="shared" ref="H55:S55" si="292">IF(G55="","",IF(H$7="FEB",8,0))</f>
        <v>0</v>
      </c>
      <c r="I55" s="36">
        <f t="shared" si="292"/>
        <v>8</v>
      </c>
      <c r="J55" s="36">
        <f t="shared" si="292"/>
        <v>0</v>
      </c>
      <c r="K55" s="36">
        <f t="shared" si="292"/>
        <v>0</v>
      </c>
      <c r="L55" s="36">
        <f t="shared" si="292"/>
        <v>0</v>
      </c>
      <c r="M55" s="36">
        <f t="shared" si="292"/>
        <v>0</v>
      </c>
      <c r="N55" s="36">
        <f t="shared" si="292"/>
        <v>0</v>
      </c>
      <c r="O55" s="36">
        <f t="shared" si="292"/>
        <v>0</v>
      </c>
      <c r="P55" s="36">
        <f t="shared" si="292"/>
        <v>0</v>
      </c>
      <c r="Q55" s="36">
        <f t="shared" si="292"/>
        <v>0</v>
      </c>
      <c r="R55" s="36">
        <f t="shared" si="292"/>
        <v>0</v>
      </c>
      <c r="S55" s="36">
        <f t="shared" si="292"/>
        <v>0</v>
      </c>
    </row>
    <row r="56" spans="1:19" x14ac:dyDescent="0.25">
      <c r="A56" s="39" t="s">
        <v>21</v>
      </c>
      <c r="B56" s="39" t="s">
        <v>139</v>
      </c>
      <c r="C56" s="44">
        <v>520</v>
      </c>
      <c r="E56" s="11" t="str">
        <f t="shared" ref="E56" si="293">IF($B56="","","Union-Hrly - Vacation Hours")</f>
        <v>Union-Hrly - Vacation Hours</v>
      </c>
      <c r="F56" s="11">
        <f t="shared" ca="1" si="38"/>
        <v>2018</v>
      </c>
      <c r="G56" s="11" t="str">
        <f t="shared" si="24"/>
        <v>002340</v>
      </c>
      <c r="H56" s="33">
        <f>IF(G56="","",($C56*'VACSICK EST'!C$50))</f>
        <v>22.005637094550945</v>
      </c>
      <c r="I56" s="33">
        <f>IF(H56="","",($C56*'VACSICK EST'!D$50))</f>
        <v>23.449885406508582</v>
      </c>
      <c r="J56" s="33">
        <f>IF(I56="","",($C56*'VACSICK EST'!E$50))</f>
        <v>24.894133718466215</v>
      </c>
      <c r="K56" s="33">
        <f>IF(J56="","",($C56*'VACSICK EST'!F$50))</f>
        <v>36.192220809519696</v>
      </c>
      <c r="L56" s="33">
        <f>IF(K56="","",($C56*'VACSICK EST'!G$50))</f>
        <v>45.210321232096057</v>
      </c>
      <c r="M56" s="33">
        <f>IF(L56="","",($C56*'VACSICK EST'!H$50))</f>
        <v>51.073755415931174</v>
      </c>
      <c r="N56" s="33">
        <f>IF(M56="","",($C56*'VACSICK EST'!I$50))</f>
        <v>59.109339060950568</v>
      </c>
      <c r="O56" s="33">
        <f>IF(N56="","",($C56*'VACSICK EST'!J$50))</f>
        <v>40.016162414157748</v>
      </c>
      <c r="P56" s="33">
        <f>IF(O56="","",($C56*'VACSICK EST'!K$50))</f>
        <v>35.629926800064183</v>
      </c>
      <c r="Q56" s="33">
        <f>IF(P56="","",($C56*'VACSICK EST'!L$50))</f>
        <v>47.028148440746726</v>
      </c>
      <c r="R56" s="33">
        <f>IF(Q56="","",($C56*'VACSICK EST'!M$50))</f>
        <v>45.087934560327199</v>
      </c>
      <c r="S56" s="33">
        <f>IF(R56="","",($C56*'VACSICK EST'!N$50))</f>
        <v>90.302535046680902</v>
      </c>
    </row>
    <row r="57" spans="1:19" x14ac:dyDescent="0.25">
      <c r="A57" s="39" t="s">
        <v>21</v>
      </c>
      <c r="B57" s="39" t="s">
        <v>95</v>
      </c>
      <c r="C57" s="44">
        <v>120</v>
      </c>
      <c r="E57" s="11" t="str">
        <f t="shared" ref="E57" si="294">IF($B57="","","Union-Hrly - Sick Time Hours")</f>
        <v>Union-Hrly - Sick Time Hours</v>
      </c>
      <c r="F57" s="11">
        <f t="shared" ca="1" si="38"/>
        <v>2018</v>
      </c>
      <c r="G57" s="11" t="str">
        <f t="shared" si="24"/>
        <v>002340</v>
      </c>
      <c r="H57" s="33">
        <f>IF(G57="","",($C57*'VACSICK EST'!C$30))</f>
        <v>15.061889369617449</v>
      </c>
      <c r="I57" s="33">
        <f>IF(H57="","",($C57*'VACSICK EST'!D$30))</f>
        <v>12.976388578618876</v>
      </c>
      <c r="J57" s="33">
        <f>IF(I57="","",($C57*'VACSICK EST'!E$30))</f>
        <v>11.959898423929646</v>
      </c>
      <c r="K57" s="33">
        <f>IF(J57="","",($C57*'VACSICK EST'!F$30))</f>
        <v>10.593818813456551</v>
      </c>
      <c r="L57" s="33">
        <f>IF(K57="","",($C57*'VACSICK EST'!G$30))</f>
        <v>8.7845976393137697</v>
      </c>
      <c r="M57" s="33">
        <f>IF(L57="","",($C57*'VACSICK EST'!H$30))</f>
        <v>8.1538047715222266</v>
      </c>
      <c r="N57" s="33">
        <f>IF(M57="","",($C57*'VACSICK EST'!I$30))</f>
        <v>8.7435660130480581</v>
      </c>
      <c r="O57" s="33">
        <f>IF(N57="","",($C57*'VACSICK EST'!J$30))</f>
        <v>9.3973365915483971</v>
      </c>
      <c r="P57" s="33">
        <f>IF(O57="","",($C57*'VACSICK EST'!K$30))</f>
        <v>8.6702561741199862</v>
      </c>
      <c r="Q57" s="33">
        <f>IF(P57="","",($C57*'VACSICK EST'!L$30))</f>
        <v>8.5679506526308113</v>
      </c>
      <c r="R57" s="33">
        <f>IF(Q57="","",($C57*'VACSICK EST'!M$30))</f>
        <v>7.9869428247083336</v>
      </c>
      <c r="S57" s="33">
        <f>IF(R57="","",($C57*'VACSICK EST'!N$30))</f>
        <v>9.1035501474859011</v>
      </c>
    </row>
    <row r="58" spans="1:19" x14ac:dyDescent="0.25">
      <c r="A58" s="39" t="s">
        <v>22</v>
      </c>
      <c r="B58" s="39" t="s">
        <v>93</v>
      </c>
      <c r="C58" s="44">
        <v>11</v>
      </c>
      <c r="E58" s="11" t="str">
        <f t="shared" ref="E58" si="295">IF($B58="","","Union-Hrly - Headcount")</f>
        <v>Union-Hrly - Headcount</v>
      </c>
      <c r="F58" s="11">
        <f t="shared" ca="1" si="38"/>
        <v>2018</v>
      </c>
      <c r="G58" s="11" t="str">
        <f t="shared" si="24"/>
        <v>002350</v>
      </c>
      <c r="H58" s="13">
        <f t="shared" ref="H58" si="296">IF(G58="","",(IF($C58=0,0,$C58)))</f>
        <v>11</v>
      </c>
      <c r="I58" s="13">
        <f t="shared" ref="I58" si="297">IF(H58="","",(IF($C58=0,0,$C58)))</f>
        <v>11</v>
      </c>
      <c r="J58" s="13">
        <f t="shared" ref="J58" si="298">IF(I58="","",(IF($C58=0,0,$C58)))</f>
        <v>11</v>
      </c>
      <c r="K58" s="13">
        <f t="shared" ref="K58" si="299">IF(J58="","",(IF($C58=0,0,$C58)))</f>
        <v>11</v>
      </c>
      <c r="L58" s="13">
        <f t="shared" ref="L58" si="300">IF(K58="","",(IF($C58=0,0,$C58)))</f>
        <v>11</v>
      </c>
      <c r="M58" s="13">
        <f t="shared" ref="M58" si="301">IF(L58="","",(IF($C58=0,0,$C58)))</f>
        <v>11</v>
      </c>
      <c r="N58" s="13">
        <f t="shared" ref="N58" si="302">IF(M58="","",(IF($C58=0,0,$C58)))</f>
        <v>11</v>
      </c>
      <c r="O58" s="13">
        <f t="shared" ref="O58" si="303">IF(N58="","",(IF($C58=0,0,$C58)))</f>
        <v>11</v>
      </c>
      <c r="P58" s="13">
        <f t="shared" ref="P58" si="304">IF(O58="","",(IF($C58=0,0,$C58)))</f>
        <v>11</v>
      </c>
      <c r="Q58" s="13">
        <f t="shared" ref="Q58" si="305">IF(P58="","",(IF($C58=0,0,$C58)))</f>
        <v>11</v>
      </c>
      <c r="R58" s="13">
        <f t="shared" ref="R58" si="306">IF(Q58="","",(IF($C58=0,0,$C58)))</f>
        <v>11</v>
      </c>
      <c r="S58" s="13">
        <f t="shared" ref="S58" si="307">IF(R58="","",(IF($C58=0,0,$C58)))</f>
        <v>11</v>
      </c>
    </row>
    <row r="59" spans="1:19" x14ac:dyDescent="0.25">
      <c r="A59" s="39" t="s">
        <v>22</v>
      </c>
      <c r="B59" s="39" t="s">
        <v>92</v>
      </c>
      <c r="C59" s="44">
        <v>32.57090909090909</v>
      </c>
      <c r="E59" s="11" t="str">
        <f t="shared" ref="E59" si="308">IF($B59="","","Union-Hrly - Avg Hourly Rate")</f>
        <v>Union-Hrly - Avg Hourly Rate</v>
      </c>
      <c r="F59" s="11">
        <f t="shared" ca="1" si="38"/>
        <v>2018</v>
      </c>
      <c r="G59" s="11" t="str">
        <f t="shared" si="24"/>
        <v>002350</v>
      </c>
      <c r="H59" s="12">
        <f t="shared" ref="H59" si="309">IF(G59="","",(IF(C59=0,0,C59)*$G$4*$H$4*$I$4*$J$4))</f>
        <v>35.591111778181819</v>
      </c>
      <c r="I59" s="12">
        <f t="shared" ref="I59" si="310">IF(H59="","",(+H59))</f>
        <v>35.591111778181819</v>
      </c>
      <c r="J59" s="12">
        <f t="shared" ref="J59" si="311">IF(I59="","",(+I59))</f>
        <v>35.591111778181819</v>
      </c>
      <c r="K59" s="12">
        <f t="shared" ref="K59" si="312">IF(J59="","",(+J59))</f>
        <v>35.591111778181819</v>
      </c>
      <c r="L59" s="12">
        <f t="shared" ref="L59" si="313">IF(K59="","",(+K59))</f>
        <v>35.591111778181819</v>
      </c>
      <c r="M59" s="12">
        <f t="shared" ref="M59" si="314">IF(L59="","",(+L59))</f>
        <v>35.591111778181819</v>
      </c>
      <c r="N59" s="12">
        <f t="shared" ref="N59" si="315">IF(M59="","",(+M59))</f>
        <v>35.591111778181819</v>
      </c>
      <c r="O59" s="12">
        <f t="shared" ref="O59" si="316">IF(N59="","",(+N59))</f>
        <v>35.591111778181819</v>
      </c>
      <c r="P59" s="12">
        <f t="shared" ref="P59" si="317">IF(O59="","",(+O59))</f>
        <v>35.591111778181819</v>
      </c>
      <c r="Q59" s="12">
        <f t="shared" ref="Q59" si="318">IF(P59="","",(+P59))</f>
        <v>35.591111778181819</v>
      </c>
      <c r="R59" s="12">
        <f t="shared" ref="R59" si="319">IF(Q59="","",+Q59*$R$6)</f>
        <v>36.658845131527272</v>
      </c>
      <c r="S59" s="12">
        <f t="shared" ref="S59" si="320">IF(R59="","",+R59)</f>
        <v>36.658845131527272</v>
      </c>
    </row>
    <row r="60" spans="1:19" x14ac:dyDescent="0.25">
      <c r="A60" s="39" t="s">
        <v>22</v>
      </c>
      <c r="B60" s="39" t="s">
        <v>169</v>
      </c>
      <c r="C60" s="44"/>
      <c r="E60" s="11" t="str">
        <f t="shared" ref="E60" si="321">IF($B60="","","Union-Hrly - Other Offdty hrs/emp")</f>
        <v>Union-Hrly - Other Offdty hrs/emp</v>
      </c>
      <c r="F60" s="11">
        <f t="shared" ca="1" si="38"/>
        <v>2018</v>
      </c>
      <c r="G60" s="11" t="str">
        <f t="shared" si="24"/>
        <v>002350</v>
      </c>
      <c r="H60" s="36">
        <f t="shared" ref="H60:S60" si="322">IF(G60="","",IF(H$7="FEB",8,0))</f>
        <v>0</v>
      </c>
      <c r="I60" s="36">
        <f t="shared" si="322"/>
        <v>8</v>
      </c>
      <c r="J60" s="36">
        <f t="shared" si="322"/>
        <v>0</v>
      </c>
      <c r="K60" s="36">
        <f t="shared" si="322"/>
        <v>0</v>
      </c>
      <c r="L60" s="36">
        <f t="shared" si="322"/>
        <v>0</v>
      </c>
      <c r="M60" s="36">
        <f t="shared" si="322"/>
        <v>0</v>
      </c>
      <c r="N60" s="36">
        <f t="shared" si="322"/>
        <v>0</v>
      </c>
      <c r="O60" s="36">
        <f t="shared" si="322"/>
        <v>0</v>
      </c>
      <c r="P60" s="36">
        <f t="shared" si="322"/>
        <v>0</v>
      </c>
      <c r="Q60" s="36">
        <f t="shared" si="322"/>
        <v>0</v>
      </c>
      <c r="R60" s="36">
        <f t="shared" si="322"/>
        <v>0</v>
      </c>
      <c r="S60" s="36">
        <f t="shared" si="322"/>
        <v>0</v>
      </c>
    </row>
    <row r="61" spans="1:19" x14ac:dyDescent="0.25">
      <c r="A61" s="39" t="s">
        <v>22</v>
      </c>
      <c r="B61" s="39" t="s">
        <v>139</v>
      </c>
      <c r="C61" s="44">
        <v>1920</v>
      </c>
      <c r="E61" s="11" t="str">
        <f t="shared" ref="E61" si="323">IF($B61="","","Union-Hrly - Vacation Hours")</f>
        <v>Union-Hrly - Vacation Hours</v>
      </c>
      <c r="F61" s="11">
        <f t="shared" ca="1" si="38"/>
        <v>2018</v>
      </c>
      <c r="G61" s="11" t="str">
        <f t="shared" si="24"/>
        <v>002350</v>
      </c>
      <c r="H61" s="33">
        <f>IF(G61="","",($C61*'VACSICK EST'!C$50))</f>
        <v>81.251583118341955</v>
      </c>
      <c r="I61" s="33">
        <f>IF(H61="","",($C61*'VACSICK EST'!D$50))</f>
        <v>86.58419227018554</v>
      </c>
      <c r="J61" s="33">
        <f>IF(I61="","",($C61*'VACSICK EST'!E$50))</f>
        <v>91.916801422029096</v>
      </c>
      <c r="K61" s="33">
        <f>IF(J61="","",($C61*'VACSICK EST'!F$50))</f>
        <v>133.63281529668811</v>
      </c>
      <c r="L61" s="33">
        <f>IF(K61="","",($C61*'VACSICK EST'!G$50))</f>
        <v>166.93041685697006</v>
      </c>
      <c r="M61" s="33">
        <f>IF(L61="","",($C61*'VACSICK EST'!H$50))</f>
        <v>188.58001999728432</v>
      </c>
      <c r="N61" s="33">
        <f>IF(M61="","",($C61*'VACSICK EST'!I$50))</f>
        <v>218.24986730197134</v>
      </c>
      <c r="O61" s="33">
        <f>IF(N61="","",($C61*'VACSICK EST'!J$50))</f>
        <v>147.7519842984286</v>
      </c>
      <c r="P61" s="33">
        <f>IF(O61="","",($C61*'VACSICK EST'!K$50))</f>
        <v>131.556652800237</v>
      </c>
      <c r="Q61" s="33">
        <f>IF(P61="","",($C61*'VACSICK EST'!L$50))</f>
        <v>173.64239424275715</v>
      </c>
      <c r="R61" s="33">
        <f>IF(Q61="","",($C61*'VACSICK EST'!M$50))</f>
        <v>166.47852760736197</v>
      </c>
      <c r="S61" s="33">
        <f>IF(R61="","",($C61*'VACSICK EST'!N$50))</f>
        <v>333.42474478774488</v>
      </c>
    </row>
    <row r="62" spans="1:19" x14ac:dyDescent="0.25">
      <c r="A62" s="39" t="s">
        <v>22</v>
      </c>
      <c r="B62" s="39" t="s">
        <v>95</v>
      </c>
      <c r="C62" s="44">
        <v>440</v>
      </c>
      <c r="E62" s="11" t="str">
        <f t="shared" ref="E62" si="324">IF($B62="","","Union-Hrly - Sick Time Hours")</f>
        <v>Union-Hrly - Sick Time Hours</v>
      </c>
      <c r="F62" s="11">
        <f t="shared" ca="1" si="38"/>
        <v>2018</v>
      </c>
      <c r="G62" s="11" t="str">
        <f t="shared" si="24"/>
        <v>002350</v>
      </c>
      <c r="H62" s="33">
        <f>IF(G62="","",($C62*'VACSICK EST'!C$30))</f>
        <v>55.226927688597307</v>
      </c>
      <c r="I62" s="33">
        <f>IF(H62="","",($C62*'VACSICK EST'!D$30))</f>
        <v>47.580091454935875</v>
      </c>
      <c r="J62" s="33">
        <f>IF(I62="","",($C62*'VACSICK EST'!E$30))</f>
        <v>43.852960887742036</v>
      </c>
      <c r="K62" s="33">
        <f>IF(J62="","",($C62*'VACSICK EST'!F$30))</f>
        <v>38.844002316007348</v>
      </c>
      <c r="L62" s="33">
        <f>IF(K62="","",($C62*'VACSICK EST'!G$30))</f>
        <v>32.210191344150488</v>
      </c>
      <c r="M62" s="33">
        <f>IF(L62="","",($C62*'VACSICK EST'!H$30))</f>
        <v>29.897284162248166</v>
      </c>
      <c r="N62" s="33">
        <f>IF(M62="","",($C62*'VACSICK EST'!I$30))</f>
        <v>32.059742047842875</v>
      </c>
      <c r="O62" s="33">
        <f>IF(N62="","",($C62*'VACSICK EST'!J$30))</f>
        <v>34.456900835677459</v>
      </c>
      <c r="P62" s="33">
        <f>IF(O62="","",($C62*'VACSICK EST'!K$30))</f>
        <v>31.790939305106615</v>
      </c>
      <c r="Q62" s="33">
        <f>IF(P62="","",($C62*'VACSICK EST'!L$30))</f>
        <v>31.41581905964631</v>
      </c>
      <c r="R62" s="33">
        <f>IF(Q62="","",($C62*'VACSICK EST'!M$30))</f>
        <v>29.285457023930554</v>
      </c>
      <c r="S62" s="33">
        <f>IF(R62="","",($C62*'VACSICK EST'!N$30))</f>
        <v>33.379683874114967</v>
      </c>
    </row>
    <row r="63" spans="1:19" x14ac:dyDescent="0.25">
      <c r="A63" s="39" t="s">
        <v>25</v>
      </c>
      <c r="B63" s="39" t="s">
        <v>93</v>
      </c>
      <c r="C63" s="44">
        <v>26</v>
      </c>
      <c r="E63" s="11" t="str">
        <f t="shared" ref="E63" si="325">IF($B63="","","Union-Hrly - Headcount")</f>
        <v>Union-Hrly - Headcount</v>
      </c>
      <c r="F63" s="11">
        <f t="shared" ca="1" si="38"/>
        <v>2018</v>
      </c>
      <c r="G63" s="11" t="str">
        <f t="shared" si="24"/>
        <v>002481</v>
      </c>
      <c r="H63" s="13">
        <f t="shared" ref="H63" si="326">IF(G63="","",(IF($C63=0,0,$C63)))</f>
        <v>26</v>
      </c>
      <c r="I63" s="13">
        <f t="shared" ref="I63" si="327">IF(H63="","",(IF($C63=0,0,$C63)))</f>
        <v>26</v>
      </c>
      <c r="J63" s="13">
        <f t="shared" ref="J63" si="328">IF(I63="","",(IF($C63=0,0,$C63)))</f>
        <v>26</v>
      </c>
      <c r="K63" s="13">
        <f t="shared" ref="K63" si="329">IF(J63="","",(IF($C63=0,0,$C63)))</f>
        <v>26</v>
      </c>
      <c r="L63" s="13">
        <f t="shared" ref="L63" si="330">IF(K63="","",(IF($C63=0,0,$C63)))</f>
        <v>26</v>
      </c>
      <c r="M63" s="13">
        <f t="shared" ref="M63" si="331">IF(L63="","",(IF($C63=0,0,$C63)))</f>
        <v>26</v>
      </c>
      <c r="N63" s="13">
        <f t="shared" ref="N63" si="332">IF(M63="","",(IF($C63=0,0,$C63)))</f>
        <v>26</v>
      </c>
      <c r="O63" s="13">
        <f t="shared" ref="O63" si="333">IF(N63="","",(IF($C63=0,0,$C63)))</f>
        <v>26</v>
      </c>
      <c r="P63" s="13">
        <f t="shared" ref="P63" si="334">IF(O63="","",(IF($C63=0,0,$C63)))</f>
        <v>26</v>
      </c>
      <c r="Q63" s="13">
        <f t="shared" ref="Q63" si="335">IF(P63="","",(IF($C63=0,0,$C63)))</f>
        <v>26</v>
      </c>
      <c r="R63" s="13">
        <f t="shared" ref="R63" si="336">IF(Q63="","",(IF($C63=0,0,$C63)))</f>
        <v>26</v>
      </c>
      <c r="S63" s="13">
        <f t="shared" ref="S63" si="337">IF(R63="","",(IF($C63=0,0,$C63)))</f>
        <v>26</v>
      </c>
    </row>
    <row r="64" spans="1:19" x14ac:dyDescent="0.25">
      <c r="A64" s="39" t="s">
        <v>25</v>
      </c>
      <c r="B64" s="39" t="s">
        <v>92</v>
      </c>
      <c r="C64" s="44">
        <v>35.001538461538445</v>
      </c>
      <c r="E64" s="11" t="str">
        <f t="shared" ref="E64" si="338">IF($B64="","","Union-Hrly - Avg Hourly Rate")</f>
        <v>Union-Hrly - Avg Hourly Rate</v>
      </c>
      <c r="F64" s="11">
        <f t="shared" ca="1" si="38"/>
        <v>2018</v>
      </c>
      <c r="G64" s="11" t="str">
        <f t="shared" si="24"/>
        <v>002481</v>
      </c>
      <c r="H64" s="12">
        <f t="shared" ref="H64" si="339">IF(G64="","",(IF(C64=0,0,C64)*$G$4*$H$4*$I$4*$J$4))</f>
        <v>38.247126118461516</v>
      </c>
      <c r="I64" s="12">
        <f t="shared" ref="I64" si="340">IF(H64="","",(+H64))</f>
        <v>38.247126118461516</v>
      </c>
      <c r="J64" s="12">
        <f t="shared" ref="J64" si="341">IF(I64="","",(+I64))</f>
        <v>38.247126118461516</v>
      </c>
      <c r="K64" s="12">
        <f t="shared" ref="K64" si="342">IF(J64="","",(+J64))</f>
        <v>38.247126118461516</v>
      </c>
      <c r="L64" s="12">
        <f t="shared" ref="L64" si="343">IF(K64="","",(+K64))</f>
        <v>38.247126118461516</v>
      </c>
      <c r="M64" s="12">
        <f t="shared" ref="M64" si="344">IF(L64="","",(+L64))</f>
        <v>38.247126118461516</v>
      </c>
      <c r="N64" s="12">
        <f t="shared" ref="N64" si="345">IF(M64="","",(+M64))</f>
        <v>38.247126118461516</v>
      </c>
      <c r="O64" s="12">
        <f t="shared" ref="O64" si="346">IF(N64="","",(+N64))</f>
        <v>38.247126118461516</v>
      </c>
      <c r="P64" s="12">
        <f t="shared" ref="P64" si="347">IF(O64="","",(+O64))</f>
        <v>38.247126118461516</v>
      </c>
      <c r="Q64" s="12">
        <f t="shared" ref="Q64" si="348">IF(P64="","",(+P64))</f>
        <v>38.247126118461516</v>
      </c>
      <c r="R64" s="12">
        <f t="shared" ref="R64" si="349">IF(Q64="","",+Q64*$R$6)</f>
        <v>39.39453990201536</v>
      </c>
      <c r="S64" s="12">
        <f t="shared" ref="S64" si="350">IF(R64="","",+R64)</f>
        <v>39.39453990201536</v>
      </c>
    </row>
    <row r="65" spans="1:19" x14ac:dyDescent="0.25">
      <c r="A65" s="39" t="s">
        <v>25</v>
      </c>
      <c r="B65" s="39" t="s">
        <v>169</v>
      </c>
      <c r="C65" s="44"/>
      <c r="E65" s="11" t="str">
        <f t="shared" ref="E65" si="351">IF($B65="","","Union-Hrly - Other Offdty hrs/emp")</f>
        <v>Union-Hrly - Other Offdty hrs/emp</v>
      </c>
      <c r="F65" s="11">
        <f t="shared" ca="1" si="38"/>
        <v>2018</v>
      </c>
      <c r="G65" s="11" t="str">
        <f t="shared" si="24"/>
        <v>002481</v>
      </c>
      <c r="H65" s="36">
        <f t="shared" ref="H65:S65" si="352">IF(G65="","",IF(H$7="FEB",8,0))</f>
        <v>0</v>
      </c>
      <c r="I65" s="36">
        <f t="shared" si="352"/>
        <v>8</v>
      </c>
      <c r="J65" s="36">
        <f t="shared" si="352"/>
        <v>0</v>
      </c>
      <c r="K65" s="36">
        <f t="shared" si="352"/>
        <v>0</v>
      </c>
      <c r="L65" s="36">
        <f t="shared" si="352"/>
        <v>0</v>
      </c>
      <c r="M65" s="36">
        <f t="shared" si="352"/>
        <v>0</v>
      </c>
      <c r="N65" s="36">
        <f t="shared" si="352"/>
        <v>0</v>
      </c>
      <c r="O65" s="36">
        <f t="shared" si="352"/>
        <v>0</v>
      </c>
      <c r="P65" s="36">
        <f t="shared" si="352"/>
        <v>0</v>
      </c>
      <c r="Q65" s="36">
        <f t="shared" si="352"/>
        <v>0</v>
      </c>
      <c r="R65" s="36">
        <f t="shared" si="352"/>
        <v>0</v>
      </c>
      <c r="S65" s="36">
        <f t="shared" si="352"/>
        <v>0</v>
      </c>
    </row>
    <row r="66" spans="1:19" x14ac:dyDescent="0.25">
      <c r="A66" s="39" t="s">
        <v>25</v>
      </c>
      <c r="B66" s="39" t="s">
        <v>139</v>
      </c>
      <c r="C66" s="44">
        <v>4400</v>
      </c>
      <c r="E66" s="11" t="str">
        <f t="shared" ref="E66" si="353">IF($B66="","","Union-Hrly - Vacation Hours")</f>
        <v>Union-Hrly - Vacation Hours</v>
      </c>
      <c r="F66" s="11">
        <f t="shared" ca="1" si="38"/>
        <v>2018</v>
      </c>
      <c r="G66" s="11" t="str">
        <f t="shared" si="24"/>
        <v>002481</v>
      </c>
      <c r="H66" s="33">
        <f>IF(G66="","",($C66*'VACSICK EST'!C$50))</f>
        <v>186.20154464620032</v>
      </c>
      <c r="I66" s="33">
        <f>IF(H66="","",($C66*'VACSICK EST'!D$50))</f>
        <v>198.42210728584186</v>
      </c>
      <c r="J66" s="33">
        <f>IF(I66="","",($C66*'VACSICK EST'!E$50))</f>
        <v>210.64266992548335</v>
      </c>
      <c r="K66" s="33">
        <f>IF(J66="","",($C66*'VACSICK EST'!F$50))</f>
        <v>306.24186838824357</v>
      </c>
      <c r="L66" s="33">
        <f>IF(K66="","",($C66*'VACSICK EST'!G$50))</f>
        <v>382.54887196388972</v>
      </c>
      <c r="M66" s="33">
        <f>IF(L66="","",($C66*'VACSICK EST'!H$50))</f>
        <v>432.16254582710991</v>
      </c>
      <c r="N66" s="33">
        <f>IF(M66="","",($C66*'VACSICK EST'!I$50))</f>
        <v>500.15594590035096</v>
      </c>
      <c r="O66" s="33">
        <f>IF(N66="","",($C66*'VACSICK EST'!J$50))</f>
        <v>338.59829735056553</v>
      </c>
      <c r="P66" s="33">
        <f>IF(O66="","",($C66*'VACSICK EST'!K$50))</f>
        <v>301.48399600054313</v>
      </c>
      <c r="Q66" s="33">
        <f>IF(P66="","",($C66*'VACSICK EST'!L$50))</f>
        <v>397.93048680631847</v>
      </c>
      <c r="R66" s="33">
        <f>IF(Q66="","",($C66*'VACSICK EST'!M$50))</f>
        <v>381.51329243353786</v>
      </c>
      <c r="S66" s="33">
        <f>IF(R66="","",($C66*'VACSICK EST'!N$50))</f>
        <v>764.09837347191535</v>
      </c>
    </row>
    <row r="67" spans="1:19" x14ac:dyDescent="0.25">
      <c r="A67" s="39" t="s">
        <v>25</v>
      </c>
      <c r="B67" s="39" t="s">
        <v>95</v>
      </c>
      <c r="C67" s="44">
        <v>1040</v>
      </c>
      <c r="E67" s="11" t="str">
        <f t="shared" ref="E67" si="354">IF($B67="","","Union-Hrly - Sick Time Hours")</f>
        <v>Union-Hrly - Sick Time Hours</v>
      </c>
      <c r="F67" s="11">
        <f t="shared" ca="1" si="38"/>
        <v>2018</v>
      </c>
      <c r="G67" s="11" t="str">
        <f t="shared" si="24"/>
        <v>002481</v>
      </c>
      <c r="H67" s="33">
        <f>IF(G67="","",($C67*'VACSICK EST'!C$30))</f>
        <v>130.53637453668455</v>
      </c>
      <c r="I67" s="33">
        <f>IF(H67="","",($C67*'VACSICK EST'!D$30))</f>
        <v>112.46203434803024</v>
      </c>
      <c r="J67" s="33">
        <f>IF(I67="","",($C67*'VACSICK EST'!E$30))</f>
        <v>103.65245300739026</v>
      </c>
      <c r="K67" s="33">
        <f>IF(J67="","",($C67*'VACSICK EST'!F$30))</f>
        <v>91.813096383290102</v>
      </c>
      <c r="L67" s="33">
        <f>IF(K67="","",($C67*'VACSICK EST'!G$30))</f>
        <v>76.13317954071934</v>
      </c>
      <c r="M67" s="33">
        <f>IF(L67="","",($C67*'VACSICK EST'!H$30))</f>
        <v>70.666308019859301</v>
      </c>
      <c r="N67" s="33">
        <f>IF(M67="","",($C67*'VACSICK EST'!I$30))</f>
        <v>75.777572113083167</v>
      </c>
      <c r="O67" s="33">
        <f>IF(N67="","",($C67*'VACSICK EST'!J$30))</f>
        <v>81.44358379341945</v>
      </c>
      <c r="P67" s="33">
        <f>IF(O67="","",($C67*'VACSICK EST'!K$30))</f>
        <v>75.142220175706541</v>
      </c>
      <c r="Q67" s="33">
        <f>IF(P67="","",($C67*'VACSICK EST'!L$30))</f>
        <v>74.255572322800361</v>
      </c>
      <c r="R67" s="33">
        <f>IF(Q67="","",($C67*'VACSICK EST'!M$30))</f>
        <v>69.220171147472229</v>
      </c>
      <c r="S67" s="33">
        <f>IF(R67="","",($C67*'VACSICK EST'!N$30))</f>
        <v>78.897434611544469</v>
      </c>
    </row>
    <row r="68" spans="1:19" x14ac:dyDescent="0.25">
      <c r="A68" s="39" t="s">
        <v>26</v>
      </c>
      <c r="B68" s="39" t="s">
        <v>93</v>
      </c>
      <c r="C68" s="44">
        <v>25</v>
      </c>
      <c r="E68" s="11" t="str">
        <f t="shared" ref="E68" si="355">IF($B68="","","Union-Hrly - Headcount")</f>
        <v>Union-Hrly - Headcount</v>
      </c>
      <c r="F68" s="11">
        <f t="shared" ca="1" si="38"/>
        <v>2018</v>
      </c>
      <c r="G68" s="11" t="str">
        <f t="shared" si="24"/>
        <v>002482</v>
      </c>
      <c r="H68" s="13">
        <f t="shared" ref="H68" si="356">IF(G68="","",(IF($C68=0,0,$C68)))</f>
        <v>25</v>
      </c>
      <c r="I68" s="13">
        <f t="shared" ref="I68" si="357">IF(H68="","",(IF($C68=0,0,$C68)))</f>
        <v>25</v>
      </c>
      <c r="J68" s="13">
        <f t="shared" ref="J68" si="358">IF(I68="","",(IF($C68=0,0,$C68)))</f>
        <v>25</v>
      </c>
      <c r="K68" s="13">
        <f t="shared" ref="K68" si="359">IF(J68="","",(IF($C68=0,0,$C68)))</f>
        <v>25</v>
      </c>
      <c r="L68" s="13">
        <f t="shared" ref="L68" si="360">IF(K68="","",(IF($C68=0,0,$C68)))</f>
        <v>25</v>
      </c>
      <c r="M68" s="13">
        <f t="shared" ref="M68" si="361">IF(L68="","",(IF($C68=0,0,$C68)))</f>
        <v>25</v>
      </c>
      <c r="N68" s="13">
        <f t="shared" ref="N68" si="362">IF(M68="","",(IF($C68=0,0,$C68)))</f>
        <v>25</v>
      </c>
      <c r="O68" s="13">
        <f t="shared" ref="O68" si="363">IF(N68="","",(IF($C68=0,0,$C68)))</f>
        <v>25</v>
      </c>
      <c r="P68" s="13">
        <f t="shared" ref="P68" si="364">IF(O68="","",(IF($C68=0,0,$C68)))</f>
        <v>25</v>
      </c>
      <c r="Q68" s="13">
        <f t="shared" ref="Q68" si="365">IF(P68="","",(IF($C68=0,0,$C68)))</f>
        <v>25</v>
      </c>
      <c r="R68" s="13">
        <f t="shared" ref="R68" si="366">IF(Q68="","",(IF($C68=0,0,$C68)))</f>
        <v>25</v>
      </c>
      <c r="S68" s="13">
        <f t="shared" ref="S68" si="367">IF(R68="","",(IF($C68=0,0,$C68)))</f>
        <v>25</v>
      </c>
    </row>
    <row r="69" spans="1:19" x14ac:dyDescent="0.25">
      <c r="A69" s="39" t="s">
        <v>26</v>
      </c>
      <c r="B69" s="39" t="s">
        <v>92</v>
      </c>
      <c r="C69" s="44">
        <v>33.846399999999988</v>
      </c>
      <c r="E69" s="11" t="str">
        <f t="shared" ref="E69" si="368">IF($B69="","","Union-Hrly - Avg Hourly Rate")</f>
        <v>Union-Hrly - Avg Hourly Rate</v>
      </c>
      <c r="F69" s="11">
        <f t="shared" ca="1" si="38"/>
        <v>2018</v>
      </c>
      <c r="G69" s="11" t="str">
        <f t="shared" si="24"/>
        <v>002482</v>
      </c>
      <c r="H69" s="12">
        <f t="shared" ref="H69" si="369">IF(G69="","",(IF(C69=0,0,C69)*$G$4*$H$4*$I$4*$J$4))</f>
        <v>36.984875132799985</v>
      </c>
      <c r="I69" s="12">
        <f t="shared" ref="I69" si="370">IF(H69="","",(+H69))</f>
        <v>36.984875132799985</v>
      </c>
      <c r="J69" s="12">
        <f t="shared" ref="J69" si="371">IF(I69="","",(+I69))</f>
        <v>36.984875132799985</v>
      </c>
      <c r="K69" s="12">
        <f t="shared" ref="K69" si="372">IF(J69="","",(+J69))</f>
        <v>36.984875132799985</v>
      </c>
      <c r="L69" s="12">
        <f t="shared" ref="L69" si="373">IF(K69="","",(+K69))</f>
        <v>36.984875132799985</v>
      </c>
      <c r="M69" s="12">
        <f t="shared" ref="M69" si="374">IF(L69="","",(+L69))</f>
        <v>36.984875132799985</v>
      </c>
      <c r="N69" s="12">
        <f t="shared" ref="N69" si="375">IF(M69="","",(+M69))</f>
        <v>36.984875132799985</v>
      </c>
      <c r="O69" s="12">
        <f t="shared" ref="O69" si="376">IF(N69="","",(+N69))</f>
        <v>36.984875132799985</v>
      </c>
      <c r="P69" s="12">
        <f t="shared" ref="P69" si="377">IF(O69="","",(+O69))</f>
        <v>36.984875132799985</v>
      </c>
      <c r="Q69" s="12">
        <f t="shared" ref="Q69" si="378">IF(P69="","",(+P69))</f>
        <v>36.984875132799985</v>
      </c>
      <c r="R69" s="12">
        <f t="shared" ref="R69" si="379">IF(Q69="","",+Q69*$R$6)</f>
        <v>38.094421386783985</v>
      </c>
      <c r="S69" s="12">
        <f t="shared" ref="S69" si="380">IF(R69="","",+R69)</f>
        <v>38.094421386783985</v>
      </c>
    </row>
    <row r="70" spans="1:19" x14ac:dyDescent="0.25">
      <c r="A70" s="39" t="s">
        <v>26</v>
      </c>
      <c r="B70" s="39" t="s">
        <v>169</v>
      </c>
      <c r="C70" s="44"/>
      <c r="E70" s="11" t="str">
        <f t="shared" ref="E70" si="381">IF($B70="","","Union-Hrly - Other Offdty hrs/emp")</f>
        <v>Union-Hrly - Other Offdty hrs/emp</v>
      </c>
      <c r="F70" s="11">
        <f t="shared" ca="1" si="38"/>
        <v>2018</v>
      </c>
      <c r="G70" s="11" t="str">
        <f t="shared" si="24"/>
        <v>002482</v>
      </c>
      <c r="H70" s="36">
        <f t="shared" ref="H70:S70" si="382">IF(G70="","",IF(H$7="FEB",8,0))</f>
        <v>0</v>
      </c>
      <c r="I70" s="36">
        <f t="shared" si="382"/>
        <v>8</v>
      </c>
      <c r="J70" s="36">
        <f t="shared" si="382"/>
        <v>0</v>
      </c>
      <c r="K70" s="36">
        <f t="shared" si="382"/>
        <v>0</v>
      </c>
      <c r="L70" s="36">
        <f t="shared" si="382"/>
        <v>0</v>
      </c>
      <c r="M70" s="36">
        <f t="shared" si="382"/>
        <v>0</v>
      </c>
      <c r="N70" s="36">
        <f t="shared" si="382"/>
        <v>0</v>
      </c>
      <c r="O70" s="36">
        <f t="shared" si="382"/>
        <v>0</v>
      </c>
      <c r="P70" s="36">
        <f t="shared" si="382"/>
        <v>0</v>
      </c>
      <c r="Q70" s="36">
        <f t="shared" si="382"/>
        <v>0</v>
      </c>
      <c r="R70" s="36">
        <f t="shared" si="382"/>
        <v>0</v>
      </c>
      <c r="S70" s="36">
        <f t="shared" si="382"/>
        <v>0</v>
      </c>
    </row>
    <row r="71" spans="1:19" x14ac:dyDescent="0.25">
      <c r="A71" s="39" t="s">
        <v>26</v>
      </c>
      <c r="B71" s="39" t="s">
        <v>139</v>
      </c>
      <c r="C71" s="44">
        <v>3960</v>
      </c>
      <c r="E71" s="11" t="str">
        <f t="shared" ref="E71" si="383">IF($B71="","","Union-Hrly - Vacation Hours")</f>
        <v>Union-Hrly - Vacation Hours</v>
      </c>
      <c r="F71" s="11">
        <f t="shared" ca="1" si="38"/>
        <v>2018</v>
      </c>
      <c r="G71" s="11" t="str">
        <f t="shared" si="24"/>
        <v>002482</v>
      </c>
      <c r="H71" s="33">
        <f>IF(G71="","",($C71*'VACSICK EST'!C$50))</f>
        <v>167.58139018158028</v>
      </c>
      <c r="I71" s="33">
        <f>IF(H71="","",($C71*'VACSICK EST'!D$50))</f>
        <v>178.57989655725765</v>
      </c>
      <c r="J71" s="33">
        <f>IF(I71="","",($C71*'VACSICK EST'!E$50))</f>
        <v>189.57840293293503</v>
      </c>
      <c r="K71" s="33">
        <f>IF(J71="","",($C71*'VACSICK EST'!F$50))</f>
        <v>275.61768154941922</v>
      </c>
      <c r="L71" s="33">
        <f>IF(K71="","",($C71*'VACSICK EST'!G$50))</f>
        <v>344.29398476750072</v>
      </c>
      <c r="M71" s="33">
        <f>IF(L71="","",($C71*'VACSICK EST'!H$50))</f>
        <v>388.94629124439894</v>
      </c>
      <c r="N71" s="33">
        <f>IF(M71="","",($C71*'VACSICK EST'!I$50))</f>
        <v>450.14035131031591</v>
      </c>
      <c r="O71" s="33">
        <f>IF(N71="","",($C71*'VACSICK EST'!J$50))</f>
        <v>304.73846761550902</v>
      </c>
      <c r="P71" s="33">
        <f>IF(O71="","",($C71*'VACSICK EST'!K$50))</f>
        <v>271.33559640048878</v>
      </c>
      <c r="Q71" s="33">
        <f>IF(P71="","",($C71*'VACSICK EST'!L$50))</f>
        <v>358.13743812568663</v>
      </c>
      <c r="R71" s="33">
        <f>IF(Q71="","",($C71*'VACSICK EST'!M$50))</f>
        <v>343.36196319018404</v>
      </c>
      <c r="S71" s="33">
        <f>IF(R71="","",($C71*'VACSICK EST'!N$50))</f>
        <v>687.68853612472378</v>
      </c>
    </row>
    <row r="72" spans="1:19" x14ac:dyDescent="0.25">
      <c r="A72" s="39" t="s">
        <v>26</v>
      </c>
      <c r="B72" s="39" t="s">
        <v>95</v>
      </c>
      <c r="C72" s="44">
        <v>1000</v>
      </c>
      <c r="E72" s="11" t="str">
        <f t="shared" ref="E72" si="384">IF($B72="","","Union-Hrly - Sick Time Hours")</f>
        <v>Union-Hrly - Sick Time Hours</v>
      </c>
      <c r="F72" s="11">
        <f t="shared" ca="1" si="38"/>
        <v>2018</v>
      </c>
      <c r="G72" s="11" t="str">
        <f t="shared" si="24"/>
        <v>002482</v>
      </c>
      <c r="H72" s="33">
        <f>IF(G72="","",($C72*'VACSICK EST'!C$30))</f>
        <v>125.51574474681208</v>
      </c>
      <c r="I72" s="33">
        <f>IF(H72="","",($C72*'VACSICK EST'!D$30))</f>
        <v>108.13657148849062</v>
      </c>
      <c r="J72" s="33">
        <f>IF(I72="","",($C72*'VACSICK EST'!E$30))</f>
        <v>99.665820199413716</v>
      </c>
      <c r="K72" s="33">
        <f>IF(J72="","",($C72*'VACSICK EST'!F$30))</f>
        <v>88.281823445471247</v>
      </c>
      <c r="L72" s="33">
        <f>IF(K72="","",($C72*'VACSICK EST'!G$30))</f>
        <v>73.204980327614749</v>
      </c>
      <c r="M72" s="33">
        <f>IF(L72="","",($C72*'VACSICK EST'!H$30))</f>
        <v>67.948373096018557</v>
      </c>
      <c r="N72" s="33">
        <f>IF(M72="","",($C72*'VACSICK EST'!I$30))</f>
        <v>72.863050108733816</v>
      </c>
      <c r="O72" s="33">
        <f>IF(N72="","",($C72*'VACSICK EST'!J$30))</f>
        <v>78.311138262903313</v>
      </c>
      <c r="P72" s="33">
        <f>IF(O72="","",($C72*'VACSICK EST'!K$30))</f>
        <v>72.252134784333222</v>
      </c>
      <c r="Q72" s="33">
        <f>IF(P72="","",($C72*'VACSICK EST'!L$30))</f>
        <v>71.399588771923433</v>
      </c>
      <c r="R72" s="33">
        <f>IF(Q72="","",($C72*'VACSICK EST'!M$30))</f>
        <v>66.557856872569445</v>
      </c>
      <c r="S72" s="33">
        <f>IF(R72="","",($C72*'VACSICK EST'!N$30))</f>
        <v>75.862917895715839</v>
      </c>
    </row>
    <row r="73" spans="1:19" x14ac:dyDescent="0.25">
      <c r="A73" s="39" t="s">
        <v>27</v>
      </c>
      <c r="B73" s="39" t="s">
        <v>93</v>
      </c>
      <c r="C73" s="44">
        <v>43</v>
      </c>
      <c r="E73" s="11" t="str">
        <f t="shared" ref="E73" si="385">IF($B73="","","Union-Hrly - Headcount")</f>
        <v>Union-Hrly - Headcount</v>
      </c>
      <c r="F73" s="11">
        <f t="shared" ca="1" si="38"/>
        <v>2018</v>
      </c>
      <c r="G73" s="11" t="str">
        <f t="shared" si="24"/>
        <v>002510</v>
      </c>
      <c r="H73" s="13">
        <f t="shared" ref="H73" si="386">IF(G73="","",(IF($C73=0,0,$C73)))</f>
        <v>43</v>
      </c>
      <c r="I73" s="13">
        <f t="shared" ref="I73" si="387">IF(H73="","",(IF($C73=0,0,$C73)))</f>
        <v>43</v>
      </c>
      <c r="J73" s="13">
        <f t="shared" ref="J73" si="388">IF(I73="","",(IF($C73=0,0,$C73)))</f>
        <v>43</v>
      </c>
      <c r="K73" s="13">
        <f t="shared" ref="K73" si="389">IF(J73="","",(IF($C73=0,0,$C73)))</f>
        <v>43</v>
      </c>
      <c r="L73" s="13">
        <f t="shared" ref="L73" si="390">IF(K73="","",(IF($C73=0,0,$C73)))</f>
        <v>43</v>
      </c>
      <c r="M73" s="13">
        <f t="shared" ref="M73" si="391">IF(L73="","",(IF($C73=0,0,$C73)))</f>
        <v>43</v>
      </c>
      <c r="N73" s="13">
        <f t="shared" ref="N73" si="392">IF(M73="","",(IF($C73=0,0,$C73)))</f>
        <v>43</v>
      </c>
      <c r="O73" s="13">
        <f t="shared" ref="O73" si="393">IF(N73="","",(IF($C73=0,0,$C73)))</f>
        <v>43</v>
      </c>
      <c r="P73" s="13">
        <f t="shared" ref="P73" si="394">IF(O73="","",(IF($C73=0,0,$C73)))</f>
        <v>43</v>
      </c>
      <c r="Q73" s="13">
        <f t="shared" ref="Q73" si="395">IF(P73="","",(IF($C73=0,0,$C73)))</f>
        <v>43</v>
      </c>
      <c r="R73" s="13">
        <f t="shared" ref="R73" si="396">IF(Q73="","",(IF($C73=0,0,$C73)))</f>
        <v>43</v>
      </c>
      <c r="S73" s="13">
        <f t="shared" ref="S73" si="397">IF(R73="","",(IF($C73=0,0,$C73)))</f>
        <v>43</v>
      </c>
    </row>
    <row r="74" spans="1:19" x14ac:dyDescent="0.25">
      <c r="A74" s="39" t="s">
        <v>27</v>
      </c>
      <c r="B74" s="39" t="s">
        <v>92</v>
      </c>
      <c r="C74" s="44">
        <v>35.84906976744184</v>
      </c>
      <c r="E74" s="11" t="str">
        <f t="shared" ref="E74" si="398">IF($B74="","","Union-Hrly - Avg Hourly Rate")</f>
        <v>Union-Hrly - Avg Hourly Rate</v>
      </c>
      <c r="F74" s="11">
        <f t="shared" ca="1" si="38"/>
        <v>2018</v>
      </c>
      <c r="G74" s="11" t="str">
        <f t="shared" si="24"/>
        <v>002510</v>
      </c>
      <c r="H74" s="12">
        <f t="shared" ref="H74" si="399">IF(G74="","",(IF(C74=0,0,C74)*$G$4*$H$4*$I$4*$J$4))</f>
        <v>39.173246459767427</v>
      </c>
      <c r="I74" s="12">
        <f t="shared" ref="I74" si="400">IF(H74="","",(+H74))</f>
        <v>39.173246459767427</v>
      </c>
      <c r="J74" s="12">
        <f t="shared" ref="J74" si="401">IF(I74="","",(+I74))</f>
        <v>39.173246459767427</v>
      </c>
      <c r="K74" s="12">
        <f t="shared" ref="K74" si="402">IF(J74="","",(+J74))</f>
        <v>39.173246459767427</v>
      </c>
      <c r="L74" s="12">
        <f t="shared" ref="L74" si="403">IF(K74="","",(+K74))</f>
        <v>39.173246459767427</v>
      </c>
      <c r="M74" s="12">
        <f t="shared" ref="M74" si="404">IF(L74="","",(+L74))</f>
        <v>39.173246459767427</v>
      </c>
      <c r="N74" s="12">
        <f t="shared" ref="N74" si="405">IF(M74="","",(+M74))</f>
        <v>39.173246459767427</v>
      </c>
      <c r="O74" s="12">
        <f t="shared" ref="O74" si="406">IF(N74="","",(+N74))</f>
        <v>39.173246459767427</v>
      </c>
      <c r="P74" s="12">
        <f t="shared" ref="P74" si="407">IF(O74="","",(+O74))</f>
        <v>39.173246459767427</v>
      </c>
      <c r="Q74" s="12">
        <f t="shared" ref="Q74" si="408">IF(P74="","",(+P74))</f>
        <v>39.173246459767427</v>
      </c>
      <c r="R74" s="12">
        <f t="shared" ref="R74" si="409">IF(Q74="","",+Q74*$R$6)</f>
        <v>40.348443853560454</v>
      </c>
      <c r="S74" s="12">
        <f t="shared" ref="S74" si="410">IF(R74="","",+R74)</f>
        <v>40.348443853560454</v>
      </c>
    </row>
    <row r="75" spans="1:19" x14ac:dyDescent="0.25">
      <c r="A75" s="39" t="s">
        <v>27</v>
      </c>
      <c r="B75" s="39" t="s">
        <v>169</v>
      </c>
      <c r="C75" s="44"/>
      <c r="E75" s="11" t="str">
        <f t="shared" ref="E75" si="411">IF($B75="","","Union-Hrly - Other Offdty hrs/emp")</f>
        <v>Union-Hrly - Other Offdty hrs/emp</v>
      </c>
      <c r="F75" s="11">
        <f t="shared" ca="1" si="38"/>
        <v>2018</v>
      </c>
      <c r="G75" s="11" t="str">
        <f t="shared" si="24"/>
        <v>002510</v>
      </c>
      <c r="H75" s="36">
        <f t="shared" ref="H75:S75" si="412">IF(G75="","",IF(H$7="FEB",8,0))</f>
        <v>0</v>
      </c>
      <c r="I75" s="36">
        <f t="shared" si="412"/>
        <v>8</v>
      </c>
      <c r="J75" s="36">
        <f t="shared" si="412"/>
        <v>0</v>
      </c>
      <c r="K75" s="36">
        <f t="shared" si="412"/>
        <v>0</v>
      </c>
      <c r="L75" s="36">
        <f t="shared" si="412"/>
        <v>0</v>
      </c>
      <c r="M75" s="36">
        <f t="shared" si="412"/>
        <v>0</v>
      </c>
      <c r="N75" s="36">
        <f t="shared" si="412"/>
        <v>0</v>
      </c>
      <c r="O75" s="36">
        <f t="shared" si="412"/>
        <v>0</v>
      </c>
      <c r="P75" s="36">
        <f t="shared" si="412"/>
        <v>0</v>
      </c>
      <c r="Q75" s="36">
        <f t="shared" si="412"/>
        <v>0</v>
      </c>
      <c r="R75" s="36">
        <f t="shared" si="412"/>
        <v>0</v>
      </c>
      <c r="S75" s="36">
        <f t="shared" si="412"/>
        <v>0</v>
      </c>
    </row>
    <row r="76" spans="1:19" x14ac:dyDescent="0.25">
      <c r="A76" s="39" t="s">
        <v>27</v>
      </c>
      <c r="B76" s="39" t="s">
        <v>139</v>
      </c>
      <c r="C76" s="44">
        <v>8040</v>
      </c>
      <c r="E76" s="11" t="str">
        <f t="shared" ref="E76" si="413">IF($B76="","","Union-Hrly - Vacation Hours")</f>
        <v>Union-Hrly - Vacation Hours</v>
      </c>
      <c r="F76" s="11">
        <f t="shared" ca="1" si="38"/>
        <v>2018</v>
      </c>
      <c r="G76" s="11" t="str">
        <f t="shared" si="24"/>
        <v>002510</v>
      </c>
      <c r="H76" s="33">
        <f>IF(G76="","",($C76*'VACSICK EST'!C$50))</f>
        <v>340.24100430805697</v>
      </c>
      <c r="I76" s="33">
        <f>IF(H76="","",($C76*'VACSICK EST'!D$50))</f>
        <v>362.57130513140191</v>
      </c>
      <c r="J76" s="33">
        <f>IF(I76="","",($C76*'VACSICK EST'!E$50))</f>
        <v>384.90160595474686</v>
      </c>
      <c r="K76" s="33">
        <f>IF(J76="","",($C76*'VACSICK EST'!F$50))</f>
        <v>559.58741405488138</v>
      </c>
      <c r="L76" s="33">
        <f>IF(K76="","",($C76*'VACSICK EST'!G$50))</f>
        <v>699.0211205885621</v>
      </c>
      <c r="M76" s="33">
        <f>IF(L76="","",($C76*'VACSICK EST'!H$50))</f>
        <v>789.6788337386281</v>
      </c>
      <c r="N76" s="33">
        <f>IF(M76="","",($C76*'VACSICK EST'!I$50))</f>
        <v>913.92131932700499</v>
      </c>
      <c r="O76" s="33">
        <f>IF(N76="","",($C76*'VACSICK EST'!J$50))</f>
        <v>618.71143424966976</v>
      </c>
      <c r="P76" s="33">
        <f>IF(O76="","",($C76*'VACSICK EST'!K$50))</f>
        <v>550.89348360099245</v>
      </c>
      <c r="Q76" s="33">
        <f>IF(P76="","",($C76*'VACSICK EST'!L$50))</f>
        <v>727.12752589154559</v>
      </c>
      <c r="R76" s="33">
        <f>IF(Q76="","",($C76*'VACSICK EST'!M$50))</f>
        <v>697.1288343558283</v>
      </c>
      <c r="S76" s="33">
        <f>IF(R76="","",($C76*'VACSICK EST'!N$50))</f>
        <v>1396.2161187986817</v>
      </c>
    </row>
    <row r="77" spans="1:19" x14ac:dyDescent="0.25">
      <c r="A77" s="39" t="s">
        <v>27</v>
      </c>
      <c r="B77" s="39" t="s">
        <v>95</v>
      </c>
      <c r="C77" s="44">
        <v>1720</v>
      </c>
      <c r="E77" s="11" t="str">
        <f t="shared" ref="E77" si="414">IF($B77="","","Union-Hrly - Sick Time Hours")</f>
        <v>Union-Hrly - Sick Time Hours</v>
      </c>
      <c r="F77" s="11">
        <f t="shared" ca="1" si="38"/>
        <v>2018</v>
      </c>
      <c r="G77" s="11" t="str">
        <f t="shared" ref="G77:G140" si="415">IF(E77="","",A77)</f>
        <v>002510</v>
      </c>
      <c r="H77" s="33">
        <f>IF(G77="","",($C77*'VACSICK EST'!C$30))</f>
        <v>215.88708096451677</v>
      </c>
      <c r="I77" s="33">
        <f>IF(H77="","",($C77*'VACSICK EST'!D$30))</f>
        <v>185.99490296020386</v>
      </c>
      <c r="J77" s="33">
        <f>IF(I77="","",($C77*'VACSICK EST'!E$30))</f>
        <v>171.4252107429916</v>
      </c>
      <c r="K77" s="33">
        <f>IF(J77="","",($C77*'VACSICK EST'!F$30))</f>
        <v>151.84473632621055</v>
      </c>
      <c r="L77" s="33">
        <f>IF(K77="","",($C77*'VACSICK EST'!G$30))</f>
        <v>125.91256616349736</v>
      </c>
      <c r="M77" s="33">
        <f>IF(L77="","",($C77*'VACSICK EST'!H$30))</f>
        <v>116.87120172515192</v>
      </c>
      <c r="N77" s="33">
        <f>IF(M77="","",($C77*'VACSICK EST'!I$30))</f>
        <v>125.32444618702216</v>
      </c>
      <c r="O77" s="33">
        <f>IF(N77="","",($C77*'VACSICK EST'!J$30))</f>
        <v>134.69515781219368</v>
      </c>
      <c r="P77" s="33">
        <f>IF(O77="","",($C77*'VACSICK EST'!K$30))</f>
        <v>124.27367182905314</v>
      </c>
      <c r="Q77" s="33">
        <f>IF(P77="","",($C77*'VACSICK EST'!L$30))</f>
        <v>122.8072926877083</v>
      </c>
      <c r="R77" s="33">
        <f>IF(Q77="","",($C77*'VACSICK EST'!M$30))</f>
        <v>114.47951382081945</v>
      </c>
      <c r="S77" s="33">
        <f>IF(R77="","",($C77*'VACSICK EST'!N$30))</f>
        <v>130.48421878063124</v>
      </c>
    </row>
    <row r="78" spans="1:19" x14ac:dyDescent="0.25">
      <c r="A78" s="39" t="s">
        <v>28</v>
      </c>
      <c r="B78" s="39" t="s">
        <v>93</v>
      </c>
      <c r="C78" s="44">
        <v>4</v>
      </c>
      <c r="E78" s="11" t="str">
        <f t="shared" ref="E78" si="416">IF($B78="","","Union-Hrly - Headcount")</f>
        <v>Union-Hrly - Headcount</v>
      </c>
      <c r="F78" s="11">
        <f t="shared" ref="F78:F141" ca="1" si="417">IF(E78="","",$E$5)</f>
        <v>2018</v>
      </c>
      <c r="G78" s="11" t="str">
        <f t="shared" si="415"/>
        <v>002530</v>
      </c>
      <c r="H78" s="13">
        <f t="shared" ref="H78" si="418">IF(G78="","",(IF($C78=0,0,$C78)))</f>
        <v>4</v>
      </c>
      <c r="I78" s="13">
        <f t="shared" ref="I78" si="419">IF(H78="","",(IF($C78=0,0,$C78)))</f>
        <v>4</v>
      </c>
      <c r="J78" s="13">
        <f t="shared" ref="J78" si="420">IF(I78="","",(IF($C78=0,0,$C78)))</f>
        <v>4</v>
      </c>
      <c r="K78" s="13">
        <f t="shared" ref="K78" si="421">IF(J78="","",(IF($C78=0,0,$C78)))</f>
        <v>4</v>
      </c>
      <c r="L78" s="13">
        <f t="shared" ref="L78" si="422">IF(K78="","",(IF($C78=0,0,$C78)))</f>
        <v>4</v>
      </c>
      <c r="M78" s="13">
        <f t="shared" ref="M78" si="423">IF(L78="","",(IF($C78=0,0,$C78)))</f>
        <v>4</v>
      </c>
      <c r="N78" s="13">
        <f t="shared" ref="N78" si="424">IF(M78="","",(IF($C78=0,0,$C78)))</f>
        <v>4</v>
      </c>
      <c r="O78" s="13">
        <f t="shared" ref="O78" si="425">IF(N78="","",(IF($C78=0,0,$C78)))</f>
        <v>4</v>
      </c>
      <c r="P78" s="13">
        <f t="shared" ref="P78" si="426">IF(O78="","",(IF($C78=0,0,$C78)))</f>
        <v>4</v>
      </c>
      <c r="Q78" s="13">
        <f t="shared" ref="Q78" si="427">IF(P78="","",(IF($C78=0,0,$C78)))</f>
        <v>4</v>
      </c>
      <c r="R78" s="13">
        <f t="shared" ref="R78" si="428">IF(Q78="","",(IF($C78=0,0,$C78)))</f>
        <v>4</v>
      </c>
      <c r="S78" s="13">
        <f t="shared" ref="S78" si="429">IF(R78="","",(IF($C78=0,0,$C78)))</f>
        <v>4</v>
      </c>
    </row>
    <row r="79" spans="1:19" x14ac:dyDescent="0.25">
      <c r="A79" s="39" t="s">
        <v>28</v>
      </c>
      <c r="B79" s="39" t="s">
        <v>92</v>
      </c>
      <c r="C79" s="44">
        <v>31.784999999999997</v>
      </c>
      <c r="E79" s="11" t="str">
        <f t="shared" ref="E79" si="430">IF($B79="","","Union-Hrly - Avg Hourly Rate")</f>
        <v>Union-Hrly - Avg Hourly Rate</v>
      </c>
      <c r="F79" s="11">
        <f t="shared" ca="1" si="417"/>
        <v>2018</v>
      </c>
      <c r="G79" s="11" t="str">
        <f t="shared" si="415"/>
        <v>002530</v>
      </c>
      <c r="H79" s="12">
        <f t="shared" ref="H79" si="431">IF(G79="","",(IF(C79=0,0,C79)*$G$4*$H$4*$I$4*$J$4))</f>
        <v>34.732327695000002</v>
      </c>
      <c r="I79" s="12">
        <f t="shared" ref="I79" si="432">IF(H79="","",(+H79))</f>
        <v>34.732327695000002</v>
      </c>
      <c r="J79" s="12">
        <f t="shared" ref="J79" si="433">IF(I79="","",(+I79))</f>
        <v>34.732327695000002</v>
      </c>
      <c r="K79" s="12">
        <f t="shared" ref="K79" si="434">IF(J79="","",(+J79))</f>
        <v>34.732327695000002</v>
      </c>
      <c r="L79" s="12">
        <f t="shared" ref="L79" si="435">IF(K79="","",(+K79))</f>
        <v>34.732327695000002</v>
      </c>
      <c r="M79" s="12">
        <f t="shared" ref="M79" si="436">IF(L79="","",(+L79))</f>
        <v>34.732327695000002</v>
      </c>
      <c r="N79" s="12">
        <f t="shared" ref="N79" si="437">IF(M79="","",(+M79))</f>
        <v>34.732327695000002</v>
      </c>
      <c r="O79" s="12">
        <f t="shared" ref="O79" si="438">IF(N79="","",(+N79))</f>
        <v>34.732327695000002</v>
      </c>
      <c r="P79" s="12">
        <f t="shared" ref="P79" si="439">IF(O79="","",(+O79))</f>
        <v>34.732327695000002</v>
      </c>
      <c r="Q79" s="12">
        <f t="shared" ref="Q79" si="440">IF(P79="","",(+P79))</f>
        <v>34.732327695000002</v>
      </c>
      <c r="R79" s="12">
        <f t="shared" ref="R79" si="441">IF(Q79="","",+Q79*$R$6)</f>
        <v>35.774297525850002</v>
      </c>
      <c r="S79" s="12">
        <f t="shared" ref="S79" si="442">IF(R79="","",+R79)</f>
        <v>35.774297525850002</v>
      </c>
    </row>
    <row r="80" spans="1:19" x14ac:dyDescent="0.25">
      <c r="A80" s="39" t="s">
        <v>28</v>
      </c>
      <c r="B80" s="39" t="s">
        <v>169</v>
      </c>
      <c r="C80" s="44"/>
      <c r="E80" s="11" t="str">
        <f t="shared" ref="E80" si="443">IF($B80="","","Union-Hrly - Other Offdty hrs/emp")</f>
        <v>Union-Hrly - Other Offdty hrs/emp</v>
      </c>
      <c r="F80" s="11">
        <f t="shared" ca="1" si="417"/>
        <v>2018</v>
      </c>
      <c r="G80" s="11" t="str">
        <f t="shared" si="415"/>
        <v>002530</v>
      </c>
      <c r="H80" s="36">
        <f t="shared" ref="H80:S80" si="444">IF(G80="","",IF(H$7="FEB",8,0))</f>
        <v>0</v>
      </c>
      <c r="I80" s="36">
        <f t="shared" si="444"/>
        <v>8</v>
      </c>
      <c r="J80" s="36">
        <f t="shared" si="444"/>
        <v>0</v>
      </c>
      <c r="K80" s="36">
        <f t="shared" si="444"/>
        <v>0</v>
      </c>
      <c r="L80" s="36">
        <f t="shared" si="444"/>
        <v>0</v>
      </c>
      <c r="M80" s="36">
        <f t="shared" si="444"/>
        <v>0</v>
      </c>
      <c r="N80" s="36">
        <f t="shared" si="444"/>
        <v>0</v>
      </c>
      <c r="O80" s="36">
        <f t="shared" si="444"/>
        <v>0</v>
      </c>
      <c r="P80" s="36">
        <f t="shared" si="444"/>
        <v>0</v>
      </c>
      <c r="Q80" s="36">
        <f t="shared" si="444"/>
        <v>0</v>
      </c>
      <c r="R80" s="36">
        <f t="shared" si="444"/>
        <v>0</v>
      </c>
      <c r="S80" s="36">
        <f t="shared" si="444"/>
        <v>0</v>
      </c>
    </row>
    <row r="81" spans="1:19" x14ac:dyDescent="0.25">
      <c r="A81" s="39" t="s">
        <v>28</v>
      </c>
      <c r="B81" s="39" t="s">
        <v>139</v>
      </c>
      <c r="C81" s="44">
        <v>800</v>
      </c>
      <c r="E81" s="11" t="str">
        <f t="shared" ref="E81" si="445">IF($B81="","","Union-Hrly - Vacation Hours")</f>
        <v>Union-Hrly - Vacation Hours</v>
      </c>
      <c r="F81" s="11">
        <f t="shared" ca="1" si="417"/>
        <v>2018</v>
      </c>
      <c r="G81" s="11" t="str">
        <f t="shared" si="415"/>
        <v>002530</v>
      </c>
      <c r="H81" s="33">
        <f>IF(G81="","",($C81*'VACSICK EST'!C$50))</f>
        <v>33.854826299309146</v>
      </c>
      <c r="I81" s="33">
        <f>IF(H81="","",($C81*'VACSICK EST'!D$50))</f>
        <v>36.076746779243976</v>
      </c>
      <c r="J81" s="33">
        <f>IF(I81="","",($C81*'VACSICK EST'!E$50))</f>
        <v>38.298667259178792</v>
      </c>
      <c r="K81" s="33">
        <f>IF(J81="","",($C81*'VACSICK EST'!F$50))</f>
        <v>55.680339706953376</v>
      </c>
      <c r="L81" s="33">
        <f>IF(K81="","",($C81*'VACSICK EST'!G$50))</f>
        <v>69.554340357070856</v>
      </c>
      <c r="M81" s="33">
        <f>IF(L81="","",($C81*'VACSICK EST'!H$50))</f>
        <v>78.575008332201804</v>
      </c>
      <c r="N81" s="33">
        <f>IF(M81="","",($C81*'VACSICK EST'!I$50))</f>
        <v>90.937444709154718</v>
      </c>
      <c r="O81" s="33">
        <f>IF(N81="","",($C81*'VACSICK EST'!J$50))</f>
        <v>61.563326791011917</v>
      </c>
      <c r="P81" s="33">
        <f>IF(O81="","",($C81*'VACSICK EST'!K$50))</f>
        <v>54.815272000098744</v>
      </c>
      <c r="Q81" s="33">
        <f>IF(P81="","",($C81*'VACSICK EST'!L$50))</f>
        <v>72.350997601148819</v>
      </c>
      <c r="R81" s="33">
        <f>IF(Q81="","",($C81*'VACSICK EST'!M$50))</f>
        <v>69.366053169734158</v>
      </c>
      <c r="S81" s="33">
        <f>IF(R81="","",($C81*'VACSICK EST'!N$50))</f>
        <v>138.92697699489369</v>
      </c>
    </row>
    <row r="82" spans="1:19" x14ac:dyDescent="0.25">
      <c r="A82" s="39" t="s">
        <v>28</v>
      </c>
      <c r="B82" s="39" t="s">
        <v>95</v>
      </c>
      <c r="C82" s="44">
        <v>160</v>
      </c>
      <c r="E82" s="11" t="str">
        <f t="shared" ref="E82" si="446">IF($B82="","","Union-Hrly - Sick Time Hours")</f>
        <v>Union-Hrly - Sick Time Hours</v>
      </c>
      <c r="F82" s="11">
        <f t="shared" ca="1" si="417"/>
        <v>2018</v>
      </c>
      <c r="G82" s="11" t="str">
        <f t="shared" si="415"/>
        <v>002530</v>
      </c>
      <c r="H82" s="33">
        <f>IF(G82="","",($C82*'VACSICK EST'!C$30))</f>
        <v>20.08251915948993</v>
      </c>
      <c r="I82" s="33">
        <f>IF(H82="","",($C82*'VACSICK EST'!D$30))</f>
        <v>17.301851438158501</v>
      </c>
      <c r="J82" s="33">
        <f>IF(I82="","",($C82*'VACSICK EST'!E$30))</f>
        <v>15.946531231906194</v>
      </c>
      <c r="K82" s="33">
        <f>IF(J82="","",($C82*'VACSICK EST'!F$30))</f>
        <v>14.1250917512754</v>
      </c>
      <c r="L82" s="33">
        <f>IF(K82="","",($C82*'VACSICK EST'!G$30))</f>
        <v>11.712796852418359</v>
      </c>
      <c r="M82" s="33">
        <f>IF(L82="","",($C82*'VACSICK EST'!H$30))</f>
        <v>10.871739695362969</v>
      </c>
      <c r="N82" s="33">
        <f>IF(M82="","",($C82*'VACSICK EST'!I$30))</f>
        <v>11.658088017397411</v>
      </c>
      <c r="O82" s="33">
        <f>IF(N82="","",($C82*'VACSICK EST'!J$30))</f>
        <v>12.52978212206453</v>
      </c>
      <c r="P82" s="33">
        <f>IF(O82="","",($C82*'VACSICK EST'!K$30))</f>
        <v>11.560341565493315</v>
      </c>
      <c r="Q82" s="33">
        <f>IF(P82="","",($C82*'VACSICK EST'!L$30))</f>
        <v>11.423934203507748</v>
      </c>
      <c r="R82" s="33">
        <f>IF(Q82="","",($C82*'VACSICK EST'!M$30))</f>
        <v>10.649257099611111</v>
      </c>
      <c r="S82" s="33">
        <f>IF(R82="","",($C82*'VACSICK EST'!N$30))</f>
        <v>12.138066863314535</v>
      </c>
    </row>
    <row r="83" spans="1:19" x14ac:dyDescent="0.25">
      <c r="A83" s="39" t="s">
        <v>29</v>
      </c>
      <c r="B83" s="39" t="s">
        <v>93</v>
      </c>
      <c r="C83" s="44">
        <v>5</v>
      </c>
      <c r="E83" s="11" t="str">
        <f t="shared" ref="E83" si="447">IF($B83="","","Union-Hrly - Headcount")</f>
        <v>Union-Hrly - Headcount</v>
      </c>
      <c r="F83" s="11">
        <f t="shared" ca="1" si="417"/>
        <v>2018</v>
      </c>
      <c r="G83" s="11" t="str">
        <f t="shared" si="415"/>
        <v>002540</v>
      </c>
      <c r="H83" s="13">
        <f t="shared" ref="H83" si="448">IF(G83="","",(IF($C83=0,0,$C83)))</f>
        <v>5</v>
      </c>
      <c r="I83" s="13">
        <f t="shared" ref="I83" si="449">IF(H83="","",(IF($C83=0,0,$C83)))</f>
        <v>5</v>
      </c>
      <c r="J83" s="13">
        <f t="shared" ref="J83" si="450">IF(I83="","",(IF($C83=0,0,$C83)))</f>
        <v>5</v>
      </c>
      <c r="K83" s="13">
        <f t="shared" ref="K83" si="451">IF(J83="","",(IF($C83=0,0,$C83)))</f>
        <v>5</v>
      </c>
      <c r="L83" s="13">
        <f t="shared" ref="L83" si="452">IF(K83="","",(IF($C83=0,0,$C83)))</f>
        <v>5</v>
      </c>
      <c r="M83" s="13">
        <f t="shared" ref="M83" si="453">IF(L83="","",(IF($C83=0,0,$C83)))</f>
        <v>5</v>
      </c>
      <c r="N83" s="13">
        <f t="shared" ref="N83" si="454">IF(M83="","",(IF($C83=0,0,$C83)))</f>
        <v>5</v>
      </c>
      <c r="O83" s="13">
        <f t="shared" ref="O83" si="455">IF(N83="","",(IF($C83=0,0,$C83)))</f>
        <v>5</v>
      </c>
      <c r="P83" s="13">
        <f t="shared" ref="P83" si="456">IF(O83="","",(IF($C83=0,0,$C83)))</f>
        <v>5</v>
      </c>
      <c r="Q83" s="13">
        <f t="shared" ref="Q83" si="457">IF(P83="","",(IF($C83=0,0,$C83)))</f>
        <v>5</v>
      </c>
      <c r="R83" s="13">
        <f t="shared" ref="R83" si="458">IF(Q83="","",(IF($C83=0,0,$C83)))</f>
        <v>5</v>
      </c>
      <c r="S83" s="13">
        <f t="shared" ref="S83" si="459">IF(R83="","",(IF($C83=0,0,$C83)))</f>
        <v>5</v>
      </c>
    </row>
    <row r="84" spans="1:19" x14ac:dyDescent="0.25">
      <c r="A84" s="39" t="s">
        <v>29</v>
      </c>
      <c r="B84" s="39" t="s">
        <v>92</v>
      </c>
      <c r="C84" s="44">
        <v>34.274000000000008</v>
      </c>
      <c r="E84" s="11" t="str">
        <f t="shared" ref="E84" si="460">IF($B84="","","Union-Hrly - Avg Hourly Rate")</f>
        <v>Union-Hrly - Avg Hourly Rate</v>
      </c>
      <c r="F84" s="11">
        <f t="shared" ca="1" si="417"/>
        <v>2018</v>
      </c>
      <c r="G84" s="11" t="str">
        <f t="shared" si="415"/>
        <v>002540</v>
      </c>
      <c r="H84" s="12">
        <f t="shared" ref="H84" si="461">IF(G84="","",(IF(C84=0,0,C84)*$G$4*$H$4*$I$4*$J$4))</f>
        <v>37.452125198000019</v>
      </c>
      <c r="I84" s="12">
        <f t="shared" ref="I84" si="462">IF(H84="","",(+H84))</f>
        <v>37.452125198000019</v>
      </c>
      <c r="J84" s="12">
        <f t="shared" ref="J84" si="463">IF(I84="","",(+I84))</f>
        <v>37.452125198000019</v>
      </c>
      <c r="K84" s="12">
        <f t="shared" ref="K84" si="464">IF(J84="","",(+J84))</f>
        <v>37.452125198000019</v>
      </c>
      <c r="L84" s="12">
        <f t="shared" ref="L84" si="465">IF(K84="","",(+K84))</f>
        <v>37.452125198000019</v>
      </c>
      <c r="M84" s="12">
        <f t="shared" ref="M84" si="466">IF(L84="","",(+L84))</f>
        <v>37.452125198000019</v>
      </c>
      <c r="N84" s="12">
        <f t="shared" ref="N84" si="467">IF(M84="","",(+M84))</f>
        <v>37.452125198000019</v>
      </c>
      <c r="O84" s="12">
        <f t="shared" ref="O84" si="468">IF(N84="","",(+N84))</f>
        <v>37.452125198000019</v>
      </c>
      <c r="P84" s="12">
        <f t="shared" ref="P84" si="469">IF(O84="","",(+O84))</f>
        <v>37.452125198000019</v>
      </c>
      <c r="Q84" s="12">
        <f t="shared" ref="Q84" si="470">IF(P84="","",(+P84))</f>
        <v>37.452125198000019</v>
      </c>
      <c r="R84" s="12">
        <f t="shared" ref="R84" si="471">IF(Q84="","",+Q84*$R$6)</f>
        <v>38.575688953940023</v>
      </c>
      <c r="S84" s="12">
        <f t="shared" ref="S84" si="472">IF(R84="","",+R84)</f>
        <v>38.575688953940023</v>
      </c>
    </row>
    <row r="85" spans="1:19" x14ac:dyDescent="0.25">
      <c r="A85" s="39" t="s">
        <v>29</v>
      </c>
      <c r="B85" s="39" t="s">
        <v>169</v>
      </c>
      <c r="C85" s="44"/>
      <c r="E85" s="11" t="str">
        <f t="shared" ref="E85" si="473">IF($B85="","","Union-Hrly - Other Offdty hrs/emp")</f>
        <v>Union-Hrly - Other Offdty hrs/emp</v>
      </c>
      <c r="F85" s="11">
        <f t="shared" ca="1" si="417"/>
        <v>2018</v>
      </c>
      <c r="G85" s="11" t="str">
        <f t="shared" si="415"/>
        <v>002540</v>
      </c>
      <c r="H85" s="36">
        <f t="shared" ref="H85:S85" si="474">IF(G85="","",IF(H$7="FEB",8,0))</f>
        <v>0</v>
      </c>
      <c r="I85" s="36">
        <f t="shared" si="474"/>
        <v>8</v>
      </c>
      <c r="J85" s="36">
        <f t="shared" si="474"/>
        <v>0</v>
      </c>
      <c r="K85" s="36">
        <f t="shared" si="474"/>
        <v>0</v>
      </c>
      <c r="L85" s="36">
        <f t="shared" si="474"/>
        <v>0</v>
      </c>
      <c r="M85" s="36">
        <f t="shared" si="474"/>
        <v>0</v>
      </c>
      <c r="N85" s="36">
        <f t="shared" si="474"/>
        <v>0</v>
      </c>
      <c r="O85" s="36">
        <f t="shared" si="474"/>
        <v>0</v>
      </c>
      <c r="P85" s="36">
        <f t="shared" si="474"/>
        <v>0</v>
      </c>
      <c r="Q85" s="36">
        <f t="shared" si="474"/>
        <v>0</v>
      </c>
      <c r="R85" s="36">
        <f t="shared" si="474"/>
        <v>0</v>
      </c>
      <c r="S85" s="36">
        <f t="shared" si="474"/>
        <v>0</v>
      </c>
    </row>
    <row r="86" spans="1:19" x14ac:dyDescent="0.25">
      <c r="A86" s="39" t="s">
        <v>29</v>
      </c>
      <c r="B86" s="39" t="s">
        <v>139</v>
      </c>
      <c r="C86" s="44">
        <v>960</v>
      </c>
      <c r="E86" s="11" t="str">
        <f t="shared" ref="E86" si="475">IF($B86="","","Union-Hrly - Vacation Hours")</f>
        <v>Union-Hrly - Vacation Hours</v>
      </c>
      <c r="F86" s="11">
        <f t="shared" ca="1" si="417"/>
        <v>2018</v>
      </c>
      <c r="G86" s="11" t="str">
        <f t="shared" si="415"/>
        <v>002540</v>
      </c>
      <c r="H86" s="33">
        <f>IF(G86="","",($C86*'VACSICK EST'!C$50))</f>
        <v>40.625791559170978</v>
      </c>
      <c r="I86" s="33">
        <f>IF(H86="","",($C86*'VACSICK EST'!D$50))</f>
        <v>43.29209613509277</v>
      </c>
      <c r="J86" s="33">
        <f>IF(I86="","",($C86*'VACSICK EST'!E$50))</f>
        <v>45.958400711014548</v>
      </c>
      <c r="K86" s="33">
        <f>IF(J86="","",($C86*'VACSICK EST'!F$50))</f>
        <v>66.816407648344054</v>
      </c>
      <c r="L86" s="33">
        <f>IF(K86="","",($C86*'VACSICK EST'!G$50))</f>
        <v>83.465208428485028</v>
      </c>
      <c r="M86" s="33">
        <f>IF(L86="","",($C86*'VACSICK EST'!H$50))</f>
        <v>94.290009998642162</v>
      </c>
      <c r="N86" s="33">
        <f>IF(M86="","",($C86*'VACSICK EST'!I$50))</f>
        <v>109.12493365098567</v>
      </c>
      <c r="O86" s="33">
        <f>IF(N86="","",($C86*'VACSICK EST'!J$50))</f>
        <v>73.875992149214298</v>
      </c>
      <c r="P86" s="33">
        <f>IF(O86="","",($C86*'VACSICK EST'!K$50))</f>
        <v>65.778326400118502</v>
      </c>
      <c r="Q86" s="33">
        <f>IF(P86="","",($C86*'VACSICK EST'!L$50))</f>
        <v>86.821197121378574</v>
      </c>
      <c r="R86" s="33">
        <f>IF(Q86="","",($C86*'VACSICK EST'!M$50))</f>
        <v>83.239263803680984</v>
      </c>
      <c r="S86" s="33">
        <f>IF(R86="","",($C86*'VACSICK EST'!N$50))</f>
        <v>166.71237239387244</v>
      </c>
    </row>
    <row r="87" spans="1:19" x14ac:dyDescent="0.25">
      <c r="A87" s="39" t="s">
        <v>29</v>
      </c>
      <c r="B87" s="39" t="s">
        <v>95</v>
      </c>
      <c r="C87" s="44">
        <v>200</v>
      </c>
      <c r="E87" s="11" t="str">
        <f t="shared" ref="E87" si="476">IF($B87="","","Union-Hrly - Sick Time Hours")</f>
        <v>Union-Hrly - Sick Time Hours</v>
      </c>
      <c r="F87" s="11">
        <f t="shared" ca="1" si="417"/>
        <v>2018</v>
      </c>
      <c r="G87" s="11" t="str">
        <f t="shared" si="415"/>
        <v>002540</v>
      </c>
      <c r="H87" s="33">
        <f>IF(G87="","",($C87*'VACSICK EST'!C$30))</f>
        <v>25.103148949362414</v>
      </c>
      <c r="I87" s="33">
        <f>IF(H87="","",($C87*'VACSICK EST'!D$30))</f>
        <v>21.627314297698124</v>
      </c>
      <c r="J87" s="33">
        <f>IF(I87="","",($C87*'VACSICK EST'!E$30))</f>
        <v>19.93316403988274</v>
      </c>
      <c r="K87" s="33">
        <f>IF(J87="","",($C87*'VACSICK EST'!F$30))</f>
        <v>17.65636468909425</v>
      </c>
      <c r="L87" s="33">
        <f>IF(K87="","",($C87*'VACSICK EST'!G$30))</f>
        <v>14.640996065522948</v>
      </c>
      <c r="M87" s="33">
        <f>IF(L87="","",($C87*'VACSICK EST'!H$30))</f>
        <v>13.589674619203713</v>
      </c>
      <c r="N87" s="33">
        <f>IF(M87="","",($C87*'VACSICK EST'!I$30))</f>
        <v>14.572610021746762</v>
      </c>
      <c r="O87" s="33">
        <f>IF(N87="","",($C87*'VACSICK EST'!J$30))</f>
        <v>15.662227652580663</v>
      </c>
      <c r="P87" s="33">
        <f>IF(O87="","",($C87*'VACSICK EST'!K$30))</f>
        <v>14.450426956866643</v>
      </c>
      <c r="Q87" s="33">
        <f>IF(P87="","",($C87*'VACSICK EST'!L$30))</f>
        <v>14.279917754384686</v>
      </c>
      <c r="R87" s="33">
        <f>IF(Q87="","",($C87*'VACSICK EST'!M$30))</f>
        <v>13.311571374513889</v>
      </c>
      <c r="S87" s="33">
        <f>IF(R87="","",($C87*'VACSICK EST'!N$30))</f>
        <v>15.172583579143167</v>
      </c>
    </row>
    <row r="88" spans="1:19" x14ac:dyDescent="0.25">
      <c r="A88" s="39" t="s">
        <v>30</v>
      </c>
      <c r="B88" s="39" t="s">
        <v>93</v>
      </c>
      <c r="C88" s="44">
        <v>1</v>
      </c>
      <c r="E88" s="11" t="str">
        <f t="shared" ref="E88" si="477">IF($B88="","","Union-Hrly - Headcount")</f>
        <v>Union-Hrly - Headcount</v>
      </c>
      <c r="F88" s="11">
        <f t="shared" ca="1" si="417"/>
        <v>2018</v>
      </c>
      <c r="G88" s="11" t="str">
        <f t="shared" si="415"/>
        <v>002560</v>
      </c>
      <c r="H88" s="13">
        <f t="shared" ref="H88" si="478">IF(G88="","",(IF($C88=0,0,$C88)))</f>
        <v>1</v>
      </c>
      <c r="I88" s="13">
        <f t="shared" ref="I88" si="479">IF(H88="","",(IF($C88=0,0,$C88)))</f>
        <v>1</v>
      </c>
      <c r="J88" s="13">
        <f t="shared" ref="J88" si="480">IF(I88="","",(IF($C88=0,0,$C88)))</f>
        <v>1</v>
      </c>
      <c r="K88" s="13">
        <f t="shared" ref="K88" si="481">IF(J88="","",(IF($C88=0,0,$C88)))</f>
        <v>1</v>
      </c>
      <c r="L88" s="13">
        <f t="shared" ref="L88" si="482">IF(K88="","",(IF($C88=0,0,$C88)))</f>
        <v>1</v>
      </c>
      <c r="M88" s="13">
        <f t="shared" ref="M88" si="483">IF(L88="","",(IF($C88=0,0,$C88)))</f>
        <v>1</v>
      </c>
      <c r="N88" s="13">
        <f t="shared" ref="N88" si="484">IF(M88="","",(IF($C88=0,0,$C88)))</f>
        <v>1</v>
      </c>
      <c r="O88" s="13">
        <f t="shared" ref="O88" si="485">IF(N88="","",(IF($C88=0,0,$C88)))</f>
        <v>1</v>
      </c>
      <c r="P88" s="13">
        <f t="shared" ref="P88" si="486">IF(O88="","",(IF($C88=0,0,$C88)))</f>
        <v>1</v>
      </c>
      <c r="Q88" s="13">
        <f t="shared" ref="Q88" si="487">IF(P88="","",(IF($C88=0,0,$C88)))</f>
        <v>1</v>
      </c>
      <c r="R88" s="13">
        <f t="shared" ref="R88" si="488">IF(Q88="","",(IF($C88=0,0,$C88)))</f>
        <v>1</v>
      </c>
      <c r="S88" s="13">
        <f t="shared" ref="S88" si="489">IF(R88="","",(IF($C88=0,0,$C88)))</f>
        <v>1</v>
      </c>
    </row>
    <row r="89" spans="1:19" x14ac:dyDescent="0.25">
      <c r="A89" s="39" t="s">
        <v>30</v>
      </c>
      <c r="B89" s="39" t="s">
        <v>92</v>
      </c>
      <c r="C89" s="44">
        <v>36.049999999999997</v>
      </c>
      <c r="E89" s="11" t="str">
        <f t="shared" ref="E89" si="490">IF($B89="","","Union-Hrly - Avg Hourly Rate")</f>
        <v>Union-Hrly - Avg Hourly Rate</v>
      </c>
      <c r="F89" s="11">
        <f t="shared" ca="1" si="417"/>
        <v>2018</v>
      </c>
      <c r="G89" s="11" t="str">
        <f t="shared" si="415"/>
        <v>002560</v>
      </c>
      <c r="H89" s="12">
        <f t="shared" ref="H89" si="491">IF(G89="","",(IF(C89=0,0,C89)*$G$4*$H$4*$I$4*$J$4))</f>
        <v>39.392808349999996</v>
      </c>
      <c r="I89" s="12">
        <f t="shared" ref="I89" si="492">IF(H89="","",(+H89))</f>
        <v>39.392808349999996</v>
      </c>
      <c r="J89" s="12">
        <f t="shared" ref="J89" si="493">IF(I89="","",(+I89))</f>
        <v>39.392808349999996</v>
      </c>
      <c r="K89" s="12">
        <f t="shared" ref="K89" si="494">IF(J89="","",(+J89))</f>
        <v>39.392808349999996</v>
      </c>
      <c r="L89" s="12">
        <f t="shared" ref="L89" si="495">IF(K89="","",(+K89))</f>
        <v>39.392808349999996</v>
      </c>
      <c r="M89" s="12">
        <f t="shared" ref="M89" si="496">IF(L89="","",(+L89))</f>
        <v>39.392808349999996</v>
      </c>
      <c r="N89" s="12">
        <f t="shared" ref="N89" si="497">IF(M89="","",(+M89))</f>
        <v>39.392808349999996</v>
      </c>
      <c r="O89" s="12">
        <f t="shared" ref="O89" si="498">IF(N89="","",(+N89))</f>
        <v>39.392808349999996</v>
      </c>
      <c r="P89" s="12">
        <f t="shared" ref="P89" si="499">IF(O89="","",(+O89))</f>
        <v>39.392808349999996</v>
      </c>
      <c r="Q89" s="12">
        <f t="shared" ref="Q89" si="500">IF(P89="","",(+P89))</f>
        <v>39.392808349999996</v>
      </c>
      <c r="R89" s="12">
        <f t="shared" ref="R89" si="501">IF(Q89="","",+Q89*$R$6)</f>
        <v>40.574592600499997</v>
      </c>
      <c r="S89" s="12">
        <f t="shared" ref="S89" si="502">IF(R89="","",+R89)</f>
        <v>40.574592600499997</v>
      </c>
    </row>
    <row r="90" spans="1:19" x14ac:dyDescent="0.25">
      <c r="A90" s="39" t="s">
        <v>30</v>
      </c>
      <c r="B90" s="39" t="s">
        <v>169</v>
      </c>
      <c r="C90" s="44"/>
      <c r="E90" s="11" t="str">
        <f t="shared" ref="E90" si="503">IF($B90="","","Union-Hrly - Other Offdty hrs/emp")</f>
        <v>Union-Hrly - Other Offdty hrs/emp</v>
      </c>
      <c r="F90" s="11">
        <f t="shared" ca="1" si="417"/>
        <v>2018</v>
      </c>
      <c r="G90" s="11" t="str">
        <f t="shared" si="415"/>
        <v>002560</v>
      </c>
      <c r="H90" s="36">
        <f t="shared" ref="H90:S90" si="504">IF(G90="","",IF(H$7="FEB",8,0))</f>
        <v>0</v>
      </c>
      <c r="I90" s="36">
        <f t="shared" si="504"/>
        <v>8</v>
      </c>
      <c r="J90" s="36">
        <f t="shared" si="504"/>
        <v>0</v>
      </c>
      <c r="K90" s="36">
        <f t="shared" si="504"/>
        <v>0</v>
      </c>
      <c r="L90" s="36">
        <f t="shared" si="504"/>
        <v>0</v>
      </c>
      <c r="M90" s="36">
        <f t="shared" si="504"/>
        <v>0</v>
      </c>
      <c r="N90" s="36">
        <f t="shared" si="504"/>
        <v>0</v>
      </c>
      <c r="O90" s="36">
        <f t="shared" si="504"/>
        <v>0</v>
      </c>
      <c r="P90" s="36">
        <f t="shared" si="504"/>
        <v>0</v>
      </c>
      <c r="Q90" s="36">
        <f t="shared" si="504"/>
        <v>0</v>
      </c>
      <c r="R90" s="36">
        <f t="shared" si="504"/>
        <v>0</v>
      </c>
      <c r="S90" s="36">
        <f t="shared" si="504"/>
        <v>0</v>
      </c>
    </row>
    <row r="91" spans="1:19" x14ac:dyDescent="0.25">
      <c r="A91" s="39" t="s">
        <v>30</v>
      </c>
      <c r="B91" s="39" t="s">
        <v>139</v>
      </c>
      <c r="C91" s="44">
        <v>200</v>
      </c>
      <c r="E91" s="11" t="str">
        <f t="shared" ref="E91" si="505">IF($B91="","","Union-Hrly - Vacation Hours")</f>
        <v>Union-Hrly - Vacation Hours</v>
      </c>
      <c r="F91" s="11">
        <f t="shared" ca="1" si="417"/>
        <v>2018</v>
      </c>
      <c r="G91" s="11" t="str">
        <f t="shared" si="415"/>
        <v>002560</v>
      </c>
      <c r="H91" s="33">
        <f>IF(G91="","",($C91*'VACSICK EST'!C$50))</f>
        <v>8.4637065748272864</v>
      </c>
      <c r="I91" s="33">
        <f>IF(H91="","",($C91*'VACSICK EST'!D$50))</f>
        <v>9.019186694810994</v>
      </c>
      <c r="J91" s="33">
        <f>IF(I91="","",($C91*'VACSICK EST'!E$50))</f>
        <v>9.5746668147946981</v>
      </c>
      <c r="K91" s="33">
        <f>IF(J91="","",($C91*'VACSICK EST'!F$50))</f>
        <v>13.920084926738344</v>
      </c>
      <c r="L91" s="33">
        <f>IF(K91="","",($C91*'VACSICK EST'!G$50))</f>
        <v>17.388585089267714</v>
      </c>
      <c r="M91" s="33">
        <f>IF(L91="","",($C91*'VACSICK EST'!H$50))</f>
        <v>19.643752083050451</v>
      </c>
      <c r="N91" s="33">
        <f>IF(M91="","",($C91*'VACSICK EST'!I$50))</f>
        <v>22.73436117728868</v>
      </c>
      <c r="O91" s="33">
        <f>IF(N91="","",($C91*'VACSICK EST'!J$50))</f>
        <v>15.390831697752979</v>
      </c>
      <c r="P91" s="33">
        <f>IF(O91="","",($C91*'VACSICK EST'!K$50))</f>
        <v>13.703818000024686</v>
      </c>
      <c r="Q91" s="33">
        <f>IF(P91="","",($C91*'VACSICK EST'!L$50))</f>
        <v>18.087749400287205</v>
      </c>
      <c r="R91" s="33">
        <f>IF(Q91="","",($C91*'VACSICK EST'!M$50))</f>
        <v>17.34151329243354</v>
      </c>
      <c r="S91" s="33">
        <f>IF(R91="","",($C91*'VACSICK EST'!N$50))</f>
        <v>34.731744248723423</v>
      </c>
    </row>
    <row r="92" spans="1:19" x14ac:dyDescent="0.25">
      <c r="A92" s="39" t="s">
        <v>30</v>
      </c>
      <c r="B92" s="39" t="s">
        <v>95</v>
      </c>
      <c r="C92" s="44">
        <v>40</v>
      </c>
      <c r="E92" s="11" t="str">
        <f t="shared" ref="E92" si="506">IF($B92="","","Union-Hrly - Sick Time Hours")</f>
        <v>Union-Hrly - Sick Time Hours</v>
      </c>
      <c r="F92" s="11">
        <f t="shared" ca="1" si="417"/>
        <v>2018</v>
      </c>
      <c r="G92" s="11" t="str">
        <f t="shared" si="415"/>
        <v>002560</v>
      </c>
      <c r="H92" s="33">
        <f>IF(G92="","",($C92*'VACSICK EST'!C$30))</f>
        <v>5.0206297898724825</v>
      </c>
      <c r="I92" s="33">
        <f>IF(H92="","",($C92*'VACSICK EST'!D$30))</f>
        <v>4.3254628595396252</v>
      </c>
      <c r="J92" s="33">
        <f>IF(I92="","",($C92*'VACSICK EST'!E$30))</f>
        <v>3.9866328079765485</v>
      </c>
      <c r="K92" s="33">
        <f>IF(J92="","",($C92*'VACSICK EST'!F$30))</f>
        <v>3.5312729378188501</v>
      </c>
      <c r="L92" s="33">
        <f>IF(K92="","",($C92*'VACSICK EST'!G$30))</f>
        <v>2.9281992131045897</v>
      </c>
      <c r="M92" s="33">
        <f>IF(L92="","",($C92*'VACSICK EST'!H$30))</f>
        <v>2.7179349238407422</v>
      </c>
      <c r="N92" s="33">
        <f>IF(M92="","",($C92*'VACSICK EST'!I$30))</f>
        <v>2.9145220043493527</v>
      </c>
      <c r="O92" s="33">
        <f>IF(N92="","",($C92*'VACSICK EST'!J$30))</f>
        <v>3.1324455305161325</v>
      </c>
      <c r="P92" s="33">
        <f>IF(O92="","",($C92*'VACSICK EST'!K$30))</f>
        <v>2.8900853913733289</v>
      </c>
      <c r="Q92" s="33">
        <f>IF(P92="","",($C92*'VACSICK EST'!L$30))</f>
        <v>2.8559835508769371</v>
      </c>
      <c r="R92" s="33">
        <f>IF(Q92="","",($C92*'VACSICK EST'!M$30))</f>
        <v>2.6623142749027777</v>
      </c>
      <c r="S92" s="33">
        <f>IF(R92="","",($C92*'VACSICK EST'!N$30))</f>
        <v>3.0345167158286337</v>
      </c>
    </row>
    <row r="93" spans="1:19" x14ac:dyDescent="0.25">
      <c r="A93" s="39" t="s">
        <v>33</v>
      </c>
      <c r="B93" s="39" t="s">
        <v>93</v>
      </c>
      <c r="C93" s="44">
        <v>1</v>
      </c>
      <c r="E93" s="11" t="str">
        <f t="shared" ref="E93" si="507">IF($B93="","","Union-Hrly - Headcount")</f>
        <v>Union-Hrly - Headcount</v>
      </c>
      <c r="F93" s="11">
        <f t="shared" ca="1" si="417"/>
        <v>2018</v>
      </c>
      <c r="G93" s="11" t="str">
        <f t="shared" si="415"/>
        <v>002660</v>
      </c>
      <c r="H93" s="13">
        <f t="shared" ref="H93" si="508">IF(G93="","",(IF($C93=0,0,$C93)))</f>
        <v>1</v>
      </c>
      <c r="I93" s="13">
        <f t="shared" ref="I93" si="509">IF(H93="","",(IF($C93=0,0,$C93)))</f>
        <v>1</v>
      </c>
      <c r="J93" s="13">
        <f t="shared" ref="J93" si="510">IF(I93="","",(IF($C93=0,0,$C93)))</f>
        <v>1</v>
      </c>
      <c r="K93" s="13">
        <f t="shared" ref="K93" si="511">IF(J93="","",(IF($C93=0,0,$C93)))</f>
        <v>1</v>
      </c>
      <c r="L93" s="13">
        <f t="shared" ref="L93" si="512">IF(K93="","",(IF($C93=0,0,$C93)))</f>
        <v>1</v>
      </c>
      <c r="M93" s="13">
        <f t="shared" ref="M93" si="513">IF(L93="","",(IF($C93=0,0,$C93)))</f>
        <v>1</v>
      </c>
      <c r="N93" s="13">
        <f t="shared" ref="N93" si="514">IF(M93="","",(IF($C93=0,0,$C93)))</f>
        <v>1</v>
      </c>
      <c r="O93" s="13">
        <f t="shared" ref="O93" si="515">IF(N93="","",(IF($C93=0,0,$C93)))</f>
        <v>1</v>
      </c>
      <c r="P93" s="13">
        <f t="shared" ref="P93" si="516">IF(O93="","",(IF($C93=0,0,$C93)))</f>
        <v>1</v>
      </c>
      <c r="Q93" s="13">
        <f t="shared" ref="Q93" si="517">IF(P93="","",(IF($C93=0,0,$C93)))</f>
        <v>1</v>
      </c>
      <c r="R93" s="13">
        <f t="shared" ref="R93" si="518">IF(Q93="","",(IF($C93=0,0,$C93)))</f>
        <v>1</v>
      </c>
      <c r="S93" s="13">
        <f t="shared" ref="S93" si="519">IF(R93="","",(IF($C93=0,0,$C93)))</f>
        <v>1</v>
      </c>
    </row>
    <row r="94" spans="1:19" x14ac:dyDescent="0.25">
      <c r="A94" s="39" t="s">
        <v>33</v>
      </c>
      <c r="B94" s="39" t="s">
        <v>92</v>
      </c>
      <c r="C94" s="44">
        <v>27.31</v>
      </c>
      <c r="E94" s="11" t="str">
        <f t="shared" ref="E94" si="520">IF($B94="","","Union-Hrly - Avg Hourly Rate")</f>
        <v>Union-Hrly - Avg Hourly Rate</v>
      </c>
      <c r="F94" s="11">
        <f t="shared" ca="1" si="417"/>
        <v>2018</v>
      </c>
      <c r="G94" s="11" t="str">
        <f t="shared" si="415"/>
        <v>002660</v>
      </c>
      <c r="H94" s="12">
        <f t="shared" ref="H94" si="521">IF(G94="","",(IF(C94=0,0,C94)*$G$4*$H$4*$I$4*$J$4))</f>
        <v>29.842374370000002</v>
      </c>
      <c r="I94" s="12">
        <f t="shared" ref="I94" si="522">IF(H94="","",(+H94))</f>
        <v>29.842374370000002</v>
      </c>
      <c r="J94" s="12">
        <f t="shared" ref="J94" si="523">IF(I94="","",(+I94))</f>
        <v>29.842374370000002</v>
      </c>
      <c r="K94" s="12">
        <f t="shared" ref="K94" si="524">IF(J94="","",(+J94))</f>
        <v>29.842374370000002</v>
      </c>
      <c r="L94" s="12">
        <f t="shared" ref="L94" si="525">IF(K94="","",(+K94))</f>
        <v>29.842374370000002</v>
      </c>
      <c r="M94" s="12">
        <f t="shared" ref="M94" si="526">IF(L94="","",(+L94))</f>
        <v>29.842374370000002</v>
      </c>
      <c r="N94" s="12">
        <f t="shared" ref="N94" si="527">IF(M94="","",(+M94))</f>
        <v>29.842374370000002</v>
      </c>
      <c r="O94" s="12">
        <f t="shared" ref="O94" si="528">IF(N94="","",(+N94))</f>
        <v>29.842374370000002</v>
      </c>
      <c r="P94" s="12">
        <f t="shared" ref="P94" si="529">IF(O94="","",(+O94))</f>
        <v>29.842374370000002</v>
      </c>
      <c r="Q94" s="12">
        <f t="shared" ref="Q94" si="530">IF(P94="","",(+P94))</f>
        <v>29.842374370000002</v>
      </c>
      <c r="R94" s="12">
        <f t="shared" ref="R94" si="531">IF(Q94="","",+Q94*$R$6)</f>
        <v>30.737645601100002</v>
      </c>
      <c r="S94" s="12">
        <f t="shared" ref="S94" si="532">IF(R94="","",+R94)</f>
        <v>30.737645601100002</v>
      </c>
    </row>
    <row r="95" spans="1:19" x14ac:dyDescent="0.25">
      <c r="A95" s="39" t="s">
        <v>33</v>
      </c>
      <c r="B95" s="39" t="s">
        <v>169</v>
      </c>
      <c r="C95" s="44"/>
      <c r="E95" s="11" t="str">
        <f t="shared" ref="E95" si="533">IF($B95="","","Union-Hrly - Other Offdty hrs/emp")</f>
        <v>Union-Hrly - Other Offdty hrs/emp</v>
      </c>
      <c r="F95" s="11">
        <f t="shared" ca="1" si="417"/>
        <v>2018</v>
      </c>
      <c r="G95" s="11" t="str">
        <f t="shared" si="415"/>
        <v>002660</v>
      </c>
      <c r="H95" s="36">
        <f t="shared" ref="H95:S95" si="534">IF(G95="","",IF(H$7="FEB",8,0))</f>
        <v>0</v>
      </c>
      <c r="I95" s="36">
        <f t="shared" si="534"/>
        <v>8</v>
      </c>
      <c r="J95" s="36">
        <f t="shared" si="534"/>
        <v>0</v>
      </c>
      <c r="K95" s="36">
        <f t="shared" si="534"/>
        <v>0</v>
      </c>
      <c r="L95" s="36">
        <f t="shared" si="534"/>
        <v>0</v>
      </c>
      <c r="M95" s="36">
        <f t="shared" si="534"/>
        <v>0</v>
      </c>
      <c r="N95" s="36">
        <f t="shared" si="534"/>
        <v>0</v>
      </c>
      <c r="O95" s="36">
        <f t="shared" si="534"/>
        <v>0</v>
      </c>
      <c r="P95" s="36">
        <f t="shared" si="534"/>
        <v>0</v>
      </c>
      <c r="Q95" s="36">
        <f t="shared" si="534"/>
        <v>0</v>
      </c>
      <c r="R95" s="36">
        <f t="shared" si="534"/>
        <v>0</v>
      </c>
      <c r="S95" s="36">
        <f t="shared" si="534"/>
        <v>0</v>
      </c>
    </row>
    <row r="96" spans="1:19" x14ac:dyDescent="0.25">
      <c r="A96" s="39" t="s">
        <v>33</v>
      </c>
      <c r="B96" s="39" t="s">
        <v>139</v>
      </c>
      <c r="C96" s="44">
        <v>120</v>
      </c>
      <c r="E96" s="11" t="str">
        <f t="shared" ref="E96" si="535">IF($B96="","","Union-Hrly - Vacation Hours")</f>
        <v>Union-Hrly - Vacation Hours</v>
      </c>
      <c r="F96" s="11">
        <f t="shared" ca="1" si="417"/>
        <v>2018</v>
      </c>
      <c r="G96" s="11" t="str">
        <f t="shared" si="415"/>
        <v>002660</v>
      </c>
      <c r="H96" s="33">
        <f>IF(G96="","",($C96*'VACSICK EST'!C$50))</f>
        <v>5.0782239448963722</v>
      </c>
      <c r="I96" s="33">
        <f>IF(H96="","",($C96*'VACSICK EST'!D$50))</f>
        <v>5.4115120168865962</v>
      </c>
      <c r="J96" s="33">
        <f>IF(I96="","",($C96*'VACSICK EST'!E$50))</f>
        <v>5.7448000888768185</v>
      </c>
      <c r="K96" s="33">
        <f>IF(J96="","",($C96*'VACSICK EST'!F$50))</f>
        <v>8.3520509560430067</v>
      </c>
      <c r="L96" s="33">
        <f>IF(K96="","",($C96*'VACSICK EST'!G$50))</f>
        <v>10.433151053560628</v>
      </c>
      <c r="M96" s="33">
        <f>IF(L96="","",($C96*'VACSICK EST'!H$50))</f>
        <v>11.78625124983027</v>
      </c>
      <c r="N96" s="33">
        <f>IF(M96="","",($C96*'VACSICK EST'!I$50))</f>
        <v>13.640616706373208</v>
      </c>
      <c r="O96" s="33">
        <f>IF(N96="","",($C96*'VACSICK EST'!J$50))</f>
        <v>9.2344990186517872</v>
      </c>
      <c r="P96" s="33">
        <f>IF(O96="","",($C96*'VACSICK EST'!K$50))</f>
        <v>8.2222908000148127</v>
      </c>
      <c r="Q96" s="33">
        <f>IF(P96="","",($C96*'VACSICK EST'!L$50))</f>
        <v>10.852649640172322</v>
      </c>
      <c r="R96" s="33">
        <f>IF(Q96="","",($C96*'VACSICK EST'!M$50))</f>
        <v>10.404907975460123</v>
      </c>
      <c r="S96" s="33">
        <f>IF(R96="","",($C96*'VACSICK EST'!N$50))</f>
        <v>20.839046549234055</v>
      </c>
    </row>
    <row r="97" spans="1:19" x14ac:dyDescent="0.25">
      <c r="A97" s="39" t="s">
        <v>33</v>
      </c>
      <c r="B97" s="39" t="s">
        <v>95</v>
      </c>
      <c r="C97" s="44">
        <v>40</v>
      </c>
      <c r="E97" s="11" t="str">
        <f t="shared" ref="E97" si="536">IF($B97="","","Union-Hrly - Sick Time Hours")</f>
        <v>Union-Hrly - Sick Time Hours</v>
      </c>
      <c r="F97" s="11">
        <f t="shared" ca="1" si="417"/>
        <v>2018</v>
      </c>
      <c r="G97" s="11" t="str">
        <f t="shared" si="415"/>
        <v>002660</v>
      </c>
      <c r="H97" s="33">
        <f>IF(G97="","",($C97*'VACSICK EST'!C$30))</f>
        <v>5.0206297898724825</v>
      </c>
      <c r="I97" s="33">
        <f>IF(H97="","",($C97*'VACSICK EST'!D$30))</f>
        <v>4.3254628595396252</v>
      </c>
      <c r="J97" s="33">
        <f>IF(I97="","",($C97*'VACSICK EST'!E$30))</f>
        <v>3.9866328079765485</v>
      </c>
      <c r="K97" s="33">
        <f>IF(J97="","",($C97*'VACSICK EST'!F$30))</f>
        <v>3.5312729378188501</v>
      </c>
      <c r="L97" s="33">
        <f>IF(K97="","",($C97*'VACSICK EST'!G$30))</f>
        <v>2.9281992131045897</v>
      </c>
      <c r="M97" s="33">
        <f>IF(L97="","",($C97*'VACSICK EST'!H$30))</f>
        <v>2.7179349238407422</v>
      </c>
      <c r="N97" s="33">
        <f>IF(M97="","",($C97*'VACSICK EST'!I$30))</f>
        <v>2.9145220043493527</v>
      </c>
      <c r="O97" s="33">
        <f>IF(N97="","",($C97*'VACSICK EST'!J$30))</f>
        <v>3.1324455305161325</v>
      </c>
      <c r="P97" s="33">
        <f>IF(O97="","",($C97*'VACSICK EST'!K$30))</f>
        <v>2.8900853913733289</v>
      </c>
      <c r="Q97" s="33">
        <f>IF(P97="","",($C97*'VACSICK EST'!L$30))</f>
        <v>2.8559835508769371</v>
      </c>
      <c r="R97" s="33">
        <f>IF(Q97="","",($C97*'VACSICK EST'!M$30))</f>
        <v>2.6623142749027777</v>
      </c>
      <c r="S97" s="33">
        <f>IF(R97="","",($C97*'VACSICK EST'!N$30))</f>
        <v>3.0345167158286337</v>
      </c>
    </row>
    <row r="98" spans="1:19" x14ac:dyDescent="0.25">
      <c r="A98" s="39" t="s">
        <v>36</v>
      </c>
      <c r="B98" s="39" t="s">
        <v>93</v>
      </c>
      <c r="C98" s="44">
        <v>6</v>
      </c>
      <c r="E98" s="11" t="str">
        <f t="shared" ref="E98" si="537">IF($B98="","","Union-Hrly - Headcount")</f>
        <v>Union-Hrly - Headcount</v>
      </c>
      <c r="F98" s="11">
        <f t="shared" ca="1" si="417"/>
        <v>2018</v>
      </c>
      <c r="G98" s="11" t="str">
        <f t="shared" si="415"/>
        <v>002710</v>
      </c>
      <c r="H98" s="13">
        <f t="shared" ref="H98" si="538">IF(G98="","",(IF($C98=0,0,$C98)))</f>
        <v>6</v>
      </c>
      <c r="I98" s="13">
        <f t="shared" ref="I98" si="539">IF(H98="","",(IF($C98=0,0,$C98)))</f>
        <v>6</v>
      </c>
      <c r="J98" s="13">
        <f t="shared" ref="J98" si="540">IF(I98="","",(IF($C98=0,0,$C98)))</f>
        <v>6</v>
      </c>
      <c r="K98" s="13">
        <f t="shared" ref="K98" si="541">IF(J98="","",(IF($C98=0,0,$C98)))</f>
        <v>6</v>
      </c>
      <c r="L98" s="13">
        <f t="shared" ref="L98" si="542">IF(K98="","",(IF($C98=0,0,$C98)))</f>
        <v>6</v>
      </c>
      <c r="M98" s="13">
        <f t="shared" ref="M98" si="543">IF(L98="","",(IF($C98=0,0,$C98)))</f>
        <v>6</v>
      </c>
      <c r="N98" s="13">
        <f t="shared" ref="N98" si="544">IF(M98="","",(IF($C98=0,0,$C98)))</f>
        <v>6</v>
      </c>
      <c r="O98" s="13">
        <f t="shared" ref="O98" si="545">IF(N98="","",(IF($C98=0,0,$C98)))</f>
        <v>6</v>
      </c>
      <c r="P98" s="13">
        <f t="shared" ref="P98" si="546">IF(O98="","",(IF($C98=0,0,$C98)))</f>
        <v>6</v>
      </c>
      <c r="Q98" s="13">
        <f t="shared" ref="Q98" si="547">IF(P98="","",(IF($C98=0,0,$C98)))</f>
        <v>6</v>
      </c>
      <c r="R98" s="13">
        <f t="shared" ref="R98" si="548">IF(Q98="","",(IF($C98=0,0,$C98)))</f>
        <v>6</v>
      </c>
      <c r="S98" s="13">
        <f t="shared" ref="S98" si="549">IF(R98="","",(IF($C98=0,0,$C98)))</f>
        <v>6</v>
      </c>
    </row>
    <row r="99" spans="1:19" x14ac:dyDescent="0.25">
      <c r="A99" s="39" t="s">
        <v>36</v>
      </c>
      <c r="B99" s="39" t="s">
        <v>92</v>
      </c>
      <c r="C99" s="44">
        <v>32.918333333333337</v>
      </c>
      <c r="E99" s="11" t="str">
        <f t="shared" ref="E99" si="550">IF($B99="","","Union-Hrly - Avg Hourly Rate")</f>
        <v>Union-Hrly - Avg Hourly Rate</v>
      </c>
      <c r="F99" s="11">
        <f t="shared" ca="1" si="417"/>
        <v>2018</v>
      </c>
      <c r="G99" s="11" t="str">
        <f t="shared" si="415"/>
        <v>002710</v>
      </c>
      <c r="H99" s="12">
        <f t="shared" ref="H99" si="551">IF(G99="","",(IF(C99=0,0,C99)*$G$4*$H$4*$I$4*$J$4))</f>
        <v>35.970751628333332</v>
      </c>
      <c r="I99" s="12">
        <f t="shared" ref="I99" si="552">IF(H99="","",(+H99))</f>
        <v>35.970751628333332</v>
      </c>
      <c r="J99" s="12">
        <f t="shared" ref="J99" si="553">IF(I99="","",(+I99))</f>
        <v>35.970751628333332</v>
      </c>
      <c r="K99" s="12">
        <f t="shared" ref="K99" si="554">IF(J99="","",(+J99))</f>
        <v>35.970751628333332</v>
      </c>
      <c r="L99" s="12">
        <f t="shared" ref="L99" si="555">IF(K99="","",(+K99))</f>
        <v>35.970751628333332</v>
      </c>
      <c r="M99" s="12">
        <f t="shared" ref="M99" si="556">IF(L99="","",(+L99))</f>
        <v>35.970751628333332</v>
      </c>
      <c r="N99" s="12">
        <f t="shared" ref="N99" si="557">IF(M99="","",(+M99))</f>
        <v>35.970751628333332</v>
      </c>
      <c r="O99" s="12">
        <f t="shared" ref="O99" si="558">IF(N99="","",(+N99))</f>
        <v>35.970751628333332</v>
      </c>
      <c r="P99" s="12">
        <f t="shared" ref="P99" si="559">IF(O99="","",(+O99))</f>
        <v>35.970751628333332</v>
      </c>
      <c r="Q99" s="12">
        <f t="shared" ref="Q99" si="560">IF(P99="","",(+P99))</f>
        <v>35.970751628333332</v>
      </c>
      <c r="R99" s="12">
        <f t="shared" ref="R99" si="561">IF(Q99="","",+Q99*$R$6)</f>
        <v>37.049874177183334</v>
      </c>
      <c r="S99" s="12">
        <f t="shared" ref="S99" si="562">IF(R99="","",+R99)</f>
        <v>37.049874177183334</v>
      </c>
    </row>
    <row r="100" spans="1:19" x14ac:dyDescent="0.25">
      <c r="A100" s="39" t="s">
        <v>36</v>
      </c>
      <c r="B100" s="39" t="s">
        <v>169</v>
      </c>
      <c r="C100" s="44"/>
      <c r="E100" s="11" t="str">
        <f t="shared" ref="E100" si="563">IF($B100="","","Union-Hrly - Other Offdty hrs/emp")</f>
        <v>Union-Hrly - Other Offdty hrs/emp</v>
      </c>
      <c r="F100" s="11">
        <f t="shared" ca="1" si="417"/>
        <v>2018</v>
      </c>
      <c r="G100" s="11" t="str">
        <f t="shared" si="415"/>
        <v>002710</v>
      </c>
      <c r="H100" s="36">
        <f t="shared" ref="H100:S100" si="564">IF(G100="","",IF(H$7="FEB",8,0))</f>
        <v>0</v>
      </c>
      <c r="I100" s="36">
        <f t="shared" si="564"/>
        <v>8</v>
      </c>
      <c r="J100" s="36">
        <f t="shared" si="564"/>
        <v>0</v>
      </c>
      <c r="K100" s="36">
        <f t="shared" si="564"/>
        <v>0</v>
      </c>
      <c r="L100" s="36">
        <f t="shared" si="564"/>
        <v>0</v>
      </c>
      <c r="M100" s="36">
        <f t="shared" si="564"/>
        <v>0</v>
      </c>
      <c r="N100" s="36">
        <f t="shared" si="564"/>
        <v>0</v>
      </c>
      <c r="O100" s="36">
        <f t="shared" si="564"/>
        <v>0</v>
      </c>
      <c r="P100" s="36">
        <f t="shared" si="564"/>
        <v>0</v>
      </c>
      <c r="Q100" s="36">
        <f t="shared" si="564"/>
        <v>0</v>
      </c>
      <c r="R100" s="36">
        <f t="shared" si="564"/>
        <v>0</v>
      </c>
      <c r="S100" s="36">
        <f t="shared" si="564"/>
        <v>0</v>
      </c>
    </row>
    <row r="101" spans="1:19" x14ac:dyDescent="0.25">
      <c r="A101" s="39" t="s">
        <v>36</v>
      </c>
      <c r="B101" s="39" t="s">
        <v>139</v>
      </c>
      <c r="C101" s="44">
        <v>960</v>
      </c>
      <c r="E101" s="11" t="str">
        <f t="shared" ref="E101" si="565">IF($B101="","","Union-Hrly - Vacation Hours")</f>
        <v>Union-Hrly - Vacation Hours</v>
      </c>
      <c r="F101" s="11">
        <f t="shared" ca="1" si="417"/>
        <v>2018</v>
      </c>
      <c r="G101" s="11" t="str">
        <f t="shared" si="415"/>
        <v>002710</v>
      </c>
      <c r="H101" s="33">
        <f>IF(G101="","",($C101*'VACSICK EST'!C$50))</f>
        <v>40.625791559170978</v>
      </c>
      <c r="I101" s="33">
        <f>IF(H101="","",($C101*'VACSICK EST'!D$50))</f>
        <v>43.29209613509277</v>
      </c>
      <c r="J101" s="33">
        <f>IF(I101="","",($C101*'VACSICK EST'!E$50))</f>
        <v>45.958400711014548</v>
      </c>
      <c r="K101" s="33">
        <f>IF(J101="","",($C101*'VACSICK EST'!F$50))</f>
        <v>66.816407648344054</v>
      </c>
      <c r="L101" s="33">
        <f>IF(K101="","",($C101*'VACSICK EST'!G$50))</f>
        <v>83.465208428485028</v>
      </c>
      <c r="M101" s="33">
        <f>IF(L101="","",($C101*'VACSICK EST'!H$50))</f>
        <v>94.290009998642162</v>
      </c>
      <c r="N101" s="33">
        <f>IF(M101="","",($C101*'VACSICK EST'!I$50))</f>
        <v>109.12493365098567</v>
      </c>
      <c r="O101" s="33">
        <f>IF(N101="","",($C101*'VACSICK EST'!J$50))</f>
        <v>73.875992149214298</v>
      </c>
      <c r="P101" s="33">
        <f>IF(O101="","",($C101*'VACSICK EST'!K$50))</f>
        <v>65.778326400118502</v>
      </c>
      <c r="Q101" s="33">
        <f>IF(P101="","",($C101*'VACSICK EST'!L$50))</f>
        <v>86.821197121378574</v>
      </c>
      <c r="R101" s="33">
        <f>IF(Q101="","",($C101*'VACSICK EST'!M$50))</f>
        <v>83.239263803680984</v>
      </c>
      <c r="S101" s="33">
        <f>IF(R101="","",($C101*'VACSICK EST'!N$50))</f>
        <v>166.71237239387244</v>
      </c>
    </row>
    <row r="102" spans="1:19" x14ac:dyDescent="0.25">
      <c r="A102" s="39" t="s">
        <v>36</v>
      </c>
      <c r="B102" s="39" t="s">
        <v>95</v>
      </c>
      <c r="C102" s="44">
        <v>240</v>
      </c>
      <c r="E102" s="11" t="str">
        <f t="shared" ref="E102" si="566">IF($B102="","","Union-Hrly - Sick Time Hours")</f>
        <v>Union-Hrly - Sick Time Hours</v>
      </c>
      <c r="F102" s="11">
        <f t="shared" ca="1" si="417"/>
        <v>2018</v>
      </c>
      <c r="G102" s="11" t="str">
        <f t="shared" si="415"/>
        <v>002710</v>
      </c>
      <c r="H102" s="33">
        <f>IF(G102="","",($C102*'VACSICK EST'!C$30))</f>
        <v>30.123778739234897</v>
      </c>
      <c r="I102" s="33">
        <f>IF(H102="","",($C102*'VACSICK EST'!D$30))</f>
        <v>25.952777157237751</v>
      </c>
      <c r="J102" s="33">
        <f>IF(I102="","",($C102*'VACSICK EST'!E$30))</f>
        <v>23.919796847859292</v>
      </c>
      <c r="K102" s="33">
        <f>IF(J102="","",($C102*'VACSICK EST'!F$30))</f>
        <v>21.187637626913101</v>
      </c>
      <c r="L102" s="33">
        <f>IF(K102="","",($C102*'VACSICK EST'!G$30))</f>
        <v>17.569195278627539</v>
      </c>
      <c r="M102" s="33">
        <f>IF(L102="","",($C102*'VACSICK EST'!H$30))</f>
        <v>16.307609543044453</v>
      </c>
      <c r="N102" s="33">
        <f>IF(M102="","",($C102*'VACSICK EST'!I$30))</f>
        <v>17.487132026096116</v>
      </c>
      <c r="O102" s="33">
        <f>IF(N102="","",($C102*'VACSICK EST'!J$30))</f>
        <v>18.794673183096794</v>
      </c>
      <c r="P102" s="33">
        <f>IF(O102="","",($C102*'VACSICK EST'!K$30))</f>
        <v>17.340512348239972</v>
      </c>
      <c r="Q102" s="33">
        <f>IF(P102="","",($C102*'VACSICK EST'!L$30))</f>
        <v>17.135901305261623</v>
      </c>
      <c r="R102" s="33">
        <f>IF(Q102="","",($C102*'VACSICK EST'!M$30))</f>
        <v>15.973885649416667</v>
      </c>
      <c r="S102" s="33">
        <f>IF(R102="","",($C102*'VACSICK EST'!N$30))</f>
        <v>18.207100294971802</v>
      </c>
    </row>
    <row r="103" spans="1:19" x14ac:dyDescent="0.25">
      <c r="A103" s="39" t="s">
        <v>38</v>
      </c>
      <c r="B103" s="39" t="s">
        <v>93</v>
      </c>
      <c r="C103" s="44">
        <v>12</v>
      </c>
      <c r="E103" s="11" t="str">
        <f t="shared" ref="E103" si="567">IF($B103="","","Union-Hrly - Headcount")</f>
        <v>Union-Hrly - Headcount</v>
      </c>
      <c r="F103" s="11">
        <f t="shared" ca="1" si="417"/>
        <v>2018</v>
      </c>
      <c r="G103" s="11" t="str">
        <f t="shared" si="415"/>
        <v>002730</v>
      </c>
      <c r="H103" s="13">
        <f t="shared" ref="H103" si="568">IF(G103="","",(IF($C103=0,0,$C103)))</f>
        <v>12</v>
      </c>
      <c r="I103" s="13">
        <f t="shared" ref="I103" si="569">IF(H103="","",(IF($C103=0,0,$C103)))</f>
        <v>12</v>
      </c>
      <c r="J103" s="13">
        <f t="shared" ref="J103" si="570">IF(I103="","",(IF($C103=0,0,$C103)))</f>
        <v>12</v>
      </c>
      <c r="K103" s="13">
        <f t="shared" ref="K103" si="571">IF(J103="","",(IF($C103=0,0,$C103)))</f>
        <v>12</v>
      </c>
      <c r="L103" s="13">
        <f t="shared" ref="L103" si="572">IF(K103="","",(IF($C103=0,0,$C103)))</f>
        <v>12</v>
      </c>
      <c r="M103" s="13">
        <f t="shared" ref="M103" si="573">IF(L103="","",(IF($C103=0,0,$C103)))</f>
        <v>12</v>
      </c>
      <c r="N103" s="13">
        <f t="shared" ref="N103" si="574">IF(M103="","",(IF($C103=0,0,$C103)))</f>
        <v>12</v>
      </c>
      <c r="O103" s="13">
        <f t="shared" ref="O103" si="575">IF(N103="","",(IF($C103=0,0,$C103)))</f>
        <v>12</v>
      </c>
      <c r="P103" s="13">
        <f t="shared" ref="P103" si="576">IF(O103="","",(IF($C103=0,0,$C103)))</f>
        <v>12</v>
      </c>
      <c r="Q103" s="13">
        <f t="shared" ref="Q103" si="577">IF(P103="","",(IF($C103=0,0,$C103)))</f>
        <v>12</v>
      </c>
      <c r="R103" s="13">
        <f t="shared" ref="R103" si="578">IF(Q103="","",(IF($C103=0,0,$C103)))</f>
        <v>12</v>
      </c>
      <c r="S103" s="13">
        <f t="shared" ref="S103" si="579">IF(R103="","",(IF($C103=0,0,$C103)))</f>
        <v>12</v>
      </c>
    </row>
    <row r="104" spans="1:19" x14ac:dyDescent="0.25">
      <c r="A104" s="39" t="s">
        <v>38</v>
      </c>
      <c r="B104" s="39" t="s">
        <v>92</v>
      </c>
      <c r="C104" s="44">
        <v>32.470000000000006</v>
      </c>
      <c r="E104" s="11" t="str">
        <f t="shared" ref="E104" si="580">IF($B104="","","Union-Hrly - Avg Hourly Rate")</f>
        <v>Union-Hrly - Avg Hourly Rate</v>
      </c>
      <c r="F104" s="11">
        <f t="shared" ca="1" si="417"/>
        <v>2018</v>
      </c>
      <c r="G104" s="11" t="str">
        <f t="shared" si="415"/>
        <v>002730</v>
      </c>
      <c r="H104" s="12">
        <f t="shared" ref="H104" si="581">IF(G104="","",(IF(C104=0,0,C104)*$G$4*$H$4*$I$4*$J$4))</f>
        <v>35.48084569000001</v>
      </c>
      <c r="I104" s="12">
        <f t="shared" ref="I104" si="582">IF(H104="","",(+H104))</f>
        <v>35.48084569000001</v>
      </c>
      <c r="J104" s="12">
        <f t="shared" ref="J104" si="583">IF(I104="","",(+I104))</f>
        <v>35.48084569000001</v>
      </c>
      <c r="K104" s="12">
        <f t="shared" ref="K104" si="584">IF(J104="","",(+J104))</f>
        <v>35.48084569000001</v>
      </c>
      <c r="L104" s="12">
        <f t="shared" ref="L104" si="585">IF(K104="","",(+K104))</f>
        <v>35.48084569000001</v>
      </c>
      <c r="M104" s="12">
        <f t="shared" ref="M104" si="586">IF(L104="","",(+L104))</f>
        <v>35.48084569000001</v>
      </c>
      <c r="N104" s="12">
        <f t="shared" ref="N104" si="587">IF(M104="","",(+M104))</f>
        <v>35.48084569000001</v>
      </c>
      <c r="O104" s="12">
        <f t="shared" ref="O104" si="588">IF(N104="","",(+N104))</f>
        <v>35.48084569000001</v>
      </c>
      <c r="P104" s="12">
        <f t="shared" ref="P104" si="589">IF(O104="","",(+O104))</f>
        <v>35.48084569000001</v>
      </c>
      <c r="Q104" s="12">
        <f t="shared" ref="Q104" si="590">IF(P104="","",(+P104))</f>
        <v>35.48084569000001</v>
      </c>
      <c r="R104" s="12">
        <f t="shared" ref="R104" si="591">IF(Q104="","",+Q104*$R$6)</f>
        <v>36.54527106070001</v>
      </c>
      <c r="S104" s="12">
        <f t="shared" ref="S104" si="592">IF(R104="","",+R104)</f>
        <v>36.54527106070001</v>
      </c>
    </row>
    <row r="105" spans="1:19" x14ac:dyDescent="0.25">
      <c r="A105" s="39" t="s">
        <v>38</v>
      </c>
      <c r="B105" s="39" t="s">
        <v>169</v>
      </c>
      <c r="C105" s="44"/>
      <c r="E105" s="11" t="str">
        <f t="shared" ref="E105" si="593">IF($B105="","","Union-Hrly - Other Offdty hrs/emp")</f>
        <v>Union-Hrly - Other Offdty hrs/emp</v>
      </c>
      <c r="F105" s="11">
        <f t="shared" ca="1" si="417"/>
        <v>2018</v>
      </c>
      <c r="G105" s="11" t="str">
        <f t="shared" si="415"/>
        <v>002730</v>
      </c>
      <c r="H105" s="36">
        <f t="shared" ref="H105:S105" si="594">IF(G105="","",IF(H$7="FEB",8,0))</f>
        <v>0</v>
      </c>
      <c r="I105" s="36">
        <f t="shared" si="594"/>
        <v>8</v>
      </c>
      <c r="J105" s="36">
        <f t="shared" si="594"/>
        <v>0</v>
      </c>
      <c r="K105" s="36">
        <f t="shared" si="594"/>
        <v>0</v>
      </c>
      <c r="L105" s="36">
        <f t="shared" si="594"/>
        <v>0</v>
      </c>
      <c r="M105" s="36">
        <f t="shared" si="594"/>
        <v>0</v>
      </c>
      <c r="N105" s="36">
        <f t="shared" si="594"/>
        <v>0</v>
      </c>
      <c r="O105" s="36">
        <f t="shared" si="594"/>
        <v>0</v>
      </c>
      <c r="P105" s="36">
        <f t="shared" si="594"/>
        <v>0</v>
      </c>
      <c r="Q105" s="36">
        <f t="shared" si="594"/>
        <v>0</v>
      </c>
      <c r="R105" s="36">
        <f t="shared" si="594"/>
        <v>0</v>
      </c>
      <c r="S105" s="36">
        <f t="shared" si="594"/>
        <v>0</v>
      </c>
    </row>
    <row r="106" spans="1:19" x14ac:dyDescent="0.25">
      <c r="A106" s="39" t="s">
        <v>38</v>
      </c>
      <c r="B106" s="39" t="s">
        <v>139</v>
      </c>
      <c r="C106" s="44">
        <v>1520</v>
      </c>
      <c r="E106" s="11" t="str">
        <f t="shared" ref="E106" si="595">IF($B106="","","Union-Hrly - Vacation Hours")</f>
        <v>Union-Hrly - Vacation Hours</v>
      </c>
      <c r="F106" s="11">
        <f t="shared" ca="1" si="417"/>
        <v>2018</v>
      </c>
      <c r="G106" s="11" t="str">
        <f t="shared" si="415"/>
        <v>002730</v>
      </c>
      <c r="H106" s="33">
        <f>IF(G106="","",($C106*'VACSICK EST'!C$50))</f>
        <v>64.324169968687386</v>
      </c>
      <c r="I106" s="33">
        <f>IF(H106="","",($C106*'VACSICK EST'!D$50))</f>
        <v>68.545818880563544</v>
      </c>
      <c r="J106" s="33">
        <f>IF(I106="","",($C106*'VACSICK EST'!E$50))</f>
        <v>72.767467792439703</v>
      </c>
      <c r="K106" s="33">
        <f>IF(J106="","",($C106*'VACSICK EST'!F$50))</f>
        <v>105.79264544321141</v>
      </c>
      <c r="L106" s="33">
        <f>IF(K106="","",($C106*'VACSICK EST'!G$50))</f>
        <v>132.15324667843461</v>
      </c>
      <c r="M106" s="33">
        <f>IF(L106="","",($C106*'VACSICK EST'!H$50))</f>
        <v>149.29251583118341</v>
      </c>
      <c r="N106" s="33">
        <f>IF(M106="","",($C106*'VACSICK EST'!I$50))</f>
        <v>172.78114494739398</v>
      </c>
      <c r="O106" s="33">
        <f>IF(N106="","",($C106*'VACSICK EST'!J$50))</f>
        <v>116.97032090292265</v>
      </c>
      <c r="P106" s="33">
        <f>IF(O106="","",($C106*'VACSICK EST'!K$50))</f>
        <v>104.14901680018762</v>
      </c>
      <c r="Q106" s="33">
        <f>IF(P106="","",($C106*'VACSICK EST'!L$50))</f>
        <v>137.46689544218276</v>
      </c>
      <c r="R106" s="33">
        <f>IF(Q106="","",($C106*'VACSICK EST'!M$50))</f>
        <v>131.7955010224949</v>
      </c>
      <c r="S106" s="33">
        <f>IF(R106="","",($C106*'VACSICK EST'!N$50))</f>
        <v>263.96125629029802</v>
      </c>
    </row>
    <row r="107" spans="1:19" x14ac:dyDescent="0.25">
      <c r="A107" s="39" t="s">
        <v>38</v>
      </c>
      <c r="B107" s="39" t="s">
        <v>95</v>
      </c>
      <c r="C107" s="44">
        <v>480</v>
      </c>
      <c r="E107" s="11" t="str">
        <f t="shared" ref="E107" si="596">IF($B107="","","Union-Hrly - Sick Time Hours")</f>
        <v>Union-Hrly - Sick Time Hours</v>
      </c>
      <c r="F107" s="11">
        <f t="shared" ca="1" si="417"/>
        <v>2018</v>
      </c>
      <c r="G107" s="11" t="str">
        <f t="shared" si="415"/>
        <v>002730</v>
      </c>
      <c r="H107" s="33">
        <f>IF(G107="","",($C107*'VACSICK EST'!C$30))</f>
        <v>60.247557478469794</v>
      </c>
      <c r="I107" s="33">
        <f>IF(H107="","",($C107*'VACSICK EST'!D$30))</f>
        <v>51.905554314475502</v>
      </c>
      <c r="J107" s="33">
        <f>IF(I107="","",($C107*'VACSICK EST'!E$30))</f>
        <v>47.839593695718584</v>
      </c>
      <c r="K107" s="33">
        <f>IF(J107="","",($C107*'VACSICK EST'!F$30))</f>
        <v>42.375275253826203</v>
      </c>
      <c r="L107" s="33">
        <f>IF(K107="","",($C107*'VACSICK EST'!G$30))</f>
        <v>35.138390557255079</v>
      </c>
      <c r="M107" s="33">
        <f>IF(L107="","",($C107*'VACSICK EST'!H$30))</f>
        <v>32.615219086088906</v>
      </c>
      <c r="N107" s="33">
        <f>IF(M107="","",($C107*'VACSICK EST'!I$30))</f>
        <v>34.974264052192233</v>
      </c>
      <c r="O107" s="33">
        <f>IF(N107="","",($C107*'VACSICK EST'!J$30))</f>
        <v>37.589346366193588</v>
      </c>
      <c r="P107" s="33">
        <f>IF(O107="","",($C107*'VACSICK EST'!K$30))</f>
        <v>34.681024696479945</v>
      </c>
      <c r="Q107" s="33">
        <f>IF(P107="","",($C107*'VACSICK EST'!L$30))</f>
        <v>34.271802610523245</v>
      </c>
      <c r="R107" s="33">
        <f>IF(Q107="","",($C107*'VACSICK EST'!M$30))</f>
        <v>31.947771298833334</v>
      </c>
      <c r="S107" s="33">
        <f>IF(R107="","",($C107*'VACSICK EST'!N$30))</f>
        <v>36.414200589943604</v>
      </c>
    </row>
    <row r="108" spans="1:19" x14ac:dyDescent="0.25">
      <c r="A108" s="39" t="s">
        <v>39</v>
      </c>
      <c r="B108" s="39" t="s">
        <v>93</v>
      </c>
      <c r="C108" s="44">
        <v>11</v>
      </c>
      <c r="E108" s="11" t="str">
        <f t="shared" ref="E108" si="597">IF($B108="","","Union-Hrly - Headcount")</f>
        <v>Union-Hrly - Headcount</v>
      </c>
      <c r="F108" s="11">
        <f t="shared" ca="1" si="417"/>
        <v>2018</v>
      </c>
      <c r="G108" s="11" t="str">
        <f t="shared" si="415"/>
        <v>002740</v>
      </c>
      <c r="H108" s="13">
        <f t="shared" ref="H108" si="598">IF(G108="","",(IF($C108=0,0,$C108)))</f>
        <v>11</v>
      </c>
      <c r="I108" s="13">
        <f t="shared" ref="I108" si="599">IF(H108="","",(IF($C108=0,0,$C108)))</f>
        <v>11</v>
      </c>
      <c r="J108" s="13">
        <f t="shared" ref="J108" si="600">IF(I108="","",(IF($C108=0,0,$C108)))</f>
        <v>11</v>
      </c>
      <c r="K108" s="13">
        <f t="shared" ref="K108" si="601">IF(J108="","",(IF($C108=0,0,$C108)))</f>
        <v>11</v>
      </c>
      <c r="L108" s="13">
        <f t="shared" ref="L108" si="602">IF(K108="","",(IF($C108=0,0,$C108)))</f>
        <v>11</v>
      </c>
      <c r="M108" s="13">
        <f t="shared" ref="M108" si="603">IF(L108="","",(IF($C108=0,0,$C108)))</f>
        <v>11</v>
      </c>
      <c r="N108" s="13">
        <f t="shared" ref="N108" si="604">IF(M108="","",(IF($C108=0,0,$C108)))</f>
        <v>11</v>
      </c>
      <c r="O108" s="13">
        <f t="shared" ref="O108" si="605">IF(N108="","",(IF($C108=0,0,$C108)))</f>
        <v>11</v>
      </c>
      <c r="P108" s="13">
        <f t="shared" ref="P108" si="606">IF(O108="","",(IF($C108=0,0,$C108)))</f>
        <v>11</v>
      </c>
      <c r="Q108" s="13">
        <f t="shared" ref="Q108" si="607">IF(P108="","",(IF($C108=0,0,$C108)))</f>
        <v>11</v>
      </c>
      <c r="R108" s="13">
        <f t="shared" ref="R108" si="608">IF(Q108="","",(IF($C108=0,0,$C108)))</f>
        <v>11</v>
      </c>
      <c r="S108" s="13">
        <f t="shared" ref="S108" si="609">IF(R108="","",(IF($C108=0,0,$C108)))</f>
        <v>11</v>
      </c>
    </row>
    <row r="109" spans="1:19" x14ac:dyDescent="0.25">
      <c r="A109" s="39" t="s">
        <v>39</v>
      </c>
      <c r="B109" s="39" t="s">
        <v>92</v>
      </c>
      <c r="C109" s="44">
        <v>30.506363636363641</v>
      </c>
      <c r="E109" s="11" t="str">
        <f t="shared" ref="E109" si="610">IF($B109="","","Union-Hrly - Avg Hourly Rate")</f>
        <v>Union-Hrly - Avg Hourly Rate</v>
      </c>
      <c r="F109" s="11">
        <f t="shared" ca="1" si="417"/>
        <v>2018</v>
      </c>
      <c r="G109" s="11" t="str">
        <f t="shared" si="415"/>
        <v>002740</v>
      </c>
      <c r="H109" s="12">
        <f t="shared" ref="H109" si="611">IF(G109="","",(IF(C109=0,0,C109)*$G$4*$H$4*$I$4*$J$4))</f>
        <v>33.335127217272735</v>
      </c>
      <c r="I109" s="12">
        <f t="shared" ref="I109" si="612">IF(H109="","",(+H109))</f>
        <v>33.335127217272735</v>
      </c>
      <c r="J109" s="12">
        <f t="shared" ref="J109" si="613">IF(I109="","",(+I109))</f>
        <v>33.335127217272735</v>
      </c>
      <c r="K109" s="12">
        <f t="shared" ref="K109" si="614">IF(J109="","",(+J109))</f>
        <v>33.335127217272735</v>
      </c>
      <c r="L109" s="12">
        <f t="shared" ref="L109" si="615">IF(K109="","",(+K109))</f>
        <v>33.335127217272735</v>
      </c>
      <c r="M109" s="12">
        <f t="shared" ref="M109" si="616">IF(L109="","",(+L109))</f>
        <v>33.335127217272735</v>
      </c>
      <c r="N109" s="12">
        <f t="shared" ref="N109" si="617">IF(M109="","",(+M109))</f>
        <v>33.335127217272735</v>
      </c>
      <c r="O109" s="12">
        <f t="shared" ref="O109" si="618">IF(N109="","",(+N109))</f>
        <v>33.335127217272735</v>
      </c>
      <c r="P109" s="12">
        <f t="shared" ref="P109" si="619">IF(O109="","",(+O109))</f>
        <v>33.335127217272735</v>
      </c>
      <c r="Q109" s="12">
        <f t="shared" ref="Q109" si="620">IF(P109="","",(+P109))</f>
        <v>33.335127217272735</v>
      </c>
      <c r="R109" s="12">
        <f t="shared" ref="R109" si="621">IF(Q109="","",+Q109*$R$6)</f>
        <v>34.335181033790917</v>
      </c>
      <c r="S109" s="12">
        <f t="shared" ref="S109" si="622">IF(R109="","",+R109)</f>
        <v>34.335181033790917</v>
      </c>
    </row>
    <row r="110" spans="1:19" x14ac:dyDescent="0.25">
      <c r="A110" s="39" t="s">
        <v>39</v>
      </c>
      <c r="B110" s="39" t="s">
        <v>169</v>
      </c>
      <c r="C110" s="44"/>
      <c r="E110" s="11" t="str">
        <f t="shared" ref="E110" si="623">IF($B110="","","Union-Hrly - Other Offdty hrs/emp")</f>
        <v>Union-Hrly - Other Offdty hrs/emp</v>
      </c>
      <c r="F110" s="11">
        <f t="shared" ca="1" si="417"/>
        <v>2018</v>
      </c>
      <c r="G110" s="11" t="str">
        <f t="shared" si="415"/>
        <v>002740</v>
      </c>
      <c r="H110" s="36">
        <f t="shared" ref="H110:S110" si="624">IF(G110="","",IF(H$7="FEB",8,0))</f>
        <v>0</v>
      </c>
      <c r="I110" s="36">
        <f t="shared" si="624"/>
        <v>8</v>
      </c>
      <c r="J110" s="36">
        <f t="shared" si="624"/>
        <v>0</v>
      </c>
      <c r="K110" s="36">
        <f t="shared" si="624"/>
        <v>0</v>
      </c>
      <c r="L110" s="36">
        <f t="shared" si="624"/>
        <v>0</v>
      </c>
      <c r="M110" s="36">
        <f t="shared" si="624"/>
        <v>0</v>
      </c>
      <c r="N110" s="36">
        <f t="shared" si="624"/>
        <v>0</v>
      </c>
      <c r="O110" s="36">
        <f t="shared" si="624"/>
        <v>0</v>
      </c>
      <c r="P110" s="36">
        <f t="shared" si="624"/>
        <v>0</v>
      </c>
      <c r="Q110" s="36">
        <f t="shared" si="624"/>
        <v>0</v>
      </c>
      <c r="R110" s="36">
        <f t="shared" si="624"/>
        <v>0</v>
      </c>
      <c r="S110" s="36">
        <f t="shared" si="624"/>
        <v>0</v>
      </c>
    </row>
    <row r="111" spans="1:19" x14ac:dyDescent="0.25">
      <c r="A111" s="39" t="s">
        <v>39</v>
      </c>
      <c r="B111" s="39" t="s">
        <v>139</v>
      </c>
      <c r="C111" s="44">
        <v>1440</v>
      </c>
      <c r="E111" s="11" t="str">
        <f t="shared" ref="E111" si="625">IF($B111="","","Union-Hrly - Vacation Hours")</f>
        <v>Union-Hrly - Vacation Hours</v>
      </c>
      <c r="F111" s="11">
        <f t="shared" ca="1" si="417"/>
        <v>2018</v>
      </c>
      <c r="G111" s="11" t="str">
        <f t="shared" si="415"/>
        <v>002740</v>
      </c>
      <c r="H111" s="33">
        <f>IF(G111="","",($C111*'VACSICK EST'!C$50))</f>
        <v>60.938687338756466</v>
      </c>
      <c r="I111" s="33">
        <f>IF(H111="","",($C111*'VACSICK EST'!D$50))</f>
        <v>64.938144202639151</v>
      </c>
      <c r="J111" s="33">
        <f>IF(I111="","",($C111*'VACSICK EST'!E$50))</f>
        <v>68.937601066521822</v>
      </c>
      <c r="K111" s="33">
        <f>IF(J111="","",($C111*'VACSICK EST'!F$50))</f>
        <v>100.22461147251607</v>
      </c>
      <c r="L111" s="33">
        <f>IF(K111="","",($C111*'VACSICK EST'!G$50))</f>
        <v>125.19781264272754</v>
      </c>
      <c r="M111" s="33">
        <f>IF(L111="","",($C111*'VACSICK EST'!H$50))</f>
        <v>141.43501499796324</v>
      </c>
      <c r="N111" s="33">
        <f>IF(M111="","",($C111*'VACSICK EST'!I$50))</f>
        <v>163.6874004764785</v>
      </c>
      <c r="O111" s="33">
        <f>IF(N111="","",($C111*'VACSICK EST'!J$50))</f>
        <v>110.81398822382145</v>
      </c>
      <c r="P111" s="33">
        <f>IF(O111="","",($C111*'VACSICK EST'!K$50))</f>
        <v>98.667489600177746</v>
      </c>
      <c r="Q111" s="33">
        <f>IF(P111="","",($C111*'VACSICK EST'!L$50))</f>
        <v>130.23179568206785</v>
      </c>
      <c r="R111" s="33">
        <f>IF(Q111="","",($C111*'VACSICK EST'!M$50))</f>
        <v>124.85889570552148</v>
      </c>
      <c r="S111" s="33">
        <f>IF(R111="","",($C111*'VACSICK EST'!N$50))</f>
        <v>250.06855859080864</v>
      </c>
    </row>
    <row r="112" spans="1:19" x14ac:dyDescent="0.25">
      <c r="A112" s="39" t="s">
        <v>39</v>
      </c>
      <c r="B112" s="39" t="s">
        <v>95</v>
      </c>
      <c r="C112" s="44">
        <v>440</v>
      </c>
      <c r="E112" s="11" t="str">
        <f t="shared" ref="E112" si="626">IF($B112="","","Union-Hrly - Sick Time Hours")</f>
        <v>Union-Hrly - Sick Time Hours</v>
      </c>
      <c r="F112" s="11">
        <f t="shared" ca="1" si="417"/>
        <v>2018</v>
      </c>
      <c r="G112" s="11" t="str">
        <f t="shared" si="415"/>
        <v>002740</v>
      </c>
      <c r="H112" s="33">
        <f>IF(G112="","",($C112*'VACSICK EST'!C$30))</f>
        <v>55.226927688597307</v>
      </c>
      <c r="I112" s="33">
        <f>IF(H112="","",($C112*'VACSICK EST'!D$30))</f>
        <v>47.580091454935875</v>
      </c>
      <c r="J112" s="33">
        <f>IF(I112="","",($C112*'VACSICK EST'!E$30))</f>
        <v>43.852960887742036</v>
      </c>
      <c r="K112" s="33">
        <f>IF(J112="","",($C112*'VACSICK EST'!F$30))</f>
        <v>38.844002316007348</v>
      </c>
      <c r="L112" s="33">
        <f>IF(K112="","",($C112*'VACSICK EST'!G$30))</f>
        <v>32.210191344150488</v>
      </c>
      <c r="M112" s="33">
        <f>IF(L112="","",($C112*'VACSICK EST'!H$30))</f>
        <v>29.897284162248166</v>
      </c>
      <c r="N112" s="33">
        <f>IF(M112="","",($C112*'VACSICK EST'!I$30))</f>
        <v>32.059742047842875</v>
      </c>
      <c r="O112" s="33">
        <f>IF(N112="","",($C112*'VACSICK EST'!J$30))</f>
        <v>34.456900835677459</v>
      </c>
      <c r="P112" s="33">
        <f>IF(O112="","",($C112*'VACSICK EST'!K$30))</f>
        <v>31.790939305106615</v>
      </c>
      <c r="Q112" s="33">
        <f>IF(P112="","",($C112*'VACSICK EST'!L$30))</f>
        <v>31.41581905964631</v>
      </c>
      <c r="R112" s="33">
        <f>IF(Q112="","",($C112*'VACSICK EST'!M$30))</f>
        <v>29.285457023930554</v>
      </c>
      <c r="S112" s="33">
        <f>IF(R112="","",($C112*'VACSICK EST'!N$30))</f>
        <v>33.379683874114967</v>
      </c>
    </row>
    <row r="113" spans="1:19" x14ac:dyDescent="0.25">
      <c r="A113" s="39" t="s">
        <v>40</v>
      </c>
      <c r="B113" s="39" t="s">
        <v>93</v>
      </c>
      <c r="C113" s="44">
        <v>12</v>
      </c>
      <c r="E113" s="11" t="str">
        <f t="shared" ref="E113" si="627">IF($B113="","","Union-Hrly - Headcount")</f>
        <v>Union-Hrly - Headcount</v>
      </c>
      <c r="F113" s="11">
        <f t="shared" ca="1" si="417"/>
        <v>2018</v>
      </c>
      <c r="G113" s="11" t="str">
        <f t="shared" si="415"/>
        <v>002750</v>
      </c>
      <c r="H113" s="13">
        <f t="shared" ref="H113" si="628">IF(G113="","",(IF($C113=0,0,$C113)))</f>
        <v>12</v>
      </c>
      <c r="I113" s="13">
        <f t="shared" ref="I113" si="629">IF(H113="","",(IF($C113=0,0,$C113)))</f>
        <v>12</v>
      </c>
      <c r="J113" s="13">
        <f t="shared" ref="J113" si="630">IF(I113="","",(IF($C113=0,0,$C113)))</f>
        <v>12</v>
      </c>
      <c r="K113" s="13">
        <f t="shared" ref="K113" si="631">IF(J113="","",(IF($C113=0,0,$C113)))</f>
        <v>12</v>
      </c>
      <c r="L113" s="13">
        <f t="shared" ref="L113" si="632">IF(K113="","",(IF($C113=0,0,$C113)))</f>
        <v>12</v>
      </c>
      <c r="M113" s="13">
        <f t="shared" ref="M113" si="633">IF(L113="","",(IF($C113=0,0,$C113)))</f>
        <v>12</v>
      </c>
      <c r="N113" s="13">
        <f t="shared" ref="N113" si="634">IF(M113="","",(IF($C113=0,0,$C113)))</f>
        <v>12</v>
      </c>
      <c r="O113" s="13">
        <f t="shared" ref="O113" si="635">IF(N113="","",(IF($C113=0,0,$C113)))</f>
        <v>12</v>
      </c>
      <c r="P113" s="13">
        <f t="shared" ref="P113" si="636">IF(O113="","",(IF($C113=0,0,$C113)))</f>
        <v>12</v>
      </c>
      <c r="Q113" s="13">
        <f t="shared" ref="Q113" si="637">IF(P113="","",(IF($C113=0,0,$C113)))</f>
        <v>12</v>
      </c>
      <c r="R113" s="13">
        <f t="shared" ref="R113" si="638">IF(Q113="","",(IF($C113=0,0,$C113)))</f>
        <v>12</v>
      </c>
      <c r="S113" s="13">
        <f t="shared" ref="S113" si="639">IF(R113="","",(IF($C113=0,0,$C113)))</f>
        <v>12</v>
      </c>
    </row>
    <row r="114" spans="1:19" x14ac:dyDescent="0.25">
      <c r="A114" s="39" t="s">
        <v>40</v>
      </c>
      <c r="B114" s="39" t="s">
        <v>92</v>
      </c>
      <c r="C114" s="44">
        <v>30.820000000000004</v>
      </c>
      <c r="E114" s="11" t="str">
        <f t="shared" ref="E114" si="640">IF($B114="","","Union-Hrly - Avg Hourly Rate")</f>
        <v>Union-Hrly - Avg Hourly Rate</v>
      </c>
      <c r="F114" s="11">
        <f t="shared" ca="1" si="417"/>
        <v>2018</v>
      </c>
      <c r="G114" s="11" t="str">
        <f t="shared" si="415"/>
        <v>002750</v>
      </c>
      <c r="H114" s="12">
        <f t="shared" ref="H114" si="641">IF(G114="","",(IF(C114=0,0,C114)*$G$4*$H$4*$I$4*$J$4))</f>
        <v>33.677846140000007</v>
      </c>
      <c r="I114" s="12">
        <f t="shared" ref="I114" si="642">IF(H114="","",(+H114))</f>
        <v>33.677846140000007</v>
      </c>
      <c r="J114" s="12">
        <f t="shared" ref="J114" si="643">IF(I114="","",(+I114))</f>
        <v>33.677846140000007</v>
      </c>
      <c r="K114" s="12">
        <f t="shared" ref="K114" si="644">IF(J114="","",(+J114))</f>
        <v>33.677846140000007</v>
      </c>
      <c r="L114" s="12">
        <f t="shared" ref="L114" si="645">IF(K114="","",(+K114))</f>
        <v>33.677846140000007</v>
      </c>
      <c r="M114" s="12">
        <f t="shared" ref="M114" si="646">IF(L114="","",(+L114))</f>
        <v>33.677846140000007</v>
      </c>
      <c r="N114" s="12">
        <f t="shared" ref="N114" si="647">IF(M114="","",(+M114))</f>
        <v>33.677846140000007</v>
      </c>
      <c r="O114" s="12">
        <f t="shared" ref="O114" si="648">IF(N114="","",(+N114))</f>
        <v>33.677846140000007</v>
      </c>
      <c r="P114" s="12">
        <f t="shared" ref="P114" si="649">IF(O114="","",(+O114))</f>
        <v>33.677846140000007</v>
      </c>
      <c r="Q114" s="12">
        <f t="shared" ref="Q114" si="650">IF(P114="","",(+P114))</f>
        <v>33.677846140000007</v>
      </c>
      <c r="R114" s="12">
        <f t="shared" ref="R114" si="651">IF(Q114="","",+Q114*$R$6)</f>
        <v>34.688181524200004</v>
      </c>
      <c r="S114" s="12">
        <f t="shared" ref="S114" si="652">IF(R114="","",+R114)</f>
        <v>34.688181524200004</v>
      </c>
    </row>
    <row r="115" spans="1:19" x14ac:dyDescent="0.25">
      <c r="A115" s="39" t="s">
        <v>40</v>
      </c>
      <c r="B115" s="39" t="s">
        <v>169</v>
      </c>
      <c r="C115" s="44"/>
      <c r="E115" s="11" t="str">
        <f t="shared" ref="E115" si="653">IF($B115="","","Union-Hrly - Other Offdty hrs/emp")</f>
        <v>Union-Hrly - Other Offdty hrs/emp</v>
      </c>
      <c r="F115" s="11">
        <f t="shared" ca="1" si="417"/>
        <v>2018</v>
      </c>
      <c r="G115" s="11" t="str">
        <f t="shared" si="415"/>
        <v>002750</v>
      </c>
      <c r="H115" s="36">
        <f t="shared" ref="H115:S115" si="654">IF(G115="","",IF(H$7="FEB",8,0))</f>
        <v>0</v>
      </c>
      <c r="I115" s="36">
        <f t="shared" si="654"/>
        <v>8</v>
      </c>
      <c r="J115" s="36">
        <f t="shared" si="654"/>
        <v>0</v>
      </c>
      <c r="K115" s="36">
        <f t="shared" si="654"/>
        <v>0</v>
      </c>
      <c r="L115" s="36">
        <f t="shared" si="654"/>
        <v>0</v>
      </c>
      <c r="M115" s="36">
        <f t="shared" si="654"/>
        <v>0</v>
      </c>
      <c r="N115" s="36">
        <f t="shared" si="654"/>
        <v>0</v>
      </c>
      <c r="O115" s="36">
        <f t="shared" si="654"/>
        <v>0</v>
      </c>
      <c r="P115" s="36">
        <f t="shared" si="654"/>
        <v>0</v>
      </c>
      <c r="Q115" s="36">
        <f t="shared" si="654"/>
        <v>0</v>
      </c>
      <c r="R115" s="36">
        <f t="shared" si="654"/>
        <v>0</v>
      </c>
      <c r="S115" s="36">
        <f t="shared" si="654"/>
        <v>0</v>
      </c>
    </row>
    <row r="116" spans="1:19" x14ac:dyDescent="0.25">
      <c r="A116" s="39" t="s">
        <v>40</v>
      </c>
      <c r="B116" s="39" t="s">
        <v>139</v>
      </c>
      <c r="C116" s="44">
        <v>1480</v>
      </c>
      <c r="E116" s="11" t="str">
        <f t="shared" ref="E116" si="655">IF($B116="","","Union-Hrly - Vacation Hours")</f>
        <v>Union-Hrly - Vacation Hours</v>
      </c>
      <c r="F116" s="11">
        <f t="shared" ca="1" si="417"/>
        <v>2018</v>
      </c>
      <c r="G116" s="11" t="str">
        <f t="shared" si="415"/>
        <v>002750</v>
      </c>
      <c r="H116" s="33">
        <f>IF(G116="","",($C116*'VACSICK EST'!C$50))</f>
        <v>62.631428653721926</v>
      </c>
      <c r="I116" s="33">
        <f>IF(H116="","",($C116*'VACSICK EST'!D$50))</f>
        <v>66.741981541601348</v>
      </c>
      <c r="J116" s="33">
        <f>IF(I116="","",($C116*'VACSICK EST'!E$50))</f>
        <v>70.85253442948077</v>
      </c>
      <c r="K116" s="33">
        <f>IF(J116="","",($C116*'VACSICK EST'!F$50))</f>
        <v>103.00862845786374</v>
      </c>
      <c r="L116" s="33">
        <f>IF(K116="","",($C116*'VACSICK EST'!G$50))</f>
        <v>128.67552966058108</v>
      </c>
      <c r="M116" s="33">
        <f>IF(L116="","",($C116*'VACSICK EST'!H$50))</f>
        <v>145.36376541457332</v>
      </c>
      <c r="N116" s="33">
        <f>IF(M116="","",($C116*'VACSICK EST'!I$50))</f>
        <v>168.23427271193623</v>
      </c>
      <c r="O116" s="33">
        <f>IF(N116="","",($C116*'VACSICK EST'!J$50))</f>
        <v>113.89215456337205</v>
      </c>
      <c r="P116" s="33">
        <f>IF(O116="","",($C116*'VACSICK EST'!K$50))</f>
        <v>101.40825320018268</v>
      </c>
      <c r="Q116" s="33">
        <f>IF(P116="","",($C116*'VACSICK EST'!L$50))</f>
        <v>133.84934556212531</v>
      </c>
      <c r="R116" s="33">
        <f>IF(Q116="","",($C116*'VACSICK EST'!M$50))</f>
        <v>128.32719836400818</v>
      </c>
      <c r="S116" s="33">
        <f>IF(R116="","",($C116*'VACSICK EST'!N$50))</f>
        <v>257.01490744055332</v>
      </c>
    </row>
    <row r="117" spans="1:19" x14ac:dyDescent="0.25">
      <c r="A117" s="39" t="s">
        <v>40</v>
      </c>
      <c r="B117" s="39" t="s">
        <v>95</v>
      </c>
      <c r="C117" s="44">
        <v>480</v>
      </c>
      <c r="E117" s="11" t="str">
        <f t="shared" ref="E117" si="656">IF($B117="","","Union-Hrly - Sick Time Hours")</f>
        <v>Union-Hrly - Sick Time Hours</v>
      </c>
      <c r="F117" s="11">
        <f t="shared" ca="1" si="417"/>
        <v>2018</v>
      </c>
      <c r="G117" s="11" t="str">
        <f t="shared" si="415"/>
        <v>002750</v>
      </c>
      <c r="H117" s="33">
        <f>IF(G117="","",($C117*'VACSICK EST'!C$30))</f>
        <v>60.247557478469794</v>
      </c>
      <c r="I117" s="33">
        <f>IF(H117="","",($C117*'VACSICK EST'!D$30))</f>
        <v>51.905554314475502</v>
      </c>
      <c r="J117" s="33">
        <f>IF(I117="","",($C117*'VACSICK EST'!E$30))</f>
        <v>47.839593695718584</v>
      </c>
      <c r="K117" s="33">
        <f>IF(J117="","",($C117*'VACSICK EST'!F$30))</f>
        <v>42.375275253826203</v>
      </c>
      <c r="L117" s="33">
        <f>IF(K117="","",($C117*'VACSICK EST'!G$30))</f>
        <v>35.138390557255079</v>
      </c>
      <c r="M117" s="33">
        <f>IF(L117="","",($C117*'VACSICK EST'!H$30))</f>
        <v>32.615219086088906</v>
      </c>
      <c r="N117" s="33">
        <f>IF(M117="","",($C117*'VACSICK EST'!I$30))</f>
        <v>34.974264052192233</v>
      </c>
      <c r="O117" s="33">
        <f>IF(N117="","",($C117*'VACSICK EST'!J$30))</f>
        <v>37.589346366193588</v>
      </c>
      <c r="P117" s="33">
        <f>IF(O117="","",($C117*'VACSICK EST'!K$30))</f>
        <v>34.681024696479945</v>
      </c>
      <c r="Q117" s="33">
        <f>IF(P117="","",($C117*'VACSICK EST'!L$30))</f>
        <v>34.271802610523245</v>
      </c>
      <c r="R117" s="33">
        <f>IF(Q117="","",($C117*'VACSICK EST'!M$30))</f>
        <v>31.947771298833334</v>
      </c>
      <c r="S117" s="33">
        <f>IF(R117="","",($C117*'VACSICK EST'!N$30))</f>
        <v>36.414200589943604</v>
      </c>
    </row>
    <row r="118" spans="1:19" x14ac:dyDescent="0.25">
      <c r="A118" s="39" t="s">
        <v>41</v>
      </c>
      <c r="B118" s="39" t="s">
        <v>93</v>
      </c>
      <c r="C118" s="44">
        <v>13</v>
      </c>
      <c r="E118" s="11" t="str">
        <f t="shared" ref="E118" si="657">IF($B118="","","Union-Hrly - Headcount")</f>
        <v>Union-Hrly - Headcount</v>
      </c>
      <c r="F118" s="11">
        <f t="shared" ca="1" si="417"/>
        <v>2018</v>
      </c>
      <c r="G118" s="11" t="str">
        <f t="shared" si="415"/>
        <v>002760</v>
      </c>
      <c r="H118" s="13">
        <f t="shared" ref="H118" si="658">IF(G118="","",(IF($C118=0,0,$C118)))</f>
        <v>13</v>
      </c>
      <c r="I118" s="13">
        <f t="shared" ref="I118" si="659">IF(H118="","",(IF($C118=0,0,$C118)))</f>
        <v>13</v>
      </c>
      <c r="J118" s="13">
        <f t="shared" ref="J118" si="660">IF(I118="","",(IF($C118=0,0,$C118)))</f>
        <v>13</v>
      </c>
      <c r="K118" s="13">
        <f t="shared" ref="K118" si="661">IF(J118="","",(IF($C118=0,0,$C118)))</f>
        <v>13</v>
      </c>
      <c r="L118" s="13">
        <f t="shared" ref="L118" si="662">IF(K118="","",(IF($C118=0,0,$C118)))</f>
        <v>13</v>
      </c>
      <c r="M118" s="13">
        <f t="shared" ref="M118" si="663">IF(L118="","",(IF($C118=0,0,$C118)))</f>
        <v>13</v>
      </c>
      <c r="N118" s="13">
        <f t="shared" ref="N118" si="664">IF(M118="","",(IF($C118=0,0,$C118)))</f>
        <v>13</v>
      </c>
      <c r="O118" s="13">
        <f t="shared" ref="O118" si="665">IF(N118="","",(IF($C118=0,0,$C118)))</f>
        <v>13</v>
      </c>
      <c r="P118" s="13">
        <f t="shared" ref="P118" si="666">IF(O118="","",(IF($C118=0,0,$C118)))</f>
        <v>13</v>
      </c>
      <c r="Q118" s="13">
        <f t="shared" ref="Q118" si="667">IF(P118="","",(IF($C118=0,0,$C118)))</f>
        <v>13</v>
      </c>
      <c r="R118" s="13">
        <f t="shared" ref="R118" si="668">IF(Q118="","",(IF($C118=0,0,$C118)))</f>
        <v>13</v>
      </c>
      <c r="S118" s="13">
        <f t="shared" ref="S118" si="669">IF(R118="","",(IF($C118=0,0,$C118)))</f>
        <v>13</v>
      </c>
    </row>
    <row r="119" spans="1:19" x14ac:dyDescent="0.25">
      <c r="A119" s="39" t="s">
        <v>41</v>
      </c>
      <c r="B119" s="39" t="s">
        <v>92</v>
      </c>
      <c r="C119" s="44">
        <v>30.963846153846156</v>
      </c>
      <c r="E119" s="11" t="str">
        <f t="shared" ref="E119" si="670">IF($B119="","","Union-Hrly - Avg Hourly Rate")</f>
        <v>Union-Hrly - Avg Hourly Rate</v>
      </c>
      <c r="F119" s="11">
        <f t="shared" ca="1" si="417"/>
        <v>2018</v>
      </c>
      <c r="G119" s="11" t="str">
        <f t="shared" si="415"/>
        <v>002760</v>
      </c>
      <c r="H119" s="12">
        <f t="shared" ref="H119" si="671">IF(G119="","",(IF(C119=0,0,C119)*$G$4*$H$4*$I$4*$J$4))</f>
        <v>33.835030716153852</v>
      </c>
      <c r="I119" s="12">
        <f t="shared" ref="I119" si="672">IF(H119="","",(+H119))</f>
        <v>33.835030716153852</v>
      </c>
      <c r="J119" s="12">
        <f t="shared" ref="J119" si="673">IF(I119="","",(+I119))</f>
        <v>33.835030716153852</v>
      </c>
      <c r="K119" s="12">
        <f t="shared" ref="K119" si="674">IF(J119="","",(+J119))</f>
        <v>33.835030716153852</v>
      </c>
      <c r="L119" s="12">
        <f t="shared" ref="L119" si="675">IF(K119="","",(+K119))</f>
        <v>33.835030716153852</v>
      </c>
      <c r="M119" s="12">
        <f t="shared" ref="M119" si="676">IF(L119="","",(+L119))</f>
        <v>33.835030716153852</v>
      </c>
      <c r="N119" s="12">
        <f t="shared" ref="N119" si="677">IF(M119="","",(+M119))</f>
        <v>33.835030716153852</v>
      </c>
      <c r="O119" s="12">
        <f t="shared" ref="O119" si="678">IF(N119="","",(+N119))</f>
        <v>33.835030716153852</v>
      </c>
      <c r="P119" s="12">
        <f t="shared" ref="P119" si="679">IF(O119="","",(+O119))</f>
        <v>33.835030716153852</v>
      </c>
      <c r="Q119" s="12">
        <f t="shared" ref="Q119" si="680">IF(P119="","",(+P119))</f>
        <v>33.835030716153852</v>
      </c>
      <c r="R119" s="12">
        <f t="shared" ref="R119" si="681">IF(Q119="","",+Q119*$R$6)</f>
        <v>34.850081637638468</v>
      </c>
      <c r="S119" s="12">
        <f t="shared" ref="S119" si="682">IF(R119="","",+R119)</f>
        <v>34.850081637638468</v>
      </c>
    </row>
    <row r="120" spans="1:19" x14ac:dyDescent="0.25">
      <c r="A120" s="39" t="s">
        <v>41</v>
      </c>
      <c r="B120" s="39" t="s">
        <v>169</v>
      </c>
      <c r="C120" s="44"/>
      <c r="E120" s="11" t="str">
        <f t="shared" ref="E120" si="683">IF($B120="","","Union-Hrly - Other Offdty hrs/emp")</f>
        <v>Union-Hrly - Other Offdty hrs/emp</v>
      </c>
      <c r="F120" s="11">
        <f t="shared" ca="1" si="417"/>
        <v>2018</v>
      </c>
      <c r="G120" s="11" t="str">
        <f t="shared" si="415"/>
        <v>002760</v>
      </c>
      <c r="H120" s="36">
        <f t="shared" ref="H120:S120" si="684">IF(G120="","",IF(H$7="FEB",8,0))</f>
        <v>0</v>
      </c>
      <c r="I120" s="36">
        <f t="shared" si="684"/>
        <v>8</v>
      </c>
      <c r="J120" s="36">
        <f t="shared" si="684"/>
        <v>0</v>
      </c>
      <c r="K120" s="36">
        <f t="shared" si="684"/>
        <v>0</v>
      </c>
      <c r="L120" s="36">
        <f t="shared" si="684"/>
        <v>0</v>
      </c>
      <c r="M120" s="36">
        <f t="shared" si="684"/>
        <v>0</v>
      </c>
      <c r="N120" s="36">
        <f t="shared" si="684"/>
        <v>0</v>
      </c>
      <c r="O120" s="36">
        <f t="shared" si="684"/>
        <v>0</v>
      </c>
      <c r="P120" s="36">
        <f t="shared" si="684"/>
        <v>0</v>
      </c>
      <c r="Q120" s="36">
        <f t="shared" si="684"/>
        <v>0</v>
      </c>
      <c r="R120" s="36">
        <f t="shared" si="684"/>
        <v>0</v>
      </c>
      <c r="S120" s="36">
        <f t="shared" si="684"/>
        <v>0</v>
      </c>
    </row>
    <row r="121" spans="1:19" x14ac:dyDescent="0.25">
      <c r="A121" s="39" t="s">
        <v>41</v>
      </c>
      <c r="B121" s="39" t="s">
        <v>139</v>
      </c>
      <c r="C121" s="44">
        <v>1680</v>
      </c>
      <c r="E121" s="11" t="str">
        <f t="shared" ref="E121" si="685">IF($B121="","","Union-Hrly - Vacation Hours")</f>
        <v>Union-Hrly - Vacation Hours</v>
      </c>
      <c r="F121" s="11">
        <f t="shared" ca="1" si="417"/>
        <v>2018</v>
      </c>
      <c r="G121" s="11" t="str">
        <f t="shared" si="415"/>
        <v>002760</v>
      </c>
      <c r="H121" s="33">
        <f>IF(G121="","",($C121*'VACSICK EST'!C$50))</f>
        <v>71.095135228549211</v>
      </c>
      <c r="I121" s="33">
        <f>IF(H121="","",($C121*'VACSICK EST'!D$50))</f>
        <v>75.761168236412345</v>
      </c>
      <c r="J121" s="33">
        <f>IF(I121="","",($C121*'VACSICK EST'!E$50))</f>
        <v>80.427201244275466</v>
      </c>
      <c r="K121" s="33">
        <f>IF(J121="","",($C121*'VACSICK EST'!F$50))</f>
        <v>116.92871338460209</v>
      </c>
      <c r="L121" s="33">
        <f>IF(K121="","",($C121*'VACSICK EST'!G$50))</f>
        <v>146.06411474984878</v>
      </c>
      <c r="M121" s="33">
        <f>IF(L121="","",($C121*'VACSICK EST'!H$50))</f>
        <v>165.00751749762378</v>
      </c>
      <c r="N121" s="33">
        <f>IF(M121="","",($C121*'VACSICK EST'!I$50))</f>
        <v>190.96863388922492</v>
      </c>
      <c r="O121" s="33">
        <f>IF(N121="","",($C121*'VACSICK EST'!J$50))</f>
        <v>129.28298626112502</v>
      </c>
      <c r="P121" s="33">
        <f>IF(O121="","",($C121*'VACSICK EST'!K$50))</f>
        <v>115.11207120020737</v>
      </c>
      <c r="Q121" s="33">
        <f>IF(P121="","",($C121*'VACSICK EST'!L$50))</f>
        <v>151.93709496241252</v>
      </c>
      <c r="R121" s="33">
        <f>IF(Q121="","",($C121*'VACSICK EST'!M$50))</f>
        <v>145.66871165644173</v>
      </c>
      <c r="S121" s="33">
        <f>IF(R121="","",($C121*'VACSICK EST'!N$50))</f>
        <v>291.74665168927675</v>
      </c>
    </row>
    <row r="122" spans="1:19" x14ac:dyDescent="0.25">
      <c r="A122" s="39" t="s">
        <v>41</v>
      </c>
      <c r="B122" s="39" t="s">
        <v>95</v>
      </c>
      <c r="C122" s="44">
        <v>520</v>
      </c>
      <c r="E122" s="11" t="str">
        <f t="shared" ref="E122" si="686">IF($B122="","","Union-Hrly - Sick Time Hours")</f>
        <v>Union-Hrly - Sick Time Hours</v>
      </c>
      <c r="F122" s="11">
        <f t="shared" ca="1" si="417"/>
        <v>2018</v>
      </c>
      <c r="G122" s="11" t="str">
        <f t="shared" si="415"/>
        <v>002760</v>
      </c>
      <c r="H122" s="33">
        <f>IF(G122="","",($C122*'VACSICK EST'!C$30))</f>
        <v>65.268187268342274</v>
      </c>
      <c r="I122" s="33">
        <f>IF(H122="","",($C122*'VACSICK EST'!D$30))</f>
        <v>56.231017174015122</v>
      </c>
      <c r="J122" s="33">
        <f>IF(I122="","",($C122*'VACSICK EST'!E$30))</f>
        <v>51.826226503695132</v>
      </c>
      <c r="K122" s="33">
        <f>IF(J122="","",($C122*'VACSICK EST'!F$30))</f>
        <v>45.906548191645051</v>
      </c>
      <c r="L122" s="33">
        <f>IF(K122="","",($C122*'VACSICK EST'!G$30))</f>
        <v>38.06658977035967</v>
      </c>
      <c r="M122" s="33">
        <f>IF(L122="","",($C122*'VACSICK EST'!H$30))</f>
        <v>35.33315400992965</v>
      </c>
      <c r="N122" s="33">
        <f>IF(M122="","",($C122*'VACSICK EST'!I$30))</f>
        <v>37.888786056541583</v>
      </c>
      <c r="O122" s="33">
        <f>IF(N122="","",($C122*'VACSICK EST'!J$30))</f>
        <v>40.721791896709725</v>
      </c>
      <c r="P122" s="33">
        <f>IF(O122="","",($C122*'VACSICK EST'!K$30))</f>
        <v>37.57111008785327</v>
      </c>
      <c r="Q122" s="33">
        <f>IF(P122="","",($C122*'VACSICK EST'!L$30))</f>
        <v>37.127786161400181</v>
      </c>
      <c r="R122" s="33">
        <f>IF(Q122="","",($C122*'VACSICK EST'!M$30))</f>
        <v>34.610085573736114</v>
      </c>
      <c r="S122" s="33">
        <f>IF(R122="","",($C122*'VACSICK EST'!N$30))</f>
        <v>39.448717305772234</v>
      </c>
    </row>
    <row r="123" spans="1:19" x14ac:dyDescent="0.25">
      <c r="A123" s="39" t="s">
        <v>43</v>
      </c>
      <c r="B123" s="39" t="s">
        <v>93</v>
      </c>
      <c r="C123" s="44">
        <v>26</v>
      </c>
      <c r="E123" s="11" t="str">
        <f t="shared" ref="E123" si="687">IF($B123="","","Union-Hrly - Headcount")</f>
        <v>Union-Hrly - Headcount</v>
      </c>
      <c r="F123" s="11">
        <f t="shared" ca="1" si="417"/>
        <v>2018</v>
      </c>
      <c r="G123" s="11" t="str">
        <f t="shared" si="415"/>
        <v>002780</v>
      </c>
      <c r="H123" s="13">
        <f t="shared" ref="H123" si="688">IF(G123="","",(IF($C123=0,0,$C123)))</f>
        <v>26</v>
      </c>
      <c r="I123" s="13">
        <f t="shared" ref="I123" si="689">IF(H123="","",(IF($C123=0,0,$C123)))</f>
        <v>26</v>
      </c>
      <c r="J123" s="13">
        <f t="shared" ref="J123" si="690">IF(I123="","",(IF($C123=0,0,$C123)))</f>
        <v>26</v>
      </c>
      <c r="K123" s="13">
        <f t="shared" ref="K123" si="691">IF(J123="","",(IF($C123=0,0,$C123)))</f>
        <v>26</v>
      </c>
      <c r="L123" s="13">
        <f t="shared" ref="L123" si="692">IF(K123="","",(IF($C123=0,0,$C123)))</f>
        <v>26</v>
      </c>
      <c r="M123" s="13">
        <f t="shared" ref="M123" si="693">IF(L123="","",(IF($C123=0,0,$C123)))</f>
        <v>26</v>
      </c>
      <c r="N123" s="13">
        <f t="shared" ref="N123" si="694">IF(M123="","",(IF($C123=0,0,$C123)))</f>
        <v>26</v>
      </c>
      <c r="O123" s="13">
        <f t="shared" ref="O123" si="695">IF(N123="","",(IF($C123=0,0,$C123)))</f>
        <v>26</v>
      </c>
      <c r="P123" s="13">
        <f t="shared" ref="P123" si="696">IF(O123="","",(IF($C123=0,0,$C123)))</f>
        <v>26</v>
      </c>
      <c r="Q123" s="13">
        <f t="shared" ref="Q123" si="697">IF(P123="","",(IF($C123=0,0,$C123)))</f>
        <v>26</v>
      </c>
      <c r="R123" s="13">
        <f t="shared" ref="R123" si="698">IF(Q123="","",(IF($C123=0,0,$C123)))</f>
        <v>26</v>
      </c>
      <c r="S123" s="13">
        <f t="shared" ref="S123" si="699">IF(R123="","",(IF($C123=0,0,$C123)))</f>
        <v>26</v>
      </c>
    </row>
    <row r="124" spans="1:19" x14ac:dyDescent="0.25">
      <c r="A124" s="39" t="s">
        <v>43</v>
      </c>
      <c r="B124" s="39" t="s">
        <v>92</v>
      </c>
      <c r="C124" s="44">
        <v>35.296538461538447</v>
      </c>
      <c r="E124" s="11" t="str">
        <f t="shared" ref="E124" si="700">IF($B124="","","Union-Hrly - Avg Hourly Rate")</f>
        <v>Union-Hrly - Avg Hourly Rate</v>
      </c>
      <c r="F124" s="11">
        <f t="shared" ca="1" si="417"/>
        <v>2018</v>
      </c>
      <c r="G124" s="11" t="str">
        <f t="shared" si="415"/>
        <v>002780</v>
      </c>
      <c r="H124" s="12">
        <f t="shared" ref="H124" si="701">IF(G124="","",(IF(C124=0,0,C124)*$G$4*$H$4*$I$4*$J$4))</f>
        <v>38.569480583461534</v>
      </c>
      <c r="I124" s="12">
        <f t="shared" ref="I124" si="702">IF(H124="","",(+H124))</f>
        <v>38.569480583461534</v>
      </c>
      <c r="J124" s="12">
        <f t="shared" ref="J124" si="703">IF(I124="","",(+I124))</f>
        <v>38.569480583461534</v>
      </c>
      <c r="K124" s="12">
        <f t="shared" ref="K124" si="704">IF(J124="","",(+J124))</f>
        <v>38.569480583461534</v>
      </c>
      <c r="L124" s="12">
        <f t="shared" ref="L124" si="705">IF(K124="","",(+K124))</f>
        <v>38.569480583461534</v>
      </c>
      <c r="M124" s="12">
        <f t="shared" ref="M124" si="706">IF(L124="","",(+L124))</f>
        <v>38.569480583461534</v>
      </c>
      <c r="N124" s="12">
        <f t="shared" ref="N124" si="707">IF(M124="","",(+M124))</f>
        <v>38.569480583461534</v>
      </c>
      <c r="O124" s="12">
        <f t="shared" ref="O124" si="708">IF(N124="","",(+N124))</f>
        <v>38.569480583461534</v>
      </c>
      <c r="P124" s="12">
        <f t="shared" ref="P124" si="709">IF(O124="","",(+O124))</f>
        <v>38.569480583461534</v>
      </c>
      <c r="Q124" s="12">
        <f t="shared" ref="Q124" si="710">IF(P124="","",(+P124))</f>
        <v>38.569480583461534</v>
      </c>
      <c r="R124" s="12">
        <f t="shared" ref="R124" si="711">IF(Q124="","",+Q124*$R$6)</f>
        <v>39.72656500096538</v>
      </c>
      <c r="S124" s="12">
        <f t="shared" ref="S124" si="712">IF(R124="","",+R124)</f>
        <v>39.72656500096538</v>
      </c>
    </row>
    <row r="125" spans="1:19" x14ac:dyDescent="0.25">
      <c r="A125" s="39" t="s">
        <v>43</v>
      </c>
      <c r="B125" s="39" t="s">
        <v>169</v>
      </c>
      <c r="C125" s="44"/>
      <c r="E125" s="11" t="str">
        <f t="shared" ref="E125" si="713">IF($B125="","","Union-Hrly - Other Offdty hrs/emp")</f>
        <v>Union-Hrly - Other Offdty hrs/emp</v>
      </c>
      <c r="F125" s="11">
        <f t="shared" ca="1" si="417"/>
        <v>2018</v>
      </c>
      <c r="G125" s="11" t="str">
        <f t="shared" si="415"/>
        <v>002780</v>
      </c>
      <c r="H125" s="36">
        <f t="shared" ref="H125:S125" si="714">IF(G125="","",IF(H$7="FEB",8,0))</f>
        <v>0</v>
      </c>
      <c r="I125" s="36">
        <f t="shared" si="714"/>
        <v>8</v>
      </c>
      <c r="J125" s="36">
        <f t="shared" si="714"/>
        <v>0</v>
      </c>
      <c r="K125" s="36">
        <f t="shared" si="714"/>
        <v>0</v>
      </c>
      <c r="L125" s="36">
        <f t="shared" si="714"/>
        <v>0</v>
      </c>
      <c r="M125" s="36">
        <f t="shared" si="714"/>
        <v>0</v>
      </c>
      <c r="N125" s="36">
        <f t="shared" si="714"/>
        <v>0</v>
      </c>
      <c r="O125" s="36">
        <f t="shared" si="714"/>
        <v>0</v>
      </c>
      <c r="P125" s="36">
        <f t="shared" si="714"/>
        <v>0</v>
      </c>
      <c r="Q125" s="36">
        <f t="shared" si="714"/>
        <v>0</v>
      </c>
      <c r="R125" s="36">
        <f t="shared" si="714"/>
        <v>0</v>
      </c>
      <c r="S125" s="36">
        <f t="shared" si="714"/>
        <v>0</v>
      </c>
    </row>
    <row r="126" spans="1:19" x14ac:dyDescent="0.25">
      <c r="A126" s="39" t="s">
        <v>43</v>
      </c>
      <c r="B126" s="39" t="s">
        <v>139</v>
      </c>
      <c r="C126" s="44">
        <v>3240</v>
      </c>
      <c r="E126" s="11" t="str">
        <f t="shared" ref="E126" si="715">IF($B126="","","Union-Hrly - Vacation Hours")</f>
        <v>Union-Hrly - Vacation Hours</v>
      </c>
      <c r="F126" s="11">
        <f t="shared" ca="1" si="417"/>
        <v>2018</v>
      </c>
      <c r="G126" s="11" t="str">
        <f t="shared" si="415"/>
        <v>002780</v>
      </c>
      <c r="H126" s="33">
        <f>IF(G126="","",($C126*'VACSICK EST'!C$50))</f>
        <v>137.11204651220206</v>
      </c>
      <c r="I126" s="33">
        <f>IF(H126="","",($C126*'VACSICK EST'!D$50))</f>
        <v>146.11082445593809</v>
      </c>
      <c r="J126" s="33">
        <f>IF(I126="","",($C126*'VACSICK EST'!E$50))</f>
        <v>155.10960239967412</v>
      </c>
      <c r="K126" s="33">
        <f>IF(J126="","",($C126*'VACSICK EST'!F$50))</f>
        <v>225.50537581316118</v>
      </c>
      <c r="L126" s="33">
        <f>IF(K126="","",($C126*'VACSICK EST'!G$50))</f>
        <v>281.69507844613696</v>
      </c>
      <c r="M126" s="33">
        <f>IF(L126="","",($C126*'VACSICK EST'!H$50))</f>
        <v>318.22878374541727</v>
      </c>
      <c r="N126" s="33">
        <f>IF(M126="","",($C126*'VACSICK EST'!I$50))</f>
        <v>368.29665107207666</v>
      </c>
      <c r="O126" s="33">
        <f>IF(N126="","",($C126*'VACSICK EST'!J$50))</f>
        <v>249.33147350359826</v>
      </c>
      <c r="P126" s="33">
        <f>IF(O126="","",($C126*'VACSICK EST'!K$50))</f>
        <v>222.00185160039993</v>
      </c>
      <c r="Q126" s="33">
        <f>IF(P126="","",($C126*'VACSICK EST'!L$50))</f>
        <v>293.0215402846527</v>
      </c>
      <c r="R126" s="33">
        <f>IF(Q126="","",($C126*'VACSICK EST'!M$50))</f>
        <v>280.9325153374233</v>
      </c>
      <c r="S126" s="33">
        <f>IF(R126="","",($C126*'VACSICK EST'!N$50))</f>
        <v>562.65425682931948</v>
      </c>
    </row>
    <row r="127" spans="1:19" x14ac:dyDescent="0.25">
      <c r="A127" s="39" t="s">
        <v>43</v>
      </c>
      <c r="B127" s="39" t="s">
        <v>95</v>
      </c>
      <c r="C127" s="44">
        <v>1040</v>
      </c>
      <c r="E127" s="11" t="str">
        <f t="shared" ref="E127" si="716">IF($B127="","","Union-Hrly - Sick Time Hours")</f>
        <v>Union-Hrly - Sick Time Hours</v>
      </c>
      <c r="F127" s="11">
        <f t="shared" ca="1" si="417"/>
        <v>2018</v>
      </c>
      <c r="G127" s="11" t="str">
        <f t="shared" si="415"/>
        <v>002780</v>
      </c>
      <c r="H127" s="33">
        <f>IF(G127="","",($C127*'VACSICK EST'!C$30))</f>
        <v>130.53637453668455</v>
      </c>
      <c r="I127" s="33">
        <f>IF(H127="","",($C127*'VACSICK EST'!D$30))</f>
        <v>112.46203434803024</v>
      </c>
      <c r="J127" s="33">
        <f>IF(I127="","",($C127*'VACSICK EST'!E$30))</f>
        <v>103.65245300739026</v>
      </c>
      <c r="K127" s="33">
        <f>IF(J127="","",($C127*'VACSICK EST'!F$30))</f>
        <v>91.813096383290102</v>
      </c>
      <c r="L127" s="33">
        <f>IF(K127="","",($C127*'VACSICK EST'!G$30))</f>
        <v>76.13317954071934</v>
      </c>
      <c r="M127" s="33">
        <f>IF(L127="","",($C127*'VACSICK EST'!H$30))</f>
        <v>70.666308019859301</v>
      </c>
      <c r="N127" s="33">
        <f>IF(M127="","",($C127*'VACSICK EST'!I$30))</f>
        <v>75.777572113083167</v>
      </c>
      <c r="O127" s="33">
        <f>IF(N127="","",($C127*'VACSICK EST'!J$30))</f>
        <v>81.44358379341945</v>
      </c>
      <c r="P127" s="33">
        <f>IF(O127="","",($C127*'VACSICK EST'!K$30))</f>
        <v>75.142220175706541</v>
      </c>
      <c r="Q127" s="33">
        <f>IF(P127="","",($C127*'VACSICK EST'!L$30))</f>
        <v>74.255572322800361</v>
      </c>
      <c r="R127" s="33">
        <f>IF(Q127="","",($C127*'VACSICK EST'!M$30))</f>
        <v>69.220171147472229</v>
      </c>
      <c r="S127" s="33">
        <f>IF(R127="","",($C127*'VACSICK EST'!N$30))</f>
        <v>78.897434611544469</v>
      </c>
    </row>
    <row r="128" spans="1:19" x14ac:dyDescent="0.25">
      <c r="A128" s="39" t="s">
        <v>44</v>
      </c>
      <c r="B128" s="39" t="s">
        <v>93</v>
      </c>
      <c r="C128" s="44">
        <v>15</v>
      </c>
      <c r="E128" s="11" t="str">
        <f t="shared" ref="E128" si="717">IF($B128="","","Union-Hrly - Headcount")</f>
        <v>Union-Hrly - Headcount</v>
      </c>
      <c r="F128" s="11">
        <f t="shared" ca="1" si="417"/>
        <v>2018</v>
      </c>
      <c r="G128" s="11" t="str">
        <f t="shared" si="415"/>
        <v>002790</v>
      </c>
      <c r="H128" s="13">
        <f t="shared" ref="H128" si="718">IF(G128="","",(IF($C128=0,0,$C128)))</f>
        <v>15</v>
      </c>
      <c r="I128" s="13">
        <f t="shared" ref="I128" si="719">IF(H128="","",(IF($C128=0,0,$C128)))</f>
        <v>15</v>
      </c>
      <c r="J128" s="13">
        <f t="shared" ref="J128" si="720">IF(I128="","",(IF($C128=0,0,$C128)))</f>
        <v>15</v>
      </c>
      <c r="K128" s="13">
        <f t="shared" ref="K128" si="721">IF(J128="","",(IF($C128=0,0,$C128)))</f>
        <v>15</v>
      </c>
      <c r="L128" s="13">
        <f t="shared" ref="L128" si="722">IF(K128="","",(IF($C128=0,0,$C128)))</f>
        <v>15</v>
      </c>
      <c r="M128" s="13">
        <f t="shared" ref="M128" si="723">IF(L128="","",(IF($C128=0,0,$C128)))</f>
        <v>15</v>
      </c>
      <c r="N128" s="13">
        <f t="shared" ref="N128" si="724">IF(M128="","",(IF($C128=0,0,$C128)))</f>
        <v>15</v>
      </c>
      <c r="O128" s="13">
        <f t="shared" ref="O128" si="725">IF(N128="","",(IF($C128=0,0,$C128)))</f>
        <v>15</v>
      </c>
      <c r="P128" s="13">
        <f t="shared" ref="P128" si="726">IF(O128="","",(IF($C128=0,0,$C128)))</f>
        <v>15</v>
      </c>
      <c r="Q128" s="13">
        <f t="shared" ref="Q128" si="727">IF(P128="","",(IF($C128=0,0,$C128)))</f>
        <v>15</v>
      </c>
      <c r="R128" s="13">
        <f t="shared" ref="R128" si="728">IF(Q128="","",(IF($C128=0,0,$C128)))</f>
        <v>15</v>
      </c>
      <c r="S128" s="13">
        <f t="shared" ref="S128" si="729">IF(R128="","",(IF($C128=0,0,$C128)))</f>
        <v>15</v>
      </c>
    </row>
    <row r="129" spans="1:19" x14ac:dyDescent="0.25">
      <c r="A129" s="39" t="s">
        <v>44</v>
      </c>
      <c r="B129" s="39" t="s">
        <v>92</v>
      </c>
      <c r="C129" s="44">
        <v>32.419333333333341</v>
      </c>
      <c r="E129" s="11" t="str">
        <f t="shared" ref="E129" si="730">IF($B129="","","Union-Hrly - Avg Hourly Rate")</f>
        <v>Union-Hrly - Avg Hourly Rate</v>
      </c>
      <c r="F129" s="11">
        <f t="shared" ca="1" si="417"/>
        <v>2018</v>
      </c>
      <c r="G129" s="11" t="str">
        <f t="shared" si="415"/>
        <v>002790</v>
      </c>
      <c r="H129" s="12">
        <f t="shared" ref="H129" si="731">IF(G129="","",(IF(C129=0,0,C129)*$G$4*$H$4*$I$4*$J$4))</f>
        <v>35.425480855333348</v>
      </c>
      <c r="I129" s="12">
        <f t="shared" ref="I129" si="732">IF(H129="","",(+H129))</f>
        <v>35.425480855333348</v>
      </c>
      <c r="J129" s="12">
        <f t="shared" ref="J129" si="733">IF(I129="","",(+I129))</f>
        <v>35.425480855333348</v>
      </c>
      <c r="K129" s="12">
        <f t="shared" ref="K129" si="734">IF(J129="","",(+J129))</f>
        <v>35.425480855333348</v>
      </c>
      <c r="L129" s="12">
        <f t="shared" ref="L129" si="735">IF(K129="","",(+K129))</f>
        <v>35.425480855333348</v>
      </c>
      <c r="M129" s="12">
        <f t="shared" ref="M129" si="736">IF(L129="","",(+L129))</f>
        <v>35.425480855333348</v>
      </c>
      <c r="N129" s="12">
        <f t="shared" ref="N129" si="737">IF(M129="","",(+M129))</f>
        <v>35.425480855333348</v>
      </c>
      <c r="O129" s="12">
        <f t="shared" ref="O129" si="738">IF(N129="","",(+N129))</f>
        <v>35.425480855333348</v>
      </c>
      <c r="P129" s="12">
        <f t="shared" ref="P129" si="739">IF(O129="","",(+O129))</f>
        <v>35.425480855333348</v>
      </c>
      <c r="Q129" s="12">
        <f t="shared" ref="Q129" si="740">IF(P129="","",(+P129))</f>
        <v>35.425480855333348</v>
      </c>
      <c r="R129" s="12">
        <f t="shared" ref="R129" si="741">IF(Q129="","",+Q129*$R$6)</f>
        <v>36.488245280993347</v>
      </c>
      <c r="S129" s="12">
        <f t="shared" ref="S129" si="742">IF(R129="","",+R129)</f>
        <v>36.488245280993347</v>
      </c>
    </row>
    <row r="130" spans="1:19" x14ac:dyDescent="0.25">
      <c r="A130" s="39" t="s">
        <v>44</v>
      </c>
      <c r="B130" s="39" t="s">
        <v>169</v>
      </c>
      <c r="C130" s="44"/>
      <c r="E130" s="11" t="str">
        <f t="shared" ref="E130" si="743">IF($B130="","","Union-Hrly - Other Offdty hrs/emp")</f>
        <v>Union-Hrly - Other Offdty hrs/emp</v>
      </c>
      <c r="F130" s="11">
        <f t="shared" ca="1" si="417"/>
        <v>2018</v>
      </c>
      <c r="G130" s="11" t="str">
        <f t="shared" si="415"/>
        <v>002790</v>
      </c>
      <c r="H130" s="36">
        <f t="shared" ref="H130:S130" si="744">IF(G130="","",IF(H$7="FEB",8,0))</f>
        <v>0</v>
      </c>
      <c r="I130" s="36">
        <f t="shared" si="744"/>
        <v>8</v>
      </c>
      <c r="J130" s="36">
        <f t="shared" si="744"/>
        <v>0</v>
      </c>
      <c r="K130" s="36">
        <f t="shared" si="744"/>
        <v>0</v>
      </c>
      <c r="L130" s="36">
        <f t="shared" si="744"/>
        <v>0</v>
      </c>
      <c r="M130" s="36">
        <f t="shared" si="744"/>
        <v>0</v>
      </c>
      <c r="N130" s="36">
        <f t="shared" si="744"/>
        <v>0</v>
      </c>
      <c r="O130" s="36">
        <f t="shared" si="744"/>
        <v>0</v>
      </c>
      <c r="P130" s="36">
        <f t="shared" si="744"/>
        <v>0</v>
      </c>
      <c r="Q130" s="36">
        <f t="shared" si="744"/>
        <v>0</v>
      </c>
      <c r="R130" s="36">
        <f t="shared" si="744"/>
        <v>0</v>
      </c>
      <c r="S130" s="36">
        <f t="shared" si="744"/>
        <v>0</v>
      </c>
    </row>
    <row r="131" spans="1:19" x14ac:dyDescent="0.25">
      <c r="A131" s="39" t="s">
        <v>44</v>
      </c>
      <c r="B131" s="39" t="s">
        <v>139</v>
      </c>
      <c r="C131" s="44">
        <v>1800</v>
      </c>
      <c r="E131" s="11" t="str">
        <f t="shared" ref="E131" si="745">IF($B131="","","Union-Hrly - Vacation Hours")</f>
        <v>Union-Hrly - Vacation Hours</v>
      </c>
      <c r="F131" s="11">
        <f t="shared" ca="1" si="417"/>
        <v>2018</v>
      </c>
      <c r="G131" s="11" t="str">
        <f t="shared" si="415"/>
        <v>002790</v>
      </c>
      <c r="H131" s="33">
        <f>IF(G131="","",($C131*'VACSICK EST'!C$50))</f>
        <v>76.17335917344559</v>
      </c>
      <c r="I131" s="33">
        <f>IF(H131="","",($C131*'VACSICK EST'!D$50))</f>
        <v>81.172680253298935</v>
      </c>
      <c r="J131" s="33">
        <f>IF(I131="","",($C131*'VACSICK EST'!E$50))</f>
        <v>86.172001333152281</v>
      </c>
      <c r="K131" s="33">
        <f>IF(J131="","",($C131*'VACSICK EST'!F$50))</f>
        <v>125.28076434064509</v>
      </c>
      <c r="L131" s="33">
        <f>IF(K131="","",($C131*'VACSICK EST'!G$50))</f>
        <v>156.49726580340942</v>
      </c>
      <c r="M131" s="33">
        <f>IF(L131="","",($C131*'VACSICK EST'!H$50))</f>
        <v>176.79376874745407</v>
      </c>
      <c r="N131" s="33">
        <f>IF(M131="","",($C131*'VACSICK EST'!I$50))</f>
        <v>204.60925059559813</v>
      </c>
      <c r="O131" s="33">
        <f>IF(N131="","",($C131*'VACSICK EST'!J$50))</f>
        <v>138.51748527977682</v>
      </c>
      <c r="P131" s="33">
        <f>IF(O131="","",($C131*'VACSICK EST'!K$50))</f>
        <v>123.33436200022219</v>
      </c>
      <c r="Q131" s="33">
        <f>IF(P131="","",($C131*'VACSICK EST'!L$50))</f>
        <v>162.78974460258482</v>
      </c>
      <c r="R131" s="33">
        <f>IF(Q131="","",($C131*'VACSICK EST'!M$50))</f>
        <v>156.07361963190183</v>
      </c>
      <c r="S131" s="33">
        <f>IF(R131="","",($C131*'VACSICK EST'!N$50))</f>
        <v>312.58569823851082</v>
      </c>
    </row>
    <row r="132" spans="1:19" x14ac:dyDescent="0.25">
      <c r="A132" s="39" t="s">
        <v>44</v>
      </c>
      <c r="B132" s="39" t="s">
        <v>95</v>
      </c>
      <c r="C132" s="44">
        <v>600</v>
      </c>
      <c r="E132" s="11" t="str">
        <f t="shared" ref="E132" si="746">IF($B132="","","Union-Hrly - Sick Time Hours")</f>
        <v>Union-Hrly - Sick Time Hours</v>
      </c>
      <c r="F132" s="11">
        <f t="shared" ca="1" si="417"/>
        <v>2018</v>
      </c>
      <c r="G132" s="11" t="str">
        <f t="shared" si="415"/>
        <v>002790</v>
      </c>
      <c r="H132" s="33">
        <f>IF(G132="","",($C132*'VACSICK EST'!C$30))</f>
        <v>75.309446848087248</v>
      </c>
      <c r="I132" s="33">
        <f>IF(H132="","",($C132*'VACSICK EST'!D$30))</f>
        <v>64.881942893094376</v>
      </c>
      <c r="J132" s="33">
        <f>IF(I132="","",($C132*'VACSICK EST'!E$30))</f>
        <v>59.799492119648228</v>
      </c>
      <c r="K132" s="33">
        <f>IF(J132="","",($C132*'VACSICK EST'!F$30))</f>
        <v>52.969094067282754</v>
      </c>
      <c r="L132" s="33">
        <f>IF(K132="","",($C132*'VACSICK EST'!G$30))</f>
        <v>43.922988196568845</v>
      </c>
      <c r="M132" s="33">
        <f>IF(L132="","",($C132*'VACSICK EST'!H$30))</f>
        <v>40.769023857611138</v>
      </c>
      <c r="N132" s="33">
        <f>IF(M132="","",($C132*'VACSICK EST'!I$30))</f>
        <v>43.717830065240285</v>
      </c>
      <c r="O132" s="33">
        <f>IF(N132="","",($C132*'VACSICK EST'!J$30))</f>
        <v>46.986682957741991</v>
      </c>
      <c r="P132" s="33">
        <f>IF(O132="","",($C132*'VACSICK EST'!K$30))</f>
        <v>43.351280870599929</v>
      </c>
      <c r="Q132" s="33">
        <f>IF(P132="","",($C132*'VACSICK EST'!L$30))</f>
        <v>42.839753263154059</v>
      </c>
      <c r="R132" s="33">
        <f>IF(Q132="","",($C132*'VACSICK EST'!M$30))</f>
        <v>39.934714123541667</v>
      </c>
      <c r="S132" s="33">
        <f>IF(R132="","",($C132*'VACSICK EST'!N$30))</f>
        <v>45.517750737429502</v>
      </c>
    </row>
    <row r="133" spans="1:19" x14ac:dyDescent="0.25">
      <c r="A133" s="39" t="s">
        <v>45</v>
      </c>
      <c r="B133" s="39" t="s">
        <v>93</v>
      </c>
      <c r="C133" s="44">
        <v>10</v>
      </c>
      <c r="E133" s="11" t="str">
        <f t="shared" ref="E133" si="747">IF($B133="","","Union-Hrly - Headcount")</f>
        <v>Union-Hrly - Headcount</v>
      </c>
      <c r="F133" s="11">
        <f t="shared" ca="1" si="417"/>
        <v>2018</v>
      </c>
      <c r="G133" s="11" t="str">
        <f t="shared" si="415"/>
        <v>002820</v>
      </c>
      <c r="H133" s="13">
        <f t="shared" ref="H133" si="748">IF(G133="","",(IF($C133=0,0,$C133)))</f>
        <v>10</v>
      </c>
      <c r="I133" s="13">
        <f t="shared" ref="I133" si="749">IF(H133="","",(IF($C133=0,0,$C133)))</f>
        <v>10</v>
      </c>
      <c r="J133" s="13">
        <f t="shared" ref="J133" si="750">IF(I133="","",(IF($C133=0,0,$C133)))</f>
        <v>10</v>
      </c>
      <c r="K133" s="13">
        <f t="shared" ref="K133" si="751">IF(J133="","",(IF($C133=0,0,$C133)))</f>
        <v>10</v>
      </c>
      <c r="L133" s="13">
        <f t="shared" ref="L133" si="752">IF(K133="","",(IF($C133=0,0,$C133)))</f>
        <v>10</v>
      </c>
      <c r="M133" s="13">
        <f t="shared" ref="M133" si="753">IF(L133="","",(IF($C133=0,0,$C133)))</f>
        <v>10</v>
      </c>
      <c r="N133" s="13">
        <f t="shared" ref="N133" si="754">IF(M133="","",(IF($C133=0,0,$C133)))</f>
        <v>10</v>
      </c>
      <c r="O133" s="13">
        <f t="shared" ref="O133" si="755">IF(N133="","",(IF($C133=0,0,$C133)))</f>
        <v>10</v>
      </c>
      <c r="P133" s="13">
        <f t="shared" ref="P133" si="756">IF(O133="","",(IF($C133=0,0,$C133)))</f>
        <v>10</v>
      </c>
      <c r="Q133" s="13">
        <f t="shared" ref="Q133" si="757">IF(P133="","",(IF($C133=0,0,$C133)))</f>
        <v>10</v>
      </c>
      <c r="R133" s="13">
        <f t="shared" ref="R133" si="758">IF(Q133="","",(IF($C133=0,0,$C133)))</f>
        <v>10</v>
      </c>
      <c r="S133" s="13">
        <f t="shared" ref="S133" si="759">IF(R133="","",(IF($C133=0,0,$C133)))</f>
        <v>10</v>
      </c>
    </row>
    <row r="134" spans="1:19" x14ac:dyDescent="0.25">
      <c r="A134" s="39" t="s">
        <v>45</v>
      </c>
      <c r="B134" s="39" t="s">
        <v>92</v>
      </c>
      <c r="C134" s="44">
        <v>34.271999999999998</v>
      </c>
      <c r="E134" s="11" t="str">
        <f t="shared" ref="E134" si="760">IF($B134="","","Union-Hrly - Avg Hourly Rate")</f>
        <v>Union-Hrly - Avg Hourly Rate</v>
      </c>
      <c r="F134" s="11">
        <f t="shared" ca="1" si="417"/>
        <v>2018</v>
      </c>
      <c r="G134" s="11" t="str">
        <f t="shared" si="415"/>
        <v>002820</v>
      </c>
      <c r="H134" s="12">
        <f t="shared" ref="H134" si="761">IF(G134="","",(IF(C134=0,0,C134)*$G$4*$H$4*$I$4*$J$4))</f>
        <v>37.449939744000005</v>
      </c>
      <c r="I134" s="12">
        <f t="shared" ref="I134" si="762">IF(H134="","",(+H134))</f>
        <v>37.449939744000005</v>
      </c>
      <c r="J134" s="12">
        <f t="shared" ref="J134" si="763">IF(I134="","",(+I134))</f>
        <v>37.449939744000005</v>
      </c>
      <c r="K134" s="12">
        <f t="shared" ref="K134" si="764">IF(J134="","",(+J134))</f>
        <v>37.449939744000005</v>
      </c>
      <c r="L134" s="12">
        <f t="shared" ref="L134" si="765">IF(K134="","",(+K134))</f>
        <v>37.449939744000005</v>
      </c>
      <c r="M134" s="12">
        <f t="shared" ref="M134" si="766">IF(L134="","",(+L134))</f>
        <v>37.449939744000005</v>
      </c>
      <c r="N134" s="12">
        <f t="shared" ref="N134" si="767">IF(M134="","",(+M134))</f>
        <v>37.449939744000005</v>
      </c>
      <c r="O134" s="12">
        <f t="shared" ref="O134" si="768">IF(N134="","",(+N134))</f>
        <v>37.449939744000005</v>
      </c>
      <c r="P134" s="12">
        <f t="shared" ref="P134" si="769">IF(O134="","",(+O134))</f>
        <v>37.449939744000005</v>
      </c>
      <c r="Q134" s="12">
        <f t="shared" ref="Q134" si="770">IF(P134="","",(+P134))</f>
        <v>37.449939744000005</v>
      </c>
      <c r="R134" s="12">
        <f t="shared" ref="R134" si="771">IF(Q134="","",+Q134*$R$6)</f>
        <v>38.573437936320005</v>
      </c>
      <c r="S134" s="12">
        <f t="shared" ref="S134" si="772">IF(R134="","",+R134)</f>
        <v>38.573437936320005</v>
      </c>
    </row>
    <row r="135" spans="1:19" x14ac:dyDescent="0.25">
      <c r="A135" s="39" t="s">
        <v>45</v>
      </c>
      <c r="B135" s="39" t="s">
        <v>169</v>
      </c>
      <c r="C135" s="44"/>
      <c r="E135" s="11" t="str">
        <f t="shared" ref="E135" si="773">IF($B135="","","Union-Hrly - Other Offdty hrs/emp")</f>
        <v>Union-Hrly - Other Offdty hrs/emp</v>
      </c>
      <c r="F135" s="11">
        <f t="shared" ca="1" si="417"/>
        <v>2018</v>
      </c>
      <c r="G135" s="11" t="str">
        <f t="shared" si="415"/>
        <v>002820</v>
      </c>
      <c r="H135" s="36">
        <f t="shared" ref="H135:S135" si="774">IF(G135="","",IF(H$7="FEB",8,0))</f>
        <v>0</v>
      </c>
      <c r="I135" s="36">
        <f t="shared" si="774"/>
        <v>8</v>
      </c>
      <c r="J135" s="36">
        <f t="shared" si="774"/>
        <v>0</v>
      </c>
      <c r="K135" s="36">
        <f t="shared" si="774"/>
        <v>0</v>
      </c>
      <c r="L135" s="36">
        <f t="shared" si="774"/>
        <v>0</v>
      </c>
      <c r="M135" s="36">
        <f t="shared" si="774"/>
        <v>0</v>
      </c>
      <c r="N135" s="36">
        <f t="shared" si="774"/>
        <v>0</v>
      </c>
      <c r="O135" s="36">
        <f t="shared" si="774"/>
        <v>0</v>
      </c>
      <c r="P135" s="36">
        <f t="shared" si="774"/>
        <v>0</v>
      </c>
      <c r="Q135" s="36">
        <f t="shared" si="774"/>
        <v>0</v>
      </c>
      <c r="R135" s="36">
        <f t="shared" si="774"/>
        <v>0</v>
      </c>
      <c r="S135" s="36">
        <f t="shared" si="774"/>
        <v>0</v>
      </c>
    </row>
    <row r="136" spans="1:19" x14ac:dyDescent="0.25">
      <c r="A136" s="39" t="s">
        <v>45</v>
      </c>
      <c r="B136" s="39" t="s">
        <v>139</v>
      </c>
      <c r="C136" s="44">
        <v>1960</v>
      </c>
      <c r="E136" s="11" t="str">
        <f t="shared" ref="E136" si="775">IF($B136="","","Union-Hrly - Vacation Hours")</f>
        <v>Union-Hrly - Vacation Hours</v>
      </c>
      <c r="F136" s="11">
        <f t="shared" ca="1" si="417"/>
        <v>2018</v>
      </c>
      <c r="G136" s="11" t="str">
        <f t="shared" si="415"/>
        <v>002820</v>
      </c>
      <c r="H136" s="33">
        <f>IF(G136="","",($C136*'VACSICK EST'!C$50))</f>
        <v>82.944324433307415</v>
      </c>
      <c r="I136" s="33">
        <f>IF(H136="","",($C136*'VACSICK EST'!D$50))</f>
        <v>88.388029609147736</v>
      </c>
      <c r="J136" s="33">
        <f>IF(I136="","",($C136*'VACSICK EST'!E$50))</f>
        <v>93.831734784988043</v>
      </c>
      <c r="K136" s="33">
        <f>IF(J136="","",($C136*'VACSICK EST'!F$50))</f>
        <v>136.41683228203576</v>
      </c>
      <c r="L136" s="33">
        <f>IF(K136="","",($C136*'VACSICK EST'!G$50))</f>
        <v>170.40813387482359</v>
      </c>
      <c r="M136" s="33">
        <f>IF(L136="","",($C136*'VACSICK EST'!H$50))</f>
        <v>192.50877041389441</v>
      </c>
      <c r="N136" s="33">
        <f>IF(M136="","",($C136*'VACSICK EST'!I$50))</f>
        <v>222.79673953742906</v>
      </c>
      <c r="O136" s="33">
        <f>IF(N136="","",($C136*'VACSICK EST'!J$50))</f>
        <v>150.83015063797919</v>
      </c>
      <c r="P136" s="33">
        <f>IF(O136="","",($C136*'VACSICK EST'!K$50))</f>
        <v>134.29741640024193</v>
      </c>
      <c r="Q136" s="33">
        <f>IF(P136="","",($C136*'VACSICK EST'!L$50))</f>
        <v>177.2599441228146</v>
      </c>
      <c r="R136" s="33">
        <f>IF(Q136="","",($C136*'VACSICK EST'!M$50))</f>
        <v>169.94683026584869</v>
      </c>
      <c r="S136" s="33">
        <f>IF(R136="","",($C136*'VACSICK EST'!N$50))</f>
        <v>340.37109363748954</v>
      </c>
    </row>
    <row r="137" spans="1:19" x14ac:dyDescent="0.25">
      <c r="A137" s="39" t="s">
        <v>45</v>
      </c>
      <c r="B137" s="39" t="s">
        <v>95</v>
      </c>
      <c r="C137" s="44">
        <v>400</v>
      </c>
      <c r="E137" s="11" t="str">
        <f t="shared" ref="E137" si="776">IF($B137="","","Union-Hrly - Sick Time Hours")</f>
        <v>Union-Hrly - Sick Time Hours</v>
      </c>
      <c r="F137" s="11">
        <f t="shared" ca="1" si="417"/>
        <v>2018</v>
      </c>
      <c r="G137" s="11" t="str">
        <f t="shared" si="415"/>
        <v>002820</v>
      </c>
      <c r="H137" s="33">
        <f>IF(G137="","",($C137*'VACSICK EST'!C$30))</f>
        <v>50.206297898724827</v>
      </c>
      <c r="I137" s="33">
        <f>IF(H137="","",($C137*'VACSICK EST'!D$30))</f>
        <v>43.254628595396248</v>
      </c>
      <c r="J137" s="33">
        <f>IF(I137="","",($C137*'VACSICK EST'!E$30))</f>
        <v>39.866328079765481</v>
      </c>
      <c r="K137" s="33">
        <f>IF(J137="","",($C137*'VACSICK EST'!F$30))</f>
        <v>35.3127293781885</v>
      </c>
      <c r="L137" s="33">
        <f>IF(K137="","",($C137*'VACSICK EST'!G$30))</f>
        <v>29.281992131045897</v>
      </c>
      <c r="M137" s="33">
        <f>IF(L137="","",($C137*'VACSICK EST'!H$30))</f>
        <v>27.179349238407426</v>
      </c>
      <c r="N137" s="33">
        <f>IF(M137="","",($C137*'VACSICK EST'!I$30))</f>
        <v>29.145220043493524</v>
      </c>
      <c r="O137" s="33">
        <f>IF(N137="","",($C137*'VACSICK EST'!J$30))</f>
        <v>31.324455305161326</v>
      </c>
      <c r="P137" s="33">
        <f>IF(O137="","",($C137*'VACSICK EST'!K$30))</f>
        <v>28.900853913733286</v>
      </c>
      <c r="Q137" s="33">
        <f>IF(P137="","",($C137*'VACSICK EST'!L$30))</f>
        <v>28.559835508769371</v>
      </c>
      <c r="R137" s="33">
        <f>IF(Q137="","",($C137*'VACSICK EST'!M$30))</f>
        <v>26.623142749027778</v>
      </c>
      <c r="S137" s="33">
        <f>IF(R137="","",($C137*'VACSICK EST'!N$30))</f>
        <v>30.345167158286333</v>
      </c>
    </row>
    <row r="138" spans="1:19" x14ac:dyDescent="0.25">
      <c r="A138" s="39" t="s">
        <v>46</v>
      </c>
      <c r="B138" s="39" t="s">
        <v>93</v>
      </c>
      <c r="C138" s="44">
        <v>3</v>
      </c>
      <c r="E138" s="11" t="str">
        <f t="shared" ref="E138" si="777">IF($B138="","","Union-Hrly - Headcount")</f>
        <v>Union-Hrly - Headcount</v>
      </c>
      <c r="F138" s="11">
        <f t="shared" ca="1" si="417"/>
        <v>2018</v>
      </c>
      <c r="G138" s="11" t="str">
        <f t="shared" si="415"/>
        <v>002830</v>
      </c>
      <c r="H138" s="13">
        <f t="shared" ref="H138" si="778">IF(G138="","",(IF($C138=0,0,$C138)))</f>
        <v>3</v>
      </c>
      <c r="I138" s="13">
        <f t="shared" ref="I138" si="779">IF(H138="","",(IF($C138=0,0,$C138)))</f>
        <v>3</v>
      </c>
      <c r="J138" s="13">
        <f t="shared" ref="J138" si="780">IF(I138="","",(IF($C138=0,0,$C138)))</f>
        <v>3</v>
      </c>
      <c r="K138" s="13">
        <f t="shared" ref="K138" si="781">IF(J138="","",(IF($C138=0,0,$C138)))</f>
        <v>3</v>
      </c>
      <c r="L138" s="13">
        <f t="shared" ref="L138" si="782">IF(K138="","",(IF($C138=0,0,$C138)))</f>
        <v>3</v>
      </c>
      <c r="M138" s="13">
        <f t="shared" ref="M138" si="783">IF(L138="","",(IF($C138=0,0,$C138)))</f>
        <v>3</v>
      </c>
      <c r="N138" s="13">
        <f t="shared" ref="N138" si="784">IF(M138="","",(IF($C138=0,0,$C138)))</f>
        <v>3</v>
      </c>
      <c r="O138" s="13">
        <f t="shared" ref="O138" si="785">IF(N138="","",(IF($C138=0,0,$C138)))</f>
        <v>3</v>
      </c>
      <c r="P138" s="13">
        <f t="shared" ref="P138" si="786">IF(O138="","",(IF($C138=0,0,$C138)))</f>
        <v>3</v>
      </c>
      <c r="Q138" s="13">
        <f t="shared" ref="Q138" si="787">IF(P138="","",(IF($C138=0,0,$C138)))</f>
        <v>3</v>
      </c>
      <c r="R138" s="13">
        <f t="shared" ref="R138" si="788">IF(Q138="","",(IF($C138=0,0,$C138)))</f>
        <v>3</v>
      </c>
      <c r="S138" s="13">
        <f t="shared" ref="S138" si="789">IF(R138="","",(IF($C138=0,0,$C138)))</f>
        <v>3</v>
      </c>
    </row>
    <row r="139" spans="1:19" x14ac:dyDescent="0.25">
      <c r="A139" s="39" t="s">
        <v>46</v>
      </c>
      <c r="B139" s="39" t="s">
        <v>92</v>
      </c>
      <c r="C139" s="44">
        <v>34.46</v>
      </c>
      <c r="E139" s="11" t="str">
        <f t="shared" ref="E139" si="790">IF($B139="","","Union-Hrly - Avg Hourly Rate")</f>
        <v>Union-Hrly - Avg Hourly Rate</v>
      </c>
      <c r="F139" s="11">
        <f t="shared" ca="1" si="417"/>
        <v>2018</v>
      </c>
      <c r="G139" s="11" t="str">
        <f t="shared" si="415"/>
        <v>002830</v>
      </c>
      <c r="H139" s="12">
        <f t="shared" ref="H139" si="791">IF(G139="","",(IF(C139=0,0,C139)*$G$4*$H$4*$I$4*$J$4))</f>
        <v>37.655372419999999</v>
      </c>
      <c r="I139" s="12">
        <f t="shared" ref="I139" si="792">IF(H139="","",(+H139))</f>
        <v>37.655372419999999</v>
      </c>
      <c r="J139" s="12">
        <f t="shared" ref="J139" si="793">IF(I139="","",(+I139))</f>
        <v>37.655372419999999</v>
      </c>
      <c r="K139" s="12">
        <f t="shared" ref="K139" si="794">IF(J139="","",(+J139))</f>
        <v>37.655372419999999</v>
      </c>
      <c r="L139" s="12">
        <f t="shared" ref="L139" si="795">IF(K139="","",(+K139))</f>
        <v>37.655372419999999</v>
      </c>
      <c r="M139" s="12">
        <f t="shared" ref="M139" si="796">IF(L139="","",(+L139))</f>
        <v>37.655372419999999</v>
      </c>
      <c r="N139" s="12">
        <f t="shared" ref="N139" si="797">IF(M139="","",(+M139))</f>
        <v>37.655372419999999</v>
      </c>
      <c r="O139" s="12">
        <f t="shared" ref="O139" si="798">IF(N139="","",(+N139))</f>
        <v>37.655372419999999</v>
      </c>
      <c r="P139" s="12">
        <f t="shared" ref="P139" si="799">IF(O139="","",(+O139))</f>
        <v>37.655372419999999</v>
      </c>
      <c r="Q139" s="12">
        <f t="shared" ref="Q139" si="800">IF(P139="","",(+P139))</f>
        <v>37.655372419999999</v>
      </c>
      <c r="R139" s="12">
        <f t="shared" ref="R139" si="801">IF(Q139="","",+Q139*$R$6)</f>
        <v>38.785033592600001</v>
      </c>
      <c r="S139" s="12">
        <f t="shared" ref="S139" si="802">IF(R139="","",+R139)</f>
        <v>38.785033592600001</v>
      </c>
    </row>
    <row r="140" spans="1:19" x14ac:dyDescent="0.25">
      <c r="A140" s="39" t="s">
        <v>46</v>
      </c>
      <c r="B140" s="39" t="s">
        <v>169</v>
      </c>
      <c r="C140" s="44"/>
      <c r="E140" s="11" t="str">
        <f t="shared" ref="E140" si="803">IF($B140="","","Union-Hrly - Other Offdty hrs/emp")</f>
        <v>Union-Hrly - Other Offdty hrs/emp</v>
      </c>
      <c r="F140" s="11">
        <f t="shared" ca="1" si="417"/>
        <v>2018</v>
      </c>
      <c r="G140" s="11" t="str">
        <f t="shared" si="415"/>
        <v>002830</v>
      </c>
      <c r="H140" s="36">
        <f t="shared" ref="H140:S140" si="804">IF(G140="","",IF(H$7="FEB",8,0))</f>
        <v>0</v>
      </c>
      <c r="I140" s="36">
        <f t="shared" si="804"/>
        <v>8</v>
      </c>
      <c r="J140" s="36">
        <f t="shared" si="804"/>
        <v>0</v>
      </c>
      <c r="K140" s="36">
        <f t="shared" si="804"/>
        <v>0</v>
      </c>
      <c r="L140" s="36">
        <f t="shared" si="804"/>
        <v>0</v>
      </c>
      <c r="M140" s="36">
        <f t="shared" si="804"/>
        <v>0</v>
      </c>
      <c r="N140" s="36">
        <f t="shared" si="804"/>
        <v>0</v>
      </c>
      <c r="O140" s="36">
        <f t="shared" si="804"/>
        <v>0</v>
      </c>
      <c r="P140" s="36">
        <f t="shared" si="804"/>
        <v>0</v>
      </c>
      <c r="Q140" s="36">
        <f t="shared" si="804"/>
        <v>0</v>
      </c>
      <c r="R140" s="36">
        <f t="shared" si="804"/>
        <v>0</v>
      </c>
      <c r="S140" s="36">
        <f t="shared" si="804"/>
        <v>0</v>
      </c>
    </row>
    <row r="141" spans="1:19" x14ac:dyDescent="0.25">
      <c r="A141" s="39" t="s">
        <v>46</v>
      </c>
      <c r="B141" s="39" t="s">
        <v>139</v>
      </c>
      <c r="C141" s="44">
        <v>600</v>
      </c>
      <c r="E141" s="11" t="str">
        <f t="shared" ref="E141" si="805">IF($B141="","","Union-Hrly - Vacation Hours")</f>
        <v>Union-Hrly - Vacation Hours</v>
      </c>
      <c r="F141" s="11">
        <f t="shared" ca="1" si="417"/>
        <v>2018</v>
      </c>
      <c r="G141" s="11" t="str">
        <f t="shared" ref="G141:G204" si="806">IF(E141="","",A141)</f>
        <v>002830</v>
      </c>
      <c r="H141" s="33">
        <f>IF(G141="","",($C141*'VACSICK EST'!C$50))</f>
        <v>25.391119724481861</v>
      </c>
      <c r="I141" s="33">
        <f>IF(H141="","",($C141*'VACSICK EST'!D$50))</f>
        <v>27.057560084432978</v>
      </c>
      <c r="J141" s="33">
        <f>IF(I141="","",($C141*'VACSICK EST'!E$50))</f>
        <v>28.724000444384096</v>
      </c>
      <c r="K141" s="33">
        <f>IF(J141="","",($C141*'VACSICK EST'!F$50))</f>
        <v>41.760254780215028</v>
      </c>
      <c r="L141" s="33">
        <f>IF(K141="","",($C141*'VACSICK EST'!G$50))</f>
        <v>52.165755267803142</v>
      </c>
      <c r="M141" s="33">
        <f>IF(L141="","",($C141*'VACSICK EST'!H$50))</f>
        <v>58.931256249151353</v>
      </c>
      <c r="N141" s="33">
        <f>IF(M141="","",($C141*'VACSICK EST'!I$50))</f>
        <v>68.203083531866042</v>
      </c>
      <c r="O141" s="33">
        <f>IF(N141="","",($C141*'VACSICK EST'!J$50))</f>
        <v>46.172495093258938</v>
      </c>
      <c r="P141" s="33">
        <f>IF(O141="","",($C141*'VACSICK EST'!K$50))</f>
        <v>41.111454000074062</v>
      </c>
      <c r="Q141" s="33">
        <f>IF(P141="","",($C141*'VACSICK EST'!L$50))</f>
        <v>54.263248200861611</v>
      </c>
      <c r="R141" s="33">
        <f>IF(Q141="","",($C141*'VACSICK EST'!M$50))</f>
        <v>52.024539877300619</v>
      </c>
      <c r="S141" s="33">
        <f>IF(R141="","",($C141*'VACSICK EST'!N$50))</f>
        <v>104.19523274617026</v>
      </c>
    </row>
    <row r="142" spans="1:19" x14ac:dyDescent="0.25">
      <c r="A142" s="39" t="s">
        <v>46</v>
      </c>
      <c r="B142" s="39" t="s">
        <v>95</v>
      </c>
      <c r="C142" s="44">
        <v>120</v>
      </c>
      <c r="E142" s="11" t="str">
        <f t="shared" ref="E142" si="807">IF($B142="","","Union-Hrly - Sick Time Hours")</f>
        <v>Union-Hrly - Sick Time Hours</v>
      </c>
      <c r="F142" s="11">
        <f t="shared" ref="F142:F205" ca="1" si="808">IF(E142="","",$E$5)</f>
        <v>2018</v>
      </c>
      <c r="G142" s="11" t="str">
        <f t="shared" si="806"/>
        <v>002830</v>
      </c>
      <c r="H142" s="33">
        <f>IF(G142="","",($C142*'VACSICK EST'!C$30))</f>
        <v>15.061889369617449</v>
      </c>
      <c r="I142" s="33">
        <f>IF(H142="","",($C142*'VACSICK EST'!D$30))</f>
        <v>12.976388578618876</v>
      </c>
      <c r="J142" s="33">
        <f>IF(I142="","",($C142*'VACSICK EST'!E$30))</f>
        <v>11.959898423929646</v>
      </c>
      <c r="K142" s="33">
        <f>IF(J142="","",($C142*'VACSICK EST'!F$30))</f>
        <v>10.593818813456551</v>
      </c>
      <c r="L142" s="33">
        <f>IF(K142="","",($C142*'VACSICK EST'!G$30))</f>
        <v>8.7845976393137697</v>
      </c>
      <c r="M142" s="33">
        <f>IF(L142="","",($C142*'VACSICK EST'!H$30))</f>
        <v>8.1538047715222266</v>
      </c>
      <c r="N142" s="33">
        <f>IF(M142="","",($C142*'VACSICK EST'!I$30))</f>
        <v>8.7435660130480581</v>
      </c>
      <c r="O142" s="33">
        <f>IF(N142="","",($C142*'VACSICK EST'!J$30))</f>
        <v>9.3973365915483971</v>
      </c>
      <c r="P142" s="33">
        <f>IF(O142="","",($C142*'VACSICK EST'!K$30))</f>
        <v>8.6702561741199862</v>
      </c>
      <c r="Q142" s="33">
        <f>IF(P142="","",($C142*'VACSICK EST'!L$30))</f>
        <v>8.5679506526308113</v>
      </c>
      <c r="R142" s="33">
        <f>IF(Q142="","",($C142*'VACSICK EST'!M$30))</f>
        <v>7.9869428247083336</v>
      </c>
      <c r="S142" s="33">
        <f>IF(R142="","",($C142*'VACSICK EST'!N$30))</f>
        <v>9.1035501474859011</v>
      </c>
    </row>
    <row r="143" spans="1:19" x14ac:dyDescent="0.25">
      <c r="A143" s="39" t="s">
        <v>47</v>
      </c>
      <c r="B143" s="39" t="s">
        <v>93</v>
      </c>
      <c r="C143" s="44">
        <v>4</v>
      </c>
      <c r="E143" s="11" t="str">
        <f t="shared" ref="E143" si="809">IF($B143="","","Union-Hrly - Headcount")</f>
        <v>Union-Hrly - Headcount</v>
      </c>
      <c r="F143" s="11">
        <f t="shared" ca="1" si="808"/>
        <v>2018</v>
      </c>
      <c r="G143" s="11" t="str">
        <f t="shared" si="806"/>
        <v>002840</v>
      </c>
      <c r="H143" s="13">
        <f t="shared" ref="H143" si="810">IF(G143="","",(IF($C143=0,0,$C143)))</f>
        <v>4</v>
      </c>
      <c r="I143" s="13">
        <f t="shared" ref="I143" si="811">IF(H143="","",(IF($C143=0,0,$C143)))</f>
        <v>4</v>
      </c>
      <c r="J143" s="13">
        <f t="shared" ref="J143" si="812">IF(I143="","",(IF($C143=0,0,$C143)))</f>
        <v>4</v>
      </c>
      <c r="K143" s="13">
        <f t="shared" ref="K143" si="813">IF(J143="","",(IF($C143=0,0,$C143)))</f>
        <v>4</v>
      </c>
      <c r="L143" s="13">
        <f t="shared" ref="L143" si="814">IF(K143="","",(IF($C143=0,0,$C143)))</f>
        <v>4</v>
      </c>
      <c r="M143" s="13">
        <f t="shared" ref="M143" si="815">IF(L143="","",(IF($C143=0,0,$C143)))</f>
        <v>4</v>
      </c>
      <c r="N143" s="13">
        <f t="shared" ref="N143" si="816">IF(M143="","",(IF($C143=0,0,$C143)))</f>
        <v>4</v>
      </c>
      <c r="O143" s="13">
        <f t="shared" ref="O143" si="817">IF(N143="","",(IF($C143=0,0,$C143)))</f>
        <v>4</v>
      </c>
      <c r="P143" s="13">
        <f t="shared" ref="P143" si="818">IF(O143="","",(IF($C143=0,0,$C143)))</f>
        <v>4</v>
      </c>
      <c r="Q143" s="13">
        <f t="shared" ref="Q143" si="819">IF(P143="","",(IF($C143=0,0,$C143)))</f>
        <v>4</v>
      </c>
      <c r="R143" s="13">
        <f t="shared" ref="R143" si="820">IF(Q143="","",(IF($C143=0,0,$C143)))</f>
        <v>4</v>
      </c>
      <c r="S143" s="13">
        <f t="shared" ref="S143" si="821">IF(R143="","",(IF($C143=0,0,$C143)))</f>
        <v>4</v>
      </c>
    </row>
    <row r="144" spans="1:19" x14ac:dyDescent="0.25">
      <c r="A144" s="39" t="s">
        <v>47</v>
      </c>
      <c r="B144" s="39" t="s">
        <v>92</v>
      </c>
      <c r="C144" s="44">
        <v>34.46</v>
      </c>
      <c r="E144" s="11" t="str">
        <f t="shared" ref="E144" si="822">IF($B144="","","Union-Hrly - Avg Hourly Rate")</f>
        <v>Union-Hrly - Avg Hourly Rate</v>
      </c>
      <c r="F144" s="11">
        <f t="shared" ca="1" si="808"/>
        <v>2018</v>
      </c>
      <c r="G144" s="11" t="str">
        <f t="shared" si="806"/>
        <v>002840</v>
      </c>
      <c r="H144" s="12">
        <f t="shared" ref="H144" si="823">IF(G144="","",(IF(C144=0,0,C144)*$G$4*$H$4*$I$4*$J$4))</f>
        <v>37.655372419999999</v>
      </c>
      <c r="I144" s="12">
        <f t="shared" ref="I144" si="824">IF(H144="","",(+H144))</f>
        <v>37.655372419999999</v>
      </c>
      <c r="J144" s="12">
        <f t="shared" ref="J144" si="825">IF(I144="","",(+I144))</f>
        <v>37.655372419999999</v>
      </c>
      <c r="K144" s="12">
        <f t="shared" ref="K144" si="826">IF(J144="","",(+J144))</f>
        <v>37.655372419999999</v>
      </c>
      <c r="L144" s="12">
        <f t="shared" ref="L144" si="827">IF(K144="","",(+K144))</f>
        <v>37.655372419999999</v>
      </c>
      <c r="M144" s="12">
        <f t="shared" ref="M144" si="828">IF(L144="","",(+L144))</f>
        <v>37.655372419999999</v>
      </c>
      <c r="N144" s="12">
        <f t="shared" ref="N144" si="829">IF(M144="","",(+M144))</f>
        <v>37.655372419999999</v>
      </c>
      <c r="O144" s="12">
        <f t="shared" ref="O144" si="830">IF(N144="","",(+N144))</f>
        <v>37.655372419999999</v>
      </c>
      <c r="P144" s="12">
        <f t="shared" ref="P144" si="831">IF(O144="","",(+O144))</f>
        <v>37.655372419999999</v>
      </c>
      <c r="Q144" s="12">
        <f t="shared" ref="Q144" si="832">IF(P144="","",(+P144))</f>
        <v>37.655372419999999</v>
      </c>
      <c r="R144" s="12">
        <f t="shared" ref="R144" si="833">IF(Q144="","",+Q144*$R$6)</f>
        <v>38.785033592600001</v>
      </c>
      <c r="S144" s="12">
        <f t="shared" ref="S144" si="834">IF(R144="","",+R144)</f>
        <v>38.785033592600001</v>
      </c>
    </row>
    <row r="145" spans="1:19" x14ac:dyDescent="0.25">
      <c r="A145" s="39" t="s">
        <v>47</v>
      </c>
      <c r="B145" s="39" t="s">
        <v>169</v>
      </c>
      <c r="C145" s="44"/>
      <c r="E145" s="11" t="str">
        <f t="shared" ref="E145" si="835">IF($B145="","","Union-Hrly - Other Offdty hrs/emp")</f>
        <v>Union-Hrly - Other Offdty hrs/emp</v>
      </c>
      <c r="F145" s="11">
        <f t="shared" ca="1" si="808"/>
        <v>2018</v>
      </c>
      <c r="G145" s="11" t="str">
        <f t="shared" si="806"/>
        <v>002840</v>
      </c>
      <c r="H145" s="36">
        <f t="shared" ref="H145:S145" si="836">IF(G145="","",IF(H$7="FEB",8,0))</f>
        <v>0</v>
      </c>
      <c r="I145" s="36">
        <f t="shared" si="836"/>
        <v>8</v>
      </c>
      <c r="J145" s="36">
        <f t="shared" si="836"/>
        <v>0</v>
      </c>
      <c r="K145" s="36">
        <f t="shared" si="836"/>
        <v>0</v>
      </c>
      <c r="L145" s="36">
        <f t="shared" si="836"/>
        <v>0</v>
      </c>
      <c r="M145" s="36">
        <f t="shared" si="836"/>
        <v>0</v>
      </c>
      <c r="N145" s="36">
        <f t="shared" si="836"/>
        <v>0</v>
      </c>
      <c r="O145" s="36">
        <f t="shared" si="836"/>
        <v>0</v>
      </c>
      <c r="P145" s="36">
        <f t="shared" si="836"/>
        <v>0</v>
      </c>
      <c r="Q145" s="36">
        <f t="shared" si="836"/>
        <v>0</v>
      </c>
      <c r="R145" s="36">
        <f t="shared" si="836"/>
        <v>0</v>
      </c>
      <c r="S145" s="36">
        <f t="shared" si="836"/>
        <v>0</v>
      </c>
    </row>
    <row r="146" spans="1:19" x14ac:dyDescent="0.25">
      <c r="A146" s="39" t="s">
        <v>47</v>
      </c>
      <c r="B146" s="39" t="s">
        <v>139</v>
      </c>
      <c r="C146" s="44">
        <v>760</v>
      </c>
      <c r="E146" s="11" t="str">
        <f t="shared" ref="E146" si="837">IF($B146="","","Union-Hrly - Vacation Hours")</f>
        <v>Union-Hrly - Vacation Hours</v>
      </c>
      <c r="F146" s="11">
        <f t="shared" ca="1" si="808"/>
        <v>2018</v>
      </c>
      <c r="G146" s="11" t="str">
        <f t="shared" si="806"/>
        <v>002840</v>
      </c>
      <c r="H146" s="33">
        <f>IF(G146="","",($C146*'VACSICK EST'!C$50))</f>
        <v>32.162084984343693</v>
      </c>
      <c r="I146" s="33">
        <f>IF(H146="","",($C146*'VACSICK EST'!D$50))</f>
        <v>34.272909440281772</v>
      </c>
      <c r="J146" s="33">
        <f>IF(I146="","",($C146*'VACSICK EST'!E$50))</f>
        <v>36.383733896219852</v>
      </c>
      <c r="K146" s="33">
        <f>IF(J146="","",($C146*'VACSICK EST'!F$50))</f>
        <v>52.896322721605706</v>
      </c>
      <c r="L146" s="33">
        <f>IF(K146="","",($C146*'VACSICK EST'!G$50))</f>
        <v>66.076623339217306</v>
      </c>
      <c r="M146" s="33">
        <f>IF(L146="","",($C146*'VACSICK EST'!H$50))</f>
        <v>74.646257915591704</v>
      </c>
      <c r="N146" s="33">
        <f>IF(M146="","",($C146*'VACSICK EST'!I$50))</f>
        <v>86.390572473696992</v>
      </c>
      <c r="O146" s="33">
        <f>IF(N146="","",($C146*'VACSICK EST'!J$50))</f>
        <v>58.485160451461326</v>
      </c>
      <c r="P146" s="33">
        <f>IF(O146="","",($C146*'VACSICK EST'!K$50))</f>
        <v>52.074508400093812</v>
      </c>
      <c r="Q146" s="33">
        <f>IF(P146="","",($C146*'VACSICK EST'!L$50))</f>
        <v>68.73344772109138</v>
      </c>
      <c r="R146" s="33">
        <f>IF(Q146="","",($C146*'VACSICK EST'!M$50))</f>
        <v>65.897750511247452</v>
      </c>
      <c r="S146" s="33">
        <f>IF(R146="","",($C146*'VACSICK EST'!N$50))</f>
        <v>131.98062814514901</v>
      </c>
    </row>
    <row r="147" spans="1:19" x14ac:dyDescent="0.25">
      <c r="A147" s="39" t="s">
        <v>47</v>
      </c>
      <c r="B147" s="39" t="s">
        <v>95</v>
      </c>
      <c r="C147" s="44">
        <v>160</v>
      </c>
      <c r="E147" s="11" t="str">
        <f t="shared" ref="E147" si="838">IF($B147="","","Union-Hrly - Sick Time Hours")</f>
        <v>Union-Hrly - Sick Time Hours</v>
      </c>
      <c r="F147" s="11">
        <f t="shared" ca="1" si="808"/>
        <v>2018</v>
      </c>
      <c r="G147" s="11" t="str">
        <f t="shared" si="806"/>
        <v>002840</v>
      </c>
      <c r="H147" s="33">
        <f>IF(G147="","",($C147*'VACSICK EST'!C$30))</f>
        <v>20.08251915948993</v>
      </c>
      <c r="I147" s="33">
        <f>IF(H147="","",($C147*'VACSICK EST'!D$30))</f>
        <v>17.301851438158501</v>
      </c>
      <c r="J147" s="33">
        <f>IF(I147="","",($C147*'VACSICK EST'!E$30))</f>
        <v>15.946531231906194</v>
      </c>
      <c r="K147" s="33">
        <f>IF(J147="","",($C147*'VACSICK EST'!F$30))</f>
        <v>14.1250917512754</v>
      </c>
      <c r="L147" s="33">
        <f>IF(K147="","",($C147*'VACSICK EST'!G$30))</f>
        <v>11.712796852418359</v>
      </c>
      <c r="M147" s="33">
        <f>IF(L147="","",($C147*'VACSICK EST'!H$30))</f>
        <v>10.871739695362969</v>
      </c>
      <c r="N147" s="33">
        <f>IF(M147="","",($C147*'VACSICK EST'!I$30))</f>
        <v>11.658088017397411</v>
      </c>
      <c r="O147" s="33">
        <f>IF(N147="","",($C147*'VACSICK EST'!J$30))</f>
        <v>12.52978212206453</v>
      </c>
      <c r="P147" s="33">
        <f>IF(O147="","",($C147*'VACSICK EST'!K$30))</f>
        <v>11.560341565493315</v>
      </c>
      <c r="Q147" s="33">
        <f>IF(P147="","",($C147*'VACSICK EST'!L$30))</f>
        <v>11.423934203507748</v>
      </c>
      <c r="R147" s="33">
        <f>IF(Q147="","",($C147*'VACSICK EST'!M$30))</f>
        <v>10.649257099611111</v>
      </c>
      <c r="S147" s="33">
        <f>IF(R147="","",($C147*'VACSICK EST'!N$30))</f>
        <v>12.138066863314535</v>
      </c>
    </row>
    <row r="148" spans="1:19" x14ac:dyDescent="0.25">
      <c r="A148" s="39" t="s">
        <v>48</v>
      </c>
      <c r="B148" s="39" t="s">
        <v>93</v>
      </c>
      <c r="C148" s="44">
        <v>9</v>
      </c>
      <c r="E148" s="11" t="str">
        <f t="shared" ref="E148" si="839">IF($B148="","","Union-Hrly - Headcount")</f>
        <v>Union-Hrly - Headcount</v>
      </c>
      <c r="F148" s="11">
        <f t="shared" ca="1" si="808"/>
        <v>2018</v>
      </c>
      <c r="G148" s="11" t="str">
        <f t="shared" si="806"/>
        <v>003030</v>
      </c>
      <c r="H148" s="13">
        <f t="shared" ref="H148" si="840">IF(G148="","",(IF($C148=0,0,$C148)))</f>
        <v>9</v>
      </c>
      <c r="I148" s="13">
        <f t="shared" ref="I148" si="841">IF(H148="","",(IF($C148=0,0,$C148)))</f>
        <v>9</v>
      </c>
      <c r="J148" s="13">
        <f t="shared" ref="J148" si="842">IF(I148="","",(IF($C148=0,0,$C148)))</f>
        <v>9</v>
      </c>
      <c r="K148" s="13">
        <f t="shared" ref="K148" si="843">IF(J148="","",(IF($C148=0,0,$C148)))</f>
        <v>9</v>
      </c>
      <c r="L148" s="13">
        <f t="shared" ref="L148" si="844">IF(K148="","",(IF($C148=0,0,$C148)))</f>
        <v>9</v>
      </c>
      <c r="M148" s="13">
        <f t="shared" ref="M148" si="845">IF(L148="","",(IF($C148=0,0,$C148)))</f>
        <v>9</v>
      </c>
      <c r="N148" s="13">
        <f t="shared" ref="N148" si="846">IF(M148="","",(IF($C148=0,0,$C148)))</f>
        <v>9</v>
      </c>
      <c r="O148" s="13">
        <f t="shared" ref="O148" si="847">IF(N148="","",(IF($C148=0,0,$C148)))</f>
        <v>9</v>
      </c>
      <c r="P148" s="13">
        <f t="shared" ref="P148" si="848">IF(O148="","",(IF($C148=0,0,$C148)))</f>
        <v>9</v>
      </c>
      <c r="Q148" s="13">
        <f t="shared" ref="Q148" si="849">IF(P148="","",(IF($C148=0,0,$C148)))</f>
        <v>9</v>
      </c>
      <c r="R148" s="13">
        <f t="shared" ref="R148" si="850">IF(Q148="","",(IF($C148=0,0,$C148)))</f>
        <v>9</v>
      </c>
      <c r="S148" s="13">
        <f t="shared" ref="S148" si="851">IF(R148="","",(IF($C148=0,0,$C148)))</f>
        <v>9</v>
      </c>
    </row>
    <row r="149" spans="1:19" x14ac:dyDescent="0.25">
      <c r="A149" s="39" t="s">
        <v>48</v>
      </c>
      <c r="B149" s="39" t="s">
        <v>92</v>
      </c>
      <c r="C149" s="44">
        <v>32.994444444444447</v>
      </c>
      <c r="E149" s="11" t="str">
        <f t="shared" ref="E149" si="852">IF($B149="","","Union-Hrly - Avg Hourly Rate")</f>
        <v>Union-Hrly - Avg Hourly Rate</v>
      </c>
      <c r="F149" s="11">
        <f t="shared" ca="1" si="808"/>
        <v>2018</v>
      </c>
      <c r="G149" s="11" t="str">
        <f t="shared" si="806"/>
        <v>003030</v>
      </c>
      <c r="H149" s="12">
        <f t="shared" ref="H149" si="853">IF(G149="","",(IF(C149=0,0,C149)*$G$4*$H$4*$I$4*$J$4))</f>
        <v>36.053920294444453</v>
      </c>
      <c r="I149" s="12">
        <f t="shared" ref="I149" si="854">IF(H149="","",(+H149))</f>
        <v>36.053920294444453</v>
      </c>
      <c r="J149" s="12">
        <f t="shared" ref="J149" si="855">IF(I149="","",(+I149))</f>
        <v>36.053920294444453</v>
      </c>
      <c r="K149" s="12">
        <f t="shared" ref="K149" si="856">IF(J149="","",(+J149))</f>
        <v>36.053920294444453</v>
      </c>
      <c r="L149" s="12">
        <f t="shared" ref="L149" si="857">IF(K149="","",(+K149))</f>
        <v>36.053920294444453</v>
      </c>
      <c r="M149" s="12">
        <f t="shared" ref="M149" si="858">IF(L149="","",(+L149))</f>
        <v>36.053920294444453</v>
      </c>
      <c r="N149" s="12">
        <f t="shared" ref="N149" si="859">IF(M149="","",(+M149))</f>
        <v>36.053920294444453</v>
      </c>
      <c r="O149" s="12">
        <f t="shared" ref="O149" si="860">IF(N149="","",(+N149))</f>
        <v>36.053920294444453</v>
      </c>
      <c r="P149" s="12">
        <f t="shared" ref="P149" si="861">IF(O149="","",(+O149))</f>
        <v>36.053920294444453</v>
      </c>
      <c r="Q149" s="12">
        <f t="shared" ref="Q149" si="862">IF(P149="","",(+P149))</f>
        <v>36.053920294444453</v>
      </c>
      <c r="R149" s="12">
        <f t="shared" ref="R149" si="863">IF(Q149="","",+Q149*$R$6)</f>
        <v>37.135537903277786</v>
      </c>
      <c r="S149" s="12">
        <f t="shared" ref="S149" si="864">IF(R149="","",+R149)</f>
        <v>37.135537903277786</v>
      </c>
    </row>
    <row r="150" spans="1:19" x14ac:dyDescent="0.25">
      <c r="A150" s="39" t="s">
        <v>48</v>
      </c>
      <c r="B150" s="39" t="s">
        <v>169</v>
      </c>
      <c r="C150" s="44"/>
      <c r="E150" s="11" t="str">
        <f t="shared" ref="E150" si="865">IF($B150="","","Union-Hrly - Other Offdty hrs/emp")</f>
        <v>Union-Hrly - Other Offdty hrs/emp</v>
      </c>
      <c r="F150" s="11">
        <f t="shared" ca="1" si="808"/>
        <v>2018</v>
      </c>
      <c r="G150" s="11" t="str">
        <f t="shared" si="806"/>
        <v>003030</v>
      </c>
      <c r="H150" s="36">
        <f t="shared" ref="H150:S150" si="866">IF(G150="","",IF(H$7="FEB",8,0))</f>
        <v>0</v>
      </c>
      <c r="I150" s="36">
        <f t="shared" si="866"/>
        <v>8</v>
      </c>
      <c r="J150" s="36">
        <f t="shared" si="866"/>
        <v>0</v>
      </c>
      <c r="K150" s="36">
        <f t="shared" si="866"/>
        <v>0</v>
      </c>
      <c r="L150" s="36">
        <f t="shared" si="866"/>
        <v>0</v>
      </c>
      <c r="M150" s="36">
        <f t="shared" si="866"/>
        <v>0</v>
      </c>
      <c r="N150" s="36">
        <f t="shared" si="866"/>
        <v>0</v>
      </c>
      <c r="O150" s="36">
        <f t="shared" si="866"/>
        <v>0</v>
      </c>
      <c r="P150" s="36">
        <f t="shared" si="866"/>
        <v>0</v>
      </c>
      <c r="Q150" s="36">
        <f t="shared" si="866"/>
        <v>0</v>
      </c>
      <c r="R150" s="36">
        <f t="shared" si="866"/>
        <v>0</v>
      </c>
      <c r="S150" s="36">
        <f t="shared" si="866"/>
        <v>0</v>
      </c>
    </row>
    <row r="151" spans="1:19" x14ac:dyDescent="0.25">
      <c r="A151" s="39" t="s">
        <v>48</v>
      </c>
      <c r="B151" s="39" t="s">
        <v>139</v>
      </c>
      <c r="C151" s="44">
        <v>1280</v>
      </c>
      <c r="E151" s="11" t="str">
        <f t="shared" ref="E151" si="867">IF($B151="","","Union-Hrly - Vacation Hours")</f>
        <v>Union-Hrly - Vacation Hours</v>
      </c>
      <c r="F151" s="11">
        <f t="shared" ca="1" si="808"/>
        <v>2018</v>
      </c>
      <c r="G151" s="11" t="str">
        <f t="shared" si="806"/>
        <v>003030</v>
      </c>
      <c r="H151" s="33">
        <f>IF(G151="","",($C151*'VACSICK EST'!C$50))</f>
        <v>54.167722078894641</v>
      </c>
      <c r="I151" s="33">
        <f>IF(H151="","",($C151*'VACSICK EST'!D$50))</f>
        <v>57.722794846790357</v>
      </c>
      <c r="J151" s="33">
        <f>IF(I151="","",($C151*'VACSICK EST'!E$50))</f>
        <v>61.277867614686066</v>
      </c>
      <c r="K151" s="33">
        <f>IF(J151="","",($C151*'VACSICK EST'!F$50))</f>
        <v>89.088543531125396</v>
      </c>
      <c r="L151" s="33">
        <f>IF(K151="","",($C151*'VACSICK EST'!G$50))</f>
        <v>111.28694457131337</v>
      </c>
      <c r="M151" s="33">
        <f>IF(L151="","",($C151*'VACSICK EST'!H$50))</f>
        <v>125.72001333152288</v>
      </c>
      <c r="N151" s="33">
        <f>IF(M151="","",($C151*'VACSICK EST'!I$50))</f>
        <v>145.49991153464757</v>
      </c>
      <c r="O151" s="33">
        <f>IF(N151="","",($C151*'VACSICK EST'!J$50))</f>
        <v>98.501322865619073</v>
      </c>
      <c r="P151" s="33">
        <f>IF(O151="","",($C151*'VACSICK EST'!K$50))</f>
        <v>87.704435200158002</v>
      </c>
      <c r="Q151" s="33">
        <f>IF(P151="","",($C151*'VACSICK EST'!L$50))</f>
        <v>115.7615961618381</v>
      </c>
      <c r="R151" s="33">
        <f>IF(Q151="","",($C151*'VACSICK EST'!M$50))</f>
        <v>110.98568507157465</v>
      </c>
      <c r="S151" s="33">
        <f>IF(R151="","",($C151*'VACSICK EST'!N$50))</f>
        <v>222.28316319182991</v>
      </c>
    </row>
    <row r="152" spans="1:19" x14ac:dyDescent="0.25">
      <c r="A152" s="39" t="s">
        <v>48</v>
      </c>
      <c r="B152" s="39" t="s">
        <v>95</v>
      </c>
      <c r="C152" s="44">
        <v>360</v>
      </c>
      <c r="E152" s="11" t="str">
        <f t="shared" ref="E152" si="868">IF($B152="","","Union-Hrly - Sick Time Hours")</f>
        <v>Union-Hrly - Sick Time Hours</v>
      </c>
      <c r="F152" s="11">
        <f t="shared" ca="1" si="808"/>
        <v>2018</v>
      </c>
      <c r="G152" s="11" t="str">
        <f t="shared" si="806"/>
        <v>003030</v>
      </c>
      <c r="H152" s="33">
        <f>IF(G152="","",($C152*'VACSICK EST'!C$30))</f>
        <v>45.185668108852347</v>
      </c>
      <c r="I152" s="33">
        <f>IF(H152="","",($C152*'VACSICK EST'!D$30))</f>
        <v>38.929165735856621</v>
      </c>
      <c r="J152" s="33">
        <f>IF(I152="","",($C152*'VACSICK EST'!E$30))</f>
        <v>35.879695271788933</v>
      </c>
      <c r="K152" s="33">
        <f>IF(J152="","",($C152*'VACSICK EST'!F$30))</f>
        <v>31.781456440369652</v>
      </c>
      <c r="L152" s="33">
        <f>IF(K152="","",($C152*'VACSICK EST'!G$30))</f>
        <v>26.353792917941309</v>
      </c>
      <c r="M152" s="33">
        <f>IF(L152="","",($C152*'VACSICK EST'!H$30))</f>
        <v>24.461414314566682</v>
      </c>
      <c r="N152" s="33">
        <f>IF(M152="","",($C152*'VACSICK EST'!I$30))</f>
        <v>26.230698039144173</v>
      </c>
      <c r="O152" s="33">
        <f>IF(N152="","",($C152*'VACSICK EST'!J$30))</f>
        <v>28.192009774645193</v>
      </c>
      <c r="P152" s="33">
        <f>IF(O152="","",($C152*'VACSICK EST'!K$30))</f>
        <v>26.01076852235996</v>
      </c>
      <c r="Q152" s="33">
        <f>IF(P152="","",($C152*'VACSICK EST'!L$30))</f>
        <v>25.703851957892432</v>
      </c>
      <c r="R152" s="33">
        <f>IF(Q152="","",($C152*'VACSICK EST'!M$30))</f>
        <v>23.960828474125002</v>
      </c>
      <c r="S152" s="33">
        <f>IF(R152="","",($C152*'VACSICK EST'!N$30))</f>
        <v>27.3106504424577</v>
      </c>
    </row>
    <row r="153" spans="1:19" x14ac:dyDescent="0.25">
      <c r="A153" s="39" t="s">
        <v>49</v>
      </c>
      <c r="B153" s="39" t="s">
        <v>93</v>
      </c>
      <c r="C153" s="44">
        <v>7</v>
      </c>
      <c r="E153" s="11" t="str">
        <f t="shared" ref="E153" si="869">IF($B153="","","Union-Hrly - Headcount")</f>
        <v>Union-Hrly - Headcount</v>
      </c>
      <c r="F153" s="11">
        <f t="shared" ca="1" si="808"/>
        <v>2018</v>
      </c>
      <c r="G153" s="11" t="str">
        <f t="shared" si="806"/>
        <v>003110</v>
      </c>
      <c r="H153" s="13">
        <f t="shared" ref="H153" si="870">IF(G153="","",(IF($C153=0,0,$C153)))</f>
        <v>7</v>
      </c>
      <c r="I153" s="13">
        <f t="shared" ref="I153" si="871">IF(H153="","",(IF($C153=0,0,$C153)))</f>
        <v>7</v>
      </c>
      <c r="J153" s="13">
        <f t="shared" ref="J153" si="872">IF(I153="","",(IF($C153=0,0,$C153)))</f>
        <v>7</v>
      </c>
      <c r="K153" s="13">
        <f t="shared" ref="K153" si="873">IF(J153="","",(IF($C153=0,0,$C153)))</f>
        <v>7</v>
      </c>
      <c r="L153" s="13">
        <f t="shared" ref="L153" si="874">IF(K153="","",(IF($C153=0,0,$C153)))</f>
        <v>7</v>
      </c>
      <c r="M153" s="13">
        <f t="shared" ref="M153" si="875">IF(L153="","",(IF($C153=0,0,$C153)))</f>
        <v>7</v>
      </c>
      <c r="N153" s="13">
        <f t="shared" ref="N153" si="876">IF(M153="","",(IF($C153=0,0,$C153)))</f>
        <v>7</v>
      </c>
      <c r="O153" s="13">
        <f t="shared" ref="O153" si="877">IF(N153="","",(IF($C153=0,0,$C153)))</f>
        <v>7</v>
      </c>
      <c r="P153" s="13">
        <f t="shared" ref="P153" si="878">IF(O153="","",(IF($C153=0,0,$C153)))</f>
        <v>7</v>
      </c>
      <c r="Q153" s="13">
        <f t="shared" ref="Q153" si="879">IF(P153="","",(IF($C153=0,0,$C153)))</f>
        <v>7</v>
      </c>
      <c r="R153" s="13">
        <f t="shared" ref="R153" si="880">IF(Q153="","",(IF($C153=0,0,$C153)))</f>
        <v>7</v>
      </c>
      <c r="S153" s="13">
        <f t="shared" ref="S153" si="881">IF(R153="","",(IF($C153=0,0,$C153)))</f>
        <v>7</v>
      </c>
    </row>
    <row r="154" spans="1:19" x14ac:dyDescent="0.25">
      <c r="A154" s="39" t="s">
        <v>49</v>
      </c>
      <c r="B154" s="39" t="s">
        <v>92</v>
      </c>
      <c r="C154" s="44">
        <v>30.488571428571429</v>
      </c>
      <c r="E154" s="11" t="str">
        <f t="shared" ref="E154" si="882">IF($B154="","","Union-Hrly - Avg Hourly Rate")</f>
        <v>Union-Hrly - Avg Hourly Rate</v>
      </c>
      <c r="F154" s="11">
        <f t="shared" ca="1" si="808"/>
        <v>2018</v>
      </c>
      <c r="G154" s="11" t="str">
        <f t="shared" si="806"/>
        <v>003110</v>
      </c>
      <c r="H154" s="12">
        <f t="shared" ref="H154" si="883">IF(G154="","",(IF(C154=0,0,C154)*$G$4*$H$4*$I$4*$J$4))</f>
        <v>33.315685191428578</v>
      </c>
      <c r="I154" s="12">
        <f t="shared" ref="I154" si="884">IF(H154="","",(+H154))</f>
        <v>33.315685191428578</v>
      </c>
      <c r="J154" s="12">
        <f t="shared" ref="J154" si="885">IF(I154="","",(+I154))</f>
        <v>33.315685191428578</v>
      </c>
      <c r="K154" s="12">
        <f t="shared" ref="K154" si="886">IF(J154="","",(+J154))</f>
        <v>33.315685191428578</v>
      </c>
      <c r="L154" s="12">
        <f t="shared" ref="L154" si="887">IF(K154="","",(+K154))</f>
        <v>33.315685191428578</v>
      </c>
      <c r="M154" s="12">
        <f t="shared" ref="M154" si="888">IF(L154="","",(+L154))</f>
        <v>33.315685191428578</v>
      </c>
      <c r="N154" s="12">
        <f t="shared" ref="N154" si="889">IF(M154="","",(+M154))</f>
        <v>33.315685191428578</v>
      </c>
      <c r="O154" s="12">
        <f t="shared" ref="O154" si="890">IF(N154="","",(+N154))</f>
        <v>33.315685191428578</v>
      </c>
      <c r="P154" s="12">
        <f t="shared" ref="P154" si="891">IF(O154="","",(+O154))</f>
        <v>33.315685191428578</v>
      </c>
      <c r="Q154" s="12">
        <f t="shared" ref="Q154" si="892">IF(P154="","",(+P154))</f>
        <v>33.315685191428578</v>
      </c>
      <c r="R154" s="12">
        <f t="shared" ref="R154" si="893">IF(Q154="","",+Q154*$R$6)</f>
        <v>34.315155747171438</v>
      </c>
      <c r="S154" s="12">
        <f t="shared" ref="S154" si="894">IF(R154="","",+R154)</f>
        <v>34.315155747171438</v>
      </c>
    </row>
    <row r="155" spans="1:19" x14ac:dyDescent="0.25">
      <c r="A155" s="39" t="s">
        <v>49</v>
      </c>
      <c r="B155" s="39" t="s">
        <v>169</v>
      </c>
      <c r="C155" s="44"/>
      <c r="E155" s="11" t="str">
        <f t="shared" ref="E155" si="895">IF($B155="","","Union-Hrly - Other Offdty hrs/emp")</f>
        <v>Union-Hrly - Other Offdty hrs/emp</v>
      </c>
      <c r="F155" s="11">
        <f t="shared" ca="1" si="808"/>
        <v>2018</v>
      </c>
      <c r="G155" s="11" t="str">
        <f t="shared" si="806"/>
        <v>003110</v>
      </c>
      <c r="H155" s="36">
        <f t="shared" ref="H155:S155" si="896">IF(G155="","",IF(H$7="FEB",8,0))</f>
        <v>0</v>
      </c>
      <c r="I155" s="36">
        <f t="shared" si="896"/>
        <v>8</v>
      </c>
      <c r="J155" s="36">
        <f t="shared" si="896"/>
        <v>0</v>
      </c>
      <c r="K155" s="36">
        <f t="shared" si="896"/>
        <v>0</v>
      </c>
      <c r="L155" s="36">
        <f t="shared" si="896"/>
        <v>0</v>
      </c>
      <c r="M155" s="36">
        <f t="shared" si="896"/>
        <v>0</v>
      </c>
      <c r="N155" s="36">
        <f t="shared" si="896"/>
        <v>0</v>
      </c>
      <c r="O155" s="36">
        <f t="shared" si="896"/>
        <v>0</v>
      </c>
      <c r="P155" s="36">
        <f t="shared" si="896"/>
        <v>0</v>
      </c>
      <c r="Q155" s="36">
        <f t="shared" si="896"/>
        <v>0</v>
      </c>
      <c r="R155" s="36">
        <f t="shared" si="896"/>
        <v>0</v>
      </c>
      <c r="S155" s="36">
        <f t="shared" si="896"/>
        <v>0</v>
      </c>
    </row>
    <row r="156" spans="1:19" x14ac:dyDescent="0.25">
      <c r="A156" s="39" t="s">
        <v>49</v>
      </c>
      <c r="B156" s="39" t="s">
        <v>139</v>
      </c>
      <c r="C156" s="44">
        <v>1080</v>
      </c>
      <c r="E156" s="11" t="str">
        <f t="shared" ref="E156" si="897">IF($B156="","","Union-Hrly - Vacation Hours")</f>
        <v>Union-Hrly - Vacation Hours</v>
      </c>
      <c r="F156" s="11">
        <f t="shared" ca="1" si="808"/>
        <v>2018</v>
      </c>
      <c r="G156" s="11" t="str">
        <f t="shared" si="806"/>
        <v>003110</v>
      </c>
      <c r="H156" s="33">
        <f>IF(G156="","",($C156*'VACSICK EST'!C$50))</f>
        <v>45.70401550406735</v>
      </c>
      <c r="I156" s="33">
        <f>IF(H156="","",($C156*'VACSICK EST'!D$50))</f>
        <v>48.703608151979367</v>
      </c>
      <c r="J156" s="33">
        <f>IF(I156="","",($C156*'VACSICK EST'!E$50))</f>
        <v>51.70320079989137</v>
      </c>
      <c r="K156" s="33">
        <f>IF(J156="","",($C156*'VACSICK EST'!F$50))</f>
        <v>75.168458604387055</v>
      </c>
      <c r="L156" s="33">
        <f>IF(K156="","",($C156*'VACSICK EST'!G$50))</f>
        <v>93.898359482045649</v>
      </c>
      <c r="M156" s="33">
        <f>IF(L156="","",($C156*'VACSICK EST'!H$50))</f>
        <v>106.07626124847243</v>
      </c>
      <c r="N156" s="33">
        <f>IF(M156="","",($C156*'VACSICK EST'!I$50))</f>
        <v>122.76555035735888</v>
      </c>
      <c r="O156" s="33">
        <f>IF(N156="","",($C156*'VACSICK EST'!J$50))</f>
        <v>83.110491167866087</v>
      </c>
      <c r="P156" s="33">
        <f>IF(O156="","",($C156*'VACSICK EST'!K$50))</f>
        <v>74.000617200133306</v>
      </c>
      <c r="Q156" s="33">
        <f>IF(P156="","",($C156*'VACSICK EST'!L$50))</f>
        <v>97.673846761550905</v>
      </c>
      <c r="R156" s="33">
        <f>IF(Q156="","",($C156*'VACSICK EST'!M$50))</f>
        <v>93.644171779141104</v>
      </c>
      <c r="S156" s="33">
        <f>IF(R156="","",($C156*'VACSICK EST'!N$50))</f>
        <v>187.55141894310648</v>
      </c>
    </row>
    <row r="157" spans="1:19" x14ac:dyDescent="0.25">
      <c r="A157" s="39" t="s">
        <v>49</v>
      </c>
      <c r="B157" s="39" t="s">
        <v>95</v>
      </c>
      <c r="C157" s="44">
        <v>280</v>
      </c>
      <c r="E157" s="11" t="str">
        <f t="shared" ref="E157" si="898">IF($B157="","","Union-Hrly - Sick Time Hours")</f>
        <v>Union-Hrly - Sick Time Hours</v>
      </c>
      <c r="F157" s="11">
        <f t="shared" ca="1" si="808"/>
        <v>2018</v>
      </c>
      <c r="G157" s="11" t="str">
        <f t="shared" si="806"/>
        <v>003110</v>
      </c>
      <c r="H157" s="33">
        <f>IF(G157="","",($C157*'VACSICK EST'!C$30))</f>
        <v>35.14440852910738</v>
      </c>
      <c r="I157" s="33">
        <f>IF(H157="","",($C157*'VACSICK EST'!D$30))</f>
        <v>30.278240016777374</v>
      </c>
      <c r="J157" s="33">
        <f>IF(I157="","",($C157*'VACSICK EST'!E$30))</f>
        <v>27.90642965583584</v>
      </c>
      <c r="K157" s="33">
        <f>IF(J157="","",($C157*'VACSICK EST'!F$30))</f>
        <v>24.718910564731949</v>
      </c>
      <c r="L157" s="33">
        <f>IF(K157="","",($C157*'VACSICK EST'!G$30))</f>
        <v>20.497394491732127</v>
      </c>
      <c r="M157" s="33">
        <f>IF(L157="","",($C157*'VACSICK EST'!H$30))</f>
        <v>19.025544466885197</v>
      </c>
      <c r="N157" s="33">
        <f>IF(M157="","",($C157*'VACSICK EST'!I$30))</f>
        <v>20.401654030445467</v>
      </c>
      <c r="O157" s="33">
        <f>IF(N157="","",($C157*'VACSICK EST'!J$30))</f>
        <v>21.927118713612927</v>
      </c>
      <c r="P157" s="33">
        <f>IF(O157="","",($C157*'VACSICK EST'!K$30))</f>
        <v>20.230597739613302</v>
      </c>
      <c r="Q157" s="33">
        <f>IF(P157="","",($C157*'VACSICK EST'!L$30))</f>
        <v>19.991884856138562</v>
      </c>
      <c r="R157" s="33">
        <f>IF(Q157="","",($C157*'VACSICK EST'!M$30))</f>
        <v>18.636199924319445</v>
      </c>
      <c r="S157" s="33">
        <f>IF(R157="","",($C157*'VACSICK EST'!N$30))</f>
        <v>21.241617010800436</v>
      </c>
    </row>
    <row r="158" spans="1:19" x14ac:dyDescent="0.25">
      <c r="A158" s="39" t="s">
        <v>50</v>
      </c>
      <c r="B158" s="39" t="s">
        <v>93</v>
      </c>
      <c r="C158" s="44">
        <v>20</v>
      </c>
      <c r="E158" s="11" t="str">
        <f t="shared" ref="E158" si="899">IF($B158="","","Union-Hrly - Headcount")</f>
        <v>Union-Hrly - Headcount</v>
      </c>
      <c r="F158" s="11">
        <f t="shared" ca="1" si="808"/>
        <v>2018</v>
      </c>
      <c r="G158" s="11" t="str">
        <f t="shared" si="806"/>
        <v>003160</v>
      </c>
      <c r="H158" s="13">
        <f t="shared" ref="H158" si="900">IF(G158="","",(IF($C158=0,0,$C158)))</f>
        <v>20</v>
      </c>
      <c r="I158" s="13">
        <f t="shared" ref="I158" si="901">IF(H158="","",(IF($C158=0,0,$C158)))</f>
        <v>20</v>
      </c>
      <c r="J158" s="13">
        <f t="shared" ref="J158" si="902">IF(I158="","",(IF($C158=0,0,$C158)))</f>
        <v>20</v>
      </c>
      <c r="K158" s="13">
        <f t="shared" ref="K158" si="903">IF(J158="","",(IF($C158=0,0,$C158)))</f>
        <v>20</v>
      </c>
      <c r="L158" s="13">
        <f t="shared" ref="L158" si="904">IF(K158="","",(IF($C158=0,0,$C158)))</f>
        <v>20</v>
      </c>
      <c r="M158" s="13">
        <f t="shared" ref="M158" si="905">IF(L158="","",(IF($C158=0,0,$C158)))</f>
        <v>20</v>
      </c>
      <c r="N158" s="13">
        <f t="shared" ref="N158" si="906">IF(M158="","",(IF($C158=0,0,$C158)))</f>
        <v>20</v>
      </c>
      <c r="O158" s="13">
        <f t="shared" ref="O158" si="907">IF(N158="","",(IF($C158=0,0,$C158)))</f>
        <v>20</v>
      </c>
      <c r="P158" s="13">
        <f t="shared" ref="P158" si="908">IF(O158="","",(IF($C158=0,0,$C158)))</f>
        <v>20</v>
      </c>
      <c r="Q158" s="13">
        <f t="shared" ref="Q158" si="909">IF(P158="","",(IF($C158=0,0,$C158)))</f>
        <v>20</v>
      </c>
      <c r="R158" s="13">
        <f t="shared" ref="R158" si="910">IF(Q158="","",(IF($C158=0,0,$C158)))</f>
        <v>20</v>
      </c>
      <c r="S158" s="13">
        <f t="shared" ref="S158" si="911">IF(R158="","",(IF($C158=0,0,$C158)))</f>
        <v>20</v>
      </c>
    </row>
    <row r="159" spans="1:19" x14ac:dyDescent="0.25">
      <c r="A159" s="39" t="s">
        <v>50</v>
      </c>
      <c r="B159" s="39" t="s">
        <v>92</v>
      </c>
      <c r="C159" s="44">
        <v>33.906499999999987</v>
      </c>
      <c r="E159" s="11" t="str">
        <f t="shared" ref="E159" si="912">IF($B159="","","Union-Hrly - Avg Hourly Rate")</f>
        <v>Union-Hrly - Avg Hourly Rate</v>
      </c>
      <c r="F159" s="11">
        <f t="shared" ca="1" si="808"/>
        <v>2018</v>
      </c>
      <c r="G159" s="11" t="str">
        <f t="shared" si="806"/>
        <v>003160</v>
      </c>
      <c r="H159" s="12">
        <f t="shared" ref="H159" si="913">IF(G159="","",(IF(C159=0,0,C159)*$G$4*$H$4*$I$4*$J$4))</f>
        <v>37.050548025499992</v>
      </c>
      <c r="I159" s="12">
        <f t="shared" ref="I159" si="914">IF(H159="","",(+H159))</f>
        <v>37.050548025499992</v>
      </c>
      <c r="J159" s="12">
        <f t="shared" ref="J159" si="915">IF(I159="","",(+I159))</f>
        <v>37.050548025499992</v>
      </c>
      <c r="K159" s="12">
        <f t="shared" ref="K159" si="916">IF(J159="","",(+J159))</f>
        <v>37.050548025499992</v>
      </c>
      <c r="L159" s="12">
        <f t="shared" ref="L159" si="917">IF(K159="","",(+K159))</f>
        <v>37.050548025499992</v>
      </c>
      <c r="M159" s="12">
        <f t="shared" ref="M159" si="918">IF(L159="","",(+L159))</f>
        <v>37.050548025499992</v>
      </c>
      <c r="N159" s="12">
        <f t="shared" ref="N159" si="919">IF(M159="","",(+M159))</f>
        <v>37.050548025499992</v>
      </c>
      <c r="O159" s="12">
        <f t="shared" ref="O159" si="920">IF(N159="","",(+N159))</f>
        <v>37.050548025499992</v>
      </c>
      <c r="P159" s="12">
        <f t="shared" ref="P159" si="921">IF(O159="","",(+O159))</f>
        <v>37.050548025499992</v>
      </c>
      <c r="Q159" s="12">
        <f t="shared" ref="Q159" si="922">IF(P159="","",(+P159))</f>
        <v>37.050548025499992</v>
      </c>
      <c r="R159" s="12">
        <f t="shared" ref="R159" si="923">IF(Q159="","",+Q159*$R$6)</f>
        <v>38.162064466264994</v>
      </c>
      <c r="S159" s="12">
        <f t="shared" ref="S159" si="924">IF(R159="","",+R159)</f>
        <v>38.162064466264994</v>
      </c>
    </row>
    <row r="160" spans="1:19" x14ac:dyDescent="0.25">
      <c r="A160" s="39" t="s">
        <v>50</v>
      </c>
      <c r="B160" s="39" t="s">
        <v>169</v>
      </c>
      <c r="C160" s="44"/>
      <c r="E160" s="11" t="str">
        <f t="shared" ref="E160" si="925">IF($B160="","","Union-Hrly - Other Offdty hrs/emp")</f>
        <v>Union-Hrly - Other Offdty hrs/emp</v>
      </c>
      <c r="F160" s="11">
        <f t="shared" ca="1" si="808"/>
        <v>2018</v>
      </c>
      <c r="G160" s="11" t="str">
        <f t="shared" si="806"/>
        <v>003160</v>
      </c>
      <c r="H160" s="36">
        <f t="shared" ref="H160:S160" si="926">IF(G160="","",IF(H$7="FEB",8,0))</f>
        <v>0</v>
      </c>
      <c r="I160" s="36">
        <f t="shared" si="926"/>
        <v>8</v>
      </c>
      <c r="J160" s="36">
        <f t="shared" si="926"/>
        <v>0</v>
      </c>
      <c r="K160" s="36">
        <f t="shared" si="926"/>
        <v>0</v>
      </c>
      <c r="L160" s="36">
        <f t="shared" si="926"/>
        <v>0</v>
      </c>
      <c r="M160" s="36">
        <f t="shared" si="926"/>
        <v>0</v>
      </c>
      <c r="N160" s="36">
        <f t="shared" si="926"/>
        <v>0</v>
      </c>
      <c r="O160" s="36">
        <f t="shared" si="926"/>
        <v>0</v>
      </c>
      <c r="P160" s="36">
        <f t="shared" si="926"/>
        <v>0</v>
      </c>
      <c r="Q160" s="36">
        <f t="shared" si="926"/>
        <v>0</v>
      </c>
      <c r="R160" s="36">
        <f t="shared" si="926"/>
        <v>0</v>
      </c>
      <c r="S160" s="36">
        <f t="shared" si="926"/>
        <v>0</v>
      </c>
    </row>
    <row r="161" spans="1:19" x14ac:dyDescent="0.25">
      <c r="A161" s="39" t="s">
        <v>50</v>
      </c>
      <c r="B161" s="39" t="s">
        <v>139</v>
      </c>
      <c r="C161" s="44">
        <v>3040</v>
      </c>
      <c r="E161" s="11" t="str">
        <f t="shared" ref="E161" si="927">IF($B161="","","Union-Hrly - Vacation Hours")</f>
        <v>Union-Hrly - Vacation Hours</v>
      </c>
      <c r="F161" s="11">
        <f t="shared" ca="1" si="808"/>
        <v>2018</v>
      </c>
      <c r="G161" s="11" t="str">
        <f t="shared" si="806"/>
        <v>003160</v>
      </c>
      <c r="H161" s="33">
        <f>IF(G161="","",($C161*'VACSICK EST'!C$50))</f>
        <v>128.64833993737477</v>
      </c>
      <c r="I161" s="33">
        <f>IF(H161="","",($C161*'VACSICK EST'!D$50))</f>
        <v>137.09163776112709</v>
      </c>
      <c r="J161" s="33">
        <f>IF(I161="","",($C161*'VACSICK EST'!E$50))</f>
        <v>145.53493558487941</v>
      </c>
      <c r="K161" s="33">
        <f>IF(J161="","",($C161*'VACSICK EST'!F$50))</f>
        <v>211.58529088642283</v>
      </c>
      <c r="L161" s="33">
        <f>IF(K161="","",($C161*'VACSICK EST'!G$50))</f>
        <v>264.30649335686923</v>
      </c>
      <c r="M161" s="33">
        <f>IF(L161="","",($C161*'VACSICK EST'!H$50))</f>
        <v>298.58503166236682</v>
      </c>
      <c r="N161" s="33">
        <f>IF(M161="","",($C161*'VACSICK EST'!I$50))</f>
        <v>345.56228989478797</v>
      </c>
      <c r="O161" s="33">
        <f>IF(N161="","",($C161*'VACSICK EST'!J$50))</f>
        <v>233.9406418058453</v>
      </c>
      <c r="P161" s="33">
        <f>IF(O161="","",($C161*'VACSICK EST'!K$50))</f>
        <v>208.29803360037525</v>
      </c>
      <c r="Q161" s="33">
        <f>IF(P161="","",($C161*'VACSICK EST'!L$50))</f>
        <v>274.93379088436552</v>
      </c>
      <c r="R161" s="33">
        <f>IF(Q161="","",($C161*'VACSICK EST'!M$50))</f>
        <v>263.59100204498981</v>
      </c>
      <c r="S161" s="33">
        <f>IF(R161="","",($C161*'VACSICK EST'!N$50))</f>
        <v>527.92251258059605</v>
      </c>
    </row>
    <row r="162" spans="1:19" x14ac:dyDescent="0.25">
      <c r="A162" s="39" t="s">
        <v>50</v>
      </c>
      <c r="B162" s="39" t="s">
        <v>95</v>
      </c>
      <c r="C162" s="44">
        <v>800</v>
      </c>
      <c r="E162" s="11" t="str">
        <f t="shared" ref="E162" si="928">IF($B162="","","Union-Hrly - Sick Time Hours")</f>
        <v>Union-Hrly - Sick Time Hours</v>
      </c>
      <c r="F162" s="11">
        <f t="shared" ca="1" si="808"/>
        <v>2018</v>
      </c>
      <c r="G162" s="11" t="str">
        <f t="shared" si="806"/>
        <v>003160</v>
      </c>
      <c r="H162" s="33">
        <f>IF(G162="","",($C162*'VACSICK EST'!C$30))</f>
        <v>100.41259579744965</v>
      </c>
      <c r="I162" s="33">
        <f>IF(H162="","",($C162*'VACSICK EST'!D$30))</f>
        <v>86.509257190792496</v>
      </c>
      <c r="J162" s="33">
        <f>IF(I162="","",($C162*'VACSICK EST'!E$30))</f>
        <v>79.732656159530961</v>
      </c>
      <c r="K162" s="33">
        <f>IF(J162="","",($C162*'VACSICK EST'!F$30))</f>
        <v>70.625458756377</v>
      </c>
      <c r="L162" s="33">
        <f>IF(K162="","",($C162*'VACSICK EST'!G$30))</f>
        <v>58.563984262091793</v>
      </c>
      <c r="M162" s="33">
        <f>IF(L162="","",($C162*'VACSICK EST'!H$30))</f>
        <v>54.358698476814851</v>
      </c>
      <c r="N162" s="33">
        <f>IF(M162="","",($C162*'VACSICK EST'!I$30))</f>
        <v>58.290440086987047</v>
      </c>
      <c r="O162" s="33">
        <f>IF(N162="","",($C162*'VACSICK EST'!J$30))</f>
        <v>62.648910610322652</v>
      </c>
      <c r="P162" s="33">
        <f>IF(O162="","",($C162*'VACSICK EST'!K$30))</f>
        <v>57.801707827466572</v>
      </c>
      <c r="Q162" s="33">
        <f>IF(P162="","",($C162*'VACSICK EST'!L$30))</f>
        <v>57.119671017538742</v>
      </c>
      <c r="R162" s="33">
        <f>IF(Q162="","",($C162*'VACSICK EST'!M$30))</f>
        <v>53.246285498055556</v>
      </c>
      <c r="S162" s="33">
        <f>IF(R162="","",($C162*'VACSICK EST'!N$30))</f>
        <v>60.690334316572667</v>
      </c>
    </row>
    <row r="163" spans="1:19" x14ac:dyDescent="0.25">
      <c r="A163" s="39" t="s">
        <v>52</v>
      </c>
      <c r="B163" s="39" t="s">
        <v>93</v>
      </c>
      <c r="C163" s="44">
        <v>32</v>
      </c>
      <c r="E163" s="11" t="str">
        <f t="shared" ref="E163" si="929">IF($B163="","","Union-Hrly - Headcount")</f>
        <v>Union-Hrly - Headcount</v>
      </c>
      <c r="F163" s="11">
        <f t="shared" ca="1" si="808"/>
        <v>2018</v>
      </c>
      <c r="G163" s="11" t="str">
        <f t="shared" si="806"/>
        <v>003300</v>
      </c>
      <c r="H163" s="13">
        <f t="shared" ref="H163" si="930">IF(G163="","",(IF($C163=0,0,$C163)))</f>
        <v>32</v>
      </c>
      <c r="I163" s="13">
        <f t="shared" ref="I163" si="931">IF(H163="","",(IF($C163=0,0,$C163)))</f>
        <v>32</v>
      </c>
      <c r="J163" s="13">
        <f t="shared" ref="J163" si="932">IF(I163="","",(IF($C163=0,0,$C163)))</f>
        <v>32</v>
      </c>
      <c r="K163" s="13">
        <f t="shared" ref="K163" si="933">IF(J163="","",(IF($C163=0,0,$C163)))</f>
        <v>32</v>
      </c>
      <c r="L163" s="13">
        <f t="shared" ref="L163" si="934">IF(K163="","",(IF($C163=0,0,$C163)))</f>
        <v>32</v>
      </c>
      <c r="M163" s="13">
        <f t="shared" ref="M163" si="935">IF(L163="","",(IF($C163=0,0,$C163)))</f>
        <v>32</v>
      </c>
      <c r="N163" s="13">
        <f t="shared" ref="N163" si="936">IF(M163="","",(IF($C163=0,0,$C163)))</f>
        <v>32</v>
      </c>
      <c r="O163" s="13">
        <f t="shared" ref="O163" si="937">IF(N163="","",(IF($C163=0,0,$C163)))</f>
        <v>32</v>
      </c>
      <c r="P163" s="13">
        <f t="shared" ref="P163" si="938">IF(O163="","",(IF($C163=0,0,$C163)))</f>
        <v>32</v>
      </c>
      <c r="Q163" s="13">
        <f t="shared" ref="Q163" si="939">IF(P163="","",(IF($C163=0,0,$C163)))</f>
        <v>32</v>
      </c>
      <c r="R163" s="13">
        <f t="shared" ref="R163" si="940">IF(Q163="","",(IF($C163=0,0,$C163)))</f>
        <v>32</v>
      </c>
      <c r="S163" s="13">
        <f t="shared" ref="S163" si="941">IF(R163="","",(IF($C163=0,0,$C163)))</f>
        <v>32</v>
      </c>
    </row>
    <row r="164" spans="1:19" x14ac:dyDescent="0.25">
      <c r="A164" s="39" t="s">
        <v>52</v>
      </c>
      <c r="B164" s="39" t="s">
        <v>92</v>
      </c>
      <c r="C164" s="44">
        <v>35.399062499999985</v>
      </c>
      <c r="E164" s="11" t="str">
        <f t="shared" ref="E164" si="942">IF($B164="","","Union-Hrly - Avg Hourly Rate")</f>
        <v>Union-Hrly - Avg Hourly Rate</v>
      </c>
      <c r="F164" s="11">
        <f t="shared" ca="1" si="808"/>
        <v>2018</v>
      </c>
      <c r="G164" s="11" t="str">
        <f t="shared" si="806"/>
        <v>003300</v>
      </c>
      <c r="H164" s="12">
        <f t="shared" ref="H164" si="943">IF(G164="","",(IF(C164=0,0,C164)*$G$4*$H$4*$I$4*$J$4))</f>
        <v>38.681511368437484</v>
      </c>
      <c r="I164" s="12">
        <f t="shared" ref="I164" si="944">IF(H164="","",(+H164))</f>
        <v>38.681511368437484</v>
      </c>
      <c r="J164" s="12">
        <f t="shared" ref="J164" si="945">IF(I164="","",(+I164))</f>
        <v>38.681511368437484</v>
      </c>
      <c r="K164" s="12">
        <f t="shared" ref="K164" si="946">IF(J164="","",(+J164))</f>
        <v>38.681511368437484</v>
      </c>
      <c r="L164" s="12">
        <f t="shared" ref="L164" si="947">IF(K164="","",(+K164))</f>
        <v>38.681511368437484</v>
      </c>
      <c r="M164" s="12">
        <f t="shared" ref="M164" si="948">IF(L164="","",(+L164))</f>
        <v>38.681511368437484</v>
      </c>
      <c r="N164" s="12">
        <f t="shared" ref="N164" si="949">IF(M164="","",(+M164))</f>
        <v>38.681511368437484</v>
      </c>
      <c r="O164" s="12">
        <f t="shared" ref="O164" si="950">IF(N164="","",(+N164))</f>
        <v>38.681511368437484</v>
      </c>
      <c r="P164" s="12">
        <f t="shared" ref="P164" si="951">IF(O164="","",(+O164))</f>
        <v>38.681511368437484</v>
      </c>
      <c r="Q164" s="12">
        <f t="shared" ref="Q164" si="952">IF(P164="","",(+P164))</f>
        <v>38.681511368437484</v>
      </c>
      <c r="R164" s="12">
        <f t="shared" ref="R164" si="953">IF(Q164="","",+Q164*$R$6)</f>
        <v>39.84195670949061</v>
      </c>
      <c r="S164" s="12">
        <f t="shared" ref="S164" si="954">IF(R164="","",+R164)</f>
        <v>39.84195670949061</v>
      </c>
    </row>
    <row r="165" spans="1:19" x14ac:dyDescent="0.25">
      <c r="A165" s="39" t="s">
        <v>52</v>
      </c>
      <c r="B165" s="39" t="s">
        <v>169</v>
      </c>
      <c r="C165" s="44"/>
      <c r="E165" s="11" t="str">
        <f t="shared" ref="E165" si="955">IF($B165="","","Union-Hrly - Other Offdty hrs/emp")</f>
        <v>Union-Hrly - Other Offdty hrs/emp</v>
      </c>
      <c r="F165" s="11">
        <f t="shared" ca="1" si="808"/>
        <v>2018</v>
      </c>
      <c r="G165" s="11" t="str">
        <f t="shared" si="806"/>
        <v>003300</v>
      </c>
      <c r="H165" s="36">
        <f t="shared" ref="H165:S165" si="956">IF(G165="","",IF(H$7="FEB",8,0))</f>
        <v>0</v>
      </c>
      <c r="I165" s="36">
        <f t="shared" si="956"/>
        <v>8</v>
      </c>
      <c r="J165" s="36">
        <f t="shared" si="956"/>
        <v>0</v>
      </c>
      <c r="K165" s="36">
        <f t="shared" si="956"/>
        <v>0</v>
      </c>
      <c r="L165" s="36">
        <f t="shared" si="956"/>
        <v>0</v>
      </c>
      <c r="M165" s="36">
        <f t="shared" si="956"/>
        <v>0</v>
      </c>
      <c r="N165" s="36">
        <f t="shared" si="956"/>
        <v>0</v>
      </c>
      <c r="O165" s="36">
        <f t="shared" si="956"/>
        <v>0</v>
      </c>
      <c r="P165" s="36">
        <f t="shared" si="956"/>
        <v>0</v>
      </c>
      <c r="Q165" s="36">
        <f t="shared" si="956"/>
        <v>0</v>
      </c>
      <c r="R165" s="36">
        <f t="shared" si="956"/>
        <v>0</v>
      </c>
      <c r="S165" s="36">
        <f t="shared" si="956"/>
        <v>0</v>
      </c>
    </row>
    <row r="166" spans="1:19" x14ac:dyDescent="0.25">
      <c r="A166" s="39" t="s">
        <v>52</v>
      </c>
      <c r="B166" s="39" t="s">
        <v>139</v>
      </c>
      <c r="C166" s="44">
        <v>4960</v>
      </c>
      <c r="E166" s="11" t="str">
        <f t="shared" ref="E166" si="957">IF($B166="","","Union-Hrly - Vacation Hours")</f>
        <v>Union-Hrly - Vacation Hours</v>
      </c>
      <c r="F166" s="11">
        <f t="shared" ca="1" si="808"/>
        <v>2018</v>
      </c>
      <c r="G166" s="11" t="str">
        <f t="shared" si="806"/>
        <v>003300</v>
      </c>
      <c r="H166" s="33">
        <f>IF(G166="","",($C166*'VACSICK EST'!C$50))</f>
        <v>209.89992305571673</v>
      </c>
      <c r="I166" s="33">
        <f>IF(H166="","",($C166*'VACSICK EST'!D$50))</f>
        <v>223.67583003131264</v>
      </c>
      <c r="J166" s="33">
        <f>IF(I166="","",($C166*'VACSICK EST'!E$50))</f>
        <v>237.4517370069085</v>
      </c>
      <c r="K166" s="33">
        <f>IF(J166="","",($C166*'VACSICK EST'!F$50))</f>
        <v>345.21810618311093</v>
      </c>
      <c r="L166" s="33">
        <f>IF(K166="","",($C166*'VACSICK EST'!G$50))</f>
        <v>431.23691021383928</v>
      </c>
      <c r="M166" s="33">
        <f>IF(L166="","",($C166*'VACSICK EST'!H$50))</f>
        <v>487.16505165965117</v>
      </c>
      <c r="N166" s="33">
        <f>IF(M166="","",($C166*'VACSICK EST'!I$50))</f>
        <v>563.81215719675924</v>
      </c>
      <c r="O166" s="33">
        <f>IF(N166="","",($C166*'VACSICK EST'!J$50))</f>
        <v>381.69262610427387</v>
      </c>
      <c r="P166" s="33">
        <f>IF(O166="","",($C166*'VACSICK EST'!K$50))</f>
        <v>339.85468640061225</v>
      </c>
      <c r="Q166" s="33">
        <f>IF(P166="","",($C166*'VACSICK EST'!L$50))</f>
        <v>448.57618512712264</v>
      </c>
      <c r="R166" s="33">
        <f>IF(Q166="","",($C166*'VACSICK EST'!M$50))</f>
        <v>430.06952965235178</v>
      </c>
      <c r="S166" s="33">
        <f>IF(R166="","",($C166*'VACSICK EST'!N$50))</f>
        <v>861.34725736834093</v>
      </c>
    </row>
    <row r="167" spans="1:19" x14ac:dyDescent="0.25">
      <c r="A167" s="39" t="s">
        <v>52</v>
      </c>
      <c r="B167" s="39" t="s">
        <v>95</v>
      </c>
      <c r="C167" s="44">
        <v>1280</v>
      </c>
      <c r="E167" s="11" t="str">
        <f t="shared" ref="E167" si="958">IF($B167="","","Union-Hrly - Sick Time Hours")</f>
        <v>Union-Hrly - Sick Time Hours</v>
      </c>
      <c r="F167" s="11">
        <f t="shared" ca="1" si="808"/>
        <v>2018</v>
      </c>
      <c r="G167" s="11" t="str">
        <f t="shared" si="806"/>
        <v>003300</v>
      </c>
      <c r="H167" s="33">
        <f>IF(G167="","",($C167*'VACSICK EST'!C$30))</f>
        <v>160.66015327591944</v>
      </c>
      <c r="I167" s="33">
        <f>IF(H167="","",($C167*'VACSICK EST'!D$30))</f>
        <v>138.41481150526801</v>
      </c>
      <c r="J167" s="33">
        <f>IF(I167="","",($C167*'VACSICK EST'!E$30))</f>
        <v>127.57224985524955</v>
      </c>
      <c r="K167" s="33">
        <f>IF(J167="","",($C167*'VACSICK EST'!F$30))</f>
        <v>113.0007340102032</v>
      </c>
      <c r="L167" s="33">
        <f>IF(K167="","",($C167*'VACSICK EST'!G$30))</f>
        <v>93.702374819346872</v>
      </c>
      <c r="M167" s="33">
        <f>IF(L167="","",($C167*'VACSICK EST'!H$30))</f>
        <v>86.97391756290375</v>
      </c>
      <c r="N167" s="33">
        <f>IF(M167="","",($C167*'VACSICK EST'!I$30))</f>
        <v>93.264704139179287</v>
      </c>
      <c r="O167" s="33">
        <f>IF(N167="","",($C167*'VACSICK EST'!J$30))</f>
        <v>100.23825697651624</v>
      </c>
      <c r="P167" s="33">
        <f>IF(O167="","",($C167*'VACSICK EST'!K$30))</f>
        <v>92.482732523946524</v>
      </c>
      <c r="Q167" s="33">
        <f>IF(P167="","",($C167*'VACSICK EST'!L$30))</f>
        <v>91.391473628061988</v>
      </c>
      <c r="R167" s="33">
        <f>IF(Q167="","",($C167*'VACSICK EST'!M$30))</f>
        <v>85.194056796888887</v>
      </c>
      <c r="S167" s="33">
        <f>IF(R167="","",($C167*'VACSICK EST'!N$30))</f>
        <v>97.104534906516278</v>
      </c>
    </row>
    <row r="168" spans="1:19" x14ac:dyDescent="0.25">
      <c r="A168" s="39" t="s">
        <v>53</v>
      </c>
      <c r="B168" s="39" t="s">
        <v>93</v>
      </c>
      <c r="C168" s="44">
        <v>39</v>
      </c>
      <c r="E168" s="11" t="str">
        <f t="shared" ref="E168" si="959">IF($B168="","","Union-Hrly - Headcount")</f>
        <v>Union-Hrly - Headcount</v>
      </c>
      <c r="F168" s="11">
        <f t="shared" ca="1" si="808"/>
        <v>2018</v>
      </c>
      <c r="G168" s="11" t="str">
        <f t="shared" si="806"/>
        <v>003400</v>
      </c>
      <c r="H168" s="13">
        <f t="shared" ref="H168" si="960">IF(G168="","",(IF($C168=0,0,$C168)))</f>
        <v>39</v>
      </c>
      <c r="I168" s="13">
        <f t="shared" ref="I168" si="961">IF(H168="","",(IF($C168=0,0,$C168)))</f>
        <v>39</v>
      </c>
      <c r="J168" s="13">
        <f t="shared" ref="J168" si="962">IF(I168="","",(IF($C168=0,0,$C168)))</f>
        <v>39</v>
      </c>
      <c r="K168" s="13">
        <f t="shared" ref="K168" si="963">IF(J168="","",(IF($C168=0,0,$C168)))</f>
        <v>39</v>
      </c>
      <c r="L168" s="13">
        <f t="shared" ref="L168" si="964">IF(K168="","",(IF($C168=0,0,$C168)))</f>
        <v>39</v>
      </c>
      <c r="M168" s="13">
        <f t="shared" ref="M168" si="965">IF(L168="","",(IF($C168=0,0,$C168)))</f>
        <v>39</v>
      </c>
      <c r="N168" s="13">
        <f t="shared" ref="N168" si="966">IF(M168="","",(IF($C168=0,0,$C168)))</f>
        <v>39</v>
      </c>
      <c r="O168" s="13">
        <f t="shared" ref="O168" si="967">IF(N168="","",(IF($C168=0,0,$C168)))</f>
        <v>39</v>
      </c>
      <c r="P168" s="13">
        <f t="shared" ref="P168" si="968">IF(O168="","",(IF($C168=0,0,$C168)))</f>
        <v>39</v>
      </c>
      <c r="Q168" s="13">
        <f t="shared" ref="Q168" si="969">IF(P168="","",(IF($C168=0,0,$C168)))</f>
        <v>39</v>
      </c>
      <c r="R168" s="13">
        <f t="shared" ref="R168" si="970">IF(Q168="","",(IF($C168=0,0,$C168)))</f>
        <v>39</v>
      </c>
      <c r="S168" s="13">
        <f t="shared" ref="S168" si="971">IF(R168="","",(IF($C168=0,0,$C168)))</f>
        <v>39</v>
      </c>
    </row>
    <row r="169" spans="1:19" x14ac:dyDescent="0.25">
      <c r="A169" s="39" t="s">
        <v>53</v>
      </c>
      <c r="B169" s="39" t="s">
        <v>92</v>
      </c>
      <c r="C169" s="44">
        <v>34.712051282051256</v>
      </c>
      <c r="E169" s="11" t="str">
        <f t="shared" ref="E169" si="972">IF($B169="","","Union-Hrly - Avg Hourly Rate")</f>
        <v>Union-Hrly - Avg Hourly Rate</v>
      </c>
      <c r="F169" s="11">
        <f t="shared" ca="1" si="808"/>
        <v>2018</v>
      </c>
      <c r="G169" s="11" t="str">
        <f t="shared" si="806"/>
        <v>003400</v>
      </c>
      <c r="H169" s="12">
        <f t="shared" ref="H169" si="973">IF(G169="","",(IF(C169=0,0,C169)*$G$4*$H$4*$I$4*$J$4))</f>
        <v>37.930795661282026</v>
      </c>
      <c r="I169" s="12">
        <f t="shared" ref="I169" si="974">IF(H169="","",(+H169))</f>
        <v>37.930795661282026</v>
      </c>
      <c r="J169" s="12">
        <f t="shared" ref="J169" si="975">IF(I169="","",(+I169))</f>
        <v>37.930795661282026</v>
      </c>
      <c r="K169" s="12">
        <f t="shared" ref="K169" si="976">IF(J169="","",(+J169))</f>
        <v>37.930795661282026</v>
      </c>
      <c r="L169" s="12">
        <f t="shared" ref="L169" si="977">IF(K169="","",(+K169))</f>
        <v>37.930795661282026</v>
      </c>
      <c r="M169" s="12">
        <f t="shared" ref="M169" si="978">IF(L169="","",(+L169))</f>
        <v>37.930795661282026</v>
      </c>
      <c r="N169" s="12">
        <f t="shared" ref="N169" si="979">IF(M169="","",(+M169))</f>
        <v>37.930795661282026</v>
      </c>
      <c r="O169" s="12">
        <f t="shared" ref="O169" si="980">IF(N169="","",(+N169))</f>
        <v>37.930795661282026</v>
      </c>
      <c r="P169" s="12">
        <f t="shared" ref="P169" si="981">IF(O169="","",(+O169))</f>
        <v>37.930795661282026</v>
      </c>
      <c r="Q169" s="12">
        <f t="shared" ref="Q169" si="982">IF(P169="","",(+P169))</f>
        <v>37.930795661282026</v>
      </c>
      <c r="R169" s="12">
        <f t="shared" ref="R169" si="983">IF(Q169="","",+Q169*$R$6)</f>
        <v>39.068719531120486</v>
      </c>
      <c r="S169" s="12">
        <f t="shared" ref="S169" si="984">IF(R169="","",+R169)</f>
        <v>39.068719531120486</v>
      </c>
    </row>
    <row r="170" spans="1:19" x14ac:dyDescent="0.25">
      <c r="A170" s="39" t="s">
        <v>53</v>
      </c>
      <c r="B170" s="39" t="s">
        <v>169</v>
      </c>
      <c r="C170" s="44"/>
      <c r="E170" s="11" t="str">
        <f t="shared" ref="E170" si="985">IF($B170="","","Union-Hrly - Other Offdty hrs/emp")</f>
        <v>Union-Hrly - Other Offdty hrs/emp</v>
      </c>
      <c r="F170" s="11">
        <f t="shared" ca="1" si="808"/>
        <v>2018</v>
      </c>
      <c r="G170" s="11" t="str">
        <f t="shared" si="806"/>
        <v>003400</v>
      </c>
      <c r="H170" s="36">
        <f t="shared" ref="H170:S170" si="986">IF(G170="","",IF(H$7="FEB",8,0))</f>
        <v>0</v>
      </c>
      <c r="I170" s="36">
        <f t="shared" si="986"/>
        <v>8</v>
      </c>
      <c r="J170" s="36">
        <f t="shared" si="986"/>
        <v>0</v>
      </c>
      <c r="K170" s="36">
        <f t="shared" si="986"/>
        <v>0</v>
      </c>
      <c r="L170" s="36">
        <f t="shared" si="986"/>
        <v>0</v>
      </c>
      <c r="M170" s="36">
        <f t="shared" si="986"/>
        <v>0</v>
      </c>
      <c r="N170" s="36">
        <f t="shared" si="986"/>
        <v>0</v>
      </c>
      <c r="O170" s="36">
        <f t="shared" si="986"/>
        <v>0</v>
      </c>
      <c r="P170" s="36">
        <f t="shared" si="986"/>
        <v>0</v>
      </c>
      <c r="Q170" s="36">
        <f t="shared" si="986"/>
        <v>0</v>
      </c>
      <c r="R170" s="36">
        <f t="shared" si="986"/>
        <v>0</v>
      </c>
      <c r="S170" s="36">
        <f t="shared" si="986"/>
        <v>0</v>
      </c>
    </row>
    <row r="171" spans="1:19" x14ac:dyDescent="0.25">
      <c r="A171" s="39" t="s">
        <v>53</v>
      </c>
      <c r="B171" s="39" t="s">
        <v>139</v>
      </c>
      <c r="C171" s="44">
        <v>6080</v>
      </c>
      <c r="E171" s="11" t="str">
        <f t="shared" ref="E171" si="987">IF($B171="","","Union-Hrly - Vacation Hours")</f>
        <v>Union-Hrly - Vacation Hours</v>
      </c>
      <c r="F171" s="11">
        <f t="shared" ca="1" si="808"/>
        <v>2018</v>
      </c>
      <c r="G171" s="11" t="str">
        <f t="shared" si="806"/>
        <v>003400</v>
      </c>
      <c r="H171" s="33">
        <f>IF(G171="","",($C171*'VACSICK EST'!C$50))</f>
        <v>257.29667987474954</v>
      </c>
      <c r="I171" s="33">
        <f>IF(H171="","",($C171*'VACSICK EST'!D$50))</f>
        <v>274.18327552225418</v>
      </c>
      <c r="J171" s="33">
        <f>IF(I171="","",($C171*'VACSICK EST'!E$50))</f>
        <v>291.06987116975881</v>
      </c>
      <c r="K171" s="33">
        <f>IF(J171="","",($C171*'VACSICK EST'!F$50))</f>
        <v>423.17058177284565</v>
      </c>
      <c r="L171" s="33">
        <f>IF(K171="","",($C171*'VACSICK EST'!G$50))</f>
        <v>528.61298671373845</v>
      </c>
      <c r="M171" s="33">
        <f>IF(L171="","",($C171*'VACSICK EST'!H$50))</f>
        <v>597.17006332473363</v>
      </c>
      <c r="N171" s="33">
        <f>IF(M171="","",($C171*'VACSICK EST'!I$50))</f>
        <v>691.12457978957593</v>
      </c>
      <c r="O171" s="33">
        <f>IF(N171="","",($C171*'VACSICK EST'!J$50))</f>
        <v>467.88128361169061</v>
      </c>
      <c r="P171" s="33">
        <f>IF(O171="","",($C171*'VACSICK EST'!K$50))</f>
        <v>416.5960672007505</v>
      </c>
      <c r="Q171" s="33">
        <f>IF(P171="","",($C171*'VACSICK EST'!L$50))</f>
        <v>549.86758176873104</v>
      </c>
      <c r="R171" s="33">
        <f>IF(Q171="","",($C171*'VACSICK EST'!M$50))</f>
        <v>527.18200408997961</v>
      </c>
      <c r="S171" s="33">
        <f>IF(R171="","",($C171*'VACSICK EST'!N$50))</f>
        <v>1055.8450251611921</v>
      </c>
    </row>
    <row r="172" spans="1:19" x14ac:dyDescent="0.25">
      <c r="A172" s="39" t="s">
        <v>53</v>
      </c>
      <c r="B172" s="39" t="s">
        <v>95</v>
      </c>
      <c r="C172" s="44">
        <v>1560</v>
      </c>
      <c r="E172" s="11" t="str">
        <f t="shared" ref="E172" si="988">IF($B172="","","Union-Hrly - Sick Time Hours")</f>
        <v>Union-Hrly - Sick Time Hours</v>
      </c>
      <c r="F172" s="11">
        <f t="shared" ca="1" si="808"/>
        <v>2018</v>
      </c>
      <c r="G172" s="11" t="str">
        <f t="shared" si="806"/>
        <v>003400</v>
      </c>
      <c r="H172" s="33">
        <f>IF(G172="","",($C172*'VACSICK EST'!C$30))</f>
        <v>195.80456180502682</v>
      </c>
      <c r="I172" s="33">
        <f>IF(H172="","",($C172*'VACSICK EST'!D$30))</f>
        <v>168.69305152204538</v>
      </c>
      <c r="J172" s="33">
        <f>IF(I172="","",($C172*'VACSICK EST'!E$30))</f>
        <v>155.47867951108537</v>
      </c>
      <c r="K172" s="33">
        <f>IF(J172="","",($C172*'VACSICK EST'!F$30))</f>
        <v>137.71964457493516</v>
      </c>
      <c r="L172" s="33">
        <f>IF(K172="","",($C172*'VACSICK EST'!G$30))</f>
        <v>114.199769311079</v>
      </c>
      <c r="M172" s="33">
        <f>IF(L172="","",($C172*'VACSICK EST'!H$30))</f>
        <v>105.99946202978896</v>
      </c>
      <c r="N172" s="33">
        <f>IF(M172="","",($C172*'VACSICK EST'!I$30))</f>
        <v>113.66635816962474</v>
      </c>
      <c r="O172" s="33">
        <f>IF(N172="","",($C172*'VACSICK EST'!J$30))</f>
        <v>122.16537569012917</v>
      </c>
      <c r="P172" s="33">
        <f>IF(O172="","",($C172*'VACSICK EST'!K$30))</f>
        <v>112.71333026355983</v>
      </c>
      <c r="Q172" s="33">
        <f>IF(P172="","",($C172*'VACSICK EST'!L$30))</f>
        <v>111.38335848420054</v>
      </c>
      <c r="R172" s="33">
        <f>IF(Q172="","",($C172*'VACSICK EST'!M$30))</f>
        <v>103.83025672120833</v>
      </c>
      <c r="S172" s="33">
        <f>IF(R172="","",($C172*'VACSICK EST'!N$30))</f>
        <v>118.3461519173167</v>
      </c>
    </row>
    <row r="173" spans="1:19" x14ac:dyDescent="0.25">
      <c r="A173" s="39" t="s">
        <v>54</v>
      </c>
      <c r="B173" s="39" t="s">
        <v>93</v>
      </c>
      <c r="C173" s="44">
        <v>2</v>
      </c>
      <c r="E173" s="11" t="str">
        <f t="shared" ref="E173" si="989">IF($B173="","","Union-Hrly - Headcount")</f>
        <v>Union-Hrly - Headcount</v>
      </c>
      <c r="F173" s="11">
        <f t="shared" ca="1" si="808"/>
        <v>2018</v>
      </c>
      <c r="G173" s="11" t="str">
        <f t="shared" si="806"/>
        <v>003410</v>
      </c>
      <c r="H173" s="13">
        <f t="shared" ref="H173" si="990">IF(G173="","",(IF($C173=0,0,$C173)))</f>
        <v>2</v>
      </c>
      <c r="I173" s="13">
        <f t="shared" ref="I173" si="991">IF(H173="","",(IF($C173=0,0,$C173)))</f>
        <v>2</v>
      </c>
      <c r="J173" s="13">
        <f t="shared" ref="J173" si="992">IF(I173="","",(IF($C173=0,0,$C173)))</f>
        <v>2</v>
      </c>
      <c r="K173" s="13">
        <f t="shared" ref="K173" si="993">IF(J173="","",(IF($C173=0,0,$C173)))</f>
        <v>2</v>
      </c>
      <c r="L173" s="13">
        <f t="shared" ref="L173" si="994">IF(K173="","",(IF($C173=0,0,$C173)))</f>
        <v>2</v>
      </c>
      <c r="M173" s="13">
        <f t="shared" ref="M173" si="995">IF(L173="","",(IF($C173=0,0,$C173)))</f>
        <v>2</v>
      </c>
      <c r="N173" s="13">
        <f t="shared" ref="N173" si="996">IF(M173="","",(IF($C173=0,0,$C173)))</f>
        <v>2</v>
      </c>
      <c r="O173" s="13">
        <f t="shared" ref="O173" si="997">IF(N173="","",(IF($C173=0,0,$C173)))</f>
        <v>2</v>
      </c>
      <c r="P173" s="13">
        <f t="shared" ref="P173" si="998">IF(O173="","",(IF($C173=0,0,$C173)))</f>
        <v>2</v>
      </c>
      <c r="Q173" s="13">
        <f t="shared" ref="Q173" si="999">IF(P173="","",(IF($C173=0,0,$C173)))</f>
        <v>2</v>
      </c>
      <c r="R173" s="13">
        <f t="shared" ref="R173" si="1000">IF(Q173="","",(IF($C173=0,0,$C173)))</f>
        <v>2</v>
      </c>
      <c r="S173" s="13">
        <f t="shared" ref="S173" si="1001">IF(R173="","",(IF($C173=0,0,$C173)))</f>
        <v>2</v>
      </c>
    </row>
    <row r="174" spans="1:19" x14ac:dyDescent="0.25">
      <c r="A174" s="39" t="s">
        <v>54</v>
      </c>
      <c r="B174" s="39" t="s">
        <v>92</v>
      </c>
      <c r="C174" s="44">
        <v>35.29</v>
      </c>
      <c r="E174" s="11" t="str">
        <f t="shared" ref="E174" si="1002">IF($B174="","","Union-Hrly - Avg Hourly Rate")</f>
        <v>Union-Hrly - Avg Hourly Rate</v>
      </c>
      <c r="F174" s="11">
        <f t="shared" ca="1" si="808"/>
        <v>2018</v>
      </c>
      <c r="G174" s="11" t="str">
        <f t="shared" si="806"/>
        <v>003410</v>
      </c>
      <c r="H174" s="12">
        <f t="shared" ref="H174" si="1003">IF(G174="","",(IF(C174=0,0,C174)*$G$4*$H$4*$I$4*$J$4))</f>
        <v>38.562335830000002</v>
      </c>
      <c r="I174" s="12">
        <f t="shared" ref="I174" si="1004">IF(H174="","",(+H174))</f>
        <v>38.562335830000002</v>
      </c>
      <c r="J174" s="12">
        <f t="shared" ref="J174" si="1005">IF(I174="","",(+I174))</f>
        <v>38.562335830000002</v>
      </c>
      <c r="K174" s="12">
        <f t="shared" ref="K174" si="1006">IF(J174="","",(+J174))</f>
        <v>38.562335830000002</v>
      </c>
      <c r="L174" s="12">
        <f t="shared" ref="L174" si="1007">IF(K174="","",(+K174))</f>
        <v>38.562335830000002</v>
      </c>
      <c r="M174" s="12">
        <f t="shared" ref="M174" si="1008">IF(L174="","",(+L174))</f>
        <v>38.562335830000002</v>
      </c>
      <c r="N174" s="12">
        <f t="shared" ref="N174" si="1009">IF(M174="","",(+M174))</f>
        <v>38.562335830000002</v>
      </c>
      <c r="O174" s="12">
        <f t="shared" ref="O174" si="1010">IF(N174="","",(+N174))</f>
        <v>38.562335830000002</v>
      </c>
      <c r="P174" s="12">
        <f t="shared" ref="P174" si="1011">IF(O174="","",(+O174))</f>
        <v>38.562335830000002</v>
      </c>
      <c r="Q174" s="12">
        <f t="shared" ref="Q174" si="1012">IF(P174="","",(+P174))</f>
        <v>38.562335830000002</v>
      </c>
      <c r="R174" s="12">
        <f t="shared" ref="R174" si="1013">IF(Q174="","",+Q174*$R$6)</f>
        <v>39.719205904900001</v>
      </c>
      <c r="S174" s="12">
        <f t="shared" ref="S174" si="1014">IF(R174="","",+R174)</f>
        <v>39.719205904900001</v>
      </c>
    </row>
    <row r="175" spans="1:19" x14ac:dyDescent="0.25">
      <c r="A175" s="39" t="s">
        <v>54</v>
      </c>
      <c r="B175" s="39" t="s">
        <v>169</v>
      </c>
      <c r="C175" s="44"/>
      <c r="E175" s="11" t="str">
        <f t="shared" ref="E175" si="1015">IF($B175="","","Union-Hrly - Other Offdty hrs/emp")</f>
        <v>Union-Hrly - Other Offdty hrs/emp</v>
      </c>
      <c r="F175" s="11">
        <f t="shared" ca="1" si="808"/>
        <v>2018</v>
      </c>
      <c r="G175" s="11" t="str">
        <f t="shared" si="806"/>
        <v>003410</v>
      </c>
      <c r="H175" s="36">
        <f t="shared" ref="H175:S175" si="1016">IF(G175="","",IF(H$7="FEB",8,0))</f>
        <v>0</v>
      </c>
      <c r="I175" s="36">
        <f t="shared" si="1016"/>
        <v>8</v>
      </c>
      <c r="J175" s="36">
        <f t="shared" si="1016"/>
        <v>0</v>
      </c>
      <c r="K175" s="36">
        <f t="shared" si="1016"/>
        <v>0</v>
      </c>
      <c r="L175" s="36">
        <f t="shared" si="1016"/>
        <v>0</v>
      </c>
      <c r="M175" s="36">
        <f t="shared" si="1016"/>
        <v>0</v>
      </c>
      <c r="N175" s="36">
        <f t="shared" si="1016"/>
        <v>0</v>
      </c>
      <c r="O175" s="36">
        <f t="shared" si="1016"/>
        <v>0</v>
      </c>
      <c r="P175" s="36">
        <f t="shared" si="1016"/>
        <v>0</v>
      </c>
      <c r="Q175" s="36">
        <f t="shared" si="1016"/>
        <v>0</v>
      </c>
      <c r="R175" s="36">
        <f t="shared" si="1016"/>
        <v>0</v>
      </c>
      <c r="S175" s="36">
        <f t="shared" si="1016"/>
        <v>0</v>
      </c>
    </row>
    <row r="176" spans="1:19" x14ac:dyDescent="0.25">
      <c r="A176" s="39" t="s">
        <v>54</v>
      </c>
      <c r="B176" s="39" t="s">
        <v>139</v>
      </c>
      <c r="C176" s="44">
        <v>400</v>
      </c>
      <c r="E176" s="11" t="str">
        <f t="shared" ref="E176" si="1017">IF($B176="","","Union-Hrly - Vacation Hours")</f>
        <v>Union-Hrly - Vacation Hours</v>
      </c>
      <c r="F176" s="11">
        <f t="shared" ca="1" si="808"/>
        <v>2018</v>
      </c>
      <c r="G176" s="11" t="str">
        <f t="shared" si="806"/>
        <v>003410</v>
      </c>
      <c r="H176" s="33">
        <f>IF(G176="","",($C176*'VACSICK EST'!C$50))</f>
        <v>16.927413149654573</v>
      </c>
      <c r="I176" s="33">
        <f>IF(H176="","",($C176*'VACSICK EST'!D$50))</f>
        <v>18.038373389621988</v>
      </c>
      <c r="J176" s="33">
        <f>IF(I176="","",($C176*'VACSICK EST'!E$50))</f>
        <v>19.149333629589396</v>
      </c>
      <c r="K176" s="33">
        <f>IF(J176="","",($C176*'VACSICK EST'!F$50))</f>
        <v>27.840169853476688</v>
      </c>
      <c r="L176" s="33">
        <f>IF(K176="","",($C176*'VACSICK EST'!G$50))</f>
        <v>34.777170178535428</v>
      </c>
      <c r="M176" s="33">
        <f>IF(L176="","",($C176*'VACSICK EST'!H$50))</f>
        <v>39.287504166100902</v>
      </c>
      <c r="N176" s="33">
        <f>IF(M176="","",($C176*'VACSICK EST'!I$50))</f>
        <v>45.468722354577359</v>
      </c>
      <c r="O176" s="33">
        <f>IF(N176="","",($C176*'VACSICK EST'!J$50))</f>
        <v>30.781663395505959</v>
      </c>
      <c r="P176" s="33">
        <f>IF(O176="","",($C176*'VACSICK EST'!K$50))</f>
        <v>27.407636000049372</v>
      </c>
      <c r="Q176" s="33">
        <f>IF(P176="","",($C176*'VACSICK EST'!L$50))</f>
        <v>36.17549880057441</v>
      </c>
      <c r="R176" s="33">
        <f>IF(Q176="","",($C176*'VACSICK EST'!M$50))</f>
        <v>34.683026584867079</v>
      </c>
      <c r="S176" s="33">
        <f>IF(R176="","",($C176*'VACSICK EST'!N$50))</f>
        <v>69.463488497446846</v>
      </c>
    </row>
    <row r="177" spans="1:19" x14ac:dyDescent="0.25">
      <c r="A177" s="39" t="s">
        <v>54</v>
      </c>
      <c r="B177" s="39" t="s">
        <v>95</v>
      </c>
      <c r="C177" s="44">
        <v>80</v>
      </c>
      <c r="E177" s="11" t="str">
        <f t="shared" ref="E177" si="1018">IF($B177="","","Union-Hrly - Sick Time Hours")</f>
        <v>Union-Hrly - Sick Time Hours</v>
      </c>
      <c r="F177" s="11">
        <f t="shared" ca="1" si="808"/>
        <v>2018</v>
      </c>
      <c r="G177" s="11" t="str">
        <f t="shared" si="806"/>
        <v>003410</v>
      </c>
      <c r="H177" s="33">
        <f>IF(G177="","",($C177*'VACSICK EST'!C$30))</f>
        <v>10.041259579744965</v>
      </c>
      <c r="I177" s="33">
        <f>IF(H177="","",($C177*'VACSICK EST'!D$30))</f>
        <v>8.6509257190792503</v>
      </c>
      <c r="J177" s="33">
        <f>IF(I177="","",($C177*'VACSICK EST'!E$30))</f>
        <v>7.973265615953097</v>
      </c>
      <c r="K177" s="33">
        <f>IF(J177="","",($C177*'VACSICK EST'!F$30))</f>
        <v>7.0625458756377002</v>
      </c>
      <c r="L177" s="33">
        <f>IF(K177="","",($C177*'VACSICK EST'!G$30))</f>
        <v>5.8563984262091795</v>
      </c>
      <c r="M177" s="33">
        <f>IF(L177="","",($C177*'VACSICK EST'!H$30))</f>
        <v>5.4358698476814844</v>
      </c>
      <c r="N177" s="33">
        <f>IF(M177="","",($C177*'VACSICK EST'!I$30))</f>
        <v>5.8290440086987054</v>
      </c>
      <c r="O177" s="33">
        <f>IF(N177="","",($C177*'VACSICK EST'!J$30))</f>
        <v>6.264891061032265</v>
      </c>
      <c r="P177" s="33">
        <f>IF(O177="","",($C177*'VACSICK EST'!K$30))</f>
        <v>5.7801707827466577</v>
      </c>
      <c r="Q177" s="33">
        <f>IF(P177="","",($C177*'VACSICK EST'!L$30))</f>
        <v>5.7119671017538742</v>
      </c>
      <c r="R177" s="33">
        <f>IF(Q177="","",($C177*'VACSICK EST'!M$30))</f>
        <v>5.3246285498055554</v>
      </c>
      <c r="S177" s="33">
        <f>IF(R177="","",($C177*'VACSICK EST'!N$30))</f>
        <v>6.0690334316572674</v>
      </c>
    </row>
    <row r="178" spans="1:19" x14ac:dyDescent="0.25">
      <c r="A178" s="39" t="s">
        <v>55</v>
      </c>
      <c r="B178" s="39" t="s">
        <v>93</v>
      </c>
      <c r="C178" s="44">
        <v>26</v>
      </c>
      <c r="E178" s="11" t="str">
        <f t="shared" ref="E178" si="1019">IF($B178="","","Union-Hrly - Headcount")</f>
        <v>Union-Hrly - Headcount</v>
      </c>
      <c r="F178" s="11">
        <f t="shared" ca="1" si="808"/>
        <v>2018</v>
      </c>
      <c r="G178" s="11" t="str">
        <f t="shared" si="806"/>
        <v>003430</v>
      </c>
      <c r="H178" s="13">
        <f t="shared" ref="H178" si="1020">IF(G178="","",(IF($C178=0,0,$C178)))</f>
        <v>26</v>
      </c>
      <c r="I178" s="13">
        <f t="shared" ref="I178" si="1021">IF(H178="","",(IF($C178=0,0,$C178)))</f>
        <v>26</v>
      </c>
      <c r="J178" s="13">
        <f t="shared" ref="J178" si="1022">IF(I178="","",(IF($C178=0,0,$C178)))</f>
        <v>26</v>
      </c>
      <c r="K178" s="13">
        <f t="shared" ref="K178" si="1023">IF(J178="","",(IF($C178=0,0,$C178)))</f>
        <v>26</v>
      </c>
      <c r="L178" s="13">
        <f t="shared" ref="L178" si="1024">IF(K178="","",(IF($C178=0,0,$C178)))</f>
        <v>26</v>
      </c>
      <c r="M178" s="13">
        <f t="shared" ref="M178" si="1025">IF(L178="","",(IF($C178=0,0,$C178)))</f>
        <v>26</v>
      </c>
      <c r="N178" s="13">
        <f t="shared" ref="N178" si="1026">IF(M178="","",(IF($C178=0,0,$C178)))</f>
        <v>26</v>
      </c>
      <c r="O178" s="13">
        <f t="shared" ref="O178" si="1027">IF(N178="","",(IF($C178=0,0,$C178)))</f>
        <v>26</v>
      </c>
      <c r="P178" s="13">
        <f t="shared" ref="P178" si="1028">IF(O178="","",(IF($C178=0,0,$C178)))</f>
        <v>26</v>
      </c>
      <c r="Q178" s="13">
        <f t="shared" ref="Q178" si="1029">IF(P178="","",(IF($C178=0,0,$C178)))</f>
        <v>26</v>
      </c>
      <c r="R178" s="13">
        <f t="shared" ref="R178" si="1030">IF(Q178="","",(IF($C178=0,0,$C178)))</f>
        <v>26</v>
      </c>
      <c r="S178" s="13">
        <f t="shared" ref="S178" si="1031">IF(R178="","",(IF($C178=0,0,$C178)))</f>
        <v>26</v>
      </c>
    </row>
    <row r="179" spans="1:19" x14ac:dyDescent="0.25">
      <c r="A179" s="39" t="s">
        <v>55</v>
      </c>
      <c r="B179" s="39" t="s">
        <v>92</v>
      </c>
      <c r="C179" s="44">
        <v>32.671923076923079</v>
      </c>
      <c r="E179" s="11" t="str">
        <f t="shared" ref="E179" si="1032">IF($B179="","","Union-Hrly - Avg Hourly Rate")</f>
        <v>Union-Hrly - Avg Hourly Rate</v>
      </c>
      <c r="F179" s="11">
        <f t="shared" ca="1" si="808"/>
        <v>2018</v>
      </c>
      <c r="G179" s="11" t="str">
        <f t="shared" si="806"/>
        <v>003430</v>
      </c>
      <c r="H179" s="12">
        <f t="shared" ref="H179" si="1033">IF(G179="","",(IF(C179=0,0,C179)*$G$4*$H$4*$I$4*$J$4))</f>
        <v>35.701492488076923</v>
      </c>
      <c r="I179" s="12">
        <f t="shared" ref="I179" si="1034">IF(H179="","",(+H179))</f>
        <v>35.701492488076923</v>
      </c>
      <c r="J179" s="12">
        <f t="shared" ref="J179" si="1035">IF(I179="","",(+I179))</f>
        <v>35.701492488076923</v>
      </c>
      <c r="K179" s="12">
        <f t="shared" ref="K179" si="1036">IF(J179="","",(+J179))</f>
        <v>35.701492488076923</v>
      </c>
      <c r="L179" s="12">
        <f t="shared" ref="L179" si="1037">IF(K179="","",(+K179))</f>
        <v>35.701492488076923</v>
      </c>
      <c r="M179" s="12">
        <f t="shared" ref="M179" si="1038">IF(L179="","",(+L179))</f>
        <v>35.701492488076923</v>
      </c>
      <c r="N179" s="12">
        <f t="shared" ref="N179" si="1039">IF(M179="","",(+M179))</f>
        <v>35.701492488076923</v>
      </c>
      <c r="O179" s="12">
        <f t="shared" ref="O179" si="1040">IF(N179="","",(+N179))</f>
        <v>35.701492488076923</v>
      </c>
      <c r="P179" s="12">
        <f t="shared" ref="P179" si="1041">IF(O179="","",(+O179))</f>
        <v>35.701492488076923</v>
      </c>
      <c r="Q179" s="12">
        <f t="shared" ref="Q179" si="1042">IF(P179="","",(+P179))</f>
        <v>35.701492488076923</v>
      </c>
      <c r="R179" s="12">
        <f t="shared" ref="R179" si="1043">IF(Q179="","",+Q179*$R$6)</f>
        <v>36.772537262719233</v>
      </c>
      <c r="S179" s="12">
        <f t="shared" ref="S179" si="1044">IF(R179="","",+R179)</f>
        <v>36.772537262719233</v>
      </c>
    </row>
    <row r="180" spans="1:19" x14ac:dyDescent="0.25">
      <c r="A180" s="39" t="s">
        <v>55</v>
      </c>
      <c r="B180" s="39" t="s">
        <v>169</v>
      </c>
      <c r="C180" s="44"/>
      <c r="E180" s="11" t="str">
        <f t="shared" ref="E180" si="1045">IF($B180="","","Union-Hrly - Other Offdty hrs/emp")</f>
        <v>Union-Hrly - Other Offdty hrs/emp</v>
      </c>
      <c r="F180" s="11">
        <f t="shared" ca="1" si="808"/>
        <v>2018</v>
      </c>
      <c r="G180" s="11" t="str">
        <f t="shared" si="806"/>
        <v>003430</v>
      </c>
      <c r="H180" s="36">
        <f t="shared" ref="H180:S180" si="1046">IF(G180="","",IF(H$7="FEB",8,0))</f>
        <v>0</v>
      </c>
      <c r="I180" s="36">
        <f t="shared" si="1046"/>
        <v>8</v>
      </c>
      <c r="J180" s="36">
        <f t="shared" si="1046"/>
        <v>0</v>
      </c>
      <c r="K180" s="36">
        <f t="shared" si="1046"/>
        <v>0</v>
      </c>
      <c r="L180" s="36">
        <f t="shared" si="1046"/>
        <v>0</v>
      </c>
      <c r="M180" s="36">
        <f t="shared" si="1046"/>
        <v>0</v>
      </c>
      <c r="N180" s="36">
        <f t="shared" si="1046"/>
        <v>0</v>
      </c>
      <c r="O180" s="36">
        <f t="shared" si="1046"/>
        <v>0</v>
      </c>
      <c r="P180" s="36">
        <f t="shared" si="1046"/>
        <v>0</v>
      </c>
      <c r="Q180" s="36">
        <f t="shared" si="1046"/>
        <v>0</v>
      </c>
      <c r="R180" s="36">
        <f t="shared" si="1046"/>
        <v>0</v>
      </c>
      <c r="S180" s="36">
        <f t="shared" si="1046"/>
        <v>0</v>
      </c>
    </row>
    <row r="181" spans="1:19" x14ac:dyDescent="0.25">
      <c r="A181" s="39" t="s">
        <v>55</v>
      </c>
      <c r="B181" s="39" t="s">
        <v>139</v>
      </c>
      <c r="C181" s="44">
        <v>3480</v>
      </c>
      <c r="E181" s="11" t="str">
        <f t="shared" ref="E181" si="1047">IF($B181="","","Union-Hrly - Vacation Hours")</f>
        <v>Union-Hrly - Vacation Hours</v>
      </c>
      <c r="F181" s="11">
        <f t="shared" ca="1" si="808"/>
        <v>2018</v>
      </c>
      <c r="G181" s="11" t="str">
        <f t="shared" si="806"/>
        <v>003430</v>
      </c>
      <c r="H181" s="33">
        <f>IF(G181="","",($C181*'VACSICK EST'!C$50))</f>
        <v>147.26849440199479</v>
      </c>
      <c r="I181" s="33">
        <f>IF(H181="","",($C181*'VACSICK EST'!D$50))</f>
        <v>156.93384848971129</v>
      </c>
      <c r="J181" s="33">
        <f>IF(I181="","",($C181*'VACSICK EST'!E$50))</f>
        <v>166.59920257742775</v>
      </c>
      <c r="K181" s="33">
        <f>IF(J181="","",($C181*'VACSICK EST'!F$50))</f>
        <v>242.20947772524718</v>
      </c>
      <c r="L181" s="33">
        <f>IF(K181="","",($C181*'VACSICK EST'!G$50))</f>
        <v>302.56138055325823</v>
      </c>
      <c r="M181" s="33">
        <f>IF(L181="","",($C181*'VACSICK EST'!H$50))</f>
        <v>341.80128624507785</v>
      </c>
      <c r="N181" s="33">
        <f>IF(M181="","",($C181*'VACSICK EST'!I$50))</f>
        <v>395.57788448482307</v>
      </c>
      <c r="O181" s="33">
        <f>IF(N181="","",($C181*'VACSICK EST'!J$50))</f>
        <v>267.80047154090187</v>
      </c>
      <c r="P181" s="33">
        <f>IF(O181="","",($C181*'VACSICK EST'!K$50))</f>
        <v>238.44643320042954</v>
      </c>
      <c r="Q181" s="33">
        <f>IF(P181="","",($C181*'VACSICK EST'!L$50))</f>
        <v>314.72683956499736</v>
      </c>
      <c r="R181" s="33">
        <f>IF(Q181="","",($C181*'VACSICK EST'!M$50))</f>
        <v>301.74233128834356</v>
      </c>
      <c r="S181" s="33">
        <f>IF(R181="","",($C181*'VACSICK EST'!N$50))</f>
        <v>604.3323499277875</v>
      </c>
    </row>
    <row r="182" spans="1:19" x14ac:dyDescent="0.25">
      <c r="A182" s="39" t="s">
        <v>55</v>
      </c>
      <c r="B182" s="39" t="s">
        <v>95</v>
      </c>
      <c r="C182" s="44">
        <v>1040</v>
      </c>
      <c r="E182" s="11" t="str">
        <f t="shared" ref="E182" si="1048">IF($B182="","","Union-Hrly - Sick Time Hours")</f>
        <v>Union-Hrly - Sick Time Hours</v>
      </c>
      <c r="F182" s="11">
        <f t="shared" ca="1" si="808"/>
        <v>2018</v>
      </c>
      <c r="G182" s="11" t="str">
        <f t="shared" si="806"/>
        <v>003430</v>
      </c>
      <c r="H182" s="33">
        <f>IF(G182="","",($C182*'VACSICK EST'!C$30))</f>
        <v>130.53637453668455</v>
      </c>
      <c r="I182" s="33">
        <f>IF(H182="","",($C182*'VACSICK EST'!D$30))</f>
        <v>112.46203434803024</v>
      </c>
      <c r="J182" s="33">
        <f>IF(I182="","",($C182*'VACSICK EST'!E$30))</f>
        <v>103.65245300739026</v>
      </c>
      <c r="K182" s="33">
        <f>IF(J182="","",($C182*'VACSICK EST'!F$30))</f>
        <v>91.813096383290102</v>
      </c>
      <c r="L182" s="33">
        <f>IF(K182="","",($C182*'VACSICK EST'!G$30))</f>
        <v>76.13317954071934</v>
      </c>
      <c r="M182" s="33">
        <f>IF(L182="","",($C182*'VACSICK EST'!H$30))</f>
        <v>70.666308019859301</v>
      </c>
      <c r="N182" s="33">
        <f>IF(M182="","",($C182*'VACSICK EST'!I$30))</f>
        <v>75.777572113083167</v>
      </c>
      <c r="O182" s="33">
        <f>IF(N182="","",($C182*'VACSICK EST'!J$30))</f>
        <v>81.44358379341945</v>
      </c>
      <c r="P182" s="33">
        <f>IF(O182="","",($C182*'VACSICK EST'!K$30))</f>
        <v>75.142220175706541</v>
      </c>
      <c r="Q182" s="33">
        <f>IF(P182="","",($C182*'VACSICK EST'!L$30))</f>
        <v>74.255572322800361</v>
      </c>
      <c r="R182" s="33">
        <f>IF(Q182="","",($C182*'VACSICK EST'!M$30))</f>
        <v>69.220171147472229</v>
      </c>
      <c r="S182" s="33">
        <f>IF(R182="","",($C182*'VACSICK EST'!N$30))</f>
        <v>78.897434611544469</v>
      </c>
    </row>
    <row r="183" spans="1:19" x14ac:dyDescent="0.25">
      <c r="A183" s="39" t="s">
        <v>58</v>
      </c>
      <c r="B183" s="39" t="s">
        <v>93</v>
      </c>
      <c r="C183" s="44">
        <v>2</v>
      </c>
      <c r="E183" s="11" t="str">
        <f t="shared" ref="E183" si="1049">IF($B183="","","Union-Hrly - Headcount")</f>
        <v>Union-Hrly - Headcount</v>
      </c>
      <c r="F183" s="11">
        <f t="shared" ca="1" si="808"/>
        <v>2018</v>
      </c>
      <c r="G183" s="11" t="str">
        <f t="shared" si="806"/>
        <v>003550</v>
      </c>
      <c r="H183" s="13">
        <f t="shared" ref="H183" si="1050">IF(G183="","",(IF($C183=0,0,$C183)))</f>
        <v>2</v>
      </c>
      <c r="I183" s="13">
        <f t="shared" ref="I183" si="1051">IF(H183="","",(IF($C183=0,0,$C183)))</f>
        <v>2</v>
      </c>
      <c r="J183" s="13">
        <f t="shared" ref="J183" si="1052">IF(I183="","",(IF($C183=0,0,$C183)))</f>
        <v>2</v>
      </c>
      <c r="K183" s="13">
        <f t="shared" ref="K183" si="1053">IF(J183="","",(IF($C183=0,0,$C183)))</f>
        <v>2</v>
      </c>
      <c r="L183" s="13">
        <f t="shared" ref="L183" si="1054">IF(K183="","",(IF($C183=0,0,$C183)))</f>
        <v>2</v>
      </c>
      <c r="M183" s="13">
        <f t="shared" ref="M183" si="1055">IF(L183="","",(IF($C183=0,0,$C183)))</f>
        <v>2</v>
      </c>
      <c r="N183" s="13">
        <f t="shared" ref="N183" si="1056">IF(M183="","",(IF($C183=0,0,$C183)))</f>
        <v>2</v>
      </c>
      <c r="O183" s="13">
        <f t="shared" ref="O183" si="1057">IF(N183="","",(IF($C183=0,0,$C183)))</f>
        <v>2</v>
      </c>
      <c r="P183" s="13">
        <f t="shared" ref="P183" si="1058">IF(O183="","",(IF($C183=0,0,$C183)))</f>
        <v>2</v>
      </c>
      <c r="Q183" s="13">
        <f t="shared" ref="Q183" si="1059">IF(P183="","",(IF($C183=0,0,$C183)))</f>
        <v>2</v>
      </c>
      <c r="R183" s="13">
        <f t="shared" ref="R183" si="1060">IF(Q183="","",(IF($C183=0,0,$C183)))</f>
        <v>2</v>
      </c>
      <c r="S183" s="13">
        <f t="shared" ref="S183" si="1061">IF(R183="","",(IF($C183=0,0,$C183)))</f>
        <v>2</v>
      </c>
    </row>
    <row r="184" spans="1:19" x14ac:dyDescent="0.25">
      <c r="A184" s="39" t="s">
        <v>58</v>
      </c>
      <c r="B184" s="39" t="s">
        <v>92</v>
      </c>
      <c r="C184" s="44">
        <v>35.474999999999994</v>
      </c>
      <c r="E184" s="11" t="str">
        <f t="shared" ref="E184" si="1062">IF($B184="","","Union-Hrly - Avg Hourly Rate")</f>
        <v>Union-Hrly - Avg Hourly Rate</v>
      </c>
      <c r="F184" s="11">
        <f t="shared" ca="1" si="808"/>
        <v>2018</v>
      </c>
      <c r="G184" s="11" t="str">
        <f t="shared" si="806"/>
        <v>003550</v>
      </c>
      <c r="H184" s="12">
        <f t="shared" ref="H184" si="1063">IF(G184="","",(IF(C184=0,0,C184)*$G$4*$H$4*$I$4*$J$4))</f>
        <v>38.764490324999997</v>
      </c>
      <c r="I184" s="12">
        <f t="shared" ref="I184" si="1064">IF(H184="","",(+H184))</f>
        <v>38.764490324999997</v>
      </c>
      <c r="J184" s="12">
        <f t="shared" ref="J184" si="1065">IF(I184="","",(+I184))</f>
        <v>38.764490324999997</v>
      </c>
      <c r="K184" s="12">
        <f t="shared" ref="K184" si="1066">IF(J184="","",(+J184))</f>
        <v>38.764490324999997</v>
      </c>
      <c r="L184" s="12">
        <f t="shared" ref="L184" si="1067">IF(K184="","",(+K184))</f>
        <v>38.764490324999997</v>
      </c>
      <c r="M184" s="12">
        <f t="shared" ref="M184" si="1068">IF(L184="","",(+L184))</f>
        <v>38.764490324999997</v>
      </c>
      <c r="N184" s="12">
        <f t="shared" ref="N184" si="1069">IF(M184="","",(+M184))</f>
        <v>38.764490324999997</v>
      </c>
      <c r="O184" s="12">
        <f t="shared" ref="O184" si="1070">IF(N184="","",(+N184))</f>
        <v>38.764490324999997</v>
      </c>
      <c r="P184" s="12">
        <f t="shared" ref="P184" si="1071">IF(O184="","",(+O184))</f>
        <v>38.764490324999997</v>
      </c>
      <c r="Q184" s="12">
        <f t="shared" ref="Q184" si="1072">IF(P184="","",(+P184))</f>
        <v>38.764490324999997</v>
      </c>
      <c r="R184" s="12">
        <f t="shared" ref="R184" si="1073">IF(Q184="","",+Q184*$R$6)</f>
        <v>39.927425034750001</v>
      </c>
      <c r="S184" s="12">
        <f t="shared" ref="S184" si="1074">IF(R184="","",+R184)</f>
        <v>39.927425034750001</v>
      </c>
    </row>
    <row r="185" spans="1:19" x14ac:dyDescent="0.25">
      <c r="A185" s="39" t="s">
        <v>58</v>
      </c>
      <c r="B185" s="39" t="s">
        <v>169</v>
      </c>
      <c r="C185" s="44"/>
      <c r="E185" s="11" t="str">
        <f t="shared" ref="E185" si="1075">IF($B185="","","Union-Hrly - Other Offdty hrs/emp")</f>
        <v>Union-Hrly - Other Offdty hrs/emp</v>
      </c>
      <c r="F185" s="11">
        <f t="shared" ca="1" si="808"/>
        <v>2018</v>
      </c>
      <c r="G185" s="11" t="str">
        <f t="shared" si="806"/>
        <v>003550</v>
      </c>
      <c r="H185" s="36">
        <f t="shared" ref="H185:S185" si="1076">IF(G185="","",IF(H$7="FEB",8,0))</f>
        <v>0</v>
      </c>
      <c r="I185" s="36">
        <f t="shared" si="1076"/>
        <v>8</v>
      </c>
      <c r="J185" s="36">
        <f t="shared" si="1076"/>
        <v>0</v>
      </c>
      <c r="K185" s="36">
        <f t="shared" si="1076"/>
        <v>0</v>
      </c>
      <c r="L185" s="36">
        <f t="shared" si="1076"/>
        <v>0</v>
      </c>
      <c r="M185" s="36">
        <f t="shared" si="1076"/>
        <v>0</v>
      </c>
      <c r="N185" s="36">
        <f t="shared" si="1076"/>
        <v>0</v>
      </c>
      <c r="O185" s="36">
        <f t="shared" si="1076"/>
        <v>0</v>
      </c>
      <c r="P185" s="36">
        <f t="shared" si="1076"/>
        <v>0</v>
      </c>
      <c r="Q185" s="36">
        <f t="shared" si="1076"/>
        <v>0</v>
      </c>
      <c r="R185" s="36">
        <f t="shared" si="1076"/>
        <v>0</v>
      </c>
      <c r="S185" s="36">
        <f t="shared" si="1076"/>
        <v>0</v>
      </c>
    </row>
    <row r="186" spans="1:19" x14ac:dyDescent="0.25">
      <c r="A186" s="39" t="s">
        <v>58</v>
      </c>
      <c r="B186" s="39" t="s">
        <v>139</v>
      </c>
      <c r="C186" s="44">
        <v>320</v>
      </c>
      <c r="E186" s="11" t="str">
        <f t="shared" ref="E186" si="1077">IF($B186="","","Union-Hrly - Vacation Hours")</f>
        <v>Union-Hrly - Vacation Hours</v>
      </c>
      <c r="F186" s="11">
        <f t="shared" ca="1" si="808"/>
        <v>2018</v>
      </c>
      <c r="G186" s="11" t="str">
        <f t="shared" si="806"/>
        <v>003550</v>
      </c>
      <c r="H186" s="33">
        <f>IF(G186="","",($C186*'VACSICK EST'!C$50))</f>
        <v>13.54193051972366</v>
      </c>
      <c r="I186" s="33">
        <f>IF(H186="","",($C186*'VACSICK EST'!D$50))</f>
        <v>14.430698711697589</v>
      </c>
      <c r="J186" s="33">
        <f>IF(I186="","",($C186*'VACSICK EST'!E$50))</f>
        <v>15.319466903671517</v>
      </c>
      <c r="K186" s="33">
        <f>IF(J186="","",($C186*'VACSICK EST'!F$50))</f>
        <v>22.272135882781349</v>
      </c>
      <c r="L186" s="33">
        <f>IF(K186="","",($C186*'VACSICK EST'!G$50))</f>
        <v>27.821736142828343</v>
      </c>
      <c r="M186" s="33">
        <f>IF(L186="","",($C186*'VACSICK EST'!H$50))</f>
        <v>31.43000333288072</v>
      </c>
      <c r="N186" s="33">
        <f>IF(M186="","",($C186*'VACSICK EST'!I$50))</f>
        <v>36.374977883661892</v>
      </c>
      <c r="O186" s="33">
        <f>IF(N186="","",($C186*'VACSICK EST'!J$50))</f>
        <v>24.625330716404768</v>
      </c>
      <c r="P186" s="33">
        <f>IF(O186="","",($C186*'VACSICK EST'!K$50))</f>
        <v>21.926108800039501</v>
      </c>
      <c r="Q186" s="33">
        <f>IF(P186="","",($C186*'VACSICK EST'!L$50))</f>
        <v>28.940399040459525</v>
      </c>
      <c r="R186" s="33">
        <f>IF(Q186="","",($C186*'VACSICK EST'!M$50))</f>
        <v>27.746421267893663</v>
      </c>
      <c r="S186" s="33">
        <f>IF(R186="","",($C186*'VACSICK EST'!N$50))</f>
        <v>55.570790797957478</v>
      </c>
    </row>
    <row r="187" spans="1:19" x14ac:dyDescent="0.25">
      <c r="A187" s="39" t="s">
        <v>58</v>
      </c>
      <c r="B187" s="39" t="s">
        <v>95</v>
      </c>
      <c r="C187" s="44">
        <v>80</v>
      </c>
      <c r="E187" s="11" t="str">
        <f t="shared" ref="E187" si="1078">IF($B187="","","Union-Hrly - Sick Time Hours")</f>
        <v>Union-Hrly - Sick Time Hours</v>
      </c>
      <c r="F187" s="11">
        <f t="shared" ca="1" si="808"/>
        <v>2018</v>
      </c>
      <c r="G187" s="11" t="str">
        <f t="shared" si="806"/>
        <v>003550</v>
      </c>
      <c r="H187" s="33">
        <f>IF(G187="","",($C187*'VACSICK EST'!C$30))</f>
        <v>10.041259579744965</v>
      </c>
      <c r="I187" s="33">
        <f>IF(H187="","",($C187*'VACSICK EST'!D$30))</f>
        <v>8.6509257190792503</v>
      </c>
      <c r="J187" s="33">
        <f>IF(I187="","",($C187*'VACSICK EST'!E$30))</f>
        <v>7.973265615953097</v>
      </c>
      <c r="K187" s="33">
        <f>IF(J187="","",($C187*'VACSICK EST'!F$30))</f>
        <v>7.0625458756377002</v>
      </c>
      <c r="L187" s="33">
        <f>IF(K187="","",($C187*'VACSICK EST'!G$30))</f>
        <v>5.8563984262091795</v>
      </c>
      <c r="M187" s="33">
        <f>IF(L187="","",($C187*'VACSICK EST'!H$30))</f>
        <v>5.4358698476814844</v>
      </c>
      <c r="N187" s="33">
        <f>IF(M187="","",($C187*'VACSICK EST'!I$30))</f>
        <v>5.8290440086987054</v>
      </c>
      <c r="O187" s="33">
        <f>IF(N187="","",($C187*'VACSICK EST'!J$30))</f>
        <v>6.264891061032265</v>
      </c>
      <c r="P187" s="33">
        <f>IF(O187="","",($C187*'VACSICK EST'!K$30))</f>
        <v>5.7801707827466577</v>
      </c>
      <c r="Q187" s="33">
        <f>IF(P187="","",($C187*'VACSICK EST'!L$30))</f>
        <v>5.7119671017538742</v>
      </c>
      <c r="R187" s="33">
        <f>IF(Q187="","",($C187*'VACSICK EST'!M$30))</f>
        <v>5.3246285498055554</v>
      </c>
      <c r="S187" s="33">
        <f>IF(R187="","",($C187*'VACSICK EST'!N$30))</f>
        <v>6.0690334316572674</v>
      </c>
    </row>
    <row r="188" spans="1:19" x14ac:dyDescent="0.25">
      <c r="A188" s="39" t="s">
        <v>60</v>
      </c>
      <c r="B188" s="39" t="s">
        <v>93</v>
      </c>
      <c r="C188" s="44">
        <v>25</v>
      </c>
      <c r="E188" s="11" t="str">
        <f t="shared" ref="E188" si="1079">IF($B188="","","Union-Hrly - Headcount")</f>
        <v>Union-Hrly - Headcount</v>
      </c>
      <c r="F188" s="11">
        <f t="shared" ca="1" si="808"/>
        <v>2018</v>
      </c>
      <c r="G188" s="11" t="str">
        <f t="shared" si="806"/>
        <v>004040</v>
      </c>
      <c r="H188" s="13">
        <f t="shared" ref="H188" si="1080">IF(G188="","",(IF($C188=0,0,$C188)))</f>
        <v>25</v>
      </c>
      <c r="I188" s="13">
        <f t="shared" ref="I188" si="1081">IF(H188="","",(IF($C188=0,0,$C188)))</f>
        <v>25</v>
      </c>
      <c r="J188" s="13">
        <f t="shared" ref="J188" si="1082">IF(I188="","",(IF($C188=0,0,$C188)))</f>
        <v>25</v>
      </c>
      <c r="K188" s="13">
        <f t="shared" ref="K188" si="1083">IF(J188="","",(IF($C188=0,0,$C188)))</f>
        <v>25</v>
      </c>
      <c r="L188" s="13">
        <f t="shared" ref="L188" si="1084">IF(K188="","",(IF($C188=0,0,$C188)))</f>
        <v>25</v>
      </c>
      <c r="M188" s="13">
        <f t="shared" ref="M188" si="1085">IF(L188="","",(IF($C188=0,0,$C188)))</f>
        <v>25</v>
      </c>
      <c r="N188" s="13">
        <f t="shared" ref="N188" si="1086">IF(M188="","",(IF($C188=0,0,$C188)))</f>
        <v>25</v>
      </c>
      <c r="O188" s="13">
        <f t="shared" ref="O188" si="1087">IF(N188="","",(IF($C188=0,0,$C188)))</f>
        <v>25</v>
      </c>
      <c r="P188" s="13">
        <f t="shared" ref="P188" si="1088">IF(O188="","",(IF($C188=0,0,$C188)))</f>
        <v>25</v>
      </c>
      <c r="Q188" s="13">
        <f t="shared" ref="Q188" si="1089">IF(P188="","",(IF($C188=0,0,$C188)))</f>
        <v>25</v>
      </c>
      <c r="R188" s="13">
        <f t="shared" ref="R188" si="1090">IF(Q188="","",(IF($C188=0,0,$C188)))</f>
        <v>25</v>
      </c>
      <c r="S188" s="13">
        <f t="shared" ref="S188" si="1091">IF(R188="","",(IF($C188=0,0,$C188)))</f>
        <v>25</v>
      </c>
    </row>
    <row r="189" spans="1:19" x14ac:dyDescent="0.25">
      <c r="A189" s="39" t="s">
        <v>60</v>
      </c>
      <c r="B189" s="39" t="s">
        <v>92</v>
      </c>
      <c r="C189" s="44">
        <v>33.465600000000002</v>
      </c>
      <c r="E189" s="11" t="str">
        <f t="shared" ref="E189" si="1092">IF($B189="","","Union-Hrly - Avg Hourly Rate")</f>
        <v>Union-Hrly - Avg Hourly Rate</v>
      </c>
      <c r="F189" s="11">
        <f t="shared" ca="1" si="808"/>
        <v>2018</v>
      </c>
      <c r="G189" s="11" t="str">
        <f t="shared" si="806"/>
        <v>004040</v>
      </c>
      <c r="H189" s="12">
        <f t="shared" ref="H189" si="1093">IF(G189="","",(IF(C189=0,0,C189)*$G$4*$H$4*$I$4*$J$4))</f>
        <v>36.568764691200009</v>
      </c>
      <c r="I189" s="12">
        <f t="shared" ref="I189" si="1094">IF(H189="","",(+H189))</f>
        <v>36.568764691200009</v>
      </c>
      <c r="J189" s="12">
        <f t="shared" ref="J189" si="1095">IF(I189="","",(+I189))</f>
        <v>36.568764691200009</v>
      </c>
      <c r="K189" s="12">
        <f t="shared" ref="K189" si="1096">IF(J189="","",(+J189))</f>
        <v>36.568764691200009</v>
      </c>
      <c r="L189" s="12">
        <f t="shared" ref="L189" si="1097">IF(K189="","",(+K189))</f>
        <v>36.568764691200009</v>
      </c>
      <c r="M189" s="12">
        <f t="shared" ref="M189" si="1098">IF(L189="","",(+L189))</f>
        <v>36.568764691200009</v>
      </c>
      <c r="N189" s="12">
        <f t="shared" ref="N189" si="1099">IF(M189="","",(+M189))</f>
        <v>36.568764691200009</v>
      </c>
      <c r="O189" s="12">
        <f t="shared" ref="O189" si="1100">IF(N189="","",(+N189))</f>
        <v>36.568764691200009</v>
      </c>
      <c r="P189" s="12">
        <f t="shared" ref="P189" si="1101">IF(O189="","",(+O189))</f>
        <v>36.568764691200009</v>
      </c>
      <c r="Q189" s="12">
        <f t="shared" ref="Q189" si="1102">IF(P189="","",(+P189))</f>
        <v>36.568764691200009</v>
      </c>
      <c r="R189" s="12">
        <f t="shared" ref="R189" si="1103">IF(Q189="","",+Q189*$R$6)</f>
        <v>37.665827631936011</v>
      </c>
      <c r="S189" s="12">
        <f t="shared" ref="S189" si="1104">IF(R189="","",+R189)</f>
        <v>37.665827631936011</v>
      </c>
    </row>
    <row r="190" spans="1:19" x14ac:dyDescent="0.25">
      <c r="A190" s="39" t="s">
        <v>60</v>
      </c>
      <c r="B190" s="39" t="s">
        <v>169</v>
      </c>
      <c r="C190" s="44"/>
      <c r="E190" s="11" t="str">
        <f t="shared" ref="E190" si="1105">IF($B190="","","Union-Hrly - Other Offdty hrs/emp")</f>
        <v>Union-Hrly - Other Offdty hrs/emp</v>
      </c>
      <c r="F190" s="11">
        <f t="shared" ca="1" si="808"/>
        <v>2018</v>
      </c>
      <c r="G190" s="11" t="str">
        <f t="shared" si="806"/>
        <v>004040</v>
      </c>
      <c r="H190" s="36">
        <f t="shared" ref="H190:S190" si="1106">IF(G190="","",IF(H$7="FEB",8,0))</f>
        <v>0</v>
      </c>
      <c r="I190" s="36">
        <f t="shared" si="1106"/>
        <v>8</v>
      </c>
      <c r="J190" s="36">
        <f t="shared" si="1106"/>
        <v>0</v>
      </c>
      <c r="K190" s="36">
        <f t="shared" si="1106"/>
        <v>0</v>
      </c>
      <c r="L190" s="36">
        <f t="shared" si="1106"/>
        <v>0</v>
      </c>
      <c r="M190" s="36">
        <f t="shared" si="1106"/>
        <v>0</v>
      </c>
      <c r="N190" s="36">
        <f t="shared" si="1106"/>
        <v>0</v>
      </c>
      <c r="O190" s="36">
        <f t="shared" si="1106"/>
        <v>0</v>
      </c>
      <c r="P190" s="36">
        <f t="shared" si="1106"/>
        <v>0</v>
      </c>
      <c r="Q190" s="36">
        <f t="shared" si="1106"/>
        <v>0</v>
      </c>
      <c r="R190" s="36">
        <f t="shared" si="1106"/>
        <v>0</v>
      </c>
      <c r="S190" s="36">
        <f t="shared" si="1106"/>
        <v>0</v>
      </c>
    </row>
    <row r="191" spans="1:19" x14ac:dyDescent="0.25">
      <c r="A191" s="39" t="s">
        <v>60</v>
      </c>
      <c r="B191" s="39" t="s">
        <v>139</v>
      </c>
      <c r="C191" s="44">
        <v>3760</v>
      </c>
      <c r="E191" s="11" t="str">
        <f t="shared" ref="E191" si="1107">IF($B191="","","Union-Hrly - Vacation Hours")</f>
        <v>Union-Hrly - Vacation Hours</v>
      </c>
      <c r="F191" s="11">
        <f t="shared" ca="1" si="808"/>
        <v>2018</v>
      </c>
      <c r="G191" s="11" t="str">
        <f t="shared" si="806"/>
        <v>004040</v>
      </c>
      <c r="H191" s="33">
        <f>IF(G191="","",($C191*'VACSICK EST'!C$50))</f>
        <v>159.11768360675299</v>
      </c>
      <c r="I191" s="33">
        <f>IF(H191="","",($C191*'VACSICK EST'!D$50))</f>
        <v>169.56070986244669</v>
      </c>
      <c r="J191" s="33">
        <f>IF(I191="","",($C191*'VACSICK EST'!E$50))</f>
        <v>180.00373611814032</v>
      </c>
      <c r="K191" s="33">
        <f>IF(J191="","",($C191*'VACSICK EST'!F$50))</f>
        <v>261.69759662268086</v>
      </c>
      <c r="L191" s="33">
        <f>IF(K191="","",($C191*'VACSICK EST'!G$50))</f>
        <v>326.90539967823304</v>
      </c>
      <c r="M191" s="33">
        <f>IF(L191="","",($C191*'VACSICK EST'!H$50))</f>
        <v>369.30253916134848</v>
      </c>
      <c r="N191" s="33">
        <f>IF(M191="","",($C191*'VACSICK EST'!I$50))</f>
        <v>427.40599013302722</v>
      </c>
      <c r="O191" s="33">
        <f>IF(N191="","",($C191*'VACSICK EST'!J$50))</f>
        <v>289.34763591775601</v>
      </c>
      <c r="P191" s="33">
        <f>IF(O191="","",($C191*'VACSICK EST'!K$50))</f>
        <v>257.6317784004641</v>
      </c>
      <c r="Q191" s="33">
        <f>IF(P191="","",($C191*'VACSICK EST'!L$50))</f>
        <v>340.04968872539945</v>
      </c>
      <c r="R191" s="33">
        <f>IF(Q191="","",($C191*'VACSICK EST'!M$50))</f>
        <v>326.02044989775055</v>
      </c>
      <c r="S191" s="33">
        <f>IF(R191="","",($C191*'VACSICK EST'!N$50))</f>
        <v>652.95679187600035</v>
      </c>
    </row>
    <row r="192" spans="1:19" x14ac:dyDescent="0.25">
      <c r="A192" s="39" t="s">
        <v>60</v>
      </c>
      <c r="B192" s="39" t="s">
        <v>95</v>
      </c>
      <c r="C192" s="44">
        <v>1000</v>
      </c>
      <c r="E192" s="11" t="str">
        <f t="shared" ref="E192" si="1108">IF($B192="","","Union-Hrly - Sick Time Hours")</f>
        <v>Union-Hrly - Sick Time Hours</v>
      </c>
      <c r="F192" s="11">
        <f t="shared" ca="1" si="808"/>
        <v>2018</v>
      </c>
      <c r="G192" s="11" t="str">
        <f t="shared" si="806"/>
        <v>004040</v>
      </c>
      <c r="H192" s="33">
        <f>IF(G192="","",($C192*'VACSICK EST'!C$30))</f>
        <v>125.51574474681208</v>
      </c>
      <c r="I192" s="33">
        <f>IF(H192="","",($C192*'VACSICK EST'!D$30))</f>
        <v>108.13657148849062</v>
      </c>
      <c r="J192" s="33">
        <f>IF(I192="","",($C192*'VACSICK EST'!E$30))</f>
        <v>99.665820199413716</v>
      </c>
      <c r="K192" s="33">
        <f>IF(J192="","",($C192*'VACSICK EST'!F$30))</f>
        <v>88.281823445471247</v>
      </c>
      <c r="L192" s="33">
        <f>IF(K192="","",($C192*'VACSICK EST'!G$30))</f>
        <v>73.204980327614749</v>
      </c>
      <c r="M192" s="33">
        <f>IF(L192="","",($C192*'VACSICK EST'!H$30))</f>
        <v>67.948373096018557</v>
      </c>
      <c r="N192" s="33">
        <f>IF(M192="","",($C192*'VACSICK EST'!I$30))</f>
        <v>72.863050108733816</v>
      </c>
      <c r="O192" s="33">
        <f>IF(N192="","",($C192*'VACSICK EST'!J$30))</f>
        <v>78.311138262903313</v>
      </c>
      <c r="P192" s="33">
        <f>IF(O192="","",($C192*'VACSICK EST'!K$30))</f>
        <v>72.252134784333222</v>
      </c>
      <c r="Q192" s="33">
        <f>IF(P192="","",($C192*'VACSICK EST'!L$30))</f>
        <v>71.399588771923433</v>
      </c>
      <c r="R192" s="33">
        <f>IF(Q192="","",($C192*'VACSICK EST'!M$30))</f>
        <v>66.557856872569445</v>
      </c>
      <c r="S192" s="33">
        <f>IF(R192="","",($C192*'VACSICK EST'!N$30))</f>
        <v>75.862917895715839</v>
      </c>
    </row>
    <row r="193" spans="1:19" x14ac:dyDescent="0.25">
      <c r="A193" s="39" t="s">
        <v>61</v>
      </c>
      <c r="B193" s="39" t="s">
        <v>93</v>
      </c>
      <c r="C193" s="44">
        <v>16</v>
      </c>
      <c r="E193" s="11" t="str">
        <f t="shared" ref="E193" si="1109">IF($B193="","","Union-Hrly - Headcount")</f>
        <v>Union-Hrly - Headcount</v>
      </c>
      <c r="F193" s="11">
        <f t="shared" ca="1" si="808"/>
        <v>2018</v>
      </c>
      <c r="G193" s="11" t="str">
        <f t="shared" si="806"/>
        <v>004060</v>
      </c>
      <c r="H193" s="13">
        <f t="shared" ref="H193" si="1110">IF(G193="","",(IF($C193=0,0,$C193)))</f>
        <v>16</v>
      </c>
      <c r="I193" s="13">
        <f t="shared" ref="I193" si="1111">IF(H193="","",(IF($C193=0,0,$C193)))</f>
        <v>16</v>
      </c>
      <c r="J193" s="13">
        <f t="shared" ref="J193" si="1112">IF(I193="","",(IF($C193=0,0,$C193)))</f>
        <v>16</v>
      </c>
      <c r="K193" s="13">
        <f t="shared" ref="K193" si="1113">IF(J193="","",(IF($C193=0,0,$C193)))</f>
        <v>16</v>
      </c>
      <c r="L193" s="13">
        <f t="shared" ref="L193" si="1114">IF(K193="","",(IF($C193=0,0,$C193)))</f>
        <v>16</v>
      </c>
      <c r="M193" s="13">
        <f t="shared" ref="M193" si="1115">IF(L193="","",(IF($C193=0,0,$C193)))</f>
        <v>16</v>
      </c>
      <c r="N193" s="13">
        <f t="shared" ref="N193" si="1116">IF(M193="","",(IF($C193=0,0,$C193)))</f>
        <v>16</v>
      </c>
      <c r="O193" s="13">
        <f t="shared" ref="O193" si="1117">IF(N193="","",(IF($C193=0,0,$C193)))</f>
        <v>16</v>
      </c>
      <c r="P193" s="13">
        <f t="shared" ref="P193" si="1118">IF(O193="","",(IF($C193=0,0,$C193)))</f>
        <v>16</v>
      </c>
      <c r="Q193" s="13">
        <f t="shared" ref="Q193" si="1119">IF(P193="","",(IF($C193=0,0,$C193)))</f>
        <v>16</v>
      </c>
      <c r="R193" s="13">
        <f t="shared" ref="R193" si="1120">IF(Q193="","",(IF($C193=0,0,$C193)))</f>
        <v>16</v>
      </c>
      <c r="S193" s="13">
        <f t="shared" ref="S193" si="1121">IF(R193="","",(IF($C193=0,0,$C193)))</f>
        <v>16</v>
      </c>
    </row>
    <row r="194" spans="1:19" x14ac:dyDescent="0.25">
      <c r="A194" s="39" t="s">
        <v>61</v>
      </c>
      <c r="B194" s="39" t="s">
        <v>92</v>
      </c>
      <c r="C194" s="44">
        <v>35.290000000000006</v>
      </c>
      <c r="E194" s="11" t="str">
        <f t="shared" ref="E194" si="1122">IF($B194="","","Union-Hrly - Avg Hourly Rate")</f>
        <v>Union-Hrly - Avg Hourly Rate</v>
      </c>
      <c r="F194" s="11">
        <f t="shared" ca="1" si="808"/>
        <v>2018</v>
      </c>
      <c r="G194" s="11" t="str">
        <f t="shared" si="806"/>
        <v>004060</v>
      </c>
      <c r="H194" s="12">
        <f t="shared" ref="H194" si="1123">IF(G194="","",(IF(C194=0,0,C194)*$G$4*$H$4*$I$4*$J$4))</f>
        <v>38.562335830000009</v>
      </c>
      <c r="I194" s="12">
        <f t="shared" ref="I194" si="1124">IF(H194="","",(+H194))</f>
        <v>38.562335830000009</v>
      </c>
      <c r="J194" s="12">
        <f t="shared" ref="J194" si="1125">IF(I194="","",(+I194))</f>
        <v>38.562335830000009</v>
      </c>
      <c r="K194" s="12">
        <f t="shared" ref="K194" si="1126">IF(J194="","",(+J194))</f>
        <v>38.562335830000009</v>
      </c>
      <c r="L194" s="12">
        <f t="shared" ref="L194" si="1127">IF(K194="","",(+K194))</f>
        <v>38.562335830000009</v>
      </c>
      <c r="M194" s="12">
        <f t="shared" ref="M194" si="1128">IF(L194="","",(+L194))</f>
        <v>38.562335830000009</v>
      </c>
      <c r="N194" s="12">
        <f t="shared" ref="N194" si="1129">IF(M194="","",(+M194))</f>
        <v>38.562335830000009</v>
      </c>
      <c r="O194" s="12">
        <f t="shared" ref="O194" si="1130">IF(N194="","",(+N194))</f>
        <v>38.562335830000009</v>
      </c>
      <c r="P194" s="12">
        <f t="shared" ref="P194" si="1131">IF(O194="","",(+O194))</f>
        <v>38.562335830000009</v>
      </c>
      <c r="Q194" s="12">
        <f t="shared" ref="Q194" si="1132">IF(P194="","",(+P194))</f>
        <v>38.562335830000009</v>
      </c>
      <c r="R194" s="12">
        <f t="shared" ref="R194" si="1133">IF(Q194="","",+Q194*$R$6)</f>
        <v>39.719205904900008</v>
      </c>
      <c r="S194" s="12">
        <f t="shared" ref="S194" si="1134">IF(R194="","",+R194)</f>
        <v>39.719205904900008</v>
      </c>
    </row>
    <row r="195" spans="1:19" x14ac:dyDescent="0.25">
      <c r="A195" s="39" t="s">
        <v>61</v>
      </c>
      <c r="B195" s="39" t="s">
        <v>169</v>
      </c>
      <c r="C195" s="44"/>
      <c r="E195" s="11" t="str">
        <f t="shared" ref="E195" si="1135">IF($B195="","","Union-Hrly - Other Offdty hrs/emp")</f>
        <v>Union-Hrly - Other Offdty hrs/emp</v>
      </c>
      <c r="F195" s="11">
        <f t="shared" ca="1" si="808"/>
        <v>2018</v>
      </c>
      <c r="G195" s="11" t="str">
        <f t="shared" si="806"/>
        <v>004060</v>
      </c>
      <c r="H195" s="36">
        <f t="shared" ref="H195:S195" si="1136">IF(G195="","",IF(H$7="FEB",8,0))</f>
        <v>0</v>
      </c>
      <c r="I195" s="36">
        <f t="shared" si="1136"/>
        <v>8</v>
      </c>
      <c r="J195" s="36">
        <f t="shared" si="1136"/>
        <v>0</v>
      </c>
      <c r="K195" s="36">
        <f t="shared" si="1136"/>
        <v>0</v>
      </c>
      <c r="L195" s="36">
        <f t="shared" si="1136"/>
        <v>0</v>
      </c>
      <c r="M195" s="36">
        <f t="shared" si="1136"/>
        <v>0</v>
      </c>
      <c r="N195" s="36">
        <f t="shared" si="1136"/>
        <v>0</v>
      </c>
      <c r="O195" s="36">
        <f t="shared" si="1136"/>
        <v>0</v>
      </c>
      <c r="P195" s="36">
        <f t="shared" si="1136"/>
        <v>0</v>
      </c>
      <c r="Q195" s="36">
        <f t="shared" si="1136"/>
        <v>0</v>
      </c>
      <c r="R195" s="36">
        <f t="shared" si="1136"/>
        <v>0</v>
      </c>
      <c r="S195" s="36">
        <f t="shared" si="1136"/>
        <v>0</v>
      </c>
    </row>
    <row r="196" spans="1:19" x14ac:dyDescent="0.25">
      <c r="A196" s="39" t="s">
        <v>61</v>
      </c>
      <c r="B196" s="39" t="s">
        <v>139</v>
      </c>
      <c r="C196" s="44">
        <v>3200</v>
      </c>
      <c r="E196" s="11" t="str">
        <f t="shared" ref="E196" si="1137">IF($B196="","","Union-Hrly - Vacation Hours")</f>
        <v>Union-Hrly - Vacation Hours</v>
      </c>
      <c r="F196" s="11">
        <f t="shared" ca="1" si="808"/>
        <v>2018</v>
      </c>
      <c r="G196" s="11" t="str">
        <f t="shared" si="806"/>
        <v>004060</v>
      </c>
      <c r="H196" s="33">
        <f>IF(G196="","",($C196*'VACSICK EST'!C$50))</f>
        <v>135.41930519723658</v>
      </c>
      <c r="I196" s="33">
        <f>IF(H196="","",($C196*'VACSICK EST'!D$50))</f>
        <v>144.3069871169759</v>
      </c>
      <c r="J196" s="33">
        <f>IF(I196="","",($C196*'VACSICK EST'!E$50))</f>
        <v>153.19466903671517</v>
      </c>
      <c r="K196" s="33">
        <f>IF(J196="","",($C196*'VACSICK EST'!F$50))</f>
        <v>222.7213588278135</v>
      </c>
      <c r="L196" s="33">
        <f>IF(K196="","",($C196*'VACSICK EST'!G$50))</f>
        <v>278.21736142828343</v>
      </c>
      <c r="M196" s="33">
        <f>IF(L196="","",($C196*'VACSICK EST'!H$50))</f>
        <v>314.30003332880722</v>
      </c>
      <c r="N196" s="33">
        <f>IF(M196="","",($C196*'VACSICK EST'!I$50))</f>
        <v>363.74977883661887</v>
      </c>
      <c r="O196" s="33">
        <f>IF(N196="","",($C196*'VACSICK EST'!J$50))</f>
        <v>246.25330716404767</v>
      </c>
      <c r="P196" s="33">
        <f>IF(O196="","",($C196*'VACSICK EST'!K$50))</f>
        <v>219.26108800039498</v>
      </c>
      <c r="Q196" s="33">
        <f>IF(P196="","",($C196*'VACSICK EST'!L$50))</f>
        <v>289.40399040459528</v>
      </c>
      <c r="R196" s="33">
        <f>IF(Q196="","",($C196*'VACSICK EST'!M$50))</f>
        <v>277.46421267893663</v>
      </c>
      <c r="S196" s="33">
        <f>IF(R196="","",($C196*'VACSICK EST'!N$50))</f>
        <v>555.70790797957477</v>
      </c>
    </row>
    <row r="197" spans="1:19" x14ac:dyDescent="0.25">
      <c r="A197" s="39" t="s">
        <v>61</v>
      </c>
      <c r="B197" s="39" t="s">
        <v>95</v>
      </c>
      <c r="C197" s="44">
        <v>640</v>
      </c>
      <c r="E197" s="11" t="str">
        <f t="shared" ref="E197" si="1138">IF($B197="","","Union-Hrly - Sick Time Hours")</f>
        <v>Union-Hrly - Sick Time Hours</v>
      </c>
      <c r="F197" s="11">
        <f t="shared" ca="1" si="808"/>
        <v>2018</v>
      </c>
      <c r="G197" s="11" t="str">
        <f t="shared" si="806"/>
        <v>004060</v>
      </c>
      <c r="H197" s="33">
        <f>IF(G197="","",($C197*'VACSICK EST'!C$30))</f>
        <v>80.330076637959721</v>
      </c>
      <c r="I197" s="33">
        <f>IF(H197="","",($C197*'VACSICK EST'!D$30))</f>
        <v>69.207405752634003</v>
      </c>
      <c r="J197" s="33">
        <f>IF(I197="","",($C197*'VACSICK EST'!E$30))</f>
        <v>63.786124927624776</v>
      </c>
      <c r="K197" s="33">
        <f>IF(J197="","",($C197*'VACSICK EST'!F$30))</f>
        <v>56.500367005101602</v>
      </c>
      <c r="L197" s="33">
        <f>IF(K197="","",($C197*'VACSICK EST'!G$30))</f>
        <v>46.851187409673436</v>
      </c>
      <c r="M197" s="33">
        <f>IF(L197="","",($C197*'VACSICK EST'!H$30))</f>
        <v>43.486958781451875</v>
      </c>
      <c r="N197" s="33">
        <f>IF(M197="","",($C197*'VACSICK EST'!I$30))</f>
        <v>46.632352069589643</v>
      </c>
      <c r="O197" s="33">
        <f>IF(N197="","",($C197*'VACSICK EST'!J$30))</f>
        <v>50.11912848825812</v>
      </c>
      <c r="P197" s="33">
        <f>IF(O197="","",($C197*'VACSICK EST'!K$30))</f>
        <v>46.241366261973262</v>
      </c>
      <c r="Q197" s="33">
        <f>IF(P197="","",($C197*'VACSICK EST'!L$30))</f>
        <v>45.695736814030994</v>
      </c>
      <c r="R197" s="33">
        <f>IF(Q197="","",($C197*'VACSICK EST'!M$30))</f>
        <v>42.597028398444444</v>
      </c>
      <c r="S197" s="33">
        <f>IF(R197="","",($C197*'VACSICK EST'!N$30))</f>
        <v>48.552267453258139</v>
      </c>
    </row>
    <row r="198" spans="1:19" x14ac:dyDescent="0.25">
      <c r="A198" s="39" t="s">
        <v>64</v>
      </c>
      <c r="B198" s="39" t="s">
        <v>93</v>
      </c>
      <c r="C198" s="44">
        <v>39</v>
      </c>
      <c r="E198" s="11" t="str">
        <f t="shared" ref="E198" si="1139">IF($B198="","","Union-Hrly - Headcount")</f>
        <v>Union-Hrly - Headcount</v>
      </c>
      <c r="F198" s="11">
        <f t="shared" ca="1" si="808"/>
        <v>2018</v>
      </c>
      <c r="G198" s="11" t="str">
        <f t="shared" si="806"/>
        <v>004190</v>
      </c>
      <c r="H198" s="13">
        <f t="shared" ref="H198" si="1140">IF(G198="","",(IF($C198=0,0,$C198)))</f>
        <v>39</v>
      </c>
      <c r="I198" s="13">
        <f t="shared" ref="I198" si="1141">IF(H198="","",(IF($C198=0,0,$C198)))</f>
        <v>39</v>
      </c>
      <c r="J198" s="13">
        <f t="shared" ref="J198" si="1142">IF(I198="","",(IF($C198=0,0,$C198)))</f>
        <v>39</v>
      </c>
      <c r="K198" s="13">
        <f t="shared" ref="K198" si="1143">IF(J198="","",(IF($C198=0,0,$C198)))</f>
        <v>39</v>
      </c>
      <c r="L198" s="13">
        <f t="shared" ref="L198" si="1144">IF(K198="","",(IF($C198=0,0,$C198)))</f>
        <v>39</v>
      </c>
      <c r="M198" s="13">
        <f t="shared" ref="M198" si="1145">IF(L198="","",(IF($C198=0,0,$C198)))</f>
        <v>39</v>
      </c>
      <c r="N198" s="13">
        <f t="shared" ref="N198" si="1146">IF(M198="","",(IF($C198=0,0,$C198)))</f>
        <v>39</v>
      </c>
      <c r="O198" s="13">
        <f t="shared" ref="O198" si="1147">IF(N198="","",(IF($C198=0,0,$C198)))</f>
        <v>39</v>
      </c>
      <c r="P198" s="13">
        <f t="shared" ref="P198" si="1148">IF(O198="","",(IF($C198=0,0,$C198)))</f>
        <v>39</v>
      </c>
      <c r="Q198" s="13">
        <f t="shared" ref="Q198" si="1149">IF(P198="","",(IF($C198=0,0,$C198)))</f>
        <v>39</v>
      </c>
      <c r="R198" s="13">
        <f t="shared" ref="R198" si="1150">IF(Q198="","",(IF($C198=0,0,$C198)))</f>
        <v>39</v>
      </c>
      <c r="S198" s="13">
        <f t="shared" ref="S198" si="1151">IF(R198="","",(IF($C198=0,0,$C198)))</f>
        <v>39</v>
      </c>
    </row>
    <row r="199" spans="1:19" x14ac:dyDescent="0.25">
      <c r="A199" s="39" t="s">
        <v>64</v>
      </c>
      <c r="B199" s="39" t="s">
        <v>92</v>
      </c>
      <c r="C199" s="44">
        <v>32.696666666666687</v>
      </c>
      <c r="E199" s="11" t="str">
        <f t="shared" ref="E199" si="1152">IF($B199="","","Union-Hrly - Avg Hourly Rate")</f>
        <v>Union-Hrly - Avg Hourly Rate</v>
      </c>
      <c r="F199" s="11">
        <f t="shared" ca="1" si="808"/>
        <v>2018</v>
      </c>
      <c r="G199" s="11" t="str">
        <f t="shared" si="806"/>
        <v>004190</v>
      </c>
      <c r="H199" s="12">
        <f t="shared" ref="H199" si="1153">IF(G199="","",(IF(C199=0,0,C199)*$G$4*$H$4*$I$4*$J$4))</f>
        <v>35.728530476666691</v>
      </c>
      <c r="I199" s="12">
        <f t="shared" ref="I199" si="1154">IF(H199="","",(+H199))</f>
        <v>35.728530476666691</v>
      </c>
      <c r="J199" s="12">
        <f t="shared" ref="J199" si="1155">IF(I199="","",(+I199))</f>
        <v>35.728530476666691</v>
      </c>
      <c r="K199" s="12">
        <f t="shared" ref="K199" si="1156">IF(J199="","",(+J199))</f>
        <v>35.728530476666691</v>
      </c>
      <c r="L199" s="12">
        <f t="shared" ref="L199" si="1157">IF(K199="","",(+K199))</f>
        <v>35.728530476666691</v>
      </c>
      <c r="M199" s="12">
        <f t="shared" ref="M199" si="1158">IF(L199="","",(+L199))</f>
        <v>35.728530476666691</v>
      </c>
      <c r="N199" s="12">
        <f t="shared" ref="N199" si="1159">IF(M199="","",(+M199))</f>
        <v>35.728530476666691</v>
      </c>
      <c r="O199" s="12">
        <f t="shared" ref="O199" si="1160">IF(N199="","",(+N199))</f>
        <v>35.728530476666691</v>
      </c>
      <c r="P199" s="12">
        <f t="shared" ref="P199" si="1161">IF(O199="","",(+O199))</f>
        <v>35.728530476666691</v>
      </c>
      <c r="Q199" s="12">
        <f t="shared" ref="Q199" si="1162">IF(P199="","",(+P199))</f>
        <v>35.728530476666691</v>
      </c>
      <c r="R199" s="12">
        <f t="shared" ref="R199" si="1163">IF(Q199="","",+Q199*$R$6)</f>
        <v>36.800386390966693</v>
      </c>
      <c r="S199" s="12">
        <f t="shared" ref="S199" si="1164">IF(R199="","",+R199)</f>
        <v>36.800386390966693</v>
      </c>
    </row>
    <row r="200" spans="1:19" x14ac:dyDescent="0.25">
      <c r="A200" s="39" t="s">
        <v>64</v>
      </c>
      <c r="B200" s="39" t="s">
        <v>169</v>
      </c>
      <c r="C200" s="44"/>
      <c r="E200" s="11" t="str">
        <f t="shared" ref="E200" si="1165">IF($B200="","","Union-Hrly - Other Offdty hrs/emp")</f>
        <v>Union-Hrly - Other Offdty hrs/emp</v>
      </c>
      <c r="F200" s="11">
        <f t="shared" ca="1" si="808"/>
        <v>2018</v>
      </c>
      <c r="G200" s="11" t="str">
        <f t="shared" si="806"/>
        <v>004190</v>
      </c>
      <c r="H200" s="36">
        <f t="shared" ref="H200:S200" si="1166">IF(G200="","",IF(H$7="FEB",8,0))</f>
        <v>0</v>
      </c>
      <c r="I200" s="36">
        <f t="shared" si="1166"/>
        <v>8</v>
      </c>
      <c r="J200" s="36">
        <f t="shared" si="1166"/>
        <v>0</v>
      </c>
      <c r="K200" s="36">
        <f t="shared" si="1166"/>
        <v>0</v>
      </c>
      <c r="L200" s="36">
        <f t="shared" si="1166"/>
        <v>0</v>
      </c>
      <c r="M200" s="36">
        <f t="shared" si="1166"/>
        <v>0</v>
      </c>
      <c r="N200" s="36">
        <f t="shared" si="1166"/>
        <v>0</v>
      </c>
      <c r="O200" s="36">
        <f t="shared" si="1166"/>
        <v>0</v>
      </c>
      <c r="P200" s="36">
        <f t="shared" si="1166"/>
        <v>0</v>
      </c>
      <c r="Q200" s="36">
        <f t="shared" si="1166"/>
        <v>0</v>
      </c>
      <c r="R200" s="36">
        <f t="shared" si="1166"/>
        <v>0</v>
      </c>
      <c r="S200" s="36">
        <f t="shared" si="1166"/>
        <v>0</v>
      </c>
    </row>
    <row r="201" spans="1:19" x14ac:dyDescent="0.25">
      <c r="A201" s="39" t="s">
        <v>64</v>
      </c>
      <c r="B201" s="39" t="s">
        <v>139</v>
      </c>
      <c r="C201" s="44">
        <v>5600</v>
      </c>
      <c r="E201" s="11" t="str">
        <f t="shared" ref="E201" si="1167">IF($B201="","","Union-Hrly - Vacation Hours")</f>
        <v>Union-Hrly - Vacation Hours</v>
      </c>
      <c r="F201" s="11">
        <f t="shared" ca="1" si="808"/>
        <v>2018</v>
      </c>
      <c r="G201" s="11" t="str">
        <f t="shared" si="806"/>
        <v>004190</v>
      </c>
      <c r="H201" s="33">
        <f>IF(G201="","",($C201*'VACSICK EST'!C$50))</f>
        <v>236.98378409516405</v>
      </c>
      <c r="I201" s="33">
        <f>IF(H201="","",($C201*'VACSICK EST'!D$50))</f>
        <v>252.53722745470782</v>
      </c>
      <c r="J201" s="33">
        <f>IF(I201="","",($C201*'VACSICK EST'!E$50))</f>
        <v>268.09067081425155</v>
      </c>
      <c r="K201" s="33">
        <f>IF(J201="","",($C201*'VACSICK EST'!F$50))</f>
        <v>389.76237794867365</v>
      </c>
      <c r="L201" s="33">
        <f>IF(K201="","",($C201*'VACSICK EST'!G$50))</f>
        <v>486.88038249949597</v>
      </c>
      <c r="M201" s="33">
        <f>IF(L201="","",($C201*'VACSICK EST'!H$50))</f>
        <v>550.0250583254126</v>
      </c>
      <c r="N201" s="33">
        <f>IF(M201="","",($C201*'VACSICK EST'!I$50))</f>
        <v>636.5621129640831</v>
      </c>
      <c r="O201" s="33">
        <f>IF(N201="","",($C201*'VACSICK EST'!J$50))</f>
        <v>430.94328753708345</v>
      </c>
      <c r="P201" s="33">
        <f>IF(O201="","",($C201*'VACSICK EST'!K$50))</f>
        <v>383.70690400069122</v>
      </c>
      <c r="Q201" s="33">
        <f>IF(P201="","",($C201*'VACSICK EST'!L$50))</f>
        <v>506.45698320804172</v>
      </c>
      <c r="R201" s="33">
        <f>IF(Q201="","",($C201*'VACSICK EST'!M$50))</f>
        <v>485.56237218813908</v>
      </c>
      <c r="S201" s="33">
        <f>IF(R201="","",($C201*'VACSICK EST'!N$50))</f>
        <v>972.48883896425582</v>
      </c>
    </row>
    <row r="202" spans="1:19" x14ac:dyDescent="0.25">
      <c r="A202" s="39" t="s">
        <v>64</v>
      </c>
      <c r="B202" s="39" t="s">
        <v>95</v>
      </c>
      <c r="C202" s="44">
        <v>1560</v>
      </c>
      <c r="E202" s="11" t="str">
        <f t="shared" ref="E202" si="1168">IF($B202="","","Union-Hrly - Sick Time Hours")</f>
        <v>Union-Hrly - Sick Time Hours</v>
      </c>
      <c r="F202" s="11">
        <f t="shared" ca="1" si="808"/>
        <v>2018</v>
      </c>
      <c r="G202" s="11" t="str">
        <f t="shared" si="806"/>
        <v>004190</v>
      </c>
      <c r="H202" s="33">
        <f>IF(G202="","",($C202*'VACSICK EST'!C$30))</f>
        <v>195.80456180502682</v>
      </c>
      <c r="I202" s="33">
        <f>IF(H202="","",($C202*'VACSICK EST'!D$30))</f>
        <v>168.69305152204538</v>
      </c>
      <c r="J202" s="33">
        <f>IF(I202="","",($C202*'VACSICK EST'!E$30))</f>
        <v>155.47867951108537</v>
      </c>
      <c r="K202" s="33">
        <f>IF(J202="","",($C202*'VACSICK EST'!F$30))</f>
        <v>137.71964457493516</v>
      </c>
      <c r="L202" s="33">
        <f>IF(K202="","",($C202*'VACSICK EST'!G$30))</f>
        <v>114.199769311079</v>
      </c>
      <c r="M202" s="33">
        <f>IF(L202="","",($C202*'VACSICK EST'!H$30))</f>
        <v>105.99946202978896</v>
      </c>
      <c r="N202" s="33">
        <f>IF(M202="","",($C202*'VACSICK EST'!I$30))</f>
        <v>113.66635816962474</v>
      </c>
      <c r="O202" s="33">
        <f>IF(N202="","",($C202*'VACSICK EST'!J$30))</f>
        <v>122.16537569012917</v>
      </c>
      <c r="P202" s="33">
        <f>IF(O202="","",($C202*'VACSICK EST'!K$30))</f>
        <v>112.71333026355983</v>
      </c>
      <c r="Q202" s="33">
        <f>IF(P202="","",($C202*'VACSICK EST'!L$30))</f>
        <v>111.38335848420054</v>
      </c>
      <c r="R202" s="33">
        <f>IF(Q202="","",($C202*'VACSICK EST'!M$30))</f>
        <v>103.83025672120833</v>
      </c>
      <c r="S202" s="33">
        <f>IF(R202="","",($C202*'VACSICK EST'!N$30))</f>
        <v>118.3461519173167</v>
      </c>
    </row>
    <row r="203" spans="1:19" x14ac:dyDescent="0.25">
      <c r="A203" s="39" t="s">
        <v>65</v>
      </c>
      <c r="B203" s="39" t="s">
        <v>93</v>
      </c>
      <c r="C203" s="44">
        <v>12</v>
      </c>
      <c r="E203" s="11" t="str">
        <f t="shared" ref="E203" si="1169">IF($B203="","","Union-Hrly - Headcount")</f>
        <v>Union-Hrly - Headcount</v>
      </c>
      <c r="F203" s="11">
        <f t="shared" ca="1" si="808"/>
        <v>2018</v>
      </c>
      <c r="G203" s="11" t="str">
        <f t="shared" si="806"/>
        <v>004210</v>
      </c>
      <c r="H203" s="13">
        <f t="shared" ref="H203" si="1170">IF(G203="","",(IF($C203=0,0,$C203)))</f>
        <v>12</v>
      </c>
      <c r="I203" s="13">
        <f t="shared" ref="I203" si="1171">IF(H203="","",(IF($C203=0,0,$C203)))</f>
        <v>12</v>
      </c>
      <c r="J203" s="13">
        <f t="shared" ref="J203" si="1172">IF(I203="","",(IF($C203=0,0,$C203)))</f>
        <v>12</v>
      </c>
      <c r="K203" s="13">
        <f t="shared" ref="K203" si="1173">IF(J203="","",(IF($C203=0,0,$C203)))</f>
        <v>12</v>
      </c>
      <c r="L203" s="13">
        <f t="shared" ref="L203" si="1174">IF(K203="","",(IF($C203=0,0,$C203)))</f>
        <v>12</v>
      </c>
      <c r="M203" s="13">
        <f t="shared" ref="M203" si="1175">IF(L203="","",(IF($C203=0,0,$C203)))</f>
        <v>12</v>
      </c>
      <c r="N203" s="13">
        <f t="shared" ref="N203" si="1176">IF(M203="","",(IF($C203=0,0,$C203)))</f>
        <v>12</v>
      </c>
      <c r="O203" s="13">
        <f t="shared" ref="O203" si="1177">IF(N203="","",(IF($C203=0,0,$C203)))</f>
        <v>12</v>
      </c>
      <c r="P203" s="13">
        <f t="shared" ref="P203" si="1178">IF(O203="","",(IF($C203=0,0,$C203)))</f>
        <v>12</v>
      </c>
      <c r="Q203" s="13">
        <f t="shared" ref="Q203" si="1179">IF(P203="","",(IF($C203=0,0,$C203)))</f>
        <v>12</v>
      </c>
      <c r="R203" s="13">
        <f t="shared" ref="R203" si="1180">IF(Q203="","",(IF($C203=0,0,$C203)))</f>
        <v>12</v>
      </c>
      <c r="S203" s="13">
        <f t="shared" ref="S203" si="1181">IF(R203="","",(IF($C203=0,0,$C203)))</f>
        <v>12</v>
      </c>
    </row>
    <row r="204" spans="1:19" x14ac:dyDescent="0.25">
      <c r="A204" s="39" t="s">
        <v>65</v>
      </c>
      <c r="B204" s="39" t="s">
        <v>92</v>
      </c>
      <c r="C204" s="44">
        <v>34.066666666666663</v>
      </c>
      <c r="E204" s="11" t="str">
        <f t="shared" ref="E204" si="1182">IF($B204="","","Union-Hrly - Avg Hourly Rate")</f>
        <v>Union-Hrly - Avg Hourly Rate</v>
      </c>
      <c r="F204" s="11">
        <f t="shared" ca="1" si="808"/>
        <v>2018</v>
      </c>
      <c r="G204" s="11" t="str">
        <f t="shared" si="806"/>
        <v>004210</v>
      </c>
      <c r="H204" s="12">
        <f t="shared" ref="H204" si="1183">IF(G204="","",(IF(C204=0,0,C204)*$G$4*$H$4*$I$4*$J$4))</f>
        <v>37.225566466666663</v>
      </c>
      <c r="I204" s="12">
        <f t="shared" ref="I204" si="1184">IF(H204="","",(+H204))</f>
        <v>37.225566466666663</v>
      </c>
      <c r="J204" s="12">
        <f t="shared" ref="J204" si="1185">IF(I204="","",(+I204))</f>
        <v>37.225566466666663</v>
      </c>
      <c r="K204" s="12">
        <f t="shared" ref="K204" si="1186">IF(J204="","",(+J204))</f>
        <v>37.225566466666663</v>
      </c>
      <c r="L204" s="12">
        <f t="shared" ref="L204" si="1187">IF(K204="","",(+K204))</f>
        <v>37.225566466666663</v>
      </c>
      <c r="M204" s="12">
        <f t="shared" ref="M204" si="1188">IF(L204="","",(+L204))</f>
        <v>37.225566466666663</v>
      </c>
      <c r="N204" s="12">
        <f t="shared" ref="N204" si="1189">IF(M204="","",(+M204))</f>
        <v>37.225566466666663</v>
      </c>
      <c r="O204" s="12">
        <f t="shared" ref="O204" si="1190">IF(N204="","",(+N204))</f>
        <v>37.225566466666663</v>
      </c>
      <c r="P204" s="12">
        <f t="shared" ref="P204" si="1191">IF(O204="","",(+O204))</f>
        <v>37.225566466666663</v>
      </c>
      <c r="Q204" s="12">
        <f t="shared" ref="Q204" si="1192">IF(P204="","",(+P204))</f>
        <v>37.225566466666663</v>
      </c>
      <c r="R204" s="12">
        <f t="shared" ref="R204" si="1193">IF(Q204="","",+Q204*$R$6)</f>
        <v>38.342333460666666</v>
      </c>
      <c r="S204" s="12">
        <f t="shared" ref="S204" si="1194">IF(R204="","",+R204)</f>
        <v>38.342333460666666</v>
      </c>
    </row>
    <row r="205" spans="1:19" x14ac:dyDescent="0.25">
      <c r="A205" s="39" t="s">
        <v>65</v>
      </c>
      <c r="B205" s="39" t="s">
        <v>169</v>
      </c>
      <c r="C205" s="44"/>
      <c r="E205" s="11" t="str">
        <f t="shared" ref="E205" si="1195">IF($B205="","","Union-Hrly - Other Offdty hrs/emp")</f>
        <v>Union-Hrly - Other Offdty hrs/emp</v>
      </c>
      <c r="F205" s="11">
        <f t="shared" ca="1" si="808"/>
        <v>2018</v>
      </c>
      <c r="G205" s="11" t="str">
        <f t="shared" ref="G205:G268" si="1196">IF(E205="","",A205)</f>
        <v>004210</v>
      </c>
      <c r="H205" s="36">
        <f t="shared" ref="H205:S205" si="1197">IF(G205="","",IF(H$7="FEB",8,0))</f>
        <v>0</v>
      </c>
      <c r="I205" s="36">
        <f t="shared" si="1197"/>
        <v>8</v>
      </c>
      <c r="J205" s="36">
        <f t="shared" si="1197"/>
        <v>0</v>
      </c>
      <c r="K205" s="36">
        <f t="shared" si="1197"/>
        <v>0</v>
      </c>
      <c r="L205" s="36">
        <f t="shared" si="1197"/>
        <v>0</v>
      </c>
      <c r="M205" s="36">
        <f t="shared" si="1197"/>
        <v>0</v>
      </c>
      <c r="N205" s="36">
        <f t="shared" si="1197"/>
        <v>0</v>
      </c>
      <c r="O205" s="36">
        <f t="shared" si="1197"/>
        <v>0</v>
      </c>
      <c r="P205" s="36">
        <f t="shared" si="1197"/>
        <v>0</v>
      </c>
      <c r="Q205" s="36">
        <f t="shared" si="1197"/>
        <v>0</v>
      </c>
      <c r="R205" s="36">
        <f t="shared" si="1197"/>
        <v>0</v>
      </c>
      <c r="S205" s="36">
        <f t="shared" si="1197"/>
        <v>0</v>
      </c>
    </row>
    <row r="206" spans="1:19" x14ac:dyDescent="0.25">
      <c r="A206" s="39" t="s">
        <v>65</v>
      </c>
      <c r="B206" s="39" t="s">
        <v>139</v>
      </c>
      <c r="C206" s="44">
        <v>2240</v>
      </c>
      <c r="E206" s="11" t="str">
        <f t="shared" ref="E206" si="1198">IF($B206="","","Union-Hrly - Vacation Hours")</f>
        <v>Union-Hrly - Vacation Hours</v>
      </c>
      <c r="F206" s="11">
        <f t="shared" ref="F206:F269" ca="1" si="1199">IF(E206="","",$E$5)</f>
        <v>2018</v>
      </c>
      <c r="G206" s="11" t="str">
        <f t="shared" si="1196"/>
        <v>004210</v>
      </c>
      <c r="H206" s="33">
        <f>IF(G206="","",($C206*'VACSICK EST'!C$50))</f>
        <v>94.793513638065619</v>
      </c>
      <c r="I206" s="33">
        <f>IF(H206="","",($C206*'VACSICK EST'!D$50))</f>
        <v>101.01489098188313</v>
      </c>
      <c r="J206" s="33">
        <f>IF(I206="","",($C206*'VACSICK EST'!E$50))</f>
        <v>107.23626832570062</v>
      </c>
      <c r="K206" s="33">
        <f>IF(J206="","",($C206*'VACSICK EST'!F$50))</f>
        <v>155.90495117946944</v>
      </c>
      <c r="L206" s="33">
        <f>IF(K206="","",($C206*'VACSICK EST'!G$50))</f>
        <v>194.7521529997984</v>
      </c>
      <c r="M206" s="33">
        <f>IF(L206="","",($C206*'VACSICK EST'!H$50))</f>
        <v>220.01002333016504</v>
      </c>
      <c r="N206" s="33">
        <f>IF(M206="","",($C206*'VACSICK EST'!I$50))</f>
        <v>254.62484518563323</v>
      </c>
      <c r="O206" s="33">
        <f>IF(N206="","",($C206*'VACSICK EST'!J$50))</f>
        <v>172.37731501483339</v>
      </c>
      <c r="P206" s="33">
        <f>IF(O206="","",($C206*'VACSICK EST'!K$50))</f>
        <v>153.48276160027649</v>
      </c>
      <c r="Q206" s="33">
        <f>IF(P206="","",($C206*'VACSICK EST'!L$50))</f>
        <v>202.58279328321669</v>
      </c>
      <c r="R206" s="33">
        <f>IF(Q206="","",($C206*'VACSICK EST'!M$50))</f>
        <v>194.22494887525562</v>
      </c>
      <c r="S206" s="33">
        <f>IF(R206="","",($C206*'VACSICK EST'!N$50))</f>
        <v>388.99553558570233</v>
      </c>
    </row>
    <row r="207" spans="1:19" x14ac:dyDescent="0.25">
      <c r="A207" s="39" t="s">
        <v>65</v>
      </c>
      <c r="B207" s="39" t="s">
        <v>95</v>
      </c>
      <c r="C207" s="44">
        <v>480</v>
      </c>
      <c r="E207" s="11" t="str">
        <f t="shared" ref="E207" si="1200">IF($B207="","","Union-Hrly - Sick Time Hours")</f>
        <v>Union-Hrly - Sick Time Hours</v>
      </c>
      <c r="F207" s="11">
        <f t="shared" ca="1" si="1199"/>
        <v>2018</v>
      </c>
      <c r="G207" s="11" t="str">
        <f t="shared" si="1196"/>
        <v>004210</v>
      </c>
      <c r="H207" s="33">
        <f>IF(G207="","",($C207*'VACSICK EST'!C$30))</f>
        <v>60.247557478469794</v>
      </c>
      <c r="I207" s="33">
        <f>IF(H207="","",($C207*'VACSICK EST'!D$30))</f>
        <v>51.905554314475502</v>
      </c>
      <c r="J207" s="33">
        <f>IF(I207="","",($C207*'VACSICK EST'!E$30))</f>
        <v>47.839593695718584</v>
      </c>
      <c r="K207" s="33">
        <f>IF(J207="","",($C207*'VACSICK EST'!F$30))</f>
        <v>42.375275253826203</v>
      </c>
      <c r="L207" s="33">
        <f>IF(K207="","",($C207*'VACSICK EST'!G$30))</f>
        <v>35.138390557255079</v>
      </c>
      <c r="M207" s="33">
        <f>IF(L207="","",($C207*'VACSICK EST'!H$30))</f>
        <v>32.615219086088906</v>
      </c>
      <c r="N207" s="33">
        <f>IF(M207="","",($C207*'VACSICK EST'!I$30))</f>
        <v>34.974264052192233</v>
      </c>
      <c r="O207" s="33">
        <f>IF(N207="","",($C207*'VACSICK EST'!J$30))</f>
        <v>37.589346366193588</v>
      </c>
      <c r="P207" s="33">
        <f>IF(O207="","",($C207*'VACSICK EST'!K$30))</f>
        <v>34.681024696479945</v>
      </c>
      <c r="Q207" s="33">
        <f>IF(P207="","",($C207*'VACSICK EST'!L$30))</f>
        <v>34.271802610523245</v>
      </c>
      <c r="R207" s="33">
        <f>IF(Q207="","",($C207*'VACSICK EST'!M$30))</f>
        <v>31.947771298833334</v>
      </c>
      <c r="S207" s="33">
        <f>IF(R207="","",($C207*'VACSICK EST'!N$30))</f>
        <v>36.414200589943604</v>
      </c>
    </row>
    <row r="208" spans="1:19" x14ac:dyDescent="0.25">
      <c r="A208" s="39" t="s">
        <v>66</v>
      </c>
      <c r="B208" s="39" t="s">
        <v>93</v>
      </c>
      <c r="C208" s="44">
        <v>3</v>
      </c>
      <c r="E208" s="11" t="str">
        <f t="shared" ref="E208" si="1201">IF($B208="","","Union-Hrly - Headcount")</f>
        <v>Union-Hrly - Headcount</v>
      </c>
      <c r="F208" s="11">
        <f t="shared" ca="1" si="1199"/>
        <v>2018</v>
      </c>
      <c r="G208" s="11" t="str">
        <f t="shared" si="1196"/>
        <v>004220</v>
      </c>
      <c r="H208" s="13">
        <f t="shared" ref="H208" si="1202">IF(G208="","",(IF($C208=0,0,$C208)))</f>
        <v>3</v>
      </c>
      <c r="I208" s="13">
        <f t="shared" ref="I208" si="1203">IF(H208="","",(IF($C208=0,0,$C208)))</f>
        <v>3</v>
      </c>
      <c r="J208" s="13">
        <f t="shared" ref="J208" si="1204">IF(I208="","",(IF($C208=0,0,$C208)))</f>
        <v>3</v>
      </c>
      <c r="K208" s="13">
        <f t="shared" ref="K208" si="1205">IF(J208="","",(IF($C208=0,0,$C208)))</f>
        <v>3</v>
      </c>
      <c r="L208" s="13">
        <f t="shared" ref="L208" si="1206">IF(K208="","",(IF($C208=0,0,$C208)))</f>
        <v>3</v>
      </c>
      <c r="M208" s="13">
        <f t="shared" ref="M208" si="1207">IF(L208="","",(IF($C208=0,0,$C208)))</f>
        <v>3</v>
      </c>
      <c r="N208" s="13">
        <f t="shared" ref="N208" si="1208">IF(M208="","",(IF($C208=0,0,$C208)))</f>
        <v>3</v>
      </c>
      <c r="O208" s="13">
        <f t="shared" ref="O208" si="1209">IF(N208="","",(IF($C208=0,0,$C208)))</f>
        <v>3</v>
      </c>
      <c r="P208" s="13">
        <f t="shared" ref="P208" si="1210">IF(O208="","",(IF($C208=0,0,$C208)))</f>
        <v>3</v>
      </c>
      <c r="Q208" s="13">
        <f t="shared" ref="Q208" si="1211">IF(P208="","",(IF($C208=0,0,$C208)))</f>
        <v>3</v>
      </c>
      <c r="R208" s="13">
        <f t="shared" ref="R208" si="1212">IF(Q208="","",(IF($C208=0,0,$C208)))</f>
        <v>3</v>
      </c>
      <c r="S208" s="13">
        <f t="shared" ref="S208" si="1213">IF(R208="","",(IF($C208=0,0,$C208)))</f>
        <v>3</v>
      </c>
    </row>
    <row r="209" spans="1:19" x14ac:dyDescent="0.25">
      <c r="A209" s="39" t="s">
        <v>66</v>
      </c>
      <c r="B209" s="39" t="s">
        <v>92</v>
      </c>
      <c r="C209" s="44">
        <v>35.543333333333329</v>
      </c>
      <c r="E209" s="11" t="str">
        <f t="shared" ref="E209" si="1214">IF($B209="","","Union-Hrly - Avg Hourly Rate")</f>
        <v>Union-Hrly - Avg Hourly Rate</v>
      </c>
      <c r="F209" s="11">
        <f t="shared" ca="1" si="1199"/>
        <v>2018</v>
      </c>
      <c r="G209" s="11" t="str">
        <f t="shared" si="1196"/>
        <v>004220</v>
      </c>
      <c r="H209" s="12">
        <f t="shared" ref="H209" si="1215">IF(G209="","",(IF(C209=0,0,C209)*$G$4*$H$4*$I$4*$J$4))</f>
        <v>38.839160003333333</v>
      </c>
      <c r="I209" s="12">
        <f t="shared" ref="I209" si="1216">IF(H209="","",(+H209))</f>
        <v>38.839160003333333</v>
      </c>
      <c r="J209" s="12">
        <f t="shared" ref="J209" si="1217">IF(I209="","",(+I209))</f>
        <v>38.839160003333333</v>
      </c>
      <c r="K209" s="12">
        <f t="shared" ref="K209" si="1218">IF(J209="","",(+J209))</f>
        <v>38.839160003333333</v>
      </c>
      <c r="L209" s="12">
        <f t="shared" ref="L209" si="1219">IF(K209="","",(+K209))</f>
        <v>38.839160003333333</v>
      </c>
      <c r="M209" s="12">
        <f t="shared" ref="M209" si="1220">IF(L209="","",(+L209))</f>
        <v>38.839160003333333</v>
      </c>
      <c r="N209" s="12">
        <f t="shared" ref="N209" si="1221">IF(M209="","",(+M209))</f>
        <v>38.839160003333333</v>
      </c>
      <c r="O209" s="12">
        <f t="shared" ref="O209" si="1222">IF(N209="","",(+N209))</f>
        <v>38.839160003333333</v>
      </c>
      <c r="P209" s="12">
        <f t="shared" ref="P209" si="1223">IF(O209="","",(+O209))</f>
        <v>38.839160003333333</v>
      </c>
      <c r="Q209" s="12">
        <f t="shared" ref="Q209" si="1224">IF(P209="","",(+P209))</f>
        <v>38.839160003333333</v>
      </c>
      <c r="R209" s="12">
        <f t="shared" ref="R209" si="1225">IF(Q209="","",+Q209*$R$6)</f>
        <v>40.004334803433338</v>
      </c>
      <c r="S209" s="12">
        <f t="shared" ref="S209" si="1226">IF(R209="","",+R209)</f>
        <v>40.004334803433338</v>
      </c>
    </row>
    <row r="210" spans="1:19" x14ac:dyDescent="0.25">
      <c r="A210" s="39" t="s">
        <v>66</v>
      </c>
      <c r="B210" s="39" t="s">
        <v>169</v>
      </c>
      <c r="C210" s="44"/>
      <c r="E210" s="11" t="str">
        <f t="shared" ref="E210" si="1227">IF($B210="","","Union-Hrly - Other Offdty hrs/emp")</f>
        <v>Union-Hrly - Other Offdty hrs/emp</v>
      </c>
      <c r="F210" s="11">
        <f t="shared" ca="1" si="1199"/>
        <v>2018</v>
      </c>
      <c r="G210" s="11" t="str">
        <f t="shared" si="1196"/>
        <v>004220</v>
      </c>
      <c r="H210" s="36">
        <f t="shared" ref="H210:S210" si="1228">IF(G210="","",IF(H$7="FEB",8,0))</f>
        <v>0</v>
      </c>
      <c r="I210" s="36">
        <f t="shared" si="1228"/>
        <v>8</v>
      </c>
      <c r="J210" s="36">
        <f t="shared" si="1228"/>
        <v>0</v>
      </c>
      <c r="K210" s="36">
        <f t="shared" si="1228"/>
        <v>0</v>
      </c>
      <c r="L210" s="36">
        <f t="shared" si="1228"/>
        <v>0</v>
      </c>
      <c r="M210" s="36">
        <f t="shared" si="1228"/>
        <v>0</v>
      </c>
      <c r="N210" s="36">
        <f t="shared" si="1228"/>
        <v>0</v>
      </c>
      <c r="O210" s="36">
        <f t="shared" si="1228"/>
        <v>0</v>
      </c>
      <c r="P210" s="36">
        <f t="shared" si="1228"/>
        <v>0</v>
      </c>
      <c r="Q210" s="36">
        <f t="shared" si="1228"/>
        <v>0</v>
      </c>
      <c r="R210" s="36">
        <f t="shared" si="1228"/>
        <v>0</v>
      </c>
      <c r="S210" s="36">
        <f t="shared" si="1228"/>
        <v>0</v>
      </c>
    </row>
    <row r="211" spans="1:19" x14ac:dyDescent="0.25">
      <c r="A211" s="39" t="s">
        <v>66</v>
      </c>
      <c r="B211" s="39" t="s">
        <v>139</v>
      </c>
      <c r="C211" s="44">
        <v>480</v>
      </c>
      <c r="E211" s="11" t="str">
        <f t="shared" ref="E211" si="1229">IF($B211="","","Union-Hrly - Vacation Hours")</f>
        <v>Union-Hrly - Vacation Hours</v>
      </c>
      <c r="F211" s="11">
        <f t="shared" ca="1" si="1199"/>
        <v>2018</v>
      </c>
      <c r="G211" s="11" t="str">
        <f t="shared" si="1196"/>
        <v>004220</v>
      </c>
      <c r="H211" s="33">
        <f>IF(G211="","",($C211*'VACSICK EST'!C$50))</f>
        <v>20.312895779585489</v>
      </c>
      <c r="I211" s="33">
        <f>IF(H211="","",($C211*'VACSICK EST'!D$50))</f>
        <v>21.646048067546385</v>
      </c>
      <c r="J211" s="33">
        <f>IF(I211="","",($C211*'VACSICK EST'!E$50))</f>
        <v>22.979200355507274</v>
      </c>
      <c r="K211" s="33">
        <f>IF(J211="","",($C211*'VACSICK EST'!F$50))</f>
        <v>33.408203824172027</v>
      </c>
      <c r="L211" s="33">
        <f>IF(K211="","",($C211*'VACSICK EST'!G$50))</f>
        <v>41.732604214242514</v>
      </c>
      <c r="M211" s="33">
        <f>IF(L211="","",($C211*'VACSICK EST'!H$50))</f>
        <v>47.145004999321081</v>
      </c>
      <c r="N211" s="33">
        <f>IF(M211="","",($C211*'VACSICK EST'!I$50))</f>
        <v>54.562466825492834</v>
      </c>
      <c r="O211" s="33">
        <f>IF(N211="","",($C211*'VACSICK EST'!J$50))</f>
        <v>36.937996074607149</v>
      </c>
      <c r="P211" s="33">
        <f>IF(O211="","",($C211*'VACSICK EST'!K$50))</f>
        <v>32.889163200059251</v>
      </c>
      <c r="Q211" s="33">
        <f>IF(P211="","",($C211*'VACSICK EST'!L$50))</f>
        <v>43.410598560689287</v>
      </c>
      <c r="R211" s="33">
        <f>IF(Q211="","",($C211*'VACSICK EST'!M$50))</f>
        <v>41.619631901840492</v>
      </c>
      <c r="S211" s="33">
        <f>IF(R211="","",($C211*'VACSICK EST'!N$50))</f>
        <v>83.356186196936221</v>
      </c>
    </row>
    <row r="212" spans="1:19" x14ac:dyDescent="0.25">
      <c r="A212" s="39" t="s">
        <v>66</v>
      </c>
      <c r="B212" s="39" t="s">
        <v>95</v>
      </c>
      <c r="C212" s="44">
        <v>120</v>
      </c>
      <c r="E212" s="11" t="str">
        <f t="shared" ref="E212" si="1230">IF($B212="","","Union-Hrly - Sick Time Hours")</f>
        <v>Union-Hrly - Sick Time Hours</v>
      </c>
      <c r="F212" s="11">
        <f t="shared" ca="1" si="1199"/>
        <v>2018</v>
      </c>
      <c r="G212" s="11" t="str">
        <f t="shared" si="1196"/>
        <v>004220</v>
      </c>
      <c r="H212" s="33">
        <f>IF(G212="","",($C212*'VACSICK EST'!C$30))</f>
        <v>15.061889369617449</v>
      </c>
      <c r="I212" s="33">
        <f>IF(H212="","",($C212*'VACSICK EST'!D$30))</f>
        <v>12.976388578618876</v>
      </c>
      <c r="J212" s="33">
        <f>IF(I212="","",($C212*'VACSICK EST'!E$30))</f>
        <v>11.959898423929646</v>
      </c>
      <c r="K212" s="33">
        <f>IF(J212="","",($C212*'VACSICK EST'!F$30))</f>
        <v>10.593818813456551</v>
      </c>
      <c r="L212" s="33">
        <f>IF(K212="","",($C212*'VACSICK EST'!G$30))</f>
        <v>8.7845976393137697</v>
      </c>
      <c r="M212" s="33">
        <f>IF(L212="","",($C212*'VACSICK EST'!H$30))</f>
        <v>8.1538047715222266</v>
      </c>
      <c r="N212" s="33">
        <f>IF(M212="","",($C212*'VACSICK EST'!I$30))</f>
        <v>8.7435660130480581</v>
      </c>
      <c r="O212" s="33">
        <f>IF(N212="","",($C212*'VACSICK EST'!J$30))</f>
        <v>9.3973365915483971</v>
      </c>
      <c r="P212" s="33">
        <f>IF(O212="","",($C212*'VACSICK EST'!K$30))</f>
        <v>8.6702561741199862</v>
      </c>
      <c r="Q212" s="33">
        <f>IF(P212="","",($C212*'VACSICK EST'!L$30))</f>
        <v>8.5679506526308113</v>
      </c>
      <c r="R212" s="33">
        <f>IF(Q212="","",($C212*'VACSICK EST'!M$30))</f>
        <v>7.9869428247083336</v>
      </c>
      <c r="S212" s="33">
        <f>IF(R212="","",($C212*'VACSICK EST'!N$30))</f>
        <v>9.1035501474859011</v>
      </c>
    </row>
    <row r="213" spans="1:19" x14ac:dyDescent="0.25">
      <c r="A213" s="39" t="s">
        <v>67</v>
      </c>
      <c r="B213" s="39" t="s">
        <v>93</v>
      </c>
      <c r="C213" s="44">
        <v>9</v>
      </c>
      <c r="E213" s="11" t="str">
        <f t="shared" ref="E213" si="1231">IF($B213="","","Union-Hrly - Headcount")</f>
        <v>Union-Hrly - Headcount</v>
      </c>
      <c r="F213" s="11">
        <f t="shared" ca="1" si="1199"/>
        <v>2018</v>
      </c>
      <c r="G213" s="11" t="str">
        <f t="shared" si="1196"/>
        <v>004270</v>
      </c>
      <c r="H213" s="13">
        <f t="shared" ref="H213" si="1232">IF(G213="","",(IF($C213=0,0,$C213)))</f>
        <v>9</v>
      </c>
      <c r="I213" s="13">
        <f t="shared" ref="I213" si="1233">IF(H213="","",(IF($C213=0,0,$C213)))</f>
        <v>9</v>
      </c>
      <c r="J213" s="13">
        <f t="shared" ref="J213" si="1234">IF(I213="","",(IF($C213=0,0,$C213)))</f>
        <v>9</v>
      </c>
      <c r="K213" s="13">
        <f t="shared" ref="K213" si="1235">IF(J213="","",(IF($C213=0,0,$C213)))</f>
        <v>9</v>
      </c>
      <c r="L213" s="13">
        <f t="shared" ref="L213" si="1236">IF(K213="","",(IF($C213=0,0,$C213)))</f>
        <v>9</v>
      </c>
      <c r="M213" s="13">
        <f t="shared" ref="M213" si="1237">IF(L213="","",(IF($C213=0,0,$C213)))</f>
        <v>9</v>
      </c>
      <c r="N213" s="13">
        <f t="shared" ref="N213" si="1238">IF(M213="","",(IF($C213=0,0,$C213)))</f>
        <v>9</v>
      </c>
      <c r="O213" s="13">
        <f t="shared" ref="O213" si="1239">IF(N213="","",(IF($C213=0,0,$C213)))</f>
        <v>9</v>
      </c>
      <c r="P213" s="13">
        <f t="shared" ref="P213" si="1240">IF(O213="","",(IF($C213=0,0,$C213)))</f>
        <v>9</v>
      </c>
      <c r="Q213" s="13">
        <f t="shared" ref="Q213" si="1241">IF(P213="","",(IF($C213=0,0,$C213)))</f>
        <v>9</v>
      </c>
      <c r="R213" s="13">
        <f t="shared" ref="R213" si="1242">IF(Q213="","",(IF($C213=0,0,$C213)))</f>
        <v>9</v>
      </c>
      <c r="S213" s="13">
        <f t="shared" ref="S213" si="1243">IF(R213="","",(IF($C213=0,0,$C213)))</f>
        <v>9</v>
      </c>
    </row>
    <row r="214" spans="1:19" x14ac:dyDescent="0.25">
      <c r="A214" s="39" t="s">
        <v>67</v>
      </c>
      <c r="B214" s="39" t="s">
        <v>92</v>
      </c>
      <c r="C214" s="44">
        <v>33.32</v>
      </c>
      <c r="E214" s="11" t="str">
        <f t="shared" ref="E214" si="1244">IF($B214="","","Union-Hrly - Avg Hourly Rate")</f>
        <v>Union-Hrly - Avg Hourly Rate</v>
      </c>
      <c r="F214" s="11">
        <f t="shared" ca="1" si="1199"/>
        <v>2018</v>
      </c>
      <c r="G214" s="11" t="str">
        <f t="shared" si="1196"/>
        <v>004270</v>
      </c>
      <c r="H214" s="12">
        <f t="shared" ref="H214" si="1245">IF(G214="","",(IF(C214=0,0,C214)*$G$4*$H$4*$I$4*$J$4))</f>
        <v>36.409663640000005</v>
      </c>
      <c r="I214" s="12">
        <f t="shared" ref="I214" si="1246">IF(H214="","",(+H214))</f>
        <v>36.409663640000005</v>
      </c>
      <c r="J214" s="12">
        <f t="shared" ref="J214" si="1247">IF(I214="","",(+I214))</f>
        <v>36.409663640000005</v>
      </c>
      <c r="K214" s="12">
        <f t="shared" ref="K214" si="1248">IF(J214="","",(+J214))</f>
        <v>36.409663640000005</v>
      </c>
      <c r="L214" s="12">
        <f t="shared" ref="L214" si="1249">IF(K214="","",(+K214))</f>
        <v>36.409663640000005</v>
      </c>
      <c r="M214" s="12">
        <f t="shared" ref="M214" si="1250">IF(L214="","",(+L214))</f>
        <v>36.409663640000005</v>
      </c>
      <c r="N214" s="12">
        <f t="shared" ref="N214" si="1251">IF(M214="","",(+M214))</f>
        <v>36.409663640000005</v>
      </c>
      <c r="O214" s="12">
        <f t="shared" ref="O214" si="1252">IF(N214="","",(+N214))</f>
        <v>36.409663640000005</v>
      </c>
      <c r="P214" s="12">
        <f t="shared" ref="P214" si="1253">IF(O214="","",(+O214))</f>
        <v>36.409663640000005</v>
      </c>
      <c r="Q214" s="12">
        <f t="shared" ref="Q214" si="1254">IF(P214="","",(+P214))</f>
        <v>36.409663640000005</v>
      </c>
      <c r="R214" s="12">
        <f t="shared" ref="R214" si="1255">IF(Q214="","",+Q214*$R$6)</f>
        <v>37.501953549200003</v>
      </c>
      <c r="S214" s="12">
        <f t="shared" ref="S214" si="1256">IF(R214="","",+R214)</f>
        <v>37.501953549200003</v>
      </c>
    </row>
    <row r="215" spans="1:19" x14ac:dyDescent="0.25">
      <c r="A215" s="39" t="s">
        <v>67</v>
      </c>
      <c r="B215" s="39" t="s">
        <v>169</v>
      </c>
      <c r="C215" s="44"/>
      <c r="E215" s="11" t="str">
        <f t="shared" ref="E215" si="1257">IF($B215="","","Union-Hrly - Other Offdty hrs/emp")</f>
        <v>Union-Hrly - Other Offdty hrs/emp</v>
      </c>
      <c r="F215" s="11">
        <f t="shared" ca="1" si="1199"/>
        <v>2018</v>
      </c>
      <c r="G215" s="11" t="str">
        <f t="shared" si="1196"/>
        <v>004270</v>
      </c>
      <c r="H215" s="36">
        <f t="shared" ref="H215:S215" si="1258">IF(G215="","",IF(H$7="FEB",8,0))</f>
        <v>0</v>
      </c>
      <c r="I215" s="36">
        <f t="shared" si="1258"/>
        <v>8</v>
      </c>
      <c r="J215" s="36">
        <f t="shared" si="1258"/>
        <v>0</v>
      </c>
      <c r="K215" s="36">
        <f t="shared" si="1258"/>
        <v>0</v>
      </c>
      <c r="L215" s="36">
        <f t="shared" si="1258"/>
        <v>0</v>
      </c>
      <c r="M215" s="36">
        <f t="shared" si="1258"/>
        <v>0</v>
      </c>
      <c r="N215" s="36">
        <f t="shared" si="1258"/>
        <v>0</v>
      </c>
      <c r="O215" s="36">
        <f t="shared" si="1258"/>
        <v>0</v>
      </c>
      <c r="P215" s="36">
        <f t="shared" si="1258"/>
        <v>0</v>
      </c>
      <c r="Q215" s="36">
        <f t="shared" si="1258"/>
        <v>0</v>
      </c>
      <c r="R215" s="36">
        <f t="shared" si="1258"/>
        <v>0</v>
      </c>
      <c r="S215" s="36">
        <f t="shared" si="1258"/>
        <v>0</v>
      </c>
    </row>
    <row r="216" spans="1:19" x14ac:dyDescent="0.25">
      <c r="A216" s="39" t="s">
        <v>67</v>
      </c>
      <c r="B216" s="39" t="s">
        <v>139</v>
      </c>
      <c r="C216" s="44">
        <v>1360</v>
      </c>
      <c r="E216" s="11" t="str">
        <f t="shared" ref="E216" si="1259">IF($B216="","","Union-Hrly - Vacation Hours")</f>
        <v>Union-Hrly - Vacation Hours</v>
      </c>
      <c r="F216" s="11">
        <f t="shared" ca="1" si="1199"/>
        <v>2018</v>
      </c>
      <c r="G216" s="11" t="str">
        <f t="shared" si="1196"/>
        <v>004270</v>
      </c>
      <c r="H216" s="33">
        <f>IF(G216="","",($C216*'VACSICK EST'!C$50))</f>
        <v>57.553204708825554</v>
      </c>
      <c r="I216" s="33">
        <f>IF(H216="","",($C216*'VACSICK EST'!D$50))</f>
        <v>61.330469524714758</v>
      </c>
      <c r="J216" s="33">
        <f>IF(I216="","",($C216*'VACSICK EST'!E$50))</f>
        <v>65.10773434060394</v>
      </c>
      <c r="K216" s="33">
        <f>IF(J216="","",($C216*'VACSICK EST'!F$50))</f>
        <v>94.656577501820735</v>
      </c>
      <c r="L216" s="33">
        <f>IF(K216="","",($C216*'VACSICK EST'!G$50))</f>
        <v>118.24237860702046</v>
      </c>
      <c r="M216" s="33">
        <f>IF(L216="","",($C216*'VACSICK EST'!H$50))</f>
        <v>133.57751416474306</v>
      </c>
      <c r="N216" s="33">
        <f>IF(M216="","",($C216*'VACSICK EST'!I$50))</f>
        <v>154.59365600556302</v>
      </c>
      <c r="O216" s="33">
        <f>IF(N216="","",($C216*'VACSICK EST'!J$50))</f>
        <v>104.65765554472026</v>
      </c>
      <c r="P216" s="33">
        <f>IF(O216="","",($C216*'VACSICK EST'!K$50))</f>
        <v>93.185962400167867</v>
      </c>
      <c r="Q216" s="33">
        <f>IF(P216="","",($C216*'VACSICK EST'!L$50))</f>
        <v>122.99669592195299</v>
      </c>
      <c r="R216" s="33">
        <f>IF(Q216="","",($C216*'VACSICK EST'!M$50))</f>
        <v>117.92229038854806</v>
      </c>
      <c r="S216" s="33">
        <f>IF(R216="","",($C216*'VACSICK EST'!N$50))</f>
        <v>236.17586089131927</v>
      </c>
    </row>
    <row r="217" spans="1:19" x14ac:dyDescent="0.25">
      <c r="A217" s="39" t="s">
        <v>67</v>
      </c>
      <c r="B217" s="39" t="s">
        <v>95</v>
      </c>
      <c r="C217" s="44">
        <v>360</v>
      </c>
      <c r="E217" s="11" t="str">
        <f t="shared" ref="E217" si="1260">IF($B217="","","Union-Hrly - Sick Time Hours")</f>
        <v>Union-Hrly - Sick Time Hours</v>
      </c>
      <c r="F217" s="11">
        <f t="shared" ca="1" si="1199"/>
        <v>2018</v>
      </c>
      <c r="G217" s="11" t="str">
        <f t="shared" si="1196"/>
        <v>004270</v>
      </c>
      <c r="H217" s="33">
        <f>IF(G217="","",($C217*'VACSICK EST'!C$30))</f>
        <v>45.185668108852347</v>
      </c>
      <c r="I217" s="33">
        <f>IF(H217="","",($C217*'VACSICK EST'!D$30))</f>
        <v>38.929165735856621</v>
      </c>
      <c r="J217" s="33">
        <f>IF(I217="","",($C217*'VACSICK EST'!E$30))</f>
        <v>35.879695271788933</v>
      </c>
      <c r="K217" s="33">
        <f>IF(J217="","",($C217*'VACSICK EST'!F$30))</f>
        <v>31.781456440369652</v>
      </c>
      <c r="L217" s="33">
        <f>IF(K217="","",($C217*'VACSICK EST'!G$30))</f>
        <v>26.353792917941309</v>
      </c>
      <c r="M217" s="33">
        <f>IF(L217="","",($C217*'VACSICK EST'!H$30))</f>
        <v>24.461414314566682</v>
      </c>
      <c r="N217" s="33">
        <f>IF(M217="","",($C217*'VACSICK EST'!I$30))</f>
        <v>26.230698039144173</v>
      </c>
      <c r="O217" s="33">
        <f>IF(N217="","",($C217*'VACSICK EST'!J$30))</f>
        <v>28.192009774645193</v>
      </c>
      <c r="P217" s="33">
        <f>IF(O217="","",($C217*'VACSICK EST'!K$30))</f>
        <v>26.01076852235996</v>
      </c>
      <c r="Q217" s="33">
        <f>IF(P217="","",($C217*'VACSICK EST'!L$30))</f>
        <v>25.703851957892432</v>
      </c>
      <c r="R217" s="33">
        <f>IF(Q217="","",($C217*'VACSICK EST'!M$30))</f>
        <v>23.960828474125002</v>
      </c>
      <c r="S217" s="33">
        <f>IF(R217="","",($C217*'VACSICK EST'!N$30))</f>
        <v>27.3106504424577</v>
      </c>
    </row>
    <row r="218" spans="1:19" x14ac:dyDescent="0.25">
      <c r="A218" s="39" t="s">
        <v>68</v>
      </c>
      <c r="B218" s="39" t="s">
        <v>93</v>
      </c>
      <c r="C218" s="44">
        <v>16</v>
      </c>
      <c r="E218" s="11" t="str">
        <f t="shared" ref="E218" si="1261">IF($B218="","","Union-Hrly - Headcount")</f>
        <v>Union-Hrly - Headcount</v>
      </c>
      <c r="F218" s="11">
        <f t="shared" ca="1" si="1199"/>
        <v>2018</v>
      </c>
      <c r="G218" s="11" t="str">
        <f t="shared" si="1196"/>
        <v>004280</v>
      </c>
      <c r="H218" s="13">
        <f t="shared" ref="H218" si="1262">IF(G218="","",(IF($C218=0,0,$C218)))</f>
        <v>16</v>
      </c>
      <c r="I218" s="13">
        <f t="shared" ref="I218" si="1263">IF(H218="","",(IF($C218=0,0,$C218)))</f>
        <v>16</v>
      </c>
      <c r="J218" s="13">
        <f t="shared" ref="J218" si="1264">IF(I218="","",(IF($C218=0,0,$C218)))</f>
        <v>16</v>
      </c>
      <c r="K218" s="13">
        <f t="shared" ref="K218" si="1265">IF(J218="","",(IF($C218=0,0,$C218)))</f>
        <v>16</v>
      </c>
      <c r="L218" s="13">
        <f t="shared" ref="L218" si="1266">IF(K218="","",(IF($C218=0,0,$C218)))</f>
        <v>16</v>
      </c>
      <c r="M218" s="13">
        <f t="shared" ref="M218" si="1267">IF(L218="","",(IF($C218=0,0,$C218)))</f>
        <v>16</v>
      </c>
      <c r="N218" s="13">
        <f t="shared" ref="N218" si="1268">IF(M218="","",(IF($C218=0,0,$C218)))</f>
        <v>16</v>
      </c>
      <c r="O218" s="13">
        <f t="shared" ref="O218" si="1269">IF(N218="","",(IF($C218=0,0,$C218)))</f>
        <v>16</v>
      </c>
      <c r="P218" s="13">
        <f t="shared" ref="P218" si="1270">IF(O218="","",(IF($C218=0,0,$C218)))</f>
        <v>16</v>
      </c>
      <c r="Q218" s="13">
        <f t="shared" ref="Q218" si="1271">IF(P218="","",(IF($C218=0,0,$C218)))</f>
        <v>16</v>
      </c>
      <c r="R218" s="13">
        <f t="shared" ref="R218" si="1272">IF(Q218="","",(IF($C218=0,0,$C218)))</f>
        <v>16</v>
      </c>
      <c r="S218" s="13">
        <f t="shared" ref="S218" si="1273">IF(R218="","",(IF($C218=0,0,$C218)))</f>
        <v>16</v>
      </c>
    </row>
    <row r="219" spans="1:19" x14ac:dyDescent="0.25">
      <c r="A219" s="39" t="s">
        <v>68</v>
      </c>
      <c r="B219" s="39" t="s">
        <v>92</v>
      </c>
      <c r="C219" s="44">
        <v>34.643750000000011</v>
      </c>
      <c r="E219" s="11" t="str">
        <f t="shared" ref="E219" si="1274">IF($B219="","","Union-Hrly - Avg Hourly Rate")</f>
        <v>Union-Hrly - Avg Hourly Rate</v>
      </c>
      <c r="F219" s="11">
        <f t="shared" ca="1" si="1199"/>
        <v>2018</v>
      </c>
      <c r="G219" s="11" t="str">
        <f t="shared" si="1196"/>
        <v>004280</v>
      </c>
      <c r="H219" s="12">
        <f t="shared" ref="H219" si="1275">IF(G219="","",(IF(C219=0,0,C219)*$G$4*$H$4*$I$4*$J$4))</f>
        <v>37.856161006250019</v>
      </c>
      <c r="I219" s="12">
        <f t="shared" ref="I219" si="1276">IF(H219="","",(+H219))</f>
        <v>37.856161006250019</v>
      </c>
      <c r="J219" s="12">
        <f t="shared" ref="J219" si="1277">IF(I219="","",(+I219))</f>
        <v>37.856161006250019</v>
      </c>
      <c r="K219" s="12">
        <f t="shared" ref="K219" si="1278">IF(J219="","",(+J219))</f>
        <v>37.856161006250019</v>
      </c>
      <c r="L219" s="12">
        <f t="shared" ref="L219" si="1279">IF(K219="","",(+K219))</f>
        <v>37.856161006250019</v>
      </c>
      <c r="M219" s="12">
        <f t="shared" ref="M219" si="1280">IF(L219="","",(+L219))</f>
        <v>37.856161006250019</v>
      </c>
      <c r="N219" s="12">
        <f t="shared" ref="N219" si="1281">IF(M219="","",(+M219))</f>
        <v>37.856161006250019</v>
      </c>
      <c r="O219" s="12">
        <f t="shared" ref="O219" si="1282">IF(N219="","",(+N219))</f>
        <v>37.856161006250019</v>
      </c>
      <c r="P219" s="12">
        <f t="shared" ref="P219" si="1283">IF(O219="","",(+O219))</f>
        <v>37.856161006250019</v>
      </c>
      <c r="Q219" s="12">
        <f t="shared" ref="Q219" si="1284">IF(P219="","",(+P219))</f>
        <v>37.856161006250019</v>
      </c>
      <c r="R219" s="12">
        <f t="shared" ref="R219" si="1285">IF(Q219="","",+Q219*$R$6)</f>
        <v>38.99184583643752</v>
      </c>
      <c r="S219" s="12">
        <f t="shared" ref="S219" si="1286">IF(R219="","",+R219)</f>
        <v>38.99184583643752</v>
      </c>
    </row>
    <row r="220" spans="1:19" x14ac:dyDescent="0.25">
      <c r="A220" s="39" t="s">
        <v>68</v>
      </c>
      <c r="B220" s="39" t="s">
        <v>169</v>
      </c>
      <c r="C220" s="44"/>
      <c r="E220" s="11" t="str">
        <f t="shared" ref="E220" si="1287">IF($B220="","","Union-Hrly - Other Offdty hrs/emp")</f>
        <v>Union-Hrly - Other Offdty hrs/emp</v>
      </c>
      <c r="F220" s="11">
        <f t="shared" ca="1" si="1199"/>
        <v>2018</v>
      </c>
      <c r="G220" s="11" t="str">
        <f t="shared" si="1196"/>
        <v>004280</v>
      </c>
      <c r="H220" s="36">
        <f t="shared" ref="H220:S220" si="1288">IF(G220="","",IF(H$7="FEB",8,0))</f>
        <v>0</v>
      </c>
      <c r="I220" s="36">
        <f t="shared" si="1288"/>
        <v>8</v>
      </c>
      <c r="J220" s="36">
        <f t="shared" si="1288"/>
        <v>0</v>
      </c>
      <c r="K220" s="36">
        <f t="shared" si="1288"/>
        <v>0</v>
      </c>
      <c r="L220" s="36">
        <f t="shared" si="1288"/>
        <v>0</v>
      </c>
      <c r="M220" s="36">
        <f t="shared" si="1288"/>
        <v>0</v>
      </c>
      <c r="N220" s="36">
        <f t="shared" si="1288"/>
        <v>0</v>
      </c>
      <c r="O220" s="36">
        <f t="shared" si="1288"/>
        <v>0</v>
      </c>
      <c r="P220" s="36">
        <f t="shared" si="1288"/>
        <v>0</v>
      </c>
      <c r="Q220" s="36">
        <f t="shared" si="1288"/>
        <v>0</v>
      </c>
      <c r="R220" s="36">
        <f t="shared" si="1288"/>
        <v>0</v>
      </c>
      <c r="S220" s="36">
        <f t="shared" si="1288"/>
        <v>0</v>
      </c>
    </row>
    <row r="221" spans="1:19" x14ac:dyDescent="0.25">
      <c r="A221" s="39" t="s">
        <v>68</v>
      </c>
      <c r="B221" s="39" t="s">
        <v>139</v>
      </c>
      <c r="C221" s="44">
        <v>2720</v>
      </c>
      <c r="E221" s="11" t="str">
        <f t="shared" ref="E221" si="1289">IF($B221="","","Union-Hrly - Vacation Hours")</f>
        <v>Union-Hrly - Vacation Hours</v>
      </c>
      <c r="F221" s="11">
        <f t="shared" ca="1" si="1199"/>
        <v>2018</v>
      </c>
      <c r="G221" s="11" t="str">
        <f t="shared" si="1196"/>
        <v>004280</v>
      </c>
      <c r="H221" s="33">
        <f>IF(G221="","",($C221*'VACSICK EST'!C$50))</f>
        <v>115.10640941765111</v>
      </c>
      <c r="I221" s="33">
        <f>IF(H221="","",($C221*'VACSICK EST'!D$50))</f>
        <v>122.66093904942952</v>
      </c>
      <c r="J221" s="33">
        <f>IF(I221="","",($C221*'VACSICK EST'!E$50))</f>
        <v>130.21546868120788</v>
      </c>
      <c r="K221" s="33">
        <f>IF(J221="","",($C221*'VACSICK EST'!F$50))</f>
        <v>189.31315500364147</v>
      </c>
      <c r="L221" s="33">
        <f>IF(K221="","",($C221*'VACSICK EST'!G$50))</f>
        <v>236.48475721404091</v>
      </c>
      <c r="M221" s="33">
        <f>IF(L221="","",($C221*'VACSICK EST'!H$50))</f>
        <v>267.15502832948613</v>
      </c>
      <c r="N221" s="33">
        <f>IF(M221="","",($C221*'VACSICK EST'!I$50))</f>
        <v>309.18731201112604</v>
      </c>
      <c r="O221" s="33">
        <f>IF(N221="","",($C221*'VACSICK EST'!J$50))</f>
        <v>209.31531108944051</v>
      </c>
      <c r="P221" s="33">
        <f>IF(O221="","",($C221*'VACSICK EST'!K$50))</f>
        <v>186.37192480033573</v>
      </c>
      <c r="Q221" s="33">
        <f>IF(P221="","",($C221*'VACSICK EST'!L$50))</f>
        <v>245.99339184390598</v>
      </c>
      <c r="R221" s="33">
        <f>IF(Q221="","",($C221*'VACSICK EST'!M$50))</f>
        <v>235.84458077709613</v>
      </c>
      <c r="S221" s="33">
        <f>IF(R221="","",($C221*'VACSICK EST'!N$50))</f>
        <v>472.35172178263855</v>
      </c>
    </row>
    <row r="222" spans="1:19" x14ac:dyDescent="0.25">
      <c r="A222" s="39" t="s">
        <v>68</v>
      </c>
      <c r="B222" s="39" t="s">
        <v>95</v>
      </c>
      <c r="C222" s="44">
        <v>640</v>
      </c>
      <c r="E222" s="11" t="str">
        <f t="shared" ref="E222" si="1290">IF($B222="","","Union-Hrly - Sick Time Hours")</f>
        <v>Union-Hrly - Sick Time Hours</v>
      </c>
      <c r="F222" s="11">
        <f t="shared" ca="1" si="1199"/>
        <v>2018</v>
      </c>
      <c r="G222" s="11" t="str">
        <f t="shared" si="1196"/>
        <v>004280</v>
      </c>
      <c r="H222" s="33">
        <f>IF(G222="","",($C222*'VACSICK EST'!C$30))</f>
        <v>80.330076637959721</v>
      </c>
      <c r="I222" s="33">
        <f>IF(H222="","",($C222*'VACSICK EST'!D$30))</f>
        <v>69.207405752634003</v>
      </c>
      <c r="J222" s="33">
        <f>IF(I222="","",($C222*'VACSICK EST'!E$30))</f>
        <v>63.786124927624776</v>
      </c>
      <c r="K222" s="33">
        <f>IF(J222="","",($C222*'VACSICK EST'!F$30))</f>
        <v>56.500367005101602</v>
      </c>
      <c r="L222" s="33">
        <f>IF(K222="","",($C222*'VACSICK EST'!G$30))</f>
        <v>46.851187409673436</v>
      </c>
      <c r="M222" s="33">
        <f>IF(L222="","",($C222*'VACSICK EST'!H$30))</f>
        <v>43.486958781451875</v>
      </c>
      <c r="N222" s="33">
        <f>IF(M222="","",($C222*'VACSICK EST'!I$30))</f>
        <v>46.632352069589643</v>
      </c>
      <c r="O222" s="33">
        <f>IF(N222="","",($C222*'VACSICK EST'!J$30))</f>
        <v>50.11912848825812</v>
      </c>
      <c r="P222" s="33">
        <f>IF(O222="","",($C222*'VACSICK EST'!K$30))</f>
        <v>46.241366261973262</v>
      </c>
      <c r="Q222" s="33">
        <f>IF(P222="","",($C222*'VACSICK EST'!L$30))</f>
        <v>45.695736814030994</v>
      </c>
      <c r="R222" s="33">
        <f>IF(Q222="","",($C222*'VACSICK EST'!M$30))</f>
        <v>42.597028398444444</v>
      </c>
      <c r="S222" s="33">
        <f>IF(R222="","",($C222*'VACSICK EST'!N$30))</f>
        <v>48.552267453258139</v>
      </c>
    </row>
    <row r="223" spans="1:19" x14ac:dyDescent="0.25">
      <c r="A223" s="39" t="s">
        <v>69</v>
      </c>
      <c r="B223" s="39" t="s">
        <v>93</v>
      </c>
      <c r="C223" s="44">
        <v>3</v>
      </c>
      <c r="E223" s="11" t="str">
        <f t="shared" ref="E223" si="1291">IF($B223="","","Union-Hrly - Headcount")</f>
        <v>Union-Hrly - Headcount</v>
      </c>
      <c r="F223" s="11">
        <f t="shared" ca="1" si="1199"/>
        <v>2018</v>
      </c>
      <c r="G223" s="11" t="str">
        <f t="shared" si="1196"/>
        <v>004290</v>
      </c>
      <c r="H223" s="13">
        <f t="shared" ref="H223" si="1292">IF(G223="","",(IF($C223=0,0,$C223)))</f>
        <v>3</v>
      </c>
      <c r="I223" s="13">
        <f t="shared" ref="I223" si="1293">IF(H223="","",(IF($C223=0,0,$C223)))</f>
        <v>3</v>
      </c>
      <c r="J223" s="13">
        <f t="shared" ref="J223" si="1294">IF(I223="","",(IF($C223=0,0,$C223)))</f>
        <v>3</v>
      </c>
      <c r="K223" s="13">
        <f t="shared" ref="K223" si="1295">IF(J223="","",(IF($C223=0,0,$C223)))</f>
        <v>3</v>
      </c>
      <c r="L223" s="13">
        <f t="shared" ref="L223" si="1296">IF(K223="","",(IF($C223=0,0,$C223)))</f>
        <v>3</v>
      </c>
      <c r="M223" s="13">
        <f t="shared" ref="M223" si="1297">IF(L223="","",(IF($C223=0,0,$C223)))</f>
        <v>3</v>
      </c>
      <c r="N223" s="13">
        <f t="shared" ref="N223" si="1298">IF(M223="","",(IF($C223=0,0,$C223)))</f>
        <v>3</v>
      </c>
      <c r="O223" s="13">
        <f t="shared" ref="O223" si="1299">IF(N223="","",(IF($C223=0,0,$C223)))</f>
        <v>3</v>
      </c>
      <c r="P223" s="13">
        <f t="shared" ref="P223" si="1300">IF(O223="","",(IF($C223=0,0,$C223)))</f>
        <v>3</v>
      </c>
      <c r="Q223" s="13">
        <f t="shared" ref="Q223" si="1301">IF(P223="","",(IF($C223=0,0,$C223)))</f>
        <v>3</v>
      </c>
      <c r="R223" s="13">
        <f t="shared" ref="R223" si="1302">IF(Q223="","",(IF($C223=0,0,$C223)))</f>
        <v>3</v>
      </c>
      <c r="S223" s="13">
        <f t="shared" ref="S223" si="1303">IF(R223="","",(IF($C223=0,0,$C223)))</f>
        <v>3</v>
      </c>
    </row>
    <row r="224" spans="1:19" x14ac:dyDescent="0.25">
      <c r="A224" s="39" t="s">
        <v>69</v>
      </c>
      <c r="B224" s="39" t="s">
        <v>92</v>
      </c>
      <c r="C224" s="44">
        <v>27.673333333333332</v>
      </c>
      <c r="E224" s="11" t="str">
        <f t="shared" ref="E224" si="1304">IF($B224="","","Union-Hrly - Avg Hourly Rate")</f>
        <v>Union-Hrly - Avg Hourly Rate</v>
      </c>
      <c r="F224" s="11">
        <f t="shared" ca="1" si="1199"/>
        <v>2018</v>
      </c>
      <c r="G224" s="11" t="str">
        <f t="shared" si="1196"/>
        <v>004290</v>
      </c>
      <c r="H224" s="12">
        <f t="shared" ref="H224" si="1305">IF(G224="","",(IF(C224=0,0,C224)*$G$4*$H$4*$I$4*$J$4))</f>
        <v>30.239398513333335</v>
      </c>
      <c r="I224" s="12">
        <f t="shared" ref="I224" si="1306">IF(H224="","",(+H224))</f>
        <v>30.239398513333335</v>
      </c>
      <c r="J224" s="12">
        <f t="shared" ref="J224" si="1307">IF(I224="","",(+I224))</f>
        <v>30.239398513333335</v>
      </c>
      <c r="K224" s="12">
        <f t="shared" ref="K224" si="1308">IF(J224="","",(+J224))</f>
        <v>30.239398513333335</v>
      </c>
      <c r="L224" s="12">
        <f t="shared" ref="L224" si="1309">IF(K224="","",(+K224))</f>
        <v>30.239398513333335</v>
      </c>
      <c r="M224" s="12">
        <f t="shared" ref="M224" si="1310">IF(L224="","",(+L224))</f>
        <v>30.239398513333335</v>
      </c>
      <c r="N224" s="12">
        <f t="shared" ref="N224" si="1311">IF(M224="","",(+M224))</f>
        <v>30.239398513333335</v>
      </c>
      <c r="O224" s="12">
        <f t="shared" ref="O224" si="1312">IF(N224="","",(+N224))</f>
        <v>30.239398513333335</v>
      </c>
      <c r="P224" s="12">
        <f t="shared" ref="P224" si="1313">IF(O224="","",(+O224))</f>
        <v>30.239398513333335</v>
      </c>
      <c r="Q224" s="12">
        <f t="shared" ref="Q224" si="1314">IF(P224="","",(+P224))</f>
        <v>30.239398513333335</v>
      </c>
      <c r="R224" s="12">
        <f t="shared" ref="R224" si="1315">IF(Q224="","",+Q224*$R$6)</f>
        <v>31.146580468733337</v>
      </c>
      <c r="S224" s="12">
        <f t="shared" ref="S224" si="1316">IF(R224="","",+R224)</f>
        <v>31.146580468733337</v>
      </c>
    </row>
    <row r="225" spans="1:19" x14ac:dyDescent="0.25">
      <c r="A225" s="39" t="s">
        <v>69</v>
      </c>
      <c r="B225" s="39" t="s">
        <v>169</v>
      </c>
      <c r="C225" s="44"/>
      <c r="E225" s="11" t="str">
        <f t="shared" ref="E225" si="1317">IF($B225="","","Union-Hrly - Other Offdty hrs/emp")</f>
        <v>Union-Hrly - Other Offdty hrs/emp</v>
      </c>
      <c r="F225" s="11">
        <f t="shared" ca="1" si="1199"/>
        <v>2018</v>
      </c>
      <c r="G225" s="11" t="str">
        <f t="shared" si="1196"/>
        <v>004290</v>
      </c>
      <c r="H225" s="36">
        <f t="shared" ref="H225:S225" si="1318">IF(G225="","",IF(H$7="FEB",8,0))</f>
        <v>0</v>
      </c>
      <c r="I225" s="36">
        <f t="shared" si="1318"/>
        <v>8</v>
      </c>
      <c r="J225" s="36">
        <f t="shared" si="1318"/>
        <v>0</v>
      </c>
      <c r="K225" s="36">
        <f t="shared" si="1318"/>
        <v>0</v>
      </c>
      <c r="L225" s="36">
        <f t="shared" si="1318"/>
        <v>0</v>
      </c>
      <c r="M225" s="36">
        <f t="shared" si="1318"/>
        <v>0</v>
      </c>
      <c r="N225" s="36">
        <f t="shared" si="1318"/>
        <v>0</v>
      </c>
      <c r="O225" s="36">
        <f t="shared" si="1318"/>
        <v>0</v>
      </c>
      <c r="P225" s="36">
        <f t="shared" si="1318"/>
        <v>0</v>
      </c>
      <c r="Q225" s="36">
        <f t="shared" si="1318"/>
        <v>0</v>
      </c>
      <c r="R225" s="36">
        <f t="shared" si="1318"/>
        <v>0</v>
      </c>
      <c r="S225" s="36">
        <f t="shared" si="1318"/>
        <v>0</v>
      </c>
    </row>
    <row r="226" spans="1:19" x14ac:dyDescent="0.25">
      <c r="A226" s="39" t="s">
        <v>69</v>
      </c>
      <c r="B226" s="39" t="s">
        <v>139</v>
      </c>
      <c r="C226" s="44">
        <v>440</v>
      </c>
      <c r="E226" s="11" t="str">
        <f t="shared" ref="E226" si="1319">IF($B226="","","Union-Hrly - Vacation Hours")</f>
        <v>Union-Hrly - Vacation Hours</v>
      </c>
      <c r="F226" s="11">
        <f t="shared" ca="1" si="1199"/>
        <v>2018</v>
      </c>
      <c r="G226" s="11" t="str">
        <f t="shared" si="1196"/>
        <v>004290</v>
      </c>
      <c r="H226" s="33">
        <f>IF(G226="","",($C226*'VACSICK EST'!C$50))</f>
        <v>18.620154464620033</v>
      </c>
      <c r="I226" s="33">
        <f>IF(H226="","",($C226*'VACSICK EST'!D$50))</f>
        <v>19.842210728584185</v>
      </c>
      <c r="J226" s="33">
        <f>IF(I226="","",($C226*'VACSICK EST'!E$50))</f>
        <v>21.064266992548337</v>
      </c>
      <c r="K226" s="33">
        <f>IF(J226="","",($C226*'VACSICK EST'!F$50))</f>
        <v>30.624186838824357</v>
      </c>
      <c r="L226" s="33">
        <f>IF(K226="","",($C226*'VACSICK EST'!G$50))</f>
        <v>38.254887196388971</v>
      </c>
      <c r="M226" s="33">
        <f>IF(L226="","",($C226*'VACSICK EST'!H$50))</f>
        <v>43.216254582710988</v>
      </c>
      <c r="N226" s="33">
        <f>IF(M226="","",($C226*'VACSICK EST'!I$50))</f>
        <v>50.0155945900351</v>
      </c>
      <c r="O226" s="33">
        <f>IF(N226="","",($C226*'VACSICK EST'!J$50))</f>
        <v>33.859829735056557</v>
      </c>
      <c r="P226" s="33">
        <f>IF(O226="","",($C226*'VACSICK EST'!K$50))</f>
        <v>30.148399600054312</v>
      </c>
      <c r="Q226" s="33">
        <f>IF(P226="","",($C226*'VACSICK EST'!L$50))</f>
        <v>39.793048680631848</v>
      </c>
      <c r="R226" s="33">
        <f>IF(Q226="","",($C226*'VACSICK EST'!M$50))</f>
        <v>38.151329243353786</v>
      </c>
      <c r="S226" s="33">
        <f>IF(R226="","",($C226*'VACSICK EST'!N$50))</f>
        <v>76.409837347191527</v>
      </c>
    </row>
    <row r="227" spans="1:19" x14ac:dyDescent="0.25">
      <c r="A227" s="39" t="s">
        <v>69</v>
      </c>
      <c r="B227" s="39" t="s">
        <v>95</v>
      </c>
      <c r="C227" s="44">
        <v>120</v>
      </c>
      <c r="E227" s="11" t="str">
        <f t="shared" ref="E227" si="1320">IF($B227="","","Union-Hrly - Sick Time Hours")</f>
        <v>Union-Hrly - Sick Time Hours</v>
      </c>
      <c r="F227" s="11">
        <f t="shared" ca="1" si="1199"/>
        <v>2018</v>
      </c>
      <c r="G227" s="11" t="str">
        <f t="shared" si="1196"/>
        <v>004290</v>
      </c>
      <c r="H227" s="33">
        <f>IF(G227="","",($C227*'VACSICK EST'!C$30))</f>
        <v>15.061889369617449</v>
      </c>
      <c r="I227" s="33">
        <f>IF(H227="","",($C227*'VACSICK EST'!D$30))</f>
        <v>12.976388578618876</v>
      </c>
      <c r="J227" s="33">
        <f>IF(I227="","",($C227*'VACSICK EST'!E$30))</f>
        <v>11.959898423929646</v>
      </c>
      <c r="K227" s="33">
        <f>IF(J227="","",($C227*'VACSICK EST'!F$30))</f>
        <v>10.593818813456551</v>
      </c>
      <c r="L227" s="33">
        <f>IF(K227="","",($C227*'VACSICK EST'!G$30))</f>
        <v>8.7845976393137697</v>
      </c>
      <c r="M227" s="33">
        <f>IF(L227="","",($C227*'VACSICK EST'!H$30))</f>
        <v>8.1538047715222266</v>
      </c>
      <c r="N227" s="33">
        <f>IF(M227="","",($C227*'VACSICK EST'!I$30))</f>
        <v>8.7435660130480581</v>
      </c>
      <c r="O227" s="33">
        <f>IF(N227="","",($C227*'VACSICK EST'!J$30))</f>
        <v>9.3973365915483971</v>
      </c>
      <c r="P227" s="33">
        <f>IF(O227="","",($C227*'VACSICK EST'!K$30))</f>
        <v>8.6702561741199862</v>
      </c>
      <c r="Q227" s="33">
        <f>IF(P227="","",($C227*'VACSICK EST'!L$30))</f>
        <v>8.5679506526308113</v>
      </c>
      <c r="R227" s="33">
        <f>IF(Q227="","",($C227*'VACSICK EST'!M$30))</f>
        <v>7.9869428247083336</v>
      </c>
      <c r="S227" s="33">
        <f>IF(R227="","",($C227*'VACSICK EST'!N$30))</f>
        <v>9.1035501474859011</v>
      </c>
    </row>
    <row r="228" spans="1:19" x14ac:dyDescent="0.25">
      <c r="A228" s="39" t="s">
        <v>70</v>
      </c>
      <c r="B228" s="39" t="s">
        <v>93</v>
      </c>
      <c r="C228" s="44">
        <v>10</v>
      </c>
      <c r="E228" s="11" t="str">
        <f t="shared" ref="E228" si="1321">IF($B228="","","Union-Hrly - Headcount")</f>
        <v>Union-Hrly - Headcount</v>
      </c>
      <c r="F228" s="11">
        <f t="shared" ca="1" si="1199"/>
        <v>2018</v>
      </c>
      <c r="G228" s="11" t="str">
        <f t="shared" si="1196"/>
        <v>004370</v>
      </c>
      <c r="H228" s="13">
        <f t="shared" ref="H228" si="1322">IF(G228="","",(IF($C228=0,0,$C228)))</f>
        <v>10</v>
      </c>
      <c r="I228" s="13">
        <f t="shared" ref="I228" si="1323">IF(H228="","",(IF($C228=0,0,$C228)))</f>
        <v>10</v>
      </c>
      <c r="J228" s="13">
        <f t="shared" ref="J228" si="1324">IF(I228="","",(IF($C228=0,0,$C228)))</f>
        <v>10</v>
      </c>
      <c r="K228" s="13">
        <f t="shared" ref="K228" si="1325">IF(J228="","",(IF($C228=0,0,$C228)))</f>
        <v>10</v>
      </c>
      <c r="L228" s="13">
        <f t="shared" ref="L228" si="1326">IF(K228="","",(IF($C228=0,0,$C228)))</f>
        <v>10</v>
      </c>
      <c r="M228" s="13">
        <f t="shared" ref="M228" si="1327">IF(L228="","",(IF($C228=0,0,$C228)))</f>
        <v>10</v>
      </c>
      <c r="N228" s="13">
        <f t="shared" ref="N228" si="1328">IF(M228="","",(IF($C228=0,0,$C228)))</f>
        <v>10</v>
      </c>
      <c r="O228" s="13">
        <f t="shared" ref="O228" si="1329">IF(N228="","",(IF($C228=0,0,$C228)))</f>
        <v>10</v>
      </c>
      <c r="P228" s="13">
        <f t="shared" ref="P228" si="1330">IF(O228="","",(IF($C228=0,0,$C228)))</f>
        <v>10</v>
      </c>
      <c r="Q228" s="13">
        <f t="shared" ref="Q228" si="1331">IF(P228="","",(IF($C228=0,0,$C228)))</f>
        <v>10</v>
      </c>
      <c r="R228" s="13">
        <f t="shared" ref="R228" si="1332">IF(Q228="","",(IF($C228=0,0,$C228)))</f>
        <v>10</v>
      </c>
      <c r="S228" s="13">
        <f t="shared" ref="S228" si="1333">IF(R228="","",(IF($C228=0,0,$C228)))</f>
        <v>10</v>
      </c>
    </row>
    <row r="229" spans="1:19" x14ac:dyDescent="0.25">
      <c r="A229" s="39" t="s">
        <v>70</v>
      </c>
      <c r="B229" s="39" t="s">
        <v>92</v>
      </c>
      <c r="C229" s="44">
        <v>31.666000000000004</v>
      </c>
      <c r="E229" s="11" t="str">
        <f t="shared" ref="E229" si="1334">IF($B229="","","Union-Hrly - Avg Hourly Rate")</f>
        <v>Union-Hrly - Avg Hourly Rate</v>
      </c>
      <c r="F229" s="11">
        <f t="shared" ca="1" si="1199"/>
        <v>2018</v>
      </c>
      <c r="G229" s="11" t="str">
        <f t="shared" si="1196"/>
        <v>004370</v>
      </c>
      <c r="H229" s="12">
        <f t="shared" ref="H229" si="1335">IF(G229="","",(IF(C229=0,0,C229)*$G$4*$H$4*$I$4*$J$4))</f>
        <v>34.602293182000004</v>
      </c>
      <c r="I229" s="12">
        <f t="shared" ref="I229" si="1336">IF(H229="","",(+H229))</f>
        <v>34.602293182000004</v>
      </c>
      <c r="J229" s="12">
        <f t="shared" ref="J229" si="1337">IF(I229="","",(+I229))</f>
        <v>34.602293182000004</v>
      </c>
      <c r="K229" s="12">
        <f t="shared" ref="K229" si="1338">IF(J229="","",(+J229))</f>
        <v>34.602293182000004</v>
      </c>
      <c r="L229" s="12">
        <f t="shared" ref="L229" si="1339">IF(K229="","",(+K229))</f>
        <v>34.602293182000004</v>
      </c>
      <c r="M229" s="12">
        <f t="shared" ref="M229" si="1340">IF(L229="","",(+L229))</f>
        <v>34.602293182000004</v>
      </c>
      <c r="N229" s="12">
        <f t="shared" ref="N229" si="1341">IF(M229="","",(+M229))</f>
        <v>34.602293182000004</v>
      </c>
      <c r="O229" s="12">
        <f t="shared" ref="O229" si="1342">IF(N229="","",(+N229))</f>
        <v>34.602293182000004</v>
      </c>
      <c r="P229" s="12">
        <f t="shared" ref="P229" si="1343">IF(O229="","",(+O229))</f>
        <v>34.602293182000004</v>
      </c>
      <c r="Q229" s="12">
        <f t="shared" ref="Q229" si="1344">IF(P229="","",(+P229))</f>
        <v>34.602293182000004</v>
      </c>
      <c r="R229" s="12">
        <f t="shared" ref="R229" si="1345">IF(Q229="","",+Q229*$R$6)</f>
        <v>35.640361977460003</v>
      </c>
      <c r="S229" s="12">
        <f t="shared" ref="S229" si="1346">IF(R229="","",+R229)</f>
        <v>35.640361977460003</v>
      </c>
    </row>
    <row r="230" spans="1:19" x14ac:dyDescent="0.25">
      <c r="A230" s="39" t="s">
        <v>70</v>
      </c>
      <c r="B230" s="39" t="s">
        <v>169</v>
      </c>
      <c r="C230" s="44"/>
      <c r="E230" s="11" t="str">
        <f t="shared" ref="E230" si="1347">IF($B230="","","Union-Hrly - Other Offdty hrs/emp")</f>
        <v>Union-Hrly - Other Offdty hrs/emp</v>
      </c>
      <c r="F230" s="11">
        <f t="shared" ca="1" si="1199"/>
        <v>2018</v>
      </c>
      <c r="G230" s="11" t="str">
        <f t="shared" si="1196"/>
        <v>004370</v>
      </c>
      <c r="H230" s="36">
        <f t="shared" ref="H230:S230" si="1348">IF(G230="","",IF(H$7="FEB",8,0))</f>
        <v>0</v>
      </c>
      <c r="I230" s="36">
        <f t="shared" si="1348"/>
        <v>8</v>
      </c>
      <c r="J230" s="36">
        <f t="shared" si="1348"/>
        <v>0</v>
      </c>
      <c r="K230" s="36">
        <f t="shared" si="1348"/>
        <v>0</v>
      </c>
      <c r="L230" s="36">
        <f t="shared" si="1348"/>
        <v>0</v>
      </c>
      <c r="M230" s="36">
        <f t="shared" si="1348"/>
        <v>0</v>
      </c>
      <c r="N230" s="36">
        <f t="shared" si="1348"/>
        <v>0</v>
      </c>
      <c r="O230" s="36">
        <f t="shared" si="1348"/>
        <v>0</v>
      </c>
      <c r="P230" s="36">
        <f t="shared" si="1348"/>
        <v>0</v>
      </c>
      <c r="Q230" s="36">
        <f t="shared" si="1348"/>
        <v>0</v>
      </c>
      <c r="R230" s="36">
        <f t="shared" si="1348"/>
        <v>0</v>
      </c>
      <c r="S230" s="36">
        <f t="shared" si="1348"/>
        <v>0</v>
      </c>
    </row>
    <row r="231" spans="1:19" x14ac:dyDescent="0.25">
      <c r="A231" s="39" t="s">
        <v>70</v>
      </c>
      <c r="B231" s="39" t="s">
        <v>139</v>
      </c>
      <c r="C231" s="44">
        <v>1440</v>
      </c>
      <c r="E231" s="11" t="str">
        <f t="shared" ref="E231" si="1349">IF($B231="","","Union-Hrly - Vacation Hours")</f>
        <v>Union-Hrly - Vacation Hours</v>
      </c>
      <c r="F231" s="11">
        <f t="shared" ca="1" si="1199"/>
        <v>2018</v>
      </c>
      <c r="G231" s="11" t="str">
        <f t="shared" si="1196"/>
        <v>004370</v>
      </c>
      <c r="H231" s="33">
        <f>IF(G231="","",($C231*'VACSICK EST'!C$50))</f>
        <v>60.938687338756466</v>
      </c>
      <c r="I231" s="33">
        <f>IF(H231="","",($C231*'VACSICK EST'!D$50))</f>
        <v>64.938144202639151</v>
      </c>
      <c r="J231" s="33">
        <f>IF(I231="","",($C231*'VACSICK EST'!E$50))</f>
        <v>68.937601066521822</v>
      </c>
      <c r="K231" s="33">
        <f>IF(J231="","",($C231*'VACSICK EST'!F$50))</f>
        <v>100.22461147251607</v>
      </c>
      <c r="L231" s="33">
        <f>IF(K231="","",($C231*'VACSICK EST'!G$50))</f>
        <v>125.19781264272754</v>
      </c>
      <c r="M231" s="33">
        <f>IF(L231="","",($C231*'VACSICK EST'!H$50))</f>
        <v>141.43501499796324</v>
      </c>
      <c r="N231" s="33">
        <f>IF(M231="","",($C231*'VACSICK EST'!I$50))</f>
        <v>163.6874004764785</v>
      </c>
      <c r="O231" s="33">
        <f>IF(N231="","",($C231*'VACSICK EST'!J$50))</f>
        <v>110.81398822382145</v>
      </c>
      <c r="P231" s="33">
        <f>IF(O231="","",($C231*'VACSICK EST'!K$50))</f>
        <v>98.667489600177746</v>
      </c>
      <c r="Q231" s="33">
        <f>IF(P231="","",($C231*'VACSICK EST'!L$50))</f>
        <v>130.23179568206785</v>
      </c>
      <c r="R231" s="33">
        <f>IF(Q231="","",($C231*'VACSICK EST'!M$50))</f>
        <v>124.85889570552148</v>
      </c>
      <c r="S231" s="33">
        <f>IF(R231="","",($C231*'VACSICK EST'!N$50))</f>
        <v>250.06855859080864</v>
      </c>
    </row>
    <row r="232" spans="1:19" x14ac:dyDescent="0.25">
      <c r="A232" s="39" t="s">
        <v>70</v>
      </c>
      <c r="B232" s="39" t="s">
        <v>95</v>
      </c>
      <c r="C232" s="44">
        <v>400</v>
      </c>
      <c r="E232" s="11" t="str">
        <f t="shared" ref="E232" si="1350">IF($B232="","","Union-Hrly - Sick Time Hours")</f>
        <v>Union-Hrly - Sick Time Hours</v>
      </c>
      <c r="F232" s="11">
        <f t="shared" ca="1" si="1199"/>
        <v>2018</v>
      </c>
      <c r="G232" s="11" t="str">
        <f t="shared" si="1196"/>
        <v>004370</v>
      </c>
      <c r="H232" s="33">
        <f>IF(G232="","",($C232*'VACSICK EST'!C$30))</f>
        <v>50.206297898724827</v>
      </c>
      <c r="I232" s="33">
        <f>IF(H232="","",($C232*'VACSICK EST'!D$30))</f>
        <v>43.254628595396248</v>
      </c>
      <c r="J232" s="33">
        <f>IF(I232="","",($C232*'VACSICK EST'!E$30))</f>
        <v>39.866328079765481</v>
      </c>
      <c r="K232" s="33">
        <f>IF(J232="","",($C232*'VACSICK EST'!F$30))</f>
        <v>35.3127293781885</v>
      </c>
      <c r="L232" s="33">
        <f>IF(K232="","",($C232*'VACSICK EST'!G$30))</f>
        <v>29.281992131045897</v>
      </c>
      <c r="M232" s="33">
        <f>IF(L232="","",($C232*'VACSICK EST'!H$30))</f>
        <v>27.179349238407426</v>
      </c>
      <c r="N232" s="33">
        <f>IF(M232="","",($C232*'VACSICK EST'!I$30))</f>
        <v>29.145220043493524</v>
      </c>
      <c r="O232" s="33">
        <f>IF(N232="","",($C232*'VACSICK EST'!J$30))</f>
        <v>31.324455305161326</v>
      </c>
      <c r="P232" s="33">
        <f>IF(O232="","",($C232*'VACSICK EST'!K$30))</f>
        <v>28.900853913733286</v>
      </c>
      <c r="Q232" s="33">
        <f>IF(P232="","",($C232*'VACSICK EST'!L$30))</f>
        <v>28.559835508769371</v>
      </c>
      <c r="R232" s="33">
        <f>IF(Q232="","",($C232*'VACSICK EST'!M$30))</f>
        <v>26.623142749027778</v>
      </c>
      <c r="S232" s="33">
        <f>IF(R232="","",($C232*'VACSICK EST'!N$30))</f>
        <v>30.345167158286333</v>
      </c>
    </row>
    <row r="233" spans="1:19" x14ac:dyDescent="0.25">
      <c r="A233" s="39" t="s">
        <v>73</v>
      </c>
      <c r="B233" s="39" t="s">
        <v>93</v>
      </c>
      <c r="C233" s="44">
        <v>6</v>
      </c>
      <c r="E233" s="11" t="str">
        <f t="shared" ref="E233" si="1351">IF($B233="","","Union-Hrly - Headcount")</f>
        <v>Union-Hrly - Headcount</v>
      </c>
      <c r="F233" s="11">
        <f t="shared" ca="1" si="1199"/>
        <v>2018</v>
      </c>
      <c r="G233" s="11" t="str">
        <f t="shared" si="1196"/>
        <v>004450</v>
      </c>
      <c r="H233" s="13">
        <f t="shared" ref="H233" si="1352">IF(G233="","",(IF($C233=0,0,$C233)))</f>
        <v>6</v>
      </c>
      <c r="I233" s="13">
        <f t="shared" ref="I233" si="1353">IF(H233="","",(IF($C233=0,0,$C233)))</f>
        <v>6</v>
      </c>
      <c r="J233" s="13">
        <f t="shared" ref="J233" si="1354">IF(I233="","",(IF($C233=0,0,$C233)))</f>
        <v>6</v>
      </c>
      <c r="K233" s="13">
        <f t="shared" ref="K233" si="1355">IF(J233="","",(IF($C233=0,0,$C233)))</f>
        <v>6</v>
      </c>
      <c r="L233" s="13">
        <f t="shared" ref="L233" si="1356">IF(K233="","",(IF($C233=0,0,$C233)))</f>
        <v>6</v>
      </c>
      <c r="M233" s="13">
        <f t="shared" ref="M233" si="1357">IF(L233="","",(IF($C233=0,0,$C233)))</f>
        <v>6</v>
      </c>
      <c r="N233" s="13">
        <f t="shared" ref="N233" si="1358">IF(M233="","",(IF($C233=0,0,$C233)))</f>
        <v>6</v>
      </c>
      <c r="O233" s="13">
        <f t="shared" ref="O233" si="1359">IF(N233="","",(IF($C233=0,0,$C233)))</f>
        <v>6</v>
      </c>
      <c r="P233" s="13">
        <f t="shared" ref="P233" si="1360">IF(O233="","",(IF($C233=0,0,$C233)))</f>
        <v>6</v>
      </c>
      <c r="Q233" s="13">
        <f t="shared" ref="Q233" si="1361">IF(P233="","",(IF($C233=0,0,$C233)))</f>
        <v>6</v>
      </c>
      <c r="R233" s="13">
        <f t="shared" ref="R233" si="1362">IF(Q233="","",(IF($C233=0,0,$C233)))</f>
        <v>6</v>
      </c>
      <c r="S233" s="13">
        <f t="shared" ref="S233" si="1363">IF(R233="","",(IF($C233=0,0,$C233)))</f>
        <v>6</v>
      </c>
    </row>
    <row r="234" spans="1:19" x14ac:dyDescent="0.25">
      <c r="A234" s="39" t="s">
        <v>73</v>
      </c>
      <c r="B234" s="39" t="s">
        <v>92</v>
      </c>
      <c r="C234" s="44">
        <v>34.633333333333333</v>
      </c>
      <c r="E234" s="11" t="str">
        <f t="shared" ref="E234" si="1364">IF($B234="","","Union-Hrly - Avg Hourly Rate")</f>
        <v>Union-Hrly - Avg Hourly Rate</v>
      </c>
      <c r="F234" s="11">
        <f t="shared" ca="1" si="1199"/>
        <v>2018</v>
      </c>
      <c r="G234" s="11" t="str">
        <f t="shared" si="1196"/>
        <v>004450</v>
      </c>
      <c r="H234" s="12">
        <f t="shared" ref="H234" si="1365">IF(G234="","",(IF(C234=0,0,C234)*$G$4*$H$4*$I$4*$J$4))</f>
        <v>37.844778433333339</v>
      </c>
      <c r="I234" s="12">
        <f t="shared" ref="I234" si="1366">IF(H234="","",(+H234))</f>
        <v>37.844778433333339</v>
      </c>
      <c r="J234" s="12">
        <f t="shared" ref="J234" si="1367">IF(I234="","",(+I234))</f>
        <v>37.844778433333339</v>
      </c>
      <c r="K234" s="12">
        <f t="shared" ref="K234" si="1368">IF(J234="","",(+J234))</f>
        <v>37.844778433333339</v>
      </c>
      <c r="L234" s="12">
        <f t="shared" ref="L234" si="1369">IF(K234="","",(+K234))</f>
        <v>37.844778433333339</v>
      </c>
      <c r="M234" s="12">
        <f t="shared" ref="M234" si="1370">IF(L234="","",(+L234))</f>
        <v>37.844778433333339</v>
      </c>
      <c r="N234" s="12">
        <f t="shared" ref="N234" si="1371">IF(M234="","",(+M234))</f>
        <v>37.844778433333339</v>
      </c>
      <c r="O234" s="12">
        <f t="shared" ref="O234" si="1372">IF(N234="","",(+N234))</f>
        <v>37.844778433333339</v>
      </c>
      <c r="P234" s="12">
        <f t="shared" ref="P234" si="1373">IF(O234="","",(+O234))</f>
        <v>37.844778433333339</v>
      </c>
      <c r="Q234" s="12">
        <f t="shared" ref="Q234" si="1374">IF(P234="","",(+P234))</f>
        <v>37.844778433333339</v>
      </c>
      <c r="R234" s="12">
        <f t="shared" ref="R234" si="1375">IF(Q234="","",+Q234*$R$6)</f>
        <v>38.980121786333342</v>
      </c>
      <c r="S234" s="12">
        <f t="shared" ref="S234" si="1376">IF(R234="","",+R234)</f>
        <v>38.980121786333342</v>
      </c>
    </row>
    <row r="235" spans="1:19" x14ac:dyDescent="0.25">
      <c r="A235" s="39" t="s">
        <v>73</v>
      </c>
      <c r="B235" s="39" t="s">
        <v>169</v>
      </c>
      <c r="C235" s="44"/>
      <c r="E235" s="11" t="str">
        <f t="shared" ref="E235" si="1377">IF($B235="","","Union-Hrly - Other Offdty hrs/emp")</f>
        <v>Union-Hrly - Other Offdty hrs/emp</v>
      </c>
      <c r="F235" s="11">
        <f t="shared" ca="1" si="1199"/>
        <v>2018</v>
      </c>
      <c r="G235" s="11" t="str">
        <f t="shared" si="1196"/>
        <v>004450</v>
      </c>
      <c r="H235" s="36">
        <f t="shared" ref="H235:S235" si="1378">IF(G235="","",IF(H$7="FEB",8,0))</f>
        <v>0</v>
      </c>
      <c r="I235" s="36">
        <f t="shared" si="1378"/>
        <v>8</v>
      </c>
      <c r="J235" s="36">
        <f t="shared" si="1378"/>
        <v>0</v>
      </c>
      <c r="K235" s="36">
        <f t="shared" si="1378"/>
        <v>0</v>
      </c>
      <c r="L235" s="36">
        <f t="shared" si="1378"/>
        <v>0</v>
      </c>
      <c r="M235" s="36">
        <f t="shared" si="1378"/>
        <v>0</v>
      </c>
      <c r="N235" s="36">
        <f t="shared" si="1378"/>
        <v>0</v>
      </c>
      <c r="O235" s="36">
        <f t="shared" si="1378"/>
        <v>0</v>
      </c>
      <c r="P235" s="36">
        <f t="shared" si="1378"/>
        <v>0</v>
      </c>
      <c r="Q235" s="36">
        <f t="shared" si="1378"/>
        <v>0</v>
      </c>
      <c r="R235" s="36">
        <f t="shared" si="1378"/>
        <v>0</v>
      </c>
      <c r="S235" s="36">
        <f t="shared" si="1378"/>
        <v>0</v>
      </c>
    </row>
    <row r="236" spans="1:19" x14ac:dyDescent="0.25">
      <c r="A236" s="39" t="s">
        <v>73</v>
      </c>
      <c r="B236" s="39" t="s">
        <v>139</v>
      </c>
      <c r="C236" s="44">
        <v>1120</v>
      </c>
      <c r="E236" s="11" t="str">
        <f t="shared" ref="E236" si="1379">IF($B236="","","Union-Hrly - Vacation Hours")</f>
        <v>Union-Hrly - Vacation Hours</v>
      </c>
      <c r="F236" s="11">
        <f t="shared" ca="1" si="1199"/>
        <v>2018</v>
      </c>
      <c r="G236" s="11" t="str">
        <f t="shared" si="1196"/>
        <v>004450</v>
      </c>
      <c r="H236" s="33">
        <f>IF(G236="","",($C236*'VACSICK EST'!C$50))</f>
        <v>47.396756819032809</v>
      </c>
      <c r="I236" s="33">
        <f>IF(H236="","",($C236*'VACSICK EST'!D$50))</f>
        <v>50.507445490941564</v>
      </c>
      <c r="J236" s="33">
        <f>IF(I236="","",($C236*'VACSICK EST'!E$50))</f>
        <v>53.618134162850311</v>
      </c>
      <c r="K236" s="33">
        <f>IF(J236="","",($C236*'VACSICK EST'!F$50))</f>
        <v>77.952475589734718</v>
      </c>
      <c r="L236" s="33">
        <f>IF(K236="","",($C236*'VACSICK EST'!G$50))</f>
        <v>97.376076499899199</v>
      </c>
      <c r="M236" s="33">
        <f>IF(L236="","",($C236*'VACSICK EST'!H$50))</f>
        <v>110.00501166508252</v>
      </c>
      <c r="N236" s="33">
        <f>IF(M236="","",($C236*'VACSICK EST'!I$50))</f>
        <v>127.31242259281662</v>
      </c>
      <c r="O236" s="33">
        <f>IF(N236="","",($C236*'VACSICK EST'!J$50))</f>
        <v>86.188657507416693</v>
      </c>
      <c r="P236" s="33">
        <f>IF(O236="","",($C236*'VACSICK EST'!K$50))</f>
        <v>76.741380800138245</v>
      </c>
      <c r="Q236" s="33">
        <f>IF(P236="","",($C236*'VACSICK EST'!L$50))</f>
        <v>101.29139664160834</v>
      </c>
      <c r="R236" s="33">
        <f>IF(Q236="","",($C236*'VACSICK EST'!M$50))</f>
        <v>97.11247443762781</v>
      </c>
      <c r="S236" s="33">
        <f>IF(R236="","",($C236*'VACSICK EST'!N$50))</f>
        <v>194.49776779285116</v>
      </c>
    </row>
    <row r="237" spans="1:19" x14ac:dyDescent="0.25">
      <c r="A237" s="39" t="s">
        <v>73</v>
      </c>
      <c r="B237" s="39" t="s">
        <v>95</v>
      </c>
      <c r="C237" s="44">
        <v>240</v>
      </c>
      <c r="E237" s="11" t="str">
        <f t="shared" ref="E237" si="1380">IF($B237="","","Union-Hrly - Sick Time Hours")</f>
        <v>Union-Hrly - Sick Time Hours</v>
      </c>
      <c r="F237" s="11">
        <f t="shared" ca="1" si="1199"/>
        <v>2018</v>
      </c>
      <c r="G237" s="11" t="str">
        <f t="shared" si="1196"/>
        <v>004450</v>
      </c>
      <c r="H237" s="33">
        <f>IF(G237="","",($C237*'VACSICK EST'!C$30))</f>
        <v>30.123778739234897</v>
      </c>
      <c r="I237" s="33">
        <f>IF(H237="","",($C237*'VACSICK EST'!D$30))</f>
        <v>25.952777157237751</v>
      </c>
      <c r="J237" s="33">
        <f>IF(I237="","",($C237*'VACSICK EST'!E$30))</f>
        <v>23.919796847859292</v>
      </c>
      <c r="K237" s="33">
        <f>IF(J237="","",($C237*'VACSICK EST'!F$30))</f>
        <v>21.187637626913101</v>
      </c>
      <c r="L237" s="33">
        <f>IF(K237="","",($C237*'VACSICK EST'!G$30))</f>
        <v>17.569195278627539</v>
      </c>
      <c r="M237" s="33">
        <f>IF(L237="","",($C237*'VACSICK EST'!H$30))</f>
        <v>16.307609543044453</v>
      </c>
      <c r="N237" s="33">
        <f>IF(M237="","",($C237*'VACSICK EST'!I$30))</f>
        <v>17.487132026096116</v>
      </c>
      <c r="O237" s="33">
        <f>IF(N237="","",($C237*'VACSICK EST'!J$30))</f>
        <v>18.794673183096794</v>
      </c>
      <c r="P237" s="33">
        <f>IF(O237="","",($C237*'VACSICK EST'!K$30))</f>
        <v>17.340512348239972</v>
      </c>
      <c r="Q237" s="33">
        <f>IF(P237="","",($C237*'VACSICK EST'!L$30))</f>
        <v>17.135901305261623</v>
      </c>
      <c r="R237" s="33">
        <f>IF(Q237="","",($C237*'VACSICK EST'!M$30))</f>
        <v>15.973885649416667</v>
      </c>
      <c r="S237" s="33">
        <f>IF(R237="","",($C237*'VACSICK EST'!N$30))</f>
        <v>18.207100294971802</v>
      </c>
    </row>
    <row r="238" spans="1:19" x14ac:dyDescent="0.25">
      <c r="A238" s="39" t="s">
        <v>74</v>
      </c>
      <c r="B238" s="39" t="s">
        <v>93</v>
      </c>
      <c r="C238" s="44">
        <v>16</v>
      </c>
      <c r="E238" s="11" t="str">
        <f t="shared" ref="E238" si="1381">IF($B238="","","Union-Hrly - Headcount")</f>
        <v>Union-Hrly - Headcount</v>
      </c>
      <c r="F238" s="11">
        <f t="shared" ca="1" si="1199"/>
        <v>2018</v>
      </c>
      <c r="G238" s="11" t="str">
        <f t="shared" si="1196"/>
        <v>004470</v>
      </c>
      <c r="H238" s="13">
        <f t="shared" ref="H238" si="1382">IF(G238="","",(IF($C238=0,0,$C238)))</f>
        <v>16</v>
      </c>
      <c r="I238" s="13">
        <f t="shared" ref="I238" si="1383">IF(H238="","",(IF($C238=0,0,$C238)))</f>
        <v>16</v>
      </c>
      <c r="J238" s="13">
        <f t="shared" ref="J238" si="1384">IF(I238="","",(IF($C238=0,0,$C238)))</f>
        <v>16</v>
      </c>
      <c r="K238" s="13">
        <f t="shared" ref="K238" si="1385">IF(J238="","",(IF($C238=0,0,$C238)))</f>
        <v>16</v>
      </c>
      <c r="L238" s="13">
        <f t="shared" ref="L238" si="1386">IF(K238="","",(IF($C238=0,0,$C238)))</f>
        <v>16</v>
      </c>
      <c r="M238" s="13">
        <f t="shared" ref="M238" si="1387">IF(L238="","",(IF($C238=0,0,$C238)))</f>
        <v>16</v>
      </c>
      <c r="N238" s="13">
        <f t="shared" ref="N238" si="1388">IF(M238="","",(IF($C238=0,0,$C238)))</f>
        <v>16</v>
      </c>
      <c r="O238" s="13">
        <f t="shared" ref="O238" si="1389">IF(N238="","",(IF($C238=0,0,$C238)))</f>
        <v>16</v>
      </c>
      <c r="P238" s="13">
        <f t="shared" ref="P238" si="1390">IF(O238="","",(IF($C238=0,0,$C238)))</f>
        <v>16</v>
      </c>
      <c r="Q238" s="13">
        <f t="shared" ref="Q238" si="1391">IF(P238="","",(IF($C238=0,0,$C238)))</f>
        <v>16</v>
      </c>
      <c r="R238" s="13">
        <f t="shared" ref="R238" si="1392">IF(Q238="","",(IF($C238=0,0,$C238)))</f>
        <v>16</v>
      </c>
      <c r="S238" s="13">
        <f t="shared" ref="S238" si="1393">IF(R238="","",(IF($C238=0,0,$C238)))</f>
        <v>16</v>
      </c>
    </row>
    <row r="239" spans="1:19" x14ac:dyDescent="0.25">
      <c r="A239" s="39" t="s">
        <v>74</v>
      </c>
      <c r="B239" s="39" t="s">
        <v>92</v>
      </c>
      <c r="C239" s="44">
        <v>34.784999999999997</v>
      </c>
      <c r="E239" s="11" t="str">
        <f t="shared" ref="E239" si="1394">IF($B239="","","Union-Hrly - Avg Hourly Rate")</f>
        <v>Union-Hrly - Avg Hourly Rate</v>
      </c>
      <c r="F239" s="11">
        <f t="shared" ca="1" si="1199"/>
        <v>2018</v>
      </c>
      <c r="G239" s="11" t="str">
        <f t="shared" si="1196"/>
        <v>004470</v>
      </c>
      <c r="H239" s="12">
        <f t="shared" ref="H239" si="1395">IF(G239="","",(IF(C239=0,0,C239)*$G$4*$H$4*$I$4*$J$4))</f>
        <v>38.010508695000006</v>
      </c>
      <c r="I239" s="12">
        <f t="shared" ref="I239" si="1396">IF(H239="","",(+H239))</f>
        <v>38.010508695000006</v>
      </c>
      <c r="J239" s="12">
        <f t="shared" ref="J239" si="1397">IF(I239="","",(+I239))</f>
        <v>38.010508695000006</v>
      </c>
      <c r="K239" s="12">
        <f t="shared" ref="K239" si="1398">IF(J239="","",(+J239))</f>
        <v>38.010508695000006</v>
      </c>
      <c r="L239" s="12">
        <f t="shared" ref="L239" si="1399">IF(K239="","",(+K239))</f>
        <v>38.010508695000006</v>
      </c>
      <c r="M239" s="12">
        <f t="shared" ref="M239" si="1400">IF(L239="","",(+L239))</f>
        <v>38.010508695000006</v>
      </c>
      <c r="N239" s="12">
        <f t="shared" ref="N239" si="1401">IF(M239="","",(+M239))</f>
        <v>38.010508695000006</v>
      </c>
      <c r="O239" s="12">
        <f t="shared" ref="O239" si="1402">IF(N239="","",(+N239))</f>
        <v>38.010508695000006</v>
      </c>
      <c r="P239" s="12">
        <f t="shared" ref="P239" si="1403">IF(O239="","",(+O239))</f>
        <v>38.010508695000006</v>
      </c>
      <c r="Q239" s="12">
        <f t="shared" ref="Q239" si="1404">IF(P239="","",(+P239))</f>
        <v>38.010508695000006</v>
      </c>
      <c r="R239" s="12">
        <f t="shared" ref="R239" si="1405">IF(Q239="","",+Q239*$R$6)</f>
        <v>39.150823955850008</v>
      </c>
      <c r="S239" s="12">
        <f t="shared" ref="S239" si="1406">IF(R239="","",+R239)</f>
        <v>39.150823955850008</v>
      </c>
    </row>
    <row r="240" spans="1:19" x14ac:dyDescent="0.25">
      <c r="A240" s="39" t="s">
        <v>74</v>
      </c>
      <c r="B240" s="39" t="s">
        <v>169</v>
      </c>
      <c r="C240" s="44"/>
      <c r="E240" s="11" t="str">
        <f t="shared" ref="E240" si="1407">IF($B240="","","Union-Hrly - Other Offdty hrs/emp")</f>
        <v>Union-Hrly - Other Offdty hrs/emp</v>
      </c>
      <c r="F240" s="11">
        <f t="shared" ca="1" si="1199"/>
        <v>2018</v>
      </c>
      <c r="G240" s="11" t="str">
        <f t="shared" si="1196"/>
        <v>004470</v>
      </c>
      <c r="H240" s="36">
        <f t="shared" ref="H240:S240" si="1408">IF(G240="","",IF(H$7="FEB",8,0))</f>
        <v>0</v>
      </c>
      <c r="I240" s="36">
        <f t="shared" si="1408"/>
        <v>8</v>
      </c>
      <c r="J240" s="36">
        <f t="shared" si="1408"/>
        <v>0</v>
      </c>
      <c r="K240" s="36">
        <f t="shared" si="1408"/>
        <v>0</v>
      </c>
      <c r="L240" s="36">
        <f t="shared" si="1408"/>
        <v>0</v>
      </c>
      <c r="M240" s="36">
        <f t="shared" si="1408"/>
        <v>0</v>
      </c>
      <c r="N240" s="36">
        <f t="shared" si="1408"/>
        <v>0</v>
      </c>
      <c r="O240" s="36">
        <f t="shared" si="1408"/>
        <v>0</v>
      </c>
      <c r="P240" s="36">
        <f t="shared" si="1408"/>
        <v>0</v>
      </c>
      <c r="Q240" s="36">
        <f t="shared" si="1408"/>
        <v>0</v>
      </c>
      <c r="R240" s="36">
        <f t="shared" si="1408"/>
        <v>0</v>
      </c>
      <c r="S240" s="36">
        <f t="shared" si="1408"/>
        <v>0</v>
      </c>
    </row>
    <row r="241" spans="1:19" x14ac:dyDescent="0.25">
      <c r="A241" s="39" t="s">
        <v>74</v>
      </c>
      <c r="B241" s="39" t="s">
        <v>139</v>
      </c>
      <c r="C241" s="44">
        <v>2720</v>
      </c>
      <c r="E241" s="11" t="str">
        <f t="shared" ref="E241" si="1409">IF($B241="","","Union-Hrly - Vacation Hours")</f>
        <v>Union-Hrly - Vacation Hours</v>
      </c>
      <c r="F241" s="11">
        <f t="shared" ca="1" si="1199"/>
        <v>2018</v>
      </c>
      <c r="G241" s="11" t="str">
        <f t="shared" si="1196"/>
        <v>004470</v>
      </c>
      <c r="H241" s="33">
        <f>IF(G241="","",($C241*'VACSICK EST'!C$50))</f>
        <v>115.10640941765111</v>
      </c>
      <c r="I241" s="33">
        <f>IF(H241="","",($C241*'VACSICK EST'!D$50))</f>
        <v>122.66093904942952</v>
      </c>
      <c r="J241" s="33">
        <f>IF(I241="","",($C241*'VACSICK EST'!E$50))</f>
        <v>130.21546868120788</v>
      </c>
      <c r="K241" s="33">
        <f>IF(J241="","",($C241*'VACSICK EST'!F$50))</f>
        <v>189.31315500364147</v>
      </c>
      <c r="L241" s="33">
        <f>IF(K241="","",($C241*'VACSICK EST'!G$50))</f>
        <v>236.48475721404091</v>
      </c>
      <c r="M241" s="33">
        <f>IF(L241="","",($C241*'VACSICK EST'!H$50))</f>
        <v>267.15502832948613</v>
      </c>
      <c r="N241" s="33">
        <f>IF(M241="","",($C241*'VACSICK EST'!I$50))</f>
        <v>309.18731201112604</v>
      </c>
      <c r="O241" s="33">
        <f>IF(N241="","",($C241*'VACSICK EST'!J$50))</f>
        <v>209.31531108944051</v>
      </c>
      <c r="P241" s="33">
        <f>IF(O241="","",($C241*'VACSICK EST'!K$50))</f>
        <v>186.37192480033573</v>
      </c>
      <c r="Q241" s="33">
        <f>IF(P241="","",($C241*'VACSICK EST'!L$50))</f>
        <v>245.99339184390598</v>
      </c>
      <c r="R241" s="33">
        <f>IF(Q241="","",($C241*'VACSICK EST'!M$50))</f>
        <v>235.84458077709613</v>
      </c>
      <c r="S241" s="33">
        <f>IF(R241="","",($C241*'VACSICK EST'!N$50))</f>
        <v>472.35172178263855</v>
      </c>
    </row>
    <row r="242" spans="1:19" x14ac:dyDescent="0.25">
      <c r="A242" s="39" t="s">
        <v>74</v>
      </c>
      <c r="B242" s="39" t="s">
        <v>95</v>
      </c>
      <c r="C242" s="44">
        <v>640</v>
      </c>
      <c r="E242" s="11" t="str">
        <f t="shared" ref="E242" si="1410">IF($B242="","","Union-Hrly - Sick Time Hours")</f>
        <v>Union-Hrly - Sick Time Hours</v>
      </c>
      <c r="F242" s="11">
        <f t="shared" ca="1" si="1199"/>
        <v>2018</v>
      </c>
      <c r="G242" s="11" t="str">
        <f t="shared" si="1196"/>
        <v>004470</v>
      </c>
      <c r="H242" s="33">
        <f>IF(G242="","",($C242*'VACSICK EST'!C$30))</f>
        <v>80.330076637959721</v>
      </c>
      <c r="I242" s="33">
        <f>IF(H242="","",($C242*'VACSICK EST'!D$30))</f>
        <v>69.207405752634003</v>
      </c>
      <c r="J242" s="33">
        <f>IF(I242="","",($C242*'VACSICK EST'!E$30))</f>
        <v>63.786124927624776</v>
      </c>
      <c r="K242" s="33">
        <f>IF(J242="","",($C242*'VACSICK EST'!F$30))</f>
        <v>56.500367005101602</v>
      </c>
      <c r="L242" s="33">
        <f>IF(K242="","",($C242*'VACSICK EST'!G$30))</f>
        <v>46.851187409673436</v>
      </c>
      <c r="M242" s="33">
        <f>IF(L242="","",($C242*'VACSICK EST'!H$30))</f>
        <v>43.486958781451875</v>
      </c>
      <c r="N242" s="33">
        <f>IF(M242="","",($C242*'VACSICK EST'!I$30))</f>
        <v>46.632352069589643</v>
      </c>
      <c r="O242" s="33">
        <f>IF(N242="","",($C242*'VACSICK EST'!J$30))</f>
        <v>50.11912848825812</v>
      </c>
      <c r="P242" s="33">
        <f>IF(O242="","",($C242*'VACSICK EST'!K$30))</f>
        <v>46.241366261973262</v>
      </c>
      <c r="Q242" s="33">
        <f>IF(P242="","",($C242*'VACSICK EST'!L$30))</f>
        <v>45.695736814030994</v>
      </c>
      <c r="R242" s="33">
        <f>IF(Q242="","",($C242*'VACSICK EST'!M$30))</f>
        <v>42.597028398444444</v>
      </c>
      <c r="S242" s="33">
        <f>IF(R242="","",($C242*'VACSICK EST'!N$30))</f>
        <v>48.552267453258139</v>
      </c>
    </row>
    <row r="243" spans="1:19" x14ac:dyDescent="0.25">
      <c r="A243" s="39" t="s">
        <v>76</v>
      </c>
      <c r="B243" s="39" t="s">
        <v>93</v>
      </c>
      <c r="C243" s="44">
        <v>13</v>
      </c>
      <c r="E243" s="11" t="str">
        <f t="shared" ref="E243" si="1411">IF($B243="","","Union-Hrly - Headcount")</f>
        <v>Union-Hrly - Headcount</v>
      </c>
      <c r="F243" s="11">
        <f t="shared" ca="1" si="1199"/>
        <v>2018</v>
      </c>
      <c r="G243" s="11" t="str">
        <f t="shared" si="1196"/>
        <v>004480</v>
      </c>
      <c r="H243" s="13">
        <f t="shared" ref="H243" si="1412">IF(G243="","",(IF($C243=0,0,$C243)))</f>
        <v>13</v>
      </c>
      <c r="I243" s="13">
        <f t="shared" ref="I243" si="1413">IF(H243="","",(IF($C243=0,0,$C243)))</f>
        <v>13</v>
      </c>
      <c r="J243" s="13">
        <f t="shared" ref="J243" si="1414">IF(I243="","",(IF($C243=0,0,$C243)))</f>
        <v>13</v>
      </c>
      <c r="K243" s="13">
        <f t="shared" ref="K243" si="1415">IF(J243="","",(IF($C243=0,0,$C243)))</f>
        <v>13</v>
      </c>
      <c r="L243" s="13">
        <f t="shared" ref="L243" si="1416">IF(K243="","",(IF($C243=0,0,$C243)))</f>
        <v>13</v>
      </c>
      <c r="M243" s="13">
        <f t="shared" ref="M243" si="1417">IF(L243="","",(IF($C243=0,0,$C243)))</f>
        <v>13</v>
      </c>
      <c r="N243" s="13">
        <f t="shared" ref="N243" si="1418">IF(M243="","",(IF($C243=0,0,$C243)))</f>
        <v>13</v>
      </c>
      <c r="O243" s="13">
        <f t="shared" ref="O243" si="1419">IF(N243="","",(IF($C243=0,0,$C243)))</f>
        <v>13</v>
      </c>
      <c r="P243" s="13">
        <f t="shared" ref="P243" si="1420">IF(O243="","",(IF($C243=0,0,$C243)))</f>
        <v>13</v>
      </c>
      <c r="Q243" s="13">
        <f t="shared" ref="Q243" si="1421">IF(P243="","",(IF($C243=0,0,$C243)))</f>
        <v>13</v>
      </c>
      <c r="R243" s="13">
        <f t="shared" ref="R243" si="1422">IF(Q243="","",(IF($C243=0,0,$C243)))</f>
        <v>13</v>
      </c>
      <c r="S243" s="13">
        <f t="shared" ref="S243" si="1423">IF(R243="","",(IF($C243=0,0,$C243)))</f>
        <v>13</v>
      </c>
    </row>
    <row r="244" spans="1:19" x14ac:dyDescent="0.25">
      <c r="A244" s="39" t="s">
        <v>76</v>
      </c>
      <c r="B244" s="39" t="s">
        <v>92</v>
      </c>
      <c r="C244" s="44">
        <v>32.433076923076925</v>
      </c>
      <c r="E244" s="11" t="str">
        <f t="shared" ref="E244" si="1424">IF($B244="","","Union-Hrly - Avg Hourly Rate")</f>
        <v>Union-Hrly - Avg Hourly Rate</v>
      </c>
      <c r="F244" s="11">
        <f t="shared" ca="1" si="1199"/>
        <v>2018</v>
      </c>
      <c r="G244" s="11" t="str">
        <f t="shared" si="1196"/>
        <v>004480</v>
      </c>
      <c r="H244" s="12">
        <f t="shared" ref="H244" si="1425">IF(G244="","",(IF(C244=0,0,C244)*$G$4*$H$4*$I$4*$J$4))</f>
        <v>35.440498846923084</v>
      </c>
      <c r="I244" s="12">
        <f t="shared" ref="I244" si="1426">IF(H244="","",(+H244))</f>
        <v>35.440498846923084</v>
      </c>
      <c r="J244" s="12">
        <f t="shared" ref="J244" si="1427">IF(I244="","",(+I244))</f>
        <v>35.440498846923084</v>
      </c>
      <c r="K244" s="12">
        <f t="shared" ref="K244" si="1428">IF(J244="","",(+J244))</f>
        <v>35.440498846923084</v>
      </c>
      <c r="L244" s="12">
        <f t="shared" ref="L244" si="1429">IF(K244="","",(+K244))</f>
        <v>35.440498846923084</v>
      </c>
      <c r="M244" s="12">
        <f t="shared" ref="M244" si="1430">IF(L244="","",(+L244))</f>
        <v>35.440498846923084</v>
      </c>
      <c r="N244" s="12">
        <f t="shared" ref="N244" si="1431">IF(M244="","",(+M244))</f>
        <v>35.440498846923084</v>
      </c>
      <c r="O244" s="12">
        <f t="shared" ref="O244" si="1432">IF(N244="","",(+N244))</f>
        <v>35.440498846923084</v>
      </c>
      <c r="P244" s="12">
        <f t="shared" ref="P244" si="1433">IF(O244="","",(+O244))</f>
        <v>35.440498846923084</v>
      </c>
      <c r="Q244" s="12">
        <f t="shared" ref="Q244" si="1434">IF(P244="","",(+P244))</f>
        <v>35.440498846923084</v>
      </c>
      <c r="R244" s="12">
        <f t="shared" ref="R244" si="1435">IF(Q244="","",+Q244*$R$6)</f>
        <v>36.50371381233078</v>
      </c>
      <c r="S244" s="12">
        <f t="shared" ref="S244" si="1436">IF(R244="","",+R244)</f>
        <v>36.50371381233078</v>
      </c>
    </row>
    <row r="245" spans="1:19" x14ac:dyDescent="0.25">
      <c r="A245" s="39" t="s">
        <v>76</v>
      </c>
      <c r="B245" s="39" t="s">
        <v>169</v>
      </c>
      <c r="C245" s="44"/>
      <c r="E245" s="11" t="str">
        <f t="shared" ref="E245" si="1437">IF($B245="","","Union-Hrly - Other Offdty hrs/emp")</f>
        <v>Union-Hrly - Other Offdty hrs/emp</v>
      </c>
      <c r="F245" s="11">
        <f t="shared" ca="1" si="1199"/>
        <v>2018</v>
      </c>
      <c r="G245" s="11" t="str">
        <f t="shared" si="1196"/>
        <v>004480</v>
      </c>
      <c r="H245" s="36">
        <f t="shared" ref="H245:S245" si="1438">IF(G245="","",IF(H$7="FEB",8,0))</f>
        <v>0</v>
      </c>
      <c r="I245" s="36">
        <f t="shared" si="1438"/>
        <v>8</v>
      </c>
      <c r="J245" s="36">
        <f t="shared" si="1438"/>
        <v>0</v>
      </c>
      <c r="K245" s="36">
        <f t="shared" si="1438"/>
        <v>0</v>
      </c>
      <c r="L245" s="36">
        <f t="shared" si="1438"/>
        <v>0</v>
      </c>
      <c r="M245" s="36">
        <f t="shared" si="1438"/>
        <v>0</v>
      </c>
      <c r="N245" s="36">
        <f t="shared" si="1438"/>
        <v>0</v>
      </c>
      <c r="O245" s="36">
        <f t="shared" si="1438"/>
        <v>0</v>
      </c>
      <c r="P245" s="36">
        <f t="shared" si="1438"/>
        <v>0</v>
      </c>
      <c r="Q245" s="36">
        <f t="shared" si="1438"/>
        <v>0</v>
      </c>
      <c r="R245" s="36">
        <f t="shared" si="1438"/>
        <v>0</v>
      </c>
      <c r="S245" s="36">
        <f t="shared" si="1438"/>
        <v>0</v>
      </c>
    </row>
    <row r="246" spans="1:19" x14ac:dyDescent="0.25">
      <c r="A246" s="39" t="s">
        <v>76</v>
      </c>
      <c r="B246" s="39" t="s">
        <v>139</v>
      </c>
      <c r="C246" s="44">
        <v>2000</v>
      </c>
      <c r="E246" s="11" t="str">
        <f t="shared" ref="E246" si="1439">IF($B246="","","Union-Hrly - Vacation Hours")</f>
        <v>Union-Hrly - Vacation Hours</v>
      </c>
      <c r="F246" s="11">
        <f t="shared" ca="1" si="1199"/>
        <v>2018</v>
      </c>
      <c r="G246" s="11" t="str">
        <f t="shared" si="1196"/>
        <v>004480</v>
      </c>
      <c r="H246" s="33">
        <f>IF(G246="","",($C246*'VACSICK EST'!C$50))</f>
        <v>84.637065748272875</v>
      </c>
      <c r="I246" s="33">
        <f>IF(H246="","",($C246*'VACSICK EST'!D$50))</f>
        <v>90.191866948109933</v>
      </c>
      <c r="J246" s="33">
        <f>IF(I246="","",($C246*'VACSICK EST'!E$50))</f>
        <v>95.746668147946977</v>
      </c>
      <c r="K246" s="33">
        <f>IF(J246="","",($C246*'VACSICK EST'!F$50))</f>
        <v>139.20084926738343</v>
      </c>
      <c r="L246" s="33">
        <f>IF(K246="","",($C246*'VACSICK EST'!G$50))</f>
        <v>173.88585089267713</v>
      </c>
      <c r="M246" s="33">
        <f>IF(L246="","",($C246*'VACSICK EST'!H$50))</f>
        <v>196.4375208305045</v>
      </c>
      <c r="N246" s="33">
        <f>IF(M246="","",($C246*'VACSICK EST'!I$50))</f>
        <v>227.34361177288682</v>
      </c>
      <c r="O246" s="33">
        <f>IF(N246="","",($C246*'VACSICK EST'!J$50))</f>
        <v>153.90831697752981</v>
      </c>
      <c r="P246" s="33">
        <f>IF(O246="","",($C246*'VACSICK EST'!K$50))</f>
        <v>137.03818000024685</v>
      </c>
      <c r="Q246" s="33">
        <f>IF(P246="","",($C246*'VACSICK EST'!L$50))</f>
        <v>180.87749400287203</v>
      </c>
      <c r="R246" s="33">
        <f>IF(Q246="","",($C246*'VACSICK EST'!M$50))</f>
        <v>173.41513292433538</v>
      </c>
      <c r="S246" s="33">
        <f>IF(R246="","",($C246*'VACSICK EST'!N$50))</f>
        <v>347.31744248723425</v>
      </c>
    </row>
    <row r="247" spans="1:19" x14ac:dyDescent="0.25">
      <c r="A247" s="39" t="s">
        <v>76</v>
      </c>
      <c r="B247" s="39" t="s">
        <v>95</v>
      </c>
      <c r="C247" s="44">
        <v>520</v>
      </c>
      <c r="E247" s="11" t="str">
        <f t="shared" ref="E247" si="1440">IF($B247="","","Union-Hrly - Sick Time Hours")</f>
        <v>Union-Hrly - Sick Time Hours</v>
      </c>
      <c r="F247" s="11">
        <f t="shared" ca="1" si="1199"/>
        <v>2018</v>
      </c>
      <c r="G247" s="11" t="str">
        <f t="shared" si="1196"/>
        <v>004480</v>
      </c>
      <c r="H247" s="33">
        <f>IF(G247="","",($C247*'VACSICK EST'!C$30))</f>
        <v>65.268187268342274</v>
      </c>
      <c r="I247" s="33">
        <f>IF(H247="","",($C247*'VACSICK EST'!D$30))</f>
        <v>56.231017174015122</v>
      </c>
      <c r="J247" s="33">
        <f>IF(I247="","",($C247*'VACSICK EST'!E$30))</f>
        <v>51.826226503695132</v>
      </c>
      <c r="K247" s="33">
        <f>IF(J247="","",($C247*'VACSICK EST'!F$30))</f>
        <v>45.906548191645051</v>
      </c>
      <c r="L247" s="33">
        <f>IF(K247="","",($C247*'VACSICK EST'!G$30))</f>
        <v>38.06658977035967</v>
      </c>
      <c r="M247" s="33">
        <f>IF(L247="","",($C247*'VACSICK EST'!H$30))</f>
        <v>35.33315400992965</v>
      </c>
      <c r="N247" s="33">
        <f>IF(M247="","",($C247*'VACSICK EST'!I$30))</f>
        <v>37.888786056541583</v>
      </c>
      <c r="O247" s="33">
        <f>IF(N247="","",($C247*'VACSICK EST'!J$30))</f>
        <v>40.721791896709725</v>
      </c>
      <c r="P247" s="33">
        <f>IF(O247="","",($C247*'VACSICK EST'!K$30))</f>
        <v>37.57111008785327</v>
      </c>
      <c r="Q247" s="33">
        <f>IF(P247="","",($C247*'VACSICK EST'!L$30))</f>
        <v>37.127786161400181</v>
      </c>
      <c r="R247" s="33">
        <f>IF(Q247="","",($C247*'VACSICK EST'!M$30))</f>
        <v>34.610085573736114</v>
      </c>
      <c r="S247" s="33">
        <f>IF(R247="","",($C247*'VACSICK EST'!N$30))</f>
        <v>39.448717305772234</v>
      </c>
    </row>
    <row r="248" spans="1:19" x14ac:dyDescent="0.25">
      <c r="A248" s="39" t="s">
        <v>77</v>
      </c>
      <c r="B248" s="39" t="s">
        <v>93</v>
      </c>
      <c r="C248" s="44">
        <v>8</v>
      </c>
      <c r="E248" s="11" t="str">
        <f t="shared" ref="E248" si="1441">IF($B248="","","Union-Hrly - Headcount")</f>
        <v>Union-Hrly - Headcount</v>
      </c>
      <c r="F248" s="11">
        <f t="shared" ca="1" si="1199"/>
        <v>2018</v>
      </c>
      <c r="G248" s="11" t="str">
        <f t="shared" si="1196"/>
        <v>004485</v>
      </c>
      <c r="H248" s="13">
        <f t="shared" ref="H248" si="1442">IF(G248="","",(IF($C248=0,0,$C248)))</f>
        <v>8</v>
      </c>
      <c r="I248" s="13">
        <f t="shared" ref="I248" si="1443">IF(H248="","",(IF($C248=0,0,$C248)))</f>
        <v>8</v>
      </c>
      <c r="J248" s="13">
        <f t="shared" ref="J248" si="1444">IF(I248="","",(IF($C248=0,0,$C248)))</f>
        <v>8</v>
      </c>
      <c r="K248" s="13">
        <f t="shared" ref="K248" si="1445">IF(J248="","",(IF($C248=0,0,$C248)))</f>
        <v>8</v>
      </c>
      <c r="L248" s="13">
        <f t="shared" ref="L248" si="1446">IF(K248="","",(IF($C248=0,0,$C248)))</f>
        <v>8</v>
      </c>
      <c r="M248" s="13">
        <f t="shared" ref="M248" si="1447">IF(L248="","",(IF($C248=0,0,$C248)))</f>
        <v>8</v>
      </c>
      <c r="N248" s="13">
        <f t="shared" ref="N248" si="1448">IF(M248="","",(IF($C248=0,0,$C248)))</f>
        <v>8</v>
      </c>
      <c r="O248" s="13">
        <f t="shared" ref="O248" si="1449">IF(N248="","",(IF($C248=0,0,$C248)))</f>
        <v>8</v>
      </c>
      <c r="P248" s="13">
        <f t="shared" ref="P248" si="1450">IF(O248="","",(IF($C248=0,0,$C248)))</f>
        <v>8</v>
      </c>
      <c r="Q248" s="13">
        <f t="shared" ref="Q248" si="1451">IF(P248="","",(IF($C248=0,0,$C248)))</f>
        <v>8</v>
      </c>
      <c r="R248" s="13">
        <f t="shared" ref="R248" si="1452">IF(Q248="","",(IF($C248=0,0,$C248)))</f>
        <v>8</v>
      </c>
      <c r="S248" s="13">
        <f t="shared" ref="S248" si="1453">IF(R248="","",(IF($C248=0,0,$C248)))</f>
        <v>8</v>
      </c>
    </row>
    <row r="249" spans="1:19" x14ac:dyDescent="0.25">
      <c r="A249" s="39" t="s">
        <v>77</v>
      </c>
      <c r="B249" s="39" t="s">
        <v>92</v>
      </c>
      <c r="C249" s="44">
        <v>35.358750000000001</v>
      </c>
      <c r="E249" s="11" t="str">
        <f t="shared" ref="E249" si="1454">IF($B249="","","Union-Hrly - Avg Hourly Rate")</f>
        <v>Union-Hrly - Avg Hourly Rate</v>
      </c>
      <c r="F249" s="11">
        <f t="shared" ca="1" si="1199"/>
        <v>2018</v>
      </c>
      <c r="G249" s="11" t="str">
        <f t="shared" si="1196"/>
        <v>004485</v>
      </c>
      <c r="H249" s="12">
        <f t="shared" ref="H249" si="1455">IF(G249="","",(IF(C249=0,0,C249)*$G$4*$H$4*$I$4*$J$4))</f>
        <v>38.637460811250001</v>
      </c>
      <c r="I249" s="12">
        <f t="shared" ref="I249" si="1456">IF(H249="","",(+H249))</f>
        <v>38.637460811250001</v>
      </c>
      <c r="J249" s="12">
        <f t="shared" ref="J249" si="1457">IF(I249="","",(+I249))</f>
        <v>38.637460811250001</v>
      </c>
      <c r="K249" s="12">
        <f t="shared" ref="K249" si="1458">IF(J249="","",(+J249))</f>
        <v>38.637460811250001</v>
      </c>
      <c r="L249" s="12">
        <f t="shared" ref="L249" si="1459">IF(K249="","",(+K249))</f>
        <v>38.637460811250001</v>
      </c>
      <c r="M249" s="12">
        <f t="shared" ref="M249" si="1460">IF(L249="","",(+L249))</f>
        <v>38.637460811250001</v>
      </c>
      <c r="N249" s="12">
        <f t="shared" ref="N249" si="1461">IF(M249="","",(+M249))</f>
        <v>38.637460811250001</v>
      </c>
      <c r="O249" s="12">
        <f t="shared" ref="O249" si="1462">IF(N249="","",(+N249))</f>
        <v>38.637460811250001</v>
      </c>
      <c r="P249" s="12">
        <f t="shared" ref="P249" si="1463">IF(O249="","",(+O249))</f>
        <v>38.637460811250001</v>
      </c>
      <c r="Q249" s="12">
        <f t="shared" ref="Q249" si="1464">IF(P249="","",(+P249))</f>
        <v>38.637460811250001</v>
      </c>
      <c r="R249" s="12">
        <f t="shared" ref="R249" si="1465">IF(Q249="","",+Q249*$R$6)</f>
        <v>39.7965846355875</v>
      </c>
      <c r="S249" s="12">
        <f t="shared" ref="S249" si="1466">IF(R249="","",+R249)</f>
        <v>39.7965846355875</v>
      </c>
    </row>
    <row r="250" spans="1:19" x14ac:dyDescent="0.25">
      <c r="A250" s="39" t="s">
        <v>77</v>
      </c>
      <c r="B250" s="39" t="s">
        <v>169</v>
      </c>
      <c r="C250" s="44"/>
      <c r="E250" s="11" t="str">
        <f t="shared" ref="E250" si="1467">IF($B250="","","Union-Hrly - Other Offdty hrs/emp")</f>
        <v>Union-Hrly - Other Offdty hrs/emp</v>
      </c>
      <c r="F250" s="11">
        <f t="shared" ca="1" si="1199"/>
        <v>2018</v>
      </c>
      <c r="G250" s="11" t="str">
        <f t="shared" si="1196"/>
        <v>004485</v>
      </c>
      <c r="H250" s="36">
        <f t="shared" ref="H250:S250" si="1468">IF(G250="","",IF(H$7="FEB",8,0))</f>
        <v>0</v>
      </c>
      <c r="I250" s="36">
        <f t="shared" si="1468"/>
        <v>8</v>
      </c>
      <c r="J250" s="36">
        <f t="shared" si="1468"/>
        <v>0</v>
      </c>
      <c r="K250" s="36">
        <f t="shared" si="1468"/>
        <v>0</v>
      </c>
      <c r="L250" s="36">
        <f t="shared" si="1468"/>
        <v>0</v>
      </c>
      <c r="M250" s="36">
        <f t="shared" si="1468"/>
        <v>0</v>
      </c>
      <c r="N250" s="36">
        <f t="shared" si="1468"/>
        <v>0</v>
      </c>
      <c r="O250" s="36">
        <f t="shared" si="1468"/>
        <v>0</v>
      </c>
      <c r="P250" s="36">
        <f t="shared" si="1468"/>
        <v>0</v>
      </c>
      <c r="Q250" s="36">
        <f t="shared" si="1468"/>
        <v>0</v>
      </c>
      <c r="R250" s="36">
        <f t="shared" si="1468"/>
        <v>0</v>
      </c>
      <c r="S250" s="36">
        <f t="shared" si="1468"/>
        <v>0</v>
      </c>
    </row>
    <row r="251" spans="1:19" x14ac:dyDescent="0.25">
      <c r="A251" s="39" t="s">
        <v>77</v>
      </c>
      <c r="B251" s="39" t="s">
        <v>139</v>
      </c>
      <c r="C251" s="44">
        <v>1440</v>
      </c>
      <c r="E251" s="11" t="str">
        <f t="shared" ref="E251" si="1469">IF($B251="","","Union-Hrly - Vacation Hours")</f>
        <v>Union-Hrly - Vacation Hours</v>
      </c>
      <c r="F251" s="11">
        <f t="shared" ca="1" si="1199"/>
        <v>2018</v>
      </c>
      <c r="G251" s="11" t="str">
        <f t="shared" si="1196"/>
        <v>004485</v>
      </c>
      <c r="H251" s="33">
        <f>IF(G251="","",($C251*'VACSICK EST'!C$50))</f>
        <v>60.938687338756466</v>
      </c>
      <c r="I251" s="33">
        <f>IF(H251="","",($C251*'VACSICK EST'!D$50))</f>
        <v>64.938144202639151</v>
      </c>
      <c r="J251" s="33">
        <f>IF(I251="","",($C251*'VACSICK EST'!E$50))</f>
        <v>68.937601066521822</v>
      </c>
      <c r="K251" s="33">
        <f>IF(J251="","",($C251*'VACSICK EST'!F$50))</f>
        <v>100.22461147251607</v>
      </c>
      <c r="L251" s="33">
        <f>IF(K251="","",($C251*'VACSICK EST'!G$50))</f>
        <v>125.19781264272754</v>
      </c>
      <c r="M251" s="33">
        <f>IF(L251="","",($C251*'VACSICK EST'!H$50))</f>
        <v>141.43501499796324</v>
      </c>
      <c r="N251" s="33">
        <f>IF(M251="","",($C251*'VACSICK EST'!I$50))</f>
        <v>163.6874004764785</v>
      </c>
      <c r="O251" s="33">
        <f>IF(N251="","",($C251*'VACSICK EST'!J$50))</f>
        <v>110.81398822382145</v>
      </c>
      <c r="P251" s="33">
        <f>IF(O251="","",($C251*'VACSICK EST'!K$50))</f>
        <v>98.667489600177746</v>
      </c>
      <c r="Q251" s="33">
        <f>IF(P251="","",($C251*'VACSICK EST'!L$50))</f>
        <v>130.23179568206785</v>
      </c>
      <c r="R251" s="33">
        <f>IF(Q251="","",($C251*'VACSICK EST'!M$50))</f>
        <v>124.85889570552148</v>
      </c>
      <c r="S251" s="33">
        <f>IF(R251="","",($C251*'VACSICK EST'!N$50))</f>
        <v>250.06855859080864</v>
      </c>
    </row>
    <row r="252" spans="1:19" x14ac:dyDescent="0.25">
      <c r="A252" s="39" t="s">
        <v>77</v>
      </c>
      <c r="B252" s="39" t="s">
        <v>95</v>
      </c>
      <c r="C252" s="44">
        <v>320</v>
      </c>
      <c r="E252" s="11" t="str">
        <f t="shared" ref="E252" si="1470">IF($B252="","","Union-Hrly - Sick Time Hours")</f>
        <v>Union-Hrly - Sick Time Hours</v>
      </c>
      <c r="F252" s="11">
        <f t="shared" ca="1" si="1199"/>
        <v>2018</v>
      </c>
      <c r="G252" s="11" t="str">
        <f t="shared" si="1196"/>
        <v>004485</v>
      </c>
      <c r="H252" s="33">
        <f>IF(G252="","",($C252*'VACSICK EST'!C$30))</f>
        <v>40.16503831897986</v>
      </c>
      <c r="I252" s="33">
        <f>IF(H252="","",($C252*'VACSICK EST'!D$30))</f>
        <v>34.603702876317001</v>
      </c>
      <c r="J252" s="33">
        <f>IF(I252="","",($C252*'VACSICK EST'!E$30))</f>
        <v>31.893062463812388</v>
      </c>
      <c r="K252" s="33">
        <f>IF(J252="","",($C252*'VACSICK EST'!F$30))</f>
        <v>28.250183502550801</v>
      </c>
      <c r="L252" s="33">
        <f>IF(K252="","",($C252*'VACSICK EST'!G$30))</f>
        <v>23.425593704836718</v>
      </c>
      <c r="M252" s="33">
        <f>IF(L252="","",($C252*'VACSICK EST'!H$30))</f>
        <v>21.743479390725938</v>
      </c>
      <c r="N252" s="33">
        <f>IF(M252="","",($C252*'VACSICK EST'!I$30))</f>
        <v>23.316176034794822</v>
      </c>
      <c r="O252" s="33">
        <f>IF(N252="","",($C252*'VACSICK EST'!J$30))</f>
        <v>25.05956424412906</v>
      </c>
      <c r="P252" s="33">
        <f>IF(O252="","",($C252*'VACSICK EST'!K$30))</f>
        <v>23.120683130986631</v>
      </c>
      <c r="Q252" s="33">
        <f>IF(P252="","",($C252*'VACSICK EST'!L$30))</f>
        <v>22.847868407015497</v>
      </c>
      <c r="R252" s="33">
        <f>IF(Q252="","",($C252*'VACSICK EST'!M$30))</f>
        <v>21.298514199222222</v>
      </c>
      <c r="S252" s="33">
        <f>IF(R252="","",($C252*'VACSICK EST'!N$30))</f>
        <v>24.27613372662907</v>
      </c>
    </row>
    <row r="253" spans="1:19" x14ac:dyDescent="0.25">
      <c r="A253" s="39" t="s">
        <v>79</v>
      </c>
      <c r="B253" s="39" t="s">
        <v>93</v>
      </c>
      <c r="C253" s="44">
        <v>7</v>
      </c>
      <c r="E253" s="11" t="str">
        <f t="shared" ref="E253" si="1471">IF($B253="","","Union-Hrly - Headcount")</f>
        <v>Union-Hrly - Headcount</v>
      </c>
      <c r="F253" s="11">
        <f t="shared" ca="1" si="1199"/>
        <v>2018</v>
      </c>
      <c r="G253" s="11" t="str">
        <f t="shared" si="1196"/>
        <v>004500</v>
      </c>
      <c r="H253" s="13">
        <f t="shared" ref="H253" si="1472">IF(G253="","",(IF($C253=0,0,$C253)))</f>
        <v>7</v>
      </c>
      <c r="I253" s="13">
        <f t="shared" ref="I253" si="1473">IF(H253="","",(IF($C253=0,0,$C253)))</f>
        <v>7</v>
      </c>
      <c r="J253" s="13">
        <f t="shared" ref="J253" si="1474">IF(I253="","",(IF($C253=0,0,$C253)))</f>
        <v>7</v>
      </c>
      <c r="K253" s="13">
        <f t="shared" ref="K253" si="1475">IF(J253="","",(IF($C253=0,0,$C253)))</f>
        <v>7</v>
      </c>
      <c r="L253" s="13">
        <f t="shared" ref="L253" si="1476">IF(K253="","",(IF($C253=0,0,$C253)))</f>
        <v>7</v>
      </c>
      <c r="M253" s="13">
        <f t="shared" ref="M253" si="1477">IF(L253="","",(IF($C253=0,0,$C253)))</f>
        <v>7</v>
      </c>
      <c r="N253" s="13">
        <f t="shared" ref="N253" si="1478">IF(M253="","",(IF($C253=0,0,$C253)))</f>
        <v>7</v>
      </c>
      <c r="O253" s="13">
        <f t="shared" ref="O253" si="1479">IF(N253="","",(IF($C253=0,0,$C253)))</f>
        <v>7</v>
      </c>
      <c r="P253" s="13">
        <f t="shared" ref="P253" si="1480">IF(O253="","",(IF($C253=0,0,$C253)))</f>
        <v>7</v>
      </c>
      <c r="Q253" s="13">
        <f t="shared" ref="Q253" si="1481">IF(P253="","",(IF($C253=0,0,$C253)))</f>
        <v>7</v>
      </c>
      <c r="R253" s="13">
        <f t="shared" ref="R253" si="1482">IF(Q253="","",(IF($C253=0,0,$C253)))</f>
        <v>7</v>
      </c>
      <c r="S253" s="13">
        <f t="shared" ref="S253" si="1483">IF(R253="","",(IF($C253=0,0,$C253)))</f>
        <v>7</v>
      </c>
    </row>
    <row r="254" spans="1:19" x14ac:dyDescent="0.25">
      <c r="A254" s="39" t="s">
        <v>79</v>
      </c>
      <c r="B254" s="39" t="s">
        <v>92</v>
      </c>
      <c r="C254" s="44">
        <v>34.849999999999994</v>
      </c>
      <c r="E254" s="11" t="str">
        <f t="shared" ref="E254" si="1484">IF($B254="","","Union-Hrly - Avg Hourly Rate")</f>
        <v>Union-Hrly - Avg Hourly Rate</v>
      </c>
      <c r="F254" s="11">
        <f t="shared" ca="1" si="1199"/>
        <v>2018</v>
      </c>
      <c r="G254" s="11" t="str">
        <f t="shared" si="1196"/>
        <v>004500</v>
      </c>
      <c r="H254" s="12">
        <f t="shared" ref="H254" si="1485">IF(G254="","",(IF(C254=0,0,C254)*$G$4*$H$4*$I$4*$J$4))</f>
        <v>38.081535949999996</v>
      </c>
      <c r="I254" s="12">
        <f t="shared" ref="I254" si="1486">IF(H254="","",(+H254))</f>
        <v>38.081535949999996</v>
      </c>
      <c r="J254" s="12">
        <f t="shared" ref="J254" si="1487">IF(I254="","",(+I254))</f>
        <v>38.081535949999996</v>
      </c>
      <c r="K254" s="12">
        <f t="shared" ref="K254" si="1488">IF(J254="","",(+J254))</f>
        <v>38.081535949999996</v>
      </c>
      <c r="L254" s="12">
        <f t="shared" ref="L254" si="1489">IF(K254="","",(+K254))</f>
        <v>38.081535949999996</v>
      </c>
      <c r="M254" s="12">
        <f t="shared" ref="M254" si="1490">IF(L254="","",(+L254))</f>
        <v>38.081535949999996</v>
      </c>
      <c r="N254" s="12">
        <f t="shared" ref="N254" si="1491">IF(M254="","",(+M254))</f>
        <v>38.081535949999996</v>
      </c>
      <c r="O254" s="12">
        <f t="shared" ref="O254" si="1492">IF(N254="","",(+N254))</f>
        <v>38.081535949999996</v>
      </c>
      <c r="P254" s="12">
        <f t="shared" ref="P254" si="1493">IF(O254="","",(+O254))</f>
        <v>38.081535949999996</v>
      </c>
      <c r="Q254" s="12">
        <f t="shared" ref="Q254" si="1494">IF(P254="","",(+P254))</f>
        <v>38.081535949999996</v>
      </c>
      <c r="R254" s="12">
        <f t="shared" ref="R254" si="1495">IF(Q254="","",+Q254*$R$6)</f>
        <v>39.223982028499996</v>
      </c>
      <c r="S254" s="12">
        <f t="shared" ref="S254" si="1496">IF(R254="","",+R254)</f>
        <v>39.223982028499996</v>
      </c>
    </row>
    <row r="255" spans="1:19" x14ac:dyDescent="0.25">
      <c r="A255" s="39" t="s">
        <v>79</v>
      </c>
      <c r="B255" s="39" t="s">
        <v>169</v>
      </c>
      <c r="C255" s="44"/>
      <c r="E255" s="11" t="str">
        <f t="shared" ref="E255" si="1497">IF($B255="","","Union-Hrly - Other Offdty hrs/emp")</f>
        <v>Union-Hrly - Other Offdty hrs/emp</v>
      </c>
      <c r="F255" s="11">
        <f t="shared" ca="1" si="1199"/>
        <v>2018</v>
      </c>
      <c r="G255" s="11" t="str">
        <f t="shared" si="1196"/>
        <v>004500</v>
      </c>
      <c r="H255" s="36">
        <f t="shared" ref="H255:S255" si="1498">IF(G255="","",IF(H$7="FEB",8,0))</f>
        <v>0</v>
      </c>
      <c r="I255" s="36">
        <f t="shared" si="1498"/>
        <v>8</v>
      </c>
      <c r="J255" s="36">
        <f t="shared" si="1498"/>
        <v>0</v>
      </c>
      <c r="K255" s="36">
        <f t="shared" si="1498"/>
        <v>0</v>
      </c>
      <c r="L255" s="36">
        <f t="shared" si="1498"/>
        <v>0</v>
      </c>
      <c r="M255" s="36">
        <f t="shared" si="1498"/>
        <v>0</v>
      </c>
      <c r="N255" s="36">
        <f t="shared" si="1498"/>
        <v>0</v>
      </c>
      <c r="O255" s="36">
        <f t="shared" si="1498"/>
        <v>0</v>
      </c>
      <c r="P255" s="36">
        <f t="shared" si="1498"/>
        <v>0</v>
      </c>
      <c r="Q255" s="36">
        <f t="shared" si="1498"/>
        <v>0</v>
      </c>
      <c r="R255" s="36">
        <f t="shared" si="1498"/>
        <v>0</v>
      </c>
      <c r="S255" s="36">
        <f t="shared" si="1498"/>
        <v>0</v>
      </c>
    </row>
    <row r="256" spans="1:19" x14ac:dyDescent="0.25">
      <c r="A256" s="39" t="s">
        <v>79</v>
      </c>
      <c r="B256" s="39" t="s">
        <v>139</v>
      </c>
      <c r="C256" s="44">
        <v>1120</v>
      </c>
      <c r="E256" s="11" t="str">
        <f t="shared" ref="E256" si="1499">IF($B256="","","Union-Hrly - Vacation Hours")</f>
        <v>Union-Hrly - Vacation Hours</v>
      </c>
      <c r="F256" s="11">
        <f t="shared" ca="1" si="1199"/>
        <v>2018</v>
      </c>
      <c r="G256" s="11" t="str">
        <f t="shared" si="1196"/>
        <v>004500</v>
      </c>
      <c r="H256" s="33">
        <f>IF(G256="","",($C256*'VACSICK EST'!C$50))</f>
        <v>47.396756819032809</v>
      </c>
      <c r="I256" s="33">
        <f>IF(H256="","",($C256*'VACSICK EST'!D$50))</f>
        <v>50.507445490941564</v>
      </c>
      <c r="J256" s="33">
        <f>IF(I256="","",($C256*'VACSICK EST'!E$50))</f>
        <v>53.618134162850311</v>
      </c>
      <c r="K256" s="33">
        <f>IF(J256="","",($C256*'VACSICK EST'!F$50))</f>
        <v>77.952475589734718</v>
      </c>
      <c r="L256" s="33">
        <f>IF(K256="","",($C256*'VACSICK EST'!G$50))</f>
        <v>97.376076499899199</v>
      </c>
      <c r="M256" s="33">
        <f>IF(L256="","",($C256*'VACSICK EST'!H$50))</f>
        <v>110.00501166508252</v>
      </c>
      <c r="N256" s="33">
        <f>IF(M256="","",($C256*'VACSICK EST'!I$50))</f>
        <v>127.31242259281662</v>
      </c>
      <c r="O256" s="33">
        <f>IF(N256="","",($C256*'VACSICK EST'!J$50))</f>
        <v>86.188657507416693</v>
      </c>
      <c r="P256" s="33">
        <f>IF(O256="","",($C256*'VACSICK EST'!K$50))</f>
        <v>76.741380800138245</v>
      </c>
      <c r="Q256" s="33">
        <f>IF(P256="","",($C256*'VACSICK EST'!L$50))</f>
        <v>101.29139664160834</v>
      </c>
      <c r="R256" s="33">
        <f>IF(Q256="","",($C256*'VACSICK EST'!M$50))</f>
        <v>97.11247443762781</v>
      </c>
      <c r="S256" s="33">
        <f>IF(R256="","",($C256*'VACSICK EST'!N$50))</f>
        <v>194.49776779285116</v>
      </c>
    </row>
    <row r="257" spans="1:19" x14ac:dyDescent="0.25">
      <c r="A257" s="39" t="s">
        <v>79</v>
      </c>
      <c r="B257" s="39" t="s">
        <v>95</v>
      </c>
      <c r="C257" s="44">
        <v>280</v>
      </c>
      <c r="E257" s="11" t="str">
        <f t="shared" ref="E257" si="1500">IF($B257="","","Union-Hrly - Sick Time Hours")</f>
        <v>Union-Hrly - Sick Time Hours</v>
      </c>
      <c r="F257" s="11">
        <f t="shared" ca="1" si="1199"/>
        <v>2018</v>
      </c>
      <c r="G257" s="11" t="str">
        <f t="shared" si="1196"/>
        <v>004500</v>
      </c>
      <c r="H257" s="33">
        <f>IF(G257="","",($C257*'VACSICK EST'!C$30))</f>
        <v>35.14440852910738</v>
      </c>
      <c r="I257" s="33">
        <f>IF(H257="","",($C257*'VACSICK EST'!D$30))</f>
        <v>30.278240016777374</v>
      </c>
      <c r="J257" s="33">
        <f>IF(I257="","",($C257*'VACSICK EST'!E$30))</f>
        <v>27.90642965583584</v>
      </c>
      <c r="K257" s="33">
        <f>IF(J257="","",($C257*'VACSICK EST'!F$30))</f>
        <v>24.718910564731949</v>
      </c>
      <c r="L257" s="33">
        <f>IF(K257="","",($C257*'VACSICK EST'!G$30))</f>
        <v>20.497394491732127</v>
      </c>
      <c r="M257" s="33">
        <f>IF(L257="","",($C257*'VACSICK EST'!H$30))</f>
        <v>19.025544466885197</v>
      </c>
      <c r="N257" s="33">
        <f>IF(M257="","",($C257*'VACSICK EST'!I$30))</f>
        <v>20.401654030445467</v>
      </c>
      <c r="O257" s="33">
        <f>IF(N257="","",($C257*'VACSICK EST'!J$30))</f>
        <v>21.927118713612927</v>
      </c>
      <c r="P257" s="33">
        <f>IF(O257="","",($C257*'VACSICK EST'!K$30))</f>
        <v>20.230597739613302</v>
      </c>
      <c r="Q257" s="33">
        <f>IF(P257="","",($C257*'VACSICK EST'!L$30))</f>
        <v>19.991884856138562</v>
      </c>
      <c r="R257" s="33">
        <f>IF(Q257="","",($C257*'VACSICK EST'!M$30))</f>
        <v>18.636199924319445</v>
      </c>
      <c r="S257" s="33">
        <f>IF(R257="","",($C257*'VACSICK EST'!N$30))</f>
        <v>21.241617010800436</v>
      </c>
    </row>
    <row r="258" spans="1:19" x14ac:dyDescent="0.25">
      <c r="A258" s="39" t="s">
        <v>80</v>
      </c>
      <c r="B258" s="39" t="s">
        <v>93</v>
      </c>
      <c r="C258" s="44">
        <v>13</v>
      </c>
      <c r="E258" s="11" t="str">
        <f t="shared" ref="E258" si="1501">IF($B258="","","Union-Hrly - Headcount")</f>
        <v>Union-Hrly - Headcount</v>
      </c>
      <c r="F258" s="11">
        <f t="shared" ca="1" si="1199"/>
        <v>2018</v>
      </c>
      <c r="G258" s="11" t="str">
        <f t="shared" si="1196"/>
        <v>004510</v>
      </c>
      <c r="H258" s="13">
        <f t="shared" ref="H258" si="1502">IF(G258="","",(IF($C258=0,0,$C258)))</f>
        <v>13</v>
      </c>
      <c r="I258" s="13">
        <f t="shared" ref="I258" si="1503">IF(H258="","",(IF($C258=0,0,$C258)))</f>
        <v>13</v>
      </c>
      <c r="J258" s="13">
        <f t="shared" ref="J258" si="1504">IF(I258="","",(IF($C258=0,0,$C258)))</f>
        <v>13</v>
      </c>
      <c r="K258" s="13">
        <f t="shared" ref="K258" si="1505">IF(J258="","",(IF($C258=0,0,$C258)))</f>
        <v>13</v>
      </c>
      <c r="L258" s="13">
        <f t="shared" ref="L258" si="1506">IF(K258="","",(IF($C258=0,0,$C258)))</f>
        <v>13</v>
      </c>
      <c r="M258" s="13">
        <f t="shared" ref="M258" si="1507">IF(L258="","",(IF($C258=0,0,$C258)))</f>
        <v>13</v>
      </c>
      <c r="N258" s="13">
        <f t="shared" ref="N258" si="1508">IF(M258="","",(IF($C258=0,0,$C258)))</f>
        <v>13</v>
      </c>
      <c r="O258" s="13">
        <f t="shared" ref="O258" si="1509">IF(N258="","",(IF($C258=0,0,$C258)))</f>
        <v>13</v>
      </c>
      <c r="P258" s="13">
        <f t="shared" ref="P258" si="1510">IF(O258="","",(IF($C258=0,0,$C258)))</f>
        <v>13</v>
      </c>
      <c r="Q258" s="13">
        <f t="shared" ref="Q258" si="1511">IF(P258="","",(IF($C258=0,0,$C258)))</f>
        <v>13</v>
      </c>
      <c r="R258" s="13">
        <f t="shared" ref="R258" si="1512">IF(Q258="","",(IF($C258=0,0,$C258)))</f>
        <v>13</v>
      </c>
      <c r="S258" s="13">
        <f t="shared" ref="S258" si="1513">IF(R258="","",(IF($C258=0,0,$C258)))</f>
        <v>13</v>
      </c>
    </row>
    <row r="259" spans="1:19" x14ac:dyDescent="0.25">
      <c r="A259" s="39" t="s">
        <v>80</v>
      </c>
      <c r="B259" s="39" t="s">
        <v>92</v>
      </c>
      <c r="C259" s="44">
        <v>33.474615384615383</v>
      </c>
      <c r="E259" s="11" t="str">
        <f t="shared" ref="E259" si="1514">IF($B259="","","Union-Hrly - Avg Hourly Rate")</f>
        <v>Union-Hrly - Avg Hourly Rate</v>
      </c>
      <c r="F259" s="11">
        <f t="shared" ca="1" si="1199"/>
        <v>2018</v>
      </c>
      <c r="G259" s="11" t="str">
        <f t="shared" si="1196"/>
        <v>004510</v>
      </c>
      <c r="H259" s="12">
        <f t="shared" ref="H259" si="1515">IF(G259="","",(IF(C259=0,0,C259)*$G$4*$H$4*$I$4*$J$4))</f>
        <v>36.578616045384614</v>
      </c>
      <c r="I259" s="12">
        <f t="shared" ref="I259" si="1516">IF(H259="","",(+H259))</f>
        <v>36.578616045384614</v>
      </c>
      <c r="J259" s="12">
        <f t="shared" ref="J259" si="1517">IF(I259="","",(+I259))</f>
        <v>36.578616045384614</v>
      </c>
      <c r="K259" s="12">
        <f t="shared" ref="K259" si="1518">IF(J259="","",(+J259))</f>
        <v>36.578616045384614</v>
      </c>
      <c r="L259" s="12">
        <f t="shared" ref="L259" si="1519">IF(K259="","",(+K259))</f>
        <v>36.578616045384614</v>
      </c>
      <c r="M259" s="12">
        <f t="shared" ref="M259" si="1520">IF(L259="","",(+L259))</f>
        <v>36.578616045384614</v>
      </c>
      <c r="N259" s="12">
        <f t="shared" ref="N259" si="1521">IF(M259="","",(+M259))</f>
        <v>36.578616045384614</v>
      </c>
      <c r="O259" s="12">
        <f t="shared" ref="O259" si="1522">IF(N259="","",(+N259))</f>
        <v>36.578616045384614</v>
      </c>
      <c r="P259" s="12">
        <f t="shared" ref="P259" si="1523">IF(O259="","",(+O259))</f>
        <v>36.578616045384614</v>
      </c>
      <c r="Q259" s="12">
        <f t="shared" ref="Q259" si="1524">IF(P259="","",(+P259))</f>
        <v>36.578616045384614</v>
      </c>
      <c r="R259" s="12">
        <f t="shared" ref="R259" si="1525">IF(Q259="","",+Q259*$R$6)</f>
        <v>37.675974526746153</v>
      </c>
      <c r="S259" s="12">
        <f t="shared" ref="S259" si="1526">IF(R259="","",+R259)</f>
        <v>37.675974526746153</v>
      </c>
    </row>
    <row r="260" spans="1:19" x14ac:dyDescent="0.25">
      <c r="A260" s="39" t="s">
        <v>80</v>
      </c>
      <c r="B260" s="39" t="s">
        <v>169</v>
      </c>
      <c r="C260" s="44"/>
      <c r="E260" s="11" t="str">
        <f t="shared" ref="E260" si="1527">IF($B260="","","Union-Hrly - Other Offdty hrs/emp")</f>
        <v>Union-Hrly - Other Offdty hrs/emp</v>
      </c>
      <c r="F260" s="11">
        <f t="shared" ca="1" si="1199"/>
        <v>2018</v>
      </c>
      <c r="G260" s="11" t="str">
        <f t="shared" si="1196"/>
        <v>004510</v>
      </c>
      <c r="H260" s="36">
        <f t="shared" ref="H260:S260" si="1528">IF(G260="","",IF(H$7="FEB",8,0))</f>
        <v>0</v>
      </c>
      <c r="I260" s="36">
        <f t="shared" si="1528"/>
        <v>8</v>
      </c>
      <c r="J260" s="36">
        <f t="shared" si="1528"/>
        <v>0</v>
      </c>
      <c r="K260" s="36">
        <f t="shared" si="1528"/>
        <v>0</v>
      </c>
      <c r="L260" s="36">
        <f t="shared" si="1528"/>
        <v>0</v>
      </c>
      <c r="M260" s="36">
        <f t="shared" si="1528"/>
        <v>0</v>
      </c>
      <c r="N260" s="36">
        <f t="shared" si="1528"/>
        <v>0</v>
      </c>
      <c r="O260" s="36">
        <f t="shared" si="1528"/>
        <v>0</v>
      </c>
      <c r="P260" s="36">
        <f t="shared" si="1528"/>
        <v>0</v>
      </c>
      <c r="Q260" s="36">
        <f t="shared" si="1528"/>
        <v>0</v>
      </c>
      <c r="R260" s="36">
        <f t="shared" si="1528"/>
        <v>0</v>
      </c>
      <c r="S260" s="36">
        <f t="shared" si="1528"/>
        <v>0</v>
      </c>
    </row>
    <row r="261" spans="1:19" x14ac:dyDescent="0.25">
      <c r="A261" s="39" t="s">
        <v>80</v>
      </c>
      <c r="B261" s="39" t="s">
        <v>139</v>
      </c>
      <c r="C261" s="44">
        <v>2200</v>
      </c>
      <c r="E261" s="11" t="str">
        <f t="shared" ref="E261" si="1529">IF($B261="","","Union-Hrly - Vacation Hours")</f>
        <v>Union-Hrly - Vacation Hours</v>
      </c>
      <c r="F261" s="11">
        <f t="shared" ca="1" si="1199"/>
        <v>2018</v>
      </c>
      <c r="G261" s="11" t="str">
        <f t="shared" si="1196"/>
        <v>004510</v>
      </c>
      <c r="H261" s="33">
        <f>IF(G261="","",($C261*'VACSICK EST'!C$50))</f>
        <v>93.100772323100159</v>
      </c>
      <c r="I261" s="33">
        <f>IF(H261="","",($C261*'VACSICK EST'!D$50))</f>
        <v>99.21105364292093</v>
      </c>
      <c r="J261" s="33">
        <f>IF(I261="","",($C261*'VACSICK EST'!E$50))</f>
        <v>105.32133496274167</v>
      </c>
      <c r="K261" s="33">
        <f>IF(J261="","",($C261*'VACSICK EST'!F$50))</f>
        <v>153.12093419412179</v>
      </c>
      <c r="L261" s="33">
        <f>IF(K261="","",($C261*'VACSICK EST'!G$50))</f>
        <v>191.27443598194486</v>
      </c>
      <c r="M261" s="33">
        <f>IF(L261="","",($C261*'VACSICK EST'!H$50))</f>
        <v>216.08127291355495</v>
      </c>
      <c r="N261" s="33">
        <f>IF(M261="","",($C261*'VACSICK EST'!I$50))</f>
        <v>250.07797295017548</v>
      </c>
      <c r="O261" s="33">
        <f>IF(N261="","",($C261*'VACSICK EST'!J$50))</f>
        <v>169.29914867528277</v>
      </c>
      <c r="P261" s="33">
        <f>IF(O261="","",($C261*'VACSICK EST'!K$50))</f>
        <v>150.74199800027156</v>
      </c>
      <c r="Q261" s="33">
        <f>IF(P261="","",($C261*'VACSICK EST'!L$50))</f>
        <v>198.96524340315923</v>
      </c>
      <c r="R261" s="33">
        <f>IF(Q261="","",($C261*'VACSICK EST'!M$50))</f>
        <v>190.75664621676893</v>
      </c>
      <c r="S261" s="33">
        <f>IF(R261="","",($C261*'VACSICK EST'!N$50))</f>
        <v>382.04918673595768</v>
      </c>
    </row>
    <row r="262" spans="1:19" x14ac:dyDescent="0.25">
      <c r="A262" s="39" t="s">
        <v>80</v>
      </c>
      <c r="B262" s="39" t="s">
        <v>95</v>
      </c>
      <c r="C262" s="44">
        <v>520</v>
      </c>
      <c r="E262" s="11" t="str">
        <f t="shared" ref="E262" si="1530">IF($B262="","","Union-Hrly - Sick Time Hours")</f>
        <v>Union-Hrly - Sick Time Hours</v>
      </c>
      <c r="F262" s="11">
        <f t="shared" ca="1" si="1199"/>
        <v>2018</v>
      </c>
      <c r="G262" s="11" t="str">
        <f t="shared" si="1196"/>
        <v>004510</v>
      </c>
      <c r="H262" s="33">
        <f>IF(G262="","",($C262*'VACSICK EST'!C$30))</f>
        <v>65.268187268342274</v>
      </c>
      <c r="I262" s="33">
        <f>IF(H262="","",($C262*'VACSICK EST'!D$30))</f>
        <v>56.231017174015122</v>
      </c>
      <c r="J262" s="33">
        <f>IF(I262="","",($C262*'VACSICK EST'!E$30))</f>
        <v>51.826226503695132</v>
      </c>
      <c r="K262" s="33">
        <f>IF(J262="","",($C262*'VACSICK EST'!F$30))</f>
        <v>45.906548191645051</v>
      </c>
      <c r="L262" s="33">
        <f>IF(K262="","",($C262*'VACSICK EST'!G$30))</f>
        <v>38.06658977035967</v>
      </c>
      <c r="M262" s="33">
        <f>IF(L262="","",($C262*'VACSICK EST'!H$30))</f>
        <v>35.33315400992965</v>
      </c>
      <c r="N262" s="33">
        <f>IF(M262="","",($C262*'VACSICK EST'!I$30))</f>
        <v>37.888786056541583</v>
      </c>
      <c r="O262" s="33">
        <f>IF(N262="","",($C262*'VACSICK EST'!J$30))</f>
        <v>40.721791896709725</v>
      </c>
      <c r="P262" s="33">
        <f>IF(O262="","",($C262*'VACSICK EST'!K$30))</f>
        <v>37.57111008785327</v>
      </c>
      <c r="Q262" s="33">
        <f>IF(P262="","",($C262*'VACSICK EST'!L$30))</f>
        <v>37.127786161400181</v>
      </c>
      <c r="R262" s="33">
        <f>IF(Q262="","",($C262*'VACSICK EST'!M$30))</f>
        <v>34.610085573736114</v>
      </c>
      <c r="S262" s="33">
        <f>IF(R262="","",($C262*'VACSICK EST'!N$30))</f>
        <v>39.448717305772234</v>
      </c>
    </row>
    <row r="263" spans="1:19" x14ac:dyDescent="0.25">
      <c r="A263" s="39" t="s">
        <v>82</v>
      </c>
      <c r="B263" s="39" t="s">
        <v>93</v>
      </c>
      <c r="C263" s="44">
        <v>2</v>
      </c>
      <c r="E263" s="11" t="str">
        <f t="shared" ref="E263" si="1531">IF($B263="","","Union-Hrly - Headcount")</f>
        <v>Union-Hrly - Headcount</v>
      </c>
      <c r="F263" s="11">
        <f t="shared" ca="1" si="1199"/>
        <v>2018</v>
      </c>
      <c r="G263" s="11" t="str">
        <f t="shared" si="1196"/>
        <v>004600</v>
      </c>
      <c r="H263" s="13">
        <f t="shared" ref="H263" si="1532">IF(G263="","",(IF($C263=0,0,$C263)))</f>
        <v>2</v>
      </c>
      <c r="I263" s="13">
        <f t="shared" ref="I263" si="1533">IF(H263="","",(IF($C263=0,0,$C263)))</f>
        <v>2</v>
      </c>
      <c r="J263" s="13">
        <f t="shared" ref="J263" si="1534">IF(I263="","",(IF($C263=0,0,$C263)))</f>
        <v>2</v>
      </c>
      <c r="K263" s="13">
        <f t="shared" ref="K263" si="1535">IF(J263="","",(IF($C263=0,0,$C263)))</f>
        <v>2</v>
      </c>
      <c r="L263" s="13">
        <f t="shared" ref="L263" si="1536">IF(K263="","",(IF($C263=0,0,$C263)))</f>
        <v>2</v>
      </c>
      <c r="M263" s="13">
        <f t="shared" ref="M263" si="1537">IF(L263="","",(IF($C263=0,0,$C263)))</f>
        <v>2</v>
      </c>
      <c r="N263" s="13">
        <f t="shared" ref="N263" si="1538">IF(M263="","",(IF($C263=0,0,$C263)))</f>
        <v>2</v>
      </c>
      <c r="O263" s="13">
        <f t="shared" ref="O263" si="1539">IF(N263="","",(IF($C263=0,0,$C263)))</f>
        <v>2</v>
      </c>
      <c r="P263" s="13">
        <f t="shared" ref="P263" si="1540">IF(O263="","",(IF($C263=0,0,$C263)))</f>
        <v>2</v>
      </c>
      <c r="Q263" s="13">
        <f t="shared" ref="Q263" si="1541">IF(P263="","",(IF($C263=0,0,$C263)))</f>
        <v>2</v>
      </c>
      <c r="R263" s="13">
        <f t="shared" ref="R263" si="1542">IF(Q263="","",(IF($C263=0,0,$C263)))</f>
        <v>2</v>
      </c>
      <c r="S263" s="13">
        <f t="shared" ref="S263" si="1543">IF(R263="","",(IF($C263=0,0,$C263)))</f>
        <v>2</v>
      </c>
    </row>
    <row r="264" spans="1:19" x14ac:dyDescent="0.25">
      <c r="A264" s="39" t="s">
        <v>82</v>
      </c>
      <c r="B264" s="39" t="s">
        <v>92</v>
      </c>
      <c r="C264" s="44">
        <v>29.905000000000001</v>
      </c>
      <c r="E264" s="11" t="str">
        <f t="shared" ref="E264" si="1544">IF($B264="","","Union-Hrly - Avg Hourly Rate")</f>
        <v>Union-Hrly - Avg Hourly Rate</v>
      </c>
      <c r="F264" s="11">
        <f t="shared" ca="1" si="1199"/>
        <v>2018</v>
      </c>
      <c r="G264" s="11" t="str">
        <f t="shared" si="1196"/>
        <v>004600</v>
      </c>
      <c r="H264" s="12">
        <f t="shared" ref="H264" si="1545">IF(G264="","",(IF(C264=0,0,C264)*$G$4*$H$4*$I$4*$J$4))</f>
        <v>32.678000935</v>
      </c>
      <c r="I264" s="12">
        <f t="shared" ref="I264" si="1546">IF(H264="","",(+H264))</f>
        <v>32.678000935</v>
      </c>
      <c r="J264" s="12">
        <f t="shared" ref="J264" si="1547">IF(I264="","",(+I264))</f>
        <v>32.678000935</v>
      </c>
      <c r="K264" s="12">
        <f t="shared" ref="K264" si="1548">IF(J264="","",(+J264))</f>
        <v>32.678000935</v>
      </c>
      <c r="L264" s="12">
        <f t="shared" ref="L264" si="1549">IF(K264="","",(+K264))</f>
        <v>32.678000935</v>
      </c>
      <c r="M264" s="12">
        <f t="shared" ref="M264" si="1550">IF(L264="","",(+L264))</f>
        <v>32.678000935</v>
      </c>
      <c r="N264" s="12">
        <f t="shared" ref="N264" si="1551">IF(M264="","",(+M264))</f>
        <v>32.678000935</v>
      </c>
      <c r="O264" s="12">
        <f t="shared" ref="O264" si="1552">IF(N264="","",(+N264))</f>
        <v>32.678000935</v>
      </c>
      <c r="P264" s="12">
        <f t="shared" ref="P264" si="1553">IF(O264="","",(+O264))</f>
        <v>32.678000935</v>
      </c>
      <c r="Q264" s="12">
        <f t="shared" ref="Q264" si="1554">IF(P264="","",(+P264))</f>
        <v>32.678000935</v>
      </c>
      <c r="R264" s="12">
        <f t="shared" ref="R264" si="1555">IF(Q264="","",+Q264*$R$6)</f>
        <v>33.658340963050001</v>
      </c>
      <c r="S264" s="12">
        <f t="shared" ref="S264" si="1556">IF(R264="","",+R264)</f>
        <v>33.658340963050001</v>
      </c>
    </row>
    <row r="265" spans="1:19" x14ac:dyDescent="0.25">
      <c r="A265" s="39" t="s">
        <v>82</v>
      </c>
      <c r="B265" s="39" t="s">
        <v>169</v>
      </c>
      <c r="C265" s="44"/>
      <c r="E265" s="11" t="str">
        <f t="shared" ref="E265" si="1557">IF($B265="","","Union-Hrly - Other Offdty hrs/emp")</f>
        <v>Union-Hrly - Other Offdty hrs/emp</v>
      </c>
      <c r="F265" s="11">
        <f t="shared" ca="1" si="1199"/>
        <v>2018</v>
      </c>
      <c r="G265" s="11" t="str">
        <f t="shared" si="1196"/>
        <v>004600</v>
      </c>
      <c r="H265" s="36">
        <f t="shared" ref="H265:S265" si="1558">IF(G265="","",IF(H$7="FEB",8,0))</f>
        <v>0</v>
      </c>
      <c r="I265" s="36">
        <f t="shared" si="1558"/>
        <v>8</v>
      </c>
      <c r="J265" s="36">
        <f t="shared" si="1558"/>
        <v>0</v>
      </c>
      <c r="K265" s="36">
        <f t="shared" si="1558"/>
        <v>0</v>
      </c>
      <c r="L265" s="36">
        <f t="shared" si="1558"/>
        <v>0</v>
      </c>
      <c r="M265" s="36">
        <f t="shared" si="1558"/>
        <v>0</v>
      </c>
      <c r="N265" s="36">
        <f t="shared" si="1558"/>
        <v>0</v>
      </c>
      <c r="O265" s="36">
        <f t="shared" si="1558"/>
        <v>0</v>
      </c>
      <c r="P265" s="36">
        <f t="shared" si="1558"/>
        <v>0</v>
      </c>
      <c r="Q265" s="36">
        <f t="shared" si="1558"/>
        <v>0</v>
      </c>
      <c r="R265" s="36">
        <f t="shared" si="1558"/>
        <v>0</v>
      </c>
      <c r="S265" s="36">
        <f t="shared" si="1558"/>
        <v>0</v>
      </c>
    </row>
    <row r="266" spans="1:19" x14ac:dyDescent="0.25">
      <c r="A266" s="39" t="s">
        <v>82</v>
      </c>
      <c r="B266" s="39" t="s">
        <v>139</v>
      </c>
      <c r="C266" s="44">
        <v>240</v>
      </c>
      <c r="E266" s="11" t="str">
        <f t="shared" ref="E266" si="1559">IF($B266="","","Union-Hrly - Vacation Hours")</f>
        <v>Union-Hrly - Vacation Hours</v>
      </c>
      <c r="F266" s="11">
        <f t="shared" ca="1" si="1199"/>
        <v>2018</v>
      </c>
      <c r="G266" s="11" t="str">
        <f t="shared" si="1196"/>
        <v>004600</v>
      </c>
      <c r="H266" s="33">
        <f>IF(G266="","",($C266*'VACSICK EST'!C$50))</f>
        <v>10.156447889792744</v>
      </c>
      <c r="I266" s="33">
        <f>IF(H266="","",($C266*'VACSICK EST'!D$50))</f>
        <v>10.823024033773192</v>
      </c>
      <c r="J266" s="33">
        <f>IF(I266="","",($C266*'VACSICK EST'!E$50))</f>
        <v>11.489600177753637</v>
      </c>
      <c r="K266" s="33">
        <f>IF(J266="","",($C266*'VACSICK EST'!F$50))</f>
        <v>16.704101912086013</v>
      </c>
      <c r="L266" s="33">
        <f>IF(K266="","",($C266*'VACSICK EST'!G$50))</f>
        <v>20.866302107121257</v>
      </c>
      <c r="M266" s="33">
        <f>IF(L266="","",($C266*'VACSICK EST'!H$50))</f>
        <v>23.572502499660541</v>
      </c>
      <c r="N266" s="33">
        <f>IF(M266="","",($C266*'VACSICK EST'!I$50))</f>
        <v>27.281233412746417</v>
      </c>
      <c r="O266" s="33">
        <f>IF(N266="","",($C266*'VACSICK EST'!J$50))</f>
        <v>18.468998037303574</v>
      </c>
      <c r="P266" s="33">
        <f>IF(O266="","",($C266*'VACSICK EST'!K$50))</f>
        <v>16.444581600029625</v>
      </c>
      <c r="Q266" s="33">
        <f>IF(P266="","",($C266*'VACSICK EST'!L$50))</f>
        <v>21.705299280344644</v>
      </c>
      <c r="R266" s="33">
        <f>IF(Q266="","",($C266*'VACSICK EST'!M$50))</f>
        <v>20.809815950920246</v>
      </c>
      <c r="S266" s="33">
        <f>IF(R266="","",($C266*'VACSICK EST'!N$50))</f>
        <v>41.678093098468111</v>
      </c>
    </row>
    <row r="267" spans="1:19" x14ac:dyDescent="0.25">
      <c r="A267" s="39" t="s">
        <v>82</v>
      </c>
      <c r="B267" s="39" t="s">
        <v>95</v>
      </c>
      <c r="C267" s="44">
        <v>80</v>
      </c>
      <c r="E267" s="11" t="str">
        <f t="shared" ref="E267" si="1560">IF($B267="","","Union-Hrly - Sick Time Hours")</f>
        <v>Union-Hrly - Sick Time Hours</v>
      </c>
      <c r="F267" s="11">
        <f t="shared" ca="1" si="1199"/>
        <v>2018</v>
      </c>
      <c r="G267" s="11" t="str">
        <f t="shared" si="1196"/>
        <v>004600</v>
      </c>
      <c r="H267" s="33">
        <f>IF(G267="","",($C267*'VACSICK EST'!C$30))</f>
        <v>10.041259579744965</v>
      </c>
      <c r="I267" s="33">
        <f>IF(H267="","",($C267*'VACSICK EST'!D$30))</f>
        <v>8.6509257190792503</v>
      </c>
      <c r="J267" s="33">
        <f>IF(I267="","",($C267*'VACSICK EST'!E$30))</f>
        <v>7.973265615953097</v>
      </c>
      <c r="K267" s="33">
        <f>IF(J267="","",($C267*'VACSICK EST'!F$30))</f>
        <v>7.0625458756377002</v>
      </c>
      <c r="L267" s="33">
        <f>IF(K267="","",($C267*'VACSICK EST'!G$30))</f>
        <v>5.8563984262091795</v>
      </c>
      <c r="M267" s="33">
        <f>IF(L267="","",($C267*'VACSICK EST'!H$30))</f>
        <v>5.4358698476814844</v>
      </c>
      <c r="N267" s="33">
        <f>IF(M267="","",($C267*'VACSICK EST'!I$30))</f>
        <v>5.8290440086987054</v>
      </c>
      <c r="O267" s="33">
        <f>IF(N267="","",($C267*'VACSICK EST'!J$30))</f>
        <v>6.264891061032265</v>
      </c>
      <c r="P267" s="33">
        <f>IF(O267="","",($C267*'VACSICK EST'!K$30))</f>
        <v>5.7801707827466577</v>
      </c>
      <c r="Q267" s="33">
        <f>IF(P267="","",($C267*'VACSICK EST'!L$30))</f>
        <v>5.7119671017538742</v>
      </c>
      <c r="R267" s="33">
        <f>IF(Q267="","",($C267*'VACSICK EST'!M$30))</f>
        <v>5.3246285498055554</v>
      </c>
      <c r="S267" s="33">
        <f>IF(R267="","",($C267*'VACSICK EST'!N$30))</f>
        <v>6.0690334316572674</v>
      </c>
    </row>
    <row r="268" spans="1:19" x14ac:dyDescent="0.25">
      <c r="A268" s="39" t="s">
        <v>83</v>
      </c>
      <c r="B268" s="39" t="s">
        <v>93</v>
      </c>
      <c r="C268" s="44">
        <v>3</v>
      </c>
      <c r="E268" s="11" t="str">
        <f t="shared" ref="E268" si="1561">IF($B268="","","Union-Hrly - Headcount")</f>
        <v>Union-Hrly - Headcount</v>
      </c>
      <c r="F268" s="11">
        <f t="shared" ca="1" si="1199"/>
        <v>2018</v>
      </c>
      <c r="G268" s="11" t="str">
        <f t="shared" si="1196"/>
        <v>005310</v>
      </c>
      <c r="H268" s="13">
        <f t="shared" ref="H268" si="1562">IF(G268="","",(IF($C268=0,0,$C268)))</f>
        <v>3</v>
      </c>
      <c r="I268" s="13">
        <f t="shared" ref="I268" si="1563">IF(H268="","",(IF($C268=0,0,$C268)))</f>
        <v>3</v>
      </c>
      <c r="J268" s="13">
        <f t="shared" ref="J268" si="1564">IF(I268="","",(IF($C268=0,0,$C268)))</f>
        <v>3</v>
      </c>
      <c r="K268" s="13">
        <f t="shared" ref="K268" si="1565">IF(J268="","",(IF($C268=0,0,$C268)))</f>
        <v>3</v>
      </c>
      <c r="L268" s="13">
        <f t="shared" ref="L268" si="1566">IF(K268="","",(IF($C268=0,0,$C268)))</f>
        <v>3</v>
      </c>
      <c r="M268" s="13">
        <f t="shared" ref="M268" si="1567">IF(L268="","",(IF($C268=0,0,$C268)))</f>
        <v>3</v>
      </c>
      <c r="N268" s="13">
        <f t="shared" ref="N268" si="1568">IF(M268="","",(IF($C268=0,0,$C268)))</f>
        <v>3</v>
      </c>
      <c r="O268" s="13">
        <f t="shared" ref="O268" si="1569">IF(N268="","",(IF($C268=0,0,$C268)))</f>
        <v>3</v>
      </c>
      <c r="P268" s="13">
        <f t="shared" ref="P268" si="1570">IF(O268="","",(IF($C268=0,0,$C268)))</f>
        <v>3</v>
      </c>
      <c r="Q268" s="13">
        <f t="shared" ref="Q268" si="1571">IF(P268="","",(IF($C268=0,0,$C268)))</f>
        <v>3</v>
      </c>
      <c r="R268" s="13">
        <f t="shared" ref="R268" si="1572">IF(Q268="","",(IF($C268=0,0,$C268)))</f>
        <v>3</v>
      </c>
      <c r="S268" s="13">
        <f t="shared" ref="S268" si="1573">IF(R268="","",(IF($C268=0,0,$C268)))</f>
        <v>3</v>
      </c>
    </row>
    <row r="269" spans="1:19" x14ac:dyDescent="0.25">
      <c r="A269" s="39" t="s">
        <v>83</v>
      </c>
      <c r="B269" s="39" t="s">
        <v>92</v>
      </c>
      <c r="C269" s="44">
        <v>35.29</v>
      </c>
      <c r="E269" s="11" t="str">
        <f t="shared" ref="E269" si="1574">IF($B269="","","Union-Hrly - Avg Hourly Rate")</f>
        <v>Union-Hrly - Avg Hourly Rate</v>
      </c>
      <c r="F269" s="11">
        <f t="shared" ca="1" si="1199"/>
        <v>2018</v>
      </c>
      <c r="G269" s="11" t="str">
        <f t="shared" ref="G269:G287" si="1575">IF(E269="","",A269)</f>
        <v>005310</v>
      </c>
      <c r="H269" s="12">
        <f t="shared" ref="H269" si="1576">IF(G269="","",(IF(C269=0,0,C269)*$G$4*$H$4*$I$4*$J$4))</f>
        <v>38.562335830000002</v>
      </c>
      <c r="I269" s="12">
        <f t="shared" ref="I269" si="1577">IF(H269="","",(+H269))</f>
        <v>38.562335830000002</v>
      </c>
      <c r="J269" s="12">
        <f t="shared" ref="J269" si="1578">IF(I269="","",(+I269))</f>
        <v>38.562335830000002</v>
      </c>
      <c r="K269" s="12">
        <f t="shared" ref="K269" si="1579">IF(J269="","",(+J269))</f>
        <v>38.562335830000002</v>
      </c>
      <c r="L269" s="12">
        <f t="shared" ref="L269" si="1580">IF(K269="","",(+K269))</f>
        <v>38.562335830000002</v>
      </c>
      <c r="M269" s="12">
        <f t="shared" ref="M269" si="1581">IF(L269="","",(+L269))</f>
        <v>38.562335830000002</v>
      </c>
      <c r="N269" s="12">
        <f t="shared" ref="N269" si="1582">IF(M269="","",(+M269))</f>
        <v>38.562335830000002</v>
      </c>
      <c r="O269" s="12">
        <f t="shared" ref="O269" si="1583">IF(N269="","",(+N269))</f>
        <v>38.562335830000002</v>
      </c>
      <c r="P269" s="12">
        <f t="shared" ref="P269" si="1584">IF(O269="","",(+O269))</f>
        <v>38.562335830000002</v>
      </c>
      <c r="Q269" s="12">
        <f t="shared" ref="Q269" si="1585">IF(P269="","",(+P269))</f>
        <v>38.562335830000002</v>
      </c>
      <c r="R269" s="12">
        <f t="shared" ref="R269" si="1586">IF(Q269="","",+Q269*$R$6)</f>
        <v>39.719205904900001</v>
      </c>
      <c r="S269" s="12">
        <f t="shared" ref="S269" si="1587">IF(R269="","",+R269)</f>
        <v>39.719205904900001</v>
      </c>
    </row>
    <row r="270" spans="1:19" x14ac:dyDescent="0.25">
      <c r="A270" s="39" t="s">
        <v>83</v>
      </c>
      <c r="B270" s="39" t="s">
        <v>169</v>
      </c>
      <c r="C270" s="44"/>
      <c r="E270" s="11" t="str">
        <f t="shared" ref="E270" si="1588">IF($B270="","","Union-Hrly - Other Offdty hrs/emp")</f>
        <v>Union-Hrly - Other Offdty hrs/emp</v>
      </c>
      <c r="F270" s="11">
        <f t="shared" ref="F270:F287" ca="1" si="1589">IF(E270="","",$E$5)</f>
        <v>2018</v>
      </c>
      <c r="G270" s="11" t="str">
        <f t="shared" si="1575"/>
        <v>005310</v>
      </c>
      <c r="H270" s="36">
        <f t="shared" ref="H270:S270" si="1590">IF(G270="","",IF(H$7="FEB",8,0))</f>
        <v>0</v>
      </c>
      <c r="I270" s="36">
        <f t="shared" si="1590"/>
        <v>8</v>
      </c>
      <c r="J270" s="36">
        <f t="shared" si="1590"/>
        <v>0</v>
      </c>
      <c r="K270" s="36">
        <f t="shared" si="1590"/>
        <v>0</v>
      </c>
      <c r="L270" s="36">
        <f t="shared" si="1590"/>
        <v>0</v>
      </c>
      <c r="M270" s="36">
        <f t="shared" si="1590"/>
        <v>0</v>
      </c>
      <c r="N270" s="36">
        <f t="shared" si="1590"/>
        <v>0</v>
      </c>
      <c r="O270" s="36">
        <f t="shared" si="1590"/>
        <v>0</v>
      </c>
      <c r="P270" s="36">
        <f t="shared" si="1590"/>
        <v>0</v>
      </c>
      <c r="Q270" s="36">
        <f t="shared" si="1590"/>
        <v>0</v>
      </c>
      <c r="R270" s="36">
        <f t="shared" si="1590"/>
        <v>0</v>
      </c>
      <c r="S270" s="36">
        <f t="shared" si="1590"/>
        <v>0</v>
      </c>
    </row>
    <row r="271" spans="1:19" x14ac:dyDescent="0.25">
      <c r="A271" s="39" t="s">
        <v>83</v>
      </c>
      <c r="B271" s="39" t="s">
        <v>139</v>
      </c>
      <c r="C271" s="44">
        <v>600</v>
      </c>
      <c r="E271" s="11" t="str">
        <f t="shared" ref="E271" si="1591">IF($B271="","","Union-Hrly - Vacation Hours")</f>
        <v>Union-Hrly - Vacation Hours</v>
      </c>
      <c r="F271" s="11">
        <f t="shared" ca="1" si="1589"/>
        <v>2018</v>
      </c>
      <c r="G271" s="11" t="str">
        <f t="shared" si="1575"/>
        <v>005310</v>
      </c>
      <c r="H271" s="33">
        <f>IF(G271="","",($C271*'VACSICK EST'!C$50))</f>
        <v>25.391119724481861</v>
      </c>
      <c r="I271" s="33">
        <f>IF(H271="","",($C271*'VACSICK EST'!D$50))</f>
        <v>27.057560084432978</v>
      </c>
      <c r="J271" s="33">
        <f>IF(I271="","",($C271*'VACSICK EST'!E$50))</f>
        <v>28.724000444384096</v>
      </c>
      <c r="K271" s="33">
        <f>IF(J271="","",($C271*'VACSICK EST'!F$50))</f>
        <v>41.760254780215028</v>
      </c>
      <c r="L271" s="33">
        <f>IF(K271="","",($C271*'VACSICK EST'!G$50))</f>
        <v>52.165755267803142</v>
      </c>
      <c r="M271" s="33">
        <f>IF(L271="","",($C271*'VACSICK EST'!H$50))</f>
        <v>58.931256249151353</v>
      </c>
      <c r="N271" s="33">
        <f>IF(M271="","",($C271*'VACSICK EST'!I$50))</f>
        <v>68.203083531866042</v>
      </c>
      <c r="O271" s="33">
        <f>IF(N271="","",($C271*'VACSICK EST'!J$50))</f>
        <v>46.172495093258938</v>
      </c>
      <c r="P271" s="33">
        <f>IF(O271="","",($C271*'VACSICK EST'!K$50))</f>
        <v>41.111454000074062</v>
      </c>
      <c r="Q271" s="33">
        <f>IF(P271="","",($C271*'VACSICK EST'!L$50))</f>
        <v>54.263248200861611</v>
      </c>
      <c r="R271" s="33">
        <f>IF(Q271="","",($C271*'VACSICK EST'!M$50))</f>
        <v>52.024539877300619</v>
      </c>
      <c r="S271" s="33">
        <f>IF(R271="","",($C271*'VACSICK EST'!N$50))</f>
        <v>104.19523274617026</v>
      </c>
    </row>
    <row r="272" spans="1:19" x14ac:dyDescent="0.25">
      <c r="A272" s="39" t="s">
        <v>83</v>
      </c>
      <c r="B272" s="39" t="s">
        <v>95</v>
      </c>
      <c r="C272" s="44">
        <v>120</v>
      </c>
      <c r="E272" s="11" t="str">
        <f t="shared" ref="E272" si="1592">IF($B272="","","Union-Hrly - Sick Time Hours")</f>
        <v>Union-Hrly - Sick Time Hours</v>
      </c>
      <c r="F272" s="11">
        <f t="shared" ca="1" si="1589"/>
        <v>2018</v>
      </c>
      <c r="G272" s="11" t="str">
        <f t="shared" si="1575"/>
        <v>005310</v>
      </c>
      <c r="H272" s="33">
        <f>IF(G272="","",($C272*'VACSICK EST'!C$30))</f>
        <v>15.061889369617449</v>
      </c>
      <c r="I272" s="33">
        <f>IF(H272="","",($C272*'VACSICK EST'!D$30))</f>
        <v>12.976388578618876</v>
      </c>
      <c r="J272" s="33">
        <f>IF(I272="","",($C272*'VACSICK EST'!E$30))</f>
        <v>11.959898423929646</v>
      </c>
      <c r="K272" s="33">
        <f>IF(J272="","",($C272*'VACSICK EST'!F$30))</f>
        <v>10.593818813456551</v>
      </c>
      <c r="L272" s="33">
        <f>IF(K272="","",($C272*'VACSICK EST'!G$30))</f>
        <v>8.7845976393137697</v>
      </c>
      <c r="M272" s="33">
        <f>IF(L272="","",($C272*'VACSICK EST'!H$30))</f>
        <v>8.1538047715222266</v>
      </c>
      <c r="N272" s="33">
        <f>IF(M272="","",($C272*'VACSICK EST'!I$30))</f>
        <v>8.7435660130480581</v>
      </c>
      <c r="O272" s="33">
        <f>IF(N272="","",($C272*'VACSICK EST'!J$30))</f>
        <v>9.3973365915483971</v>
      </c>
      <c r="P272" s="33">
        <f>IF(O272="","",($C272*'VACSICK EST'!K$30))</f>
        <v>8.6702561741199862</v>
      </c>
      <c r="Q272" s="33">
        <f>IF(P272="","",($C272*'VACSICK EST'!L$30))</f>
        <v>8.5679506526308113</v>
      </c>
      <c r="R272" s="33">
        <f>IF(Q272="","",($C272*'VACSICK EST'!M$30))</f>
        <v>7.9869428247083336</v>
      </c>
      <c r="S272" s="33">
        <f>IF(R272="","",($C272*'VACSICK EST'!N$30))</f>
        <v>9.1035501474859011</v>
      </c>
    </row>
    <row r="273" spans="1:19" x14ac:dyDescent="0.25">
      <c r="A273" s="39" t="s">
        <v>84</v>
      </c>
      <c r="B273" s="39" t="s">
        <v>93</v>
      </c>
      <c r="C273" s="44">
        <v>1</v>
      </c>
      <c r="E273" s="11" t="str">
        <f t="shared" ref="E273" si="1593">IF($B273="","","Union-Hrly - Headcount")</f>
        <v>Union-Hrly - Headcount</v>
      </c>
      <c r="F273" s="11">
        <f t="shared" ca="1" si="1589"/>
        <v>2018</v>
      </c>
      <c r="G273" s="11" t="str">
        <f t="shared" si="1575"/>
        <v>005410</v>
      </c>
      <c r="H273" s="13">
        <f t="shared" ref="H273" si="1594">IF(G273="","",(IF($C273=0,0,$C273)))</f>
        <v>1</v>
      </c>
      <c r="I273" s="13">
        <f t="shared" ref="I273" si="1595">IF(H273="","",(IF($C273=0,0,$C273)))</f>
        <v>1</v>
      </c>
      <c r="J273" s="13">
        <f t="shared" ref="J273" si="1596">IF(I273="","",(IF($C273=0,0,$C273)))</f>
        <v>1</v>
      </c>
      <c r="K273" s="13">
        <f t="shared" ref="K273" si="1597">IF(J273="","",(IF($C273=0,0,$C273)))</f>
        <v>1</v>
      </c>
      <c r="L273" s="13">
        <f t="shared" ref="L273" si="1598">IF(K273="","",(IF($C273=0,0,$C273)))</f>
        <v>1</v>
      </c>
      <c r="M273" s="13">
        <f t="shared" ref="M273" si="1599">IF(L273="","",(IF($C273=0,0,$C273)))</f>
        <v>1</v>
      </c>
      <c r="N273" s="13">
        <f t="shared" ref="N273" si="1600">IF(M273="","",(IF($C273=0,0,$C273)))</f>
        <v>1</v>
      </c>
      <c r="O273" s="13">
        <f t="shared" ref="O273" si="1601">IF(N273="","",(IF($C273=0,0,$C273)))</f>
        <v>1</v>
      </c>
      <c r="P273" s="13">
        <f t="shared" ref="P273" si="1602">IF(O273="","",(IF($C273=0,0,$C273)))</f>
        <v>1</v>
      </c>
      <c r="Q273" s="13">
        <f t="shared" ref="Q273" si="1603">IF(P273="","",(IF($C273=0,0,$C273)))</f>
        <v>1</v>
      </c>
      <c r="R273" s="13">
        <f t="shared" ref="R273" si="1604">IF(Q273="","",(IF($C273=0,0,$C273)))</f>
        <v>1</v>
      </c>
      <c r="S273" s="13">
        <f t="shared" ref="S273" si="1605">IF(R273="","",(IF($C273=0,0,$C273)))</f>
        <v>1</v>
      </c>
    </row>
    <row r="274" spans="1:19" x14ac:dyDescent="0.25">
      <c r="A274" s="39" t="s">
        <v>84</v>
      </c>
      <c r="B274" s="39" t="s">
        <v>92</v>
      </c>
      <c r="C274" s="44">
        <v>33.32</v>
      </c>
      <c r="E274" s="11" t="str">
        <f t="shared" ref="E274" si="1606">IF($B274="","","Union-Hrly - Avg Hourly Rate")</f>
        <v>Union-Hrly - Avg Hourly Rate</v>
      </c>
      <c r="F274" s="11">
        <f t="shared" ca="1" si="1589"/>
        <v>2018</v>
      </c>
      <c r="G274" s="11" t="str">
        <f t="shared" si="1575"/>
        <v>005410</v>
      </c>
      <c r="H274" s="12">
        <f t="shared" ref="H274" si="1607">IF(G274="","",(IF(C274=0,0,C274)*$G$4*$H$4*$I$4*$J$4))</f>
        <v>36.409663640000005</v>
      </c>
      <c r="I274" s="12">
        <f t="shared" ref="I274" si="1608">IF(H274="","",(+H274))</f>
        <v>36.409663640000005</v>
      </c>
      <c r="J274" s="12">
        <f t="shared" ref="J274" si="1609">IF(I274="","",(+I274))</f>
        <v>36.409663640000005</v>
      </c>
      <c r="K274" s="12">
        <f t="shared" ref="K274" si="1610">IF(J274="","",(+J274))</f>
        <v>36.409663640000005</v>
      </c>
      <c r="L274" s="12">
        <f t="shared" ref="L274" si="1611">IF(K274="","",(+K274))</f>
        <v>36.409663640000005</v>
      </c>
      <c r="M274" s="12">
        <f t="shared" ref="M274" si="1612">IF(L274="","",(+L274))</f>
        <v>36.409663640000005</v>
      </c>
      <c r="N274" s="12">
        <f t="shared" ref="N274" si="1613">IF(M274="","",(+M274))</f>
        <v>36.409663640000005</v>
      </c>
      <c r="O274" s="12">
        <f t="shared" ref="O274" si="1614">IF(N274="","",(+N274))</f>
        <v>36.409663640000005</v>
      </c>
      <c r="P274" s="12">
        <f t="shared" ref="P274" si="1615">IF(O274="","",(+O274))</f>
        <v>36.409663640000005</v>
      </c>
      <c r="Q274" s="12">
        <f t="shared" ref="Q274" si="1616">IF(P274="","",(+P274))</f>
        <v>36.409663640000005</v>
      </c>
      <c r="R274" s="12">
        <f t="shared" ref="R274" si="1617">IF(Q274="","",+Q274*$R$6)</f>
        <v>37.501953549200003</v>
      </c>
      <c r="S274" s="12">
        <f t="shared" ref="S274" si="1618">IF(R274="","",+R274)</f>
        <v>37.501953549200003</v>
      </c>
    </row>
    <row r="275" spans="1:19" x14ac:dyDescent="0.25">
      <c r="A275" s="39" t="s">
        <v>84</v>
      </c>
      <c r="B275" s="39" t="s">
        <v>169</v>
      </c>
      <c r="C275" s="44"/>
      <c r="E275" s="11" t="str">
        <f t="shared" ref="E275" si="1619">IF($B275="","","Union-Hrly - Other Offdty hrs/emp")</f>
        <v>Union-Hrly - Other Offdty hrs/emp</v>
      </c>
      <c r="F275" s="11">
        <f t="shared" ca="1" si="1589"/>
        <v>2018</v>
      </c>
      <c r="G275" s="11" t="str">
        <f t="shared" si="1575"/>
        <v>005410</v>
      </c>
      <c r="H275" s="36">
        <f t="shared" ref="H275:S275" si="1620">IF(G275="","",IF(H$7="FEB",8,0))</f>
        <v>0</v>
      </c>
      <c r="I275" s="36">
        <f t="shared" si="1620"/>
        <v>8</v>
      </c>
      <c r="J275" s="36">
        <f t="shared" si="1620"/>
        <v>0</v>
      </c>
      <c r="K275" s="36">
        <f t="shared" si="1620"/>
        <v>0</v>
      </c>
      <c r="L275" s="36">
        <f t="shared" si="1620"/>
        <v>0</v>
      </c>
      <c r="M275" s="36">
        <f t="shared" si="1620"/>
        <v>0</v>
      </c>
      <c r="N275" s="36">
        <f t="shared" si="1620"/>
        <v>0</v>
      </c>
      <c r="O275" s="36">
        <f t="shared" si="1620"/>
        <v>0</v>
      </c>
      <c r="P275" s="36">
        <f t="shared" si="1620"/>
        <v>0</v>
      </c>
      <c r="Q275" s="36">
        <f t="shared" si="1620"/>
        <v>0</v>
      </c>
      <c r="R275" s="36">
        <f t="shared" si="1620"/>
        <v>0</v>
      </c>
      <c r="S275" s="36">
        <f t="shared" si="1620"/>
        <v>0</v>
      </c>
    </row>
    <row r="276" spans="1:19" x14ac:dyDescent="0.25">
      <c r="A276" s="39" t="s">
        <v>84</v>
      </c>
      <c r="B276" s="39" t="s">
        <v>139</v>
      </c>
      <c r="C276" s="44">
        <v>200</v>
      </c>
      <c r="E276" s="11" t="str">
        <f t="shared" ref="E276" si="1621">IF($B276="","","Union-Hrly - Vacation Hours")</f>
        <v>Union-Hrly - Vacation Hours</v>
      </c>
      <c r="F276" s="11">
        <f t="shared" ca="1" si="1589"/>
        <v>2018</v>
      </c>
      <c r="G276" s="11" t="str">
        <f t="shared" si="1575"/>
        <v>005410</v>
      </c>
      <c r="H276" s="33">
        <f>IF(G276="","",($C276*'VACSICK EST'!C$50))</f>
        <v>8.4637065748272864</v>
      </c>
      <c r="I276" s="33">
        <f>IF(H276="","",($C276*'VACSICK EST'!D$50))</f>
        <v>9.019186694810994</v>
      </c>
      <c r="J276" s="33">
        <f>IF(I276="","",($C276*'VACSICK EST'!E$50))</f>
        <v>9.5746668147946981</v>
      </c>
      <c r="K276" s="33">
        <f>IF(J276="","",($C276*'VACSICK EST'!F$50))</f>
        <v>13.920084926738344</v>
      </c>
      <c r="L276" s="33">
        <f>IF(K276="","",($C276*'VACSICK EST'!G$50))</f>
        <v>17.388585089267714</v>
      </c>
      <c r="M276" s="33">
        <f>IF(L276="","",($C276*'VACSICK EST'!H$50))</f>
        <v>19.643752083050451</v>
      </c>
      <c r="N276" s="33">
        <f>IF(M276="","",($C276*'VACSICK EST'!I$50))</f>
        <v>22.73436117728868</v>
      </c>
      <c r="O276" s="33">
        <f>IF(N276="","",($C276*'VACSICK EST'!J$50))</f>
        <v>15.390831697752979</v>
      </c>
      <c r="P276" s="33">
        <f>IF(O276="","",($C276*'VACSICK EST'!K$50))</f>
        <v>13.703818000024686</v>
      </c>
      <c r="Q276" s="33">
        <f>IF(P276="","",($C276*'VACSICK EST'!L$50))</f>
        <v>18.087749400287205</v>
      </c>
      <c r="R276" s="33">
        <f>IF(Q276="","",($C276*'VACSICK EST'!M$50))</f>
        <v>17.34151329243354</v>
      </c>
      <c r="S276" s="33">
        <f>IF(R276="","",($C276*'VACSICK EST'!N$50))</f>
        <v>34.731744248723423</v>
      </c>
    </row>
    <row r="277" spans="1:19" x14ac:dyDescent="0.25">
      <c r="A277" s="39" t="s">
        <v>84</v>
      </c>
      <c r="B277" s="39" t="s">
        <v>95</v>
      </c>
      <c r="C277" s="44">
        <v>40</v>
      </c>
      <c r="E277" s="11" t="str">
        <f t="shared" ref="E277" si="1622">IF($B277="","","Union-Hrly - Sick Time Hours")</f>
        <v>Union-Hrly - Sick Time Hours</v>
      </c>
      <c r="F277" s="11">
        <f t="shared" ca="1" si="1589"/>
        <v>2018</v>
      </c>
      <c r="G277" s="11" t="str">
        <f t="shared" si="1575"/>
        <v>005410</v>
      </c>
      <c r="H277" s="33">
        <f>IF(G277="","",($C277*'VACSICK EST'!C$30))</f>
        <v>5.0206297898724825</v>
      </c>
      <c r="I277" s="33">
        <f>IF(H277="","",($C277*'VACSICK EST'!D$30))</f>
        <v>4.3254628595396252</v>
      </c>
      <c r="J277" s="33">
        <f>IF(I277="","",($C277*'VACSICK EST'!E$30))</f>
        <v>3.9866328079765485</v>
      </c>
      <c r="K277" s="33">
        <f>IF(J277="","",($C277*'VACSICK EST'!F$30))</f>
        <v>3.5312729378188501</v>
      </c>
      <c r="L277" s="33">
        <f>IF(K277="","",($C277*'VACSICK EST'!G$30))</f>
        <v>2.9281992131045897</v>
      </c>
      <c r="M277" s="33">
        <f>IF(L277="","",($C277*'VACSICK EST'!H$30))</f>
        <v>2.7179349238407422</v>
      </c>
      <c r="N277" s="33">
        <f>IF(M277="","",($C277*'VACSICK EST'!I$30))</f>
        <v>2.9145220043493527</v>
      </c>
      <c r="O277" s="33">
        <f>IF(N277="","",($C277*'VACSICK EST'!J$30))</f>
        <v>3.1324455305161325</v>
      </c>
      <c r="P277" s="33">
        <f>IF(O277="","",($C277*'VACSICK EST'!K$30))</f>
        <v>2.8900853913733289</v>
      </c>
      <c r="Q277" s="33">
        <f>IF(P277="","",($C277*'VACSICK EST'!L$30))</f>
        <v>2.8559835508769371</v>
      </c>
      <c r="R277" s="33">
        <f>IF(Q277="","",($C277*'VACSICK EST'!M$30))</f>
        <v>2.6623142749027777</v>
      </c>
      <c r="S277" s="33">
        <f>IF(R277="","",($C277*'VACSICK EST'!N$30))</f>
        <v>3.0345167158286337</v>
      </c>
    </row>
    <row r="278" spans="1:19" x14ac:dyDescent="0.25">
      <c r="A278" s="39" t="s">
        <v>86</v>
      </c>
      <c r="B278" s="39" t="s">
        <v>93</v>
      </c>
      <c r="C278" s="44">
        <v>10</v>
      </c>
      <c r="E278" s="11" t="str">
        <f t="shared" ref="E278" si="1623">IF($B278="","","Union-Hrly - Headcount")</f>
        <v>Union-Hrly - Headcount</v>
      </c>
      <c r="F278" s="11">
        <f t="shared" ca="1" si="1589"/>
        <v>2018</v>
      </c>
      <c r="G278" s="11" t="str">
        <f t="shared" si="1575"/>
        <v>006630</v>
      </c>
      <c r="H278" s="13">
        <f t="shared" ref="H278" si="1624">IF(G278="","",(IF($C278=0,0,$C278)))</f>
        <v>10</v>
      </c>
      <c r="I278" s="13">
        <f t="shared" ref="I278" si="1625">IF(H278="","",(IF($C278=0,0,$C278)))</f>
        <v>10</v>
      </c>
      <c r="J278" s="13">
        <f t="shared" ref="J278" si="1626">IF(I278="","",(IF($C278=0,0,$C278)))</f>
        <v>10</v>
      </c>
      <c r="K278" s="13">
        <f t="shared" ref="K278" si="1627">IF(J278="","",(IF($C278=0,0,$C278)))</f>
        <v>10</v>
      </c>
      <c r="L278" s="13">
        <f t="shared" ref="L278" si="1628">IF(K278="","",(IF($C278=0,0,$C278)))</f>
        <v>10</v>
      </c>
      <c r="M278" s="13">
        <f t="shared" ref="M278" si="1629">IF(L278="","",(IF($C278=0,0,$C278)))</f>
        <v>10</v>
      </c>
      <c r="N278" s="13">
        <f t="shared" ref="N278" si="1630">IF(M278="","",(IF($C278=0,0,$C278)))</f>
        <v>10</v>
      </c>
      <c r="O278" s="13">
        <f t="shared" ref="O278" si="1631">IF(N278="","",(IF($C278=0,0,$C278)))</f>
        <v>10</v>
      </c>
      <c r="P278" s="13">
        <f t="shared" ref="P278" si="1632">IF(O278="","",(IF($C278=0,0,$C278)))</f>
        <v>10</v>
      </c>
      <c r="Q278" s="13">
        <f t="shared" ref="Q278" si="1633">IF(P278="","",(IF($C278=0,0,$C278)))</f>
        <v>10</v>
      </c>
      <c r="R278" s="13">
        <f t="shared" ref="R278" si="1634">IF(Q278="","",(IF($C278=0,0,$C278)))</f>
        <v>10</v>
      </c>
      <c r="S278" s="13">
        <f t="shared" ref="S278" si="1635">IF(R278="","",(IF($C278=0,0,$C278)))</f>
        <v>10</v>
      </c>
    </row>
    <row r="279" spans="1:19" x14ac:dyDescent="0.25">
      <c r="A279" s="39" t="s">
        <v>86</v>
      </c>
      <c r="B279" s="39" t="s">
        <v>92</v>
      </c>
      <c r="C279" s="44">
        <v>36.185000000000002</v>
      </c>
      <c r="E279" s="11" t="str">
        <f t="shared" ref="E279" si="1636">IF($B279="","","Union-Hrly - Avg Hourly Rate")</f>
        <v>Union-Hrly - Avg Hourly Rate</v>
      </c>
      <c r="F279" s="11">
        <f t="shared" ca="1" si="1589"/>
        <v>2018</v>
      </c>
      <c r="G279" s="11" t="str">
        <f t="shared" si="1575"/>
        <v>006630</v>
      </c>
      <c r="H279" s="12">
        <f t="shared" ref="H279" si="1637">IF(G279="","",(IF(C279=0,0,C279)*$G$4*$H$4*$I$4*$J$4))</f>
        <v>39.540326495000002</v>
      </c>
      <c r="I279" s="12">
        <f t="shared" ref="I279" si="1638">IF(H279="","",(+H279))</f>
        <v>39.540326495000002</v>
      </c>
      <c r="J279" s="12">
        <f t="shared" ref="J279" si="1639">IF(I279="","",(+I279))</f>
        <v>39.540326495000002</v>
      </c>
      <c r="K279" s="12">
        <f t="shared" ref="K279" si="1640">IF(J279="","",(+J279))</f>
        <v>39.540326495000002</v>
      </c>
      <c r="L279" s="12">
        <f t="shared" ref="L279" si="1641">IF(K279="","",(+K279))</f>
        <v>39.540326495000002</v>
      </c>
      <c r="M279" s="12">
        <f t="shared" ref="M279" si="1642">IF(L279="","",(+L279))</f>
        <v>39.540326495000002</v>
      </c>
      <c r="N279" s="12">
        <f t="shared" ref="N279" si="1643">IF(M279="","",(+M279))</f>
        <v>39.540326495000002</v>
      </c>
      <c r="O279" s="12">
        <f t="shared" ref="O279" si="1644">IF(N279="","",(+N279))</f>
        <v>39.540326495000002</v>
      </c>
      <c r="P279" s="12">
        <f t="shared" ref="P279" si="1645">IF(O279="","",(+O279))</f>
        <v>39.540326495000002</v>
      </c>
      <c r="Q279" s="12">
        <f t="shared" ref="Q279" si="1646">IF(P279="","",(+P279))</f>
        <v>39.540326495000002</v>
      </c>
      <c r="R279" s="12">
        <f t="shared" ref="R279" si="1647">IF(Q279="","",+Q279*$R$6)</f>
        <v>40.726536289850003</v>
      </c>
      <c r="S279" s="12">
        <f t="shared" ref="S279" si="1648">IF(R279="","",+R279)</f>
        <v>40.726536289850003</v>
      </c>
    </row>
    <row r="280" spans="1:19" x14ac:dyDescent="0.25">
      <c r="A280" s="39" t="s">
        <v>86</v>
      </c>
      <c r="B280" s="39" t="s">
        <v>169</v>
      </c>
      <c r="C280" s="44"/>
      <c r="E280" s="11" t="str">
        <f t="shared" ref="E280" si="1649">IF($B280="","","Union-Hrly - Other Offdty hrs/emp")</f>
        <v>Union-Hrly - Other Offdty hrs/emp</v>
      </c>
      <c r="F280" s="11">
        <f t="shared" ca="1" si="1589"/>
        <v>2018</v>
      </c>
      <c r="G280" s="11" t="str">
        <f t="shared" si="1575"/>
        <v>006630</v>
      </c>
      <c r="H280" s="36">
        <f t="shared" ref="H280:S280" si="1650">IF(G280="","",IF(H$7="FEB",8,0))</f>
        <v>0</v>
      </c>
      <c r="I280" s="36">
        <f t="shared" si="1650"/>
        <v>8</v>
      </c>
      <c r="J280" s="36">
        <f t="shared" si="1650"/>
        <v>0</v>
      </c>
      <c r="K280" s="36">
        <f t="shared" si="1650"/>
        <v>0</v>
      </c>
      <c r="L280" s="36">
        <f t="shared" si="1650"/>
        <v>0</v>
      </c>
      <c r="M280" s="36">
        <f t="shared" si="1650"/>
        <v>0</v>
      </c>
      <c r="N280" s="36">
        <f t="shared" si="1650"/>
        <v>0</v>
      </c>
      <c r="O280" s="36">
        <f t="shared" si="1650"/>
        <v>0</v>
      </c>
      <c r="P280" s="36">
        <f t="shared" si="1650"/>
        <v>0</v>
      </c>
      <c r="Q280" s="36">
        <f t="shared" si="1650"/>
        <v>0</v>
      </c>
      <c r="R280" s="36">
        <f t="shared" si="1650"/>
        <v>0</v>
      </c>
      <c r="S280" s="36">
        <f t="shared" si="1650"/>
        <v>0</v>
      </c>
    </row>
    <row r="281" spans="1:19" x14ac:dyDescent="0.25">
      <c r="A281" s="39" t="s">
        <v>86</v>
      </c>
      <c r="B281" s="39" t="s">
        <v>139</v>
      </c>
      <c r="C281" s="44">
        <v>1760</v>
      </c>
      <c r="E281" s="11" t="str">
        <f t="shared" ref="E281" si="1651">IF($B281="","","Union-Hrly - Vacation Hours")</f>
        <v>Union-Hrly - Vacation Hours</v>
      </c>
      <c r="F281" s="11">
        <f t="shared" ca="1" si="1589"/>
        <v>2018</v>
      </c>
      <c r="G281" s="11" t="str">
        <f t="shared" si="1575"/>
        <v>006630</v>
      </c>
      <c r="H281" s="33">
        <f>IF(G281="","",($C281*'VACSICK EST'!C$50))</f>
        <v>74.48061785848013</v>
      </c>
      <c r="I281" s="33">
        <f>IF(H281="","",($C281*'VACSICK EST'!D$50))</f>
        <v>79.368842914336739</v>
      </c>
      <c r="J281" s="33">
        <f>IF(I281="","",($C281*'VACSICK EST'!E$50))</f>
        <v>84.257067970193347</v>
      </c>
      <c r="K281" s="33">
        <f>IF(J281="","",($C281*'VACSICK EST'!F$50))</f>
        <v>122.49674735529743</v>
      </c>
      <c r="L281" s="33">
        <f>IF(K281="","",($C281*'VACSICK EST'!G$50))</f>
        <v>153.01954878555588</v>
      </c>
      <c r="M281" s="33">
        <f>IF(L281="","",($C281*'VACSICK EST'!H$50))</f>
        <v>172.86501833084395</v>
      </c>
      <c r="N281" s="33">
        <f>IF(M281="","",($C281*'VACSICK EST'!I$50))</f>
        <v>200.0623783601404</v>
      </c>
      <c r="O281" s="33">
        <f>IF(N281="","",($C281*'VACSICK EST'!J$50))</f>
        <v>135.43931894022623</v>
      </c>
      <c r="P281" s="33">
        <f>IF(O281="","",($C281*'VACSICK EST'!K$50))</f>
        <v>120.59359840021725</v>
      </c>
      <c r="Q281" s="33">
        <f>IF(P281="","",($C281*'VACSICK EST'!L$50))</f>
        <v>159.17219472252739</v>
      </c>
      <c r="R281" s="33">
        <f>IF(Q281="","",($C281*'VACSICK EST'!M$50))</f>
        <v>152.60531697341514</v>
      </c>
      <c r="S281" s="33">
        <f>IF(R281="","",($C281*'VACSICK EST'!N$50))</f>
        <v>305.63934938876611</v>
      </c>
    </row>
    <row r="282" spans="1:19" x14ac:dyDescent="0.25">
      <c r="A282" s="39" t="s">
        <v>86</v>
      </c>
      <c r="B282" s="39" t="s">
        <v>95</v>
      </c>
      <c r="C282" s="44">
        <v>400</v>
      </c>
      <c r="E282" s="11" t="str">
        <f t="shared" ref="E282" si="1652">IF($B282="","","Union-Hrly - Sick Time Hours")</f>
        <v>Union-Hrly - Sick Time Hours</v>
      </c>
      <c r="F282" s="11">
        <f t="shared" ca="1" si="1589"/>
        <v>2018</v>
      </c>
      <c r="G282" s="11" t="str">
        <f t="shared" si="1575"/>
        <v>006630</v>
      </c>
      <c r="H282" s="33">
        <f>IF(G282="","",($C282*'VACSICK EST'!C$30))</f>
        <v>50.206297898724827</v>
      </c>
      <c r="I282" s="33">
        <f>IF(H282="","",($C282*'VACSICK EST'!D$30))</f>
        <v>43.254628595396248</v>
      </c>
      <c r="J282" s="33">
        <f>IF(I282="","",($C282*'VACSICK EST'!E$30))</f>
        <v>39.866328079765481</v>
      </c>
      <c r="K282" s="33">
        <f>IF(J282="","",($C282*'VACSICK EST'!F$30))</f>
        <v>35.3127293781885</v>
      </c>
      <c r="L282" s="33">
        <f>IF(K282="","",($C282*'VACSICK EST'!G$30))</f>
        <v>29.281992131045897</v>
      </c>
      <c r="M282" s="33">
        <f>IF(L282="","",($C282*'VACSICK EST'!H$30))</f>
        <v>27.179349238407426</v>
      </c>
      <c r="N282" s="33">
        <f>IF(M282="","",($C282*'VACSICK EST'!I$30))</f>
        <v>29.145220043493524</v>
      </c>
      <c r="O282" s="33">
        <f>IF(N282="","",($C282*'VACSICK EST'!J$30))</f>
        <v>31.324455305161326</v>
      </c>
      <c r="P282" s="33">
        <f>IF(O282="","",($C282*'VACSICK EST'!K$30))</f>
        <v>28.900853913733286</v>
      </c>
      <c r="Q282" s="33">
        <f>IF(P282="","",($C282*'VACSICK EST'!L$30))</f>
        <v>28.559835508769371</v>
      </c>
      <c r="R282" s="33">
        <f>IF(Q282="","",($C282*'VACSICK EST'!M$30))</f>
        <v>26.623142749027778</v>
      </c>
      <c r="S282" s="33">
        <f>IF(R282="","",($C282*'VACSICK EST'!N$30))</f>
        <v>30.345167158286333</v>
      </c>
    </row>
    <row r="283" spans="1:19" x14ac:dyDescent="0.25">
      <c r="A283" s="49" t="s">
        <v>97</v>
      </c>
      <c r="B283" s="49"/>
      <c r="C283" s="50">
        <v>717</v>
      </c>
      <c r="E283" s="11" t="str">
        <f t="shared" ref="E283" si="1653">IF($B283="","","Union-Hrly - Headcount")</f>
        <v/>
      </c>
      <c r="F283" s="11" t="str">
        <f t="shared" si="1589"/>
        <v/>
      </c>
      <c r="G283" s="11" t="str">
        <f t="shared" si="1575"/>
        <v/>
      </c>
      <c r="H283" s="13" t="str">
        <f t="shared" ref="H283" si="1654">IF(G283="","",(IF($C283=0,0,$C283)))</f>
        <v/>
      </c>
      <c r="I283" s="13" t="str">
        <f t="shared" ref="I283" si="1655">IF(H283="","",(IF($C283=0,0,$C283)))</f>
        <v/>
      </c>
      <c r="J283" s="13" t="str">
        <f t="shared" ref="J283" si="1656">IF(I283="","",(IF($C283=0,0,$C283)))</f>
        <v/>
      </c>
      <c r="K283" s="13" t="str">
        <f t="shared" ref="K283" si="1657">IF(J283="","",(IF($C283=0,0,$C283)))</f>
        <v/>
      </c>
      <c r="L283" s="13" t="str">
        <f t="shared" ref="L283" si="1658">IF(K283="","",(IF($C283=0,0,$C283)))</f>
        <v/>
      </c>
      <c r="M283" s="13" t="str">
        <f t="shared" ref="M283" si="1659">IF(L283="","",(IF($C283=0,0,$C283)))</f>
        <v/>
      </c>
      <c r="N283" s="13" t="str">
        <f t="shared" ref="N283" si="1660">IF(M283="","",(IF($C283=0,0,$C283)))</f>
        <v/>
      </c>
      <c r="O283" s="13" t="str">
        <f t="shared" ref="O283" si="1661">IF(N283="","",(IF($C283=0,0,$C283)))</f>
        <v/>
      </c>
      <c r="P283" s="13" t="str">
        <f t="shared" ref="P283" si="1662">IF(O283="","",(IF($C283=0,0,$C283)))</f>
        <v/>
      </c>
      <c r="Q283" s="13" t="str">
        <f t="shared" ref="Q283" si="1663">IF(P283="","",(IF($C283=0,0,$C283)))</f>
        <v/>
      </c>
      <c r="R283" s="13" t="str">
        <f t="shared" ref="R283" si="1664">IF(Q283="","",(IF($C283=0,0,$C283)))</f>
        <v/>
      </c>
      <c r="S283" s="13" t="str">
        <f t="shared" ref="S283" si="1665">IF(R283="","",(IF($C283=0,0,$C283)))</f>
        <v/>
      </c>
    </row>
    <row r="284" spans="1:19" x14ac:dyDescent="0.25">
      <c r="A284" s="51" t="s">
        <v>96</v>
      </c>
      <c r="B284" s="51"/>
      <c r="C284" s="52">
        <v>33.672984658298333</v>
      </c>
      <c r="E284" s="11" t="str">
        <f t="shared" ref="E284" si="1666">IF($B284="","","Union-Hrly - Avg Hourly Rate")</f>
        <v/>
      </c>
      <c r="F284" s="11" t="str">
        <f t="shared" si="1589"/>
        <v/>
      </c>
      <c r="G284" s="11" t="str">
        <f t="shared" si="1575"/>
        <v/>
      </c>
      <c r="H284" s="12" t="str">
        <f t="shared" ref="H284" si="1667">IF(G284="","",(IF(C284=0,0,C284)*$G$4*$H$4*$I$4*$J$4))</f>
        <v/>
      </c>
      <c r="I284" s="12" t="str">
        <f t="shared" ref="I284" si="1668">IF(H284="","",(+H284))</f>
        <v/>
      </c>
      <c r="J284" s="12" t="str">
        <f t="shared" ref="J284" si="1669">IF(I284="","",(+I284))</f>
        <v/>
      </c>
      <c r="K284" s="12" t="str">
        <f t="shared" ref="K284" si="1670">IF(J284="","",(+J284))</f>
        <v/>
      </c>
      <c r="L284" s="12" t="str">
        <f t="shared" ref="L284" si="1671">IF(K284="","",(+K284))</f>
        <v/>
      </c>
      <c r="M284" s="12" t="str">
        <f t="shared" ref="M284" si="1672">IF(L284="","",(+L284))</f>
        <v/>
      </c>
      <c r="N284" s="12" t="str">
        <f t="shared" ref="N284" si="1673">IF(M284="","",(+M284))</f>
        <v/>
      </c>
      <c r="O284" s="12" t="str">
        <f t="shared" ref="O284" si="1674">IF(N284="","",(+N284))</f>
        <v/>
      </c>
      <c r="P284" s="12" t="str">
        <f t="shared" ref="P284" si="1675">IF(O284="","",(+O284))</f>
        <v/>
      </c>
      <c r="Q284" s="12" t="str">
        <f t="shared" ref="Q284" si="1676">IF(P284="","",(+P284))</f>
        <v/>
      </c>
      <c r="R284" s="12" t="str">
        <f t="shared" ref="R284" si="1677">IF(Q284="","",+Q284*$R$6)</f>
        <v/>
      </c>
      <c r="S284" s="12" t="str">
        <f t="shared" ref="S284" si="1678">IF(R284="","",+R284)</f>
        <v/>
      </c>
    </row>
    <row r="285" spans="1:19" x14ac:dyDescent="0.25">
      <c r="A285" s="51" t="s">
        <v>170</v>
      </c>
      <c r="B285" s="51"/>
      <c r="C285" s="52"/>
      <c r="E285" s="11" t="str">
        <f t="shared" ref="E285" si="1679">IF($B285="","","Union-Hrly - Other Offdty hrs/emp")</f>
        <v/>
      </c>
      <c r="F285" s="11" t="str">
        <f t="shared" si="1589"/>
        <v/>
      </c>
      <c r="G285" s="11" t="str">
        <f t="shared" si="1575"/>
        <v/>
      </c>
      <c r="H285" s="36" t="str">
        <f t="shared" ref="H285:S285" si="1680">IF(G285="","",IF(H$7="FEB",8,0))</f>
        <v/>
      </c>
      <c r="I285" s="36" t="str">
        <f t="shared" si="1680"/>
        <v/>
      </c>
      <c r="J285" s="36" t="str">
        <f t="shared" si="1680"/>
        <v/>
      </c>
      <c r="K285" s="36" t="str">
        <f t="shared" si="1680"/>
        <v/>
      </c>
      <c r="L285" s="36" t="str">
        <f t="shared" si="1680"/>
        <v/>
      </c>
      <c r="M285" s="36" t="str">
        <f t="shared" si="1680"/>
        <v/>
      </c>
      <c r="N285" s="36" t="str">
        <f t="shared" si="1680"/>
        <v/>
      </c>
      <c r="O285" s="36" t="str">
        <f t="shared" si="1680"/>
        <v/>
      </c>
      <c r="P285" s="36" t="str">
        <f t="shared" si="1680"/>
        <v/>
      </c>
      <c r="Q285" s="36" t="str">
        <f t="shared" si="1680"/>
        <v/>
      </c>
      <c r="R285" s="36" t="str">
        <f t="shared" si="1680"/>
        <v/>
      </c>
      <c r="S285" s="36" t="str">
        <f t="shared" si="1680"/>
        <v/>
      </c>
    </row>
    <row r="286" spans="1:19" x14ac:dyDescent="0.25">
      <c r="A286" s="51" t="s">
        <v>140</v>
      </c>
      <c r="B286" s="51"/>
      <c r="C286" s="52">
        <v>114200</v>
      </c>
      <c r="E286" s="11" t="str">
        <f t="shared" ref="E286" si="1681">IF($B286="","","Union-Hrly - Vacation Hours")</f>
        <v/>
      </c>
      <c r="F286" s="11" t="str">
        <f t="shared" si="1589"/>
        <v/>
      </c>
      <c r="G286" s="11" t="str">
        <f t="shared" si="1575"/>
        <v/>
      </c>
      <c r="H286" s="33" t="str">
        <f>IF(G286="","",($C286*'VACSICK EST'!C$50))</f>
        <v/>
      </c>
      <c r="I286" s="33" t="str">
        <f>IF(H286="","",($C286*'VACSICK EST'!D$50))</f>
        <v/>
      </c>
      <c r="J286" s="33" t="str">
        <f>IF(I286="","",($C286*'VACSICK EST'!E$50))</f>
        <v/>
      </c>
      <c r="K286" s="33" t="str">
        <f>IF(J286="","",($C286*'VACSICK EST'!F$50))</f>
        <v/>
      </c>
      <c r="L286" s="33" t="str">
        <f>IF(K286="","",($C286*'VACSICK EST'!G$50))</f>
        <v/>
      </c>
      <c r="M286" s="33" t="str">
        <f>IF(L286="","",($C286*'VACSICK EST'!H$50))</f>
        <v/>
      </c>
      <c r="N286" s="33" t="str">
        <f>IF(M286="","",($C286*'VACSICK EST'!I$50))</f>
        <v/>
      </c>
      <c r="O286" s="33" t="str">
        <f>IF(N286="","",($C286*'VACSICK EST'!J$50))</f>
        <v/>
      </c>
      <c r="P286" s="33" t="str">
        <f>IF(O286="","",($C286*'VACSICK EST'!K$50))</f>
        <v/>
      </c>
      <c r="Q286" s="33" t="str">
        <f>IF(P286="","",($C286*'VACSICK EST'!L$50))</f>
        <v/>
      </c>
      <c r="R286" s="33" t="str">
        <f>IF(Q286="","",($C286*'VACSICK EST'!M$50))</f>
        <v/>
      </c>
      <c r="S286" s="33" t="str">
        <f>IF(R286="","",($C286*'VACSICK EST'!N$50))</f>
        <v/>
      </c>
    </row>
    <row r="287" spans="1:19" x14ac:dyDescent="0.25">
      <c r="A287" s="51" t="s">
        <v>99</v>
      </c>
      <c r="B287" s="51"/>
      <c r="C287" s="52">
        <v>28680</v>
      </c>
      <c r="E287" s="11" t="str">
        <f t="shared" ref="E287" si="1682">IF($B287="","","Union-Hrly - Sick Time Hours")</f>
        <v/>
      </c>
      <c r="F287" s="11" t="str">
        <f t="shared" si="1589"/>
        <v/>
      </c>
      <c r="G287" s="11" t="str">
        <f t="shared" si="1575"/>
        <v/>
      </c>
      <c r="H287" s="33" t="str">
        <f>IF(G287="","",($C287*'VACSICK EST'!C$30))</f>
        <v/>
      </c>
      <c r="I287" s="33" t="str">
        <f>IF(H287="","",($C287*'VACSICK EST'!D$30))</f>
        <v/>
      </c>
      <c r="J287" s="33" t="str">
        <f>IF(I287="","",($C287*'VACSICK EST'!E$30))</f>
        <v/>
      </c>
      <c r="K287" s="33" t="str">
        <f>IF(J287="","",($C287*'VACSICK EST'!F$30))</f>
        <v/>
      </c>
      <c r="L287" s="33" t="str">
        <f>IF(K287="","",($C287*'VACSICK EST'!G$30))</f>
        <v/>
      </c>
      <c r="M287" s="33" t="str">
        <f>IF(L287="","",($C287*'VACSICK EST'!H$30))</f>
        <v/>
      </c>
      <c r="N287" s="33" t="str">
        <f>IF(M287="","",($C287*'VACSICK EST'!I$30))</f>
        <v/>
      </c>
      <c r="O287" s="33" t="str">
        <f>IF(N287="","",($C287*'VACSICK EST'!J$30))</f>
        <v/>
      </c>
      <c r="P287" s="33" t="str">
        <f>IF(O287="","",($C287*'VACSICK EST'!K$30))</f>
        <v/>
      </c>
      <c r="Q287" s="33" t="str">
        <f>IF(P287="","",($C287*'VACSICK EST'!L$30))</f>
        <v/>
      </c>
      <c r="R287" s="33" t="str">
        <f>IF(Q287="","",($C287*'VACSICK EST'!M$30))</f>
        <v/>
      </c>
      <c r="S287" s="33" t="str">
        <f>IF(R287="","",($C287*'VACSICK EST'!N$30))</f>
        <v/>
      </c>
    </row>
  </sheetData>
  <autoFilter ref="E7:S287"/>
  <mergeCells count="5">
    <mergeCell ref="F3:F4"/>
    <mergeCell ref="Q3:S3"/>
    <mergeCell ref="A1:C1"/>
    <mergeCell ref="H1:S1"/>
    <mergeCell ref="P4:S4"/>
  </mergeCells>
  <pageMargins left="0.5" right="0.5" top="1" bottom="1.25" header="0.5" footer="0.5"/>
  <pageSetup scale="51" fitToHeight="0" orientation="landscape" r:id="rId1"/>
  <headerFooter scaleWithDoc="0">
    <oddFooter>&amp;R&amp;"Times New Roman,Bold"&amp;12Attachment 1 to Response to LGE PSC-2 Question No. 90(b)
Page &amp;P of &amp;N
K.Blake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S287"/>
  <sheetViews>
    <sheetView zoomScale="85" zoomScaleNormal="85" workbookViewId="0">
      <selection activeCell="B1" sqref="B1"/>
    </sheetView>
  </sheetViews>
  <sheetFormatPr defaultRowHeight="15" x14ac:dyDescent="0.25"/>
  <cols>
    <col min="1" max="1" width="11.5703125" style="2" customWidth="1"/>
    <col min="2" max="2" width="41" style="2" customWidth="1"/>
    <col min="3" max="3" width="8.7109375" style="2" bestFit="1" customWidth="1"/>
    <col min="4" max="4" width="14.42578125" style="2" bestFit="1" customWidth="1"/>
    <col min="5" max="5" width="32.140625" style="2" bestFit="1" customWidth="1"/>
    <col min="6" max="6" width="10.5703125" style="2" customWidth="1"/>
    <col min="7" max="7" width="15.5703125" style="2" bestFit="1" customWidth="1"/>
    <col min="8" max="19" width="8.7109375" style="2" customWidth="1"/>
    <col min="20" max="16384" width="9.140625" style="2"/>
  </cols>
  <sheetData>
    <row r="1" spans="1:19" x14ac:dyDescent="0.25">
      <c r="A1" s="62" t="s">
        <v>173</v>
      </c>
      <c r="B1" s="62"/>
      <c r="C1" s="62"/>
      <c r="H1" s="63" t="s">
        <v>174</v>
      </c>
      <c r="I1" s="64"/>
      <c r="J1" s="64"/>
      <c r="K1" s="64"/>
      <c r="L1" s="64"/>
      <c r="M1" s="64"/>
      <c r="N1" s="64"/>
      <c r="O1" s="64"/>
      <c r="P1" s="64"/>
      <c r="Q1" s="64"/>
      <c r="R1" s="64"/>
      <c r="S1" s="65"/>
    </row>
    <row r="2" spans="1:19" ht="15.75" thickBot="1" x14ac:dyDescent="0.3"/>
    <row r="3" spans="1:19" x14ac:dyDescent="0.25">
      <c r="A3" s="46" t="s">
        <v>87</v>
      </c>
      <c r="B3" s="46" t="s">
        <v>3</v>
      </c>
      <c r="D3" s="16" t="s">
        <v>102</v>
      </c>
      <c r="E3" s="16" t="s">
        <v>138</v>
      </c>
      <c r="F3" s="60" t="s">
        <v>126</v>
      </c>
      <c r="G3" s="5" t="s">
        <v>145</v>
      </c>
      <c r="H3" s="5" t="s">
        <v>105</v>
      </c>
      <c r="I3" s="5" t="s">
        <v>106</v>
      </c>
      <c r="J3" s="5" t="s">
        <v>107</v>
      </c>
      <c r="K3" s="5" t="s">
        <v>108</v>
      </c>
      <c r="Q3" s="69" t="s">
        <v>136</v>
      </c>
      <c r="R3" s="69"/>
      <c r="S3" s="69"/>
    </row>
    <row r="4" spans="1:19" x14ac:dyDescent="0.25">
      <c r="A4" s="46" t="s">
        <v>0</v>
      </c>
      <c r="B4" s="46" t="s">
        <v>4</v>
      </c>
      <c r="C4" s="15" t="s">
        <v>137</v>
      </c>
      <c r="D4" s="17">
        <v>0</v>
      </c>
      <c r="E4" s="18">
        <v>4</v>
      </c>
      <c r="F4" s="61"/>
      <c r="G4" s="14">
        <v>1.03</v>
      </c>
      <c r="H4" s="14">
        <v>1.03</v>
      </c>
      <c r="I4" s="14">
        <v>1.03</v>
      </c>
      <c r="J4" s="14">
        <v>1.03</v>
      </c>
      <c r="K4" s="37">
        <v>1</v>
      </c>
      <c r="P4" s="66" t="s">
        <v>175</v>
      </c>
      <c r="Q4" s="67"/>
      <c r="R4" s="67"/>
      <c r="S4" s="68"/>
    </row>
    <row r="5" spans="1:19" ht="15.75" thickBot="1" x14ac:dyDescent="0.3">
      <c r="A5" s="47" t="s">
        <v>1</v>
      </c>
      <c r="B5" s="47" t="s">
        <v>5</v>
      </c>
      <c r="D5" s="19">
        <f ca="1">YEAR(TODAY())</f>
        <v>2015</v>
      </c>
      <c r="E5" s="8">
        <f ca="1">D5+E4</f>
        <v>2019</v>
      </c>
    </row>
    <row r="6" spans="1:19" x14ac:dyDescent="0.25">
      <c r="R6" s="7">
        <v>1.03</v>
      </c>
      <c r="S6" s="2" t="s">
        <v>166</v>
      </c>
    </row>
    <row r="7" spans="1:19" x14ac:dyDescent="0.25">
      <c r="A7" s="48"/>
      <c r="B7" s="48"/>
      <c r="C7" s="48" t="s">
        <v>103</v>
      </c>
      <c r="E7" s="3" t="s">
        <v>100</v>
      </c>
      <c r="F7" s="3" t="s">
        <v>101</v>
      </c>
      <c r="G7" s="3" t="s">
        <v>104</v>
      </c>
      <c r="H7" s="3" t="s">
        <v>109</v>
      </c>
      <c r="I7" s="3" t="s">
        <v>110</v>
      </c>
      <c r="J7" s="3" t="s">
        <v>111</v>
      </c>
      <c r="K7" s="3" t="s">
        <v>112</v>
      </c>
      <c r="L7" s="3" t="s">
        <v>113</v>
      </c>
      <c r="M7" s="3" t="s">
        <v>114</v>
      </c>
      <c r="N7" s="3" t="s">
        <v>115</v>
      </c>
      <c r="O7" s="3" t="s">
        <v>116</v>
      </c>
      <c r="P7" s="3" t="s">
        <v>117</v>
      </c>
      <c r="Q7" s="3" t="s">
        <v>118</v>
      </c>
      <c r="R7" s="3" t="s">
        <v>119</v>
      </c>
      <c r="S7" s="3" t="s">
        <v>120</v>
      </c>
    </row>
    <row r="8" spans="1:19" x14ac:dyDescent="0.25">
      <c r="A8" s="39" t="s">
        <v>2</v>
      </c>
      <c r="B8" s="39" t="s">
        <v>93</v>
      </c>
      <c r="C8" s="44">
        <v>1</v>
      </c>
      <c r="E8" s="11" t="str">
        <f>IF($B8="","","Union-Hrly - Headcount")</f>
        <v>Union-Hrly - Headcount</v>
      </c>
      <c r="F8" s="11">
        <f ca="1">IF(E8="","",$E$5)</f>
        <v>2019</v>
      </c>
      <c r="G8" s="11" t="str">
        <f>IF(E8="","",A8)</f>
        <v>001075</v>
      </c>
      <c r="H8" s="13">
        <f t="shared" ref="H8" si="0">IF(G8="","",(IF($C8=0,0,$C8)))</f>
        <v>1</v>
      </c>
      <c r="I8" s="13">
        <f t="shared" ref="I8" si="1">IF(H8="","",(IF($C8=0,0,$C8)))</f>
        <v>1</v>
      </c>
      <c r="J8" s="13">
        <f t="shared" ref="J8" si="2">IF(I8="","",(IF($C8=0,0,$C8)))</f>
        <v>1</v>
      </c>
      <c r="K8" s="13">
        <f t="shared" ref="K8" si="3">IF(J8="","",(IF($C8=0,0,$C8)))</f>
        <v>1</v>
      </c>
      <c r="L8" s="13">
        <f t="shared" ref="L8" si="4">IF(K8="","",(IF($C8=0,0,$C8)))</f>
        <v>1</v>
      </c>
      <c r="M8" s="13">
        <f t="shared" ref="M8" si="5">IF(L8="","",(IF($C8=0,0,$C8)))</f>
        <v>1</v>
      </c>
      <c r="N8" s="13">
        <f t="shared" ref="N8" si="6">IF(M8="","",(IF($C8=0,0,$C8)))</f>
        <v>1</v>
      </c>
      <c r="O8" s="13">
        <f t="shared" ref="O8" si="7">IF(N8="","",(IF($C8=0,0,$C8)))</f>
        <v>1</v>
      </c>
      <c r="P8" s="13">
        <f t="shared" ref="P8" si="8">IF(O8="","",(IF($C8=0,0,$C8)))</f>
        <v>1</v>
      </c>
      <c r="Q8" s="13">
        <f t="shared" ref="Q8" si="9">IF(P8="","",(IF($C8=0,0,$C8)))</f>
        <v>1</v>
      </c>
      <c r="R8" s="13">
        <f t="shared" ref="R8" si="10">IF(Q8="","",(IF($C8=0,0,$C8)))</f>
        <v>1</v>
      </c>
      <c r="S8" s="13">
        <f t="shared" ref="S8" si="11">IF(R8="","",(IF($C8=0,0,$C8)))</f>
        <v>1</v>
      </c>
    </row>
    <row r="9" spans="1:19" x14ac:dyDescent="0.25">
      <c r="A9" s="39" t="s">
        <v>2</v>
      </c>
      <c r="B9" s="39" t="s">
        <v>92</v>
      </c>
      <c r="C9" s="44">
        <v>32.549999999999997</v>
      </c>
      <c r="E9" s="11" t="str">
        <f>IF(B9="","","Union-Hrly - Avg Hourly Rate")</f>
        <v>Union-Hrly - Avg Hourly Rate</v>
      </c>
      <c r="F9" s="11">
        <f t="shared" ref="F9:F13" ca="1" si="12">IF(E9="","",$E$5)</f>
        <v>2019</v>
      </c>
      <c r="G9" s="11" t="str">
        <f t="shared" ref="G9" si="13">IF(E9="","",A9)</f>
        <v>001075</v>
      </c>
      <c r="H9" s="12">
        <f>IF(G9="","",(IF(C9=0,0,C9)*$G$4*$H$4*$I$4*$J$4))</f>
        <v>36.635311765499999</v>
      </c>
      <c r="I9" s="12">
        <f>IF(H9="","",(+H9))</f>
        <v>36.635311765499999</v>
      </c>
      <c r="J9" s="12">
        <f t="shared" ref="J9" si="14">IF(I9="","",(+I9))</f>
        <v>36.635311765499999</v>
      </c>
      <c r="K9" s="12">
        <f t="shared" ref="K9" si="15">IF(J9="","",(+J9))</f>
        <v>36.635311765499999</v>
      </c>
      <c r="L9" s="12">
        <f t="shared" ref="L9" si="16">IF(K9="","",(+K9))</f>
        <v>36.635311765499999</v>
      </c>
      <c r="M9" s="12">
        <f t="shared" ref="M9" si="17">IF(L9="","",(+L9))</f>
        <v>36.635311765499999</v>
      </c>
      <c r="N9" s="12">
        <f t="shared" ref="N9" si="18">IF(M9="","",(+M9))</f>
        <v>36.635311765499999</v>
      </c>
      <c r="O9" s="12">
        <f t="shared" ref="O9" si="19">IF(N9="","",(+N9))</f>
        <v>36.635311765499999</v>
      </c>
      <c r="P9" s="12">
        <f t="shared" ref="P9" si="20">IF(O9="","",(+O9))</f>
        <v>36.635311765499999</v>
      </c>
      <c r="Q9" s="12">
        <f t="shared" ref="Q9" si="21">IF(P9="","",(+P9))</f>
        <v>36.635311765499999</v>
      </c>
      <c r="R9" s="12">
        <f>IF(Q9="","",+Q9*$R$6)</f>
        <v>37.734371118464999</v>
      </c>
      <c r="S9" s="12">
        <f>IF(R9="","",+R9)</f>
        <v>37.734371118464999</v>
      </c>
    </row>
    <row r="10" spans="1:19" x14ac:dyDescent="0.25">
      <c r="A10" s="39" t="s">
        <v>2</v>
      </c>
      <c r="B10" s="39" t="s">
        <v>169</v>
      </c>
      <c r="C10" s="44"/>
      <c r="D10" s="34"/>
      <c r="E10" s="11" t="str">
        <f>IF($B10="","","Union-Hrly - Other Offdty hrs/emp")</f>
        <v>Union-Hrly - Other Offdty hrs/emp</v>
      </c>
      <c r="F10" s="11">
        <f ca="1">IF(E10="","",$E$5)</f>
        <v>2019</v>
      </c>
      <c r="G10" s="11" t="str">
        <f>IF(E10="","",A10)</f>
        <v>001075</v>
      </c>
      <c r="H10" s="36">
        <f t="shared" ref="H10:S10" si="22">IF(G10="","",IF(H$7="FEB",8,0))</f>
        <v>0</v>
      </c>
      <c r="I10" s="36">
        <f t="shared" si="22"/>
        <v>8</v>
      </c>
      <c r="J10" s="36">
        <f t="shared" si="22"/>
        <v>0</v>
      </c>
      <c r="K10" s="36">
        <f t="shared" si="22"/>
        <v>0</v>
      </c>
      <c r="L10" s="36">
        <f t="shared" si="22"/>
        <v>0</v>
      </c>
      <c r="M10" s="36">
        <f t="shared" si="22"/>
        <v>0</v>
      </c>
      <c r="N10" s="36">
        <f t="shared" si="22"/>
        <v>0</v>
      </c>
      <c r="O10" s="36">
        <f t="shared" si="22"/>
        <v>0</v>
      </c>
      <c r="P10" s="36">
        <f t="shared" si="22"/>
        <v>0</v>
      </c>
      <c r="Q10" s="36">
        <f t="shared" si="22"/>
        <v>0</v>
      </c>
      <c r="R10" s="36">
        <f t="shared" si="22"/>
        <v>0</v>
      </c>
      <c r="S10" s="36">
        <f t="shared" si="22"/>
        <v>0</v>
      </c>
    </row>
    <row r="11" spans="1:19" x14ac:dyDescent="0.25">
      <c r="A11" s="39" t="s">
        <v>2</v>
      </c>
      <c r="B11" s="45" t="s">
        <v>141</v>
      </c>
      <c r="C11" s="44">
        <v>200</v>
      </c>
      <c r="D11" s="6"/>
      <c r="E11" s="11" t="str">
        <f>IF($B11="","","Union-Hrly - Vacation Hours")</f>
        <v>Union-Hrly - Vacation Hours</v>
      </c>
      <c r="F11" s="11">
        <f t="shared" ca="1" si="12"/>
        <v>2019</v>
      </c>
      <c r="G11" s="11" t="str">
        <f>IF(E11="","",A11)</f>
        <v>001075</v>
      </c>
      <c r="H11" s="33">
        <f>IF(G11="","",($C11*'VACSICK EST'!C$50))</f>
        <v>8.4637065748272864</v>
      </c>
      <c r="I11" s="33">
        <f>IF(H11="","",($C11*'VACSICK EST'!D$50))</f>
        <v>9.019186694810994</v>
      </c>
      <c r="J11" s="33">
        <f>IF(I11="","",($C11*'VACSICK EST'!E$50))</f>
        <v>9.5746668147946981</v>
      </c>
      <c r="K11" s="33">
        <f>IF(J11="","",($C11*'VACSICK EST'!F$50))</f>
        <v>13.920084926738344</v>
      </c>
      <c r="L11" s="33">
        <f>IF(K11="","",($C11*'VACSICK EST'!G$50))</f>
        <v>17.388585089267714</v>
      </c>
      <c r="M11" s="33">
        <f>IF(L11="","",($C11*'VACSICK EST'!H$50))</f>
        <v>19.643752083050451</v>
      </c>
      <c r="N11" s="33">
        <f>IF(M11="","",($C11*'VACSICK EST'!I$50))</f>
        <v>22.73436117728868</v>
      </c>
      <c r="O11" s="33">
        <f>IF(N11="","",($C11*'VACSICK EST'!J$50))</f>
        <v>15.390831697752979</v>
      </c>
      <c r="P11" s="33">
        <f>IF(O11="","",($C11*'VACSICK EST'!K$50))</f>
        <v>13.703818000024686</v>
      </c>
      <c r="Q11" s="33">
        <f>IF(P11="","",($C11*'VACSICK EST'!L$50))</f>
        <v>18.087749400287205</v>
      </c>
      <c r="R11" s="33">
        <f>IF(Q11="","",($C11*'VACSICK EST'!M$50))</f>
        <v>17.34151329243354</v>
      </c>
      <c r="S11" s="33">
        <f>IF(R11="","",($C11*'VACSICK EST'!N$50))</f>
        <v>34.731744248723423</v>
      </c>
    </row>
    <row r="12" spans="1:19" x14ac:dyDescent="0.25">
      <c r="A12" s="39" t="s">
        <v>2</v>
      </c>
      <c r="B12" s="39" t="s">
        <v>95</v>
      </c>
      <c r="C12" s="44">
        <v>40</v>
      </c>
      <c r="E12" s="11" t="str">
        <f>IF($B12="","","Union-Hrly - Sick Time Hours")</f>
        <v>Union-Hrly - Sick Time Hours</v>
      </c>
      <c r="F12" s="11">
        <f t="shared" ca="1" si="12"/>
        <v>2019</v>
      </c>
      <c r="G12" s="11" t="str">
        <f>IF(E12="","",A12)</f>
        <v>001075</v>
      </c>
      <c r="H12" s="33">
        <f>IF(G12="","",($C12*'VACSICK EST'!C$30))</f>
        <v>5.0206297898724825</v>
      </c>
      <c r="I12" s="33">
        <f>IF(H12="","",($C12*'VACSICK EST'!D$30))</f>
        <v>4.3254628595396252</v>
      </c>
      <c r="J12" s="33">
        <f>IF(I12="","",($C12*'VACSICK EST'!E$30))</f>
        <v>3.9866328079765485</v>
      </c>
      <c r="K12" s="33">
        <f>IF(J12="","",($C12*'VACSICK EST'!F$30))</f>
        <v>3.5312729378188501</v>
      </c>
      <c r="L12" s="33">
        <f>IF(K12="","",($C12*'VACSICK EST'!G$30))</f>
        <v>2.9281992131045897</v>
      </c>
      <c r="M12" s="33">
        <f>IF(L12="","",($C12*'VACSICK EST'!H$30))</f>
        <v>2.7179349238407422</v>
      </c>
      <c r="N12" s="33">
        <f>IF(M12="","",($C12*'VACSICK EST'!I$30))</f>
        <v>2.9145220043493527</v>
      </c>
      <c r="O12" s="33">
        <f>IF(N12="","",($C12*'VACSICK EST'!J$30))</f>
        <v>3.1324455305161325</v>
      </c>
      <c r="P12" s="33">
        <f>IF(O12="","",($C12*'VACSICK EST'!K$30))</f>
        <v>2.8900853913733289</v>
      </c>
      <c r="Q12" s="33">
        <f>IF(P12="","",($C12*'VACSICK EST'!L$30))</f>
        <v>2.8559835508769371</v>
      </c>
      <c r="R12" s="33">
        <f>IF(Q12="","",($C12*'VACSICK EST'!M$30))</f>
        <v>2.6623142749027777</v>
      </c>
      <c r="S12" s="33">
        <f>IF(R12="","",($C12*'VACSICK EST'!N$30))</f>
        <v>3.0345167158286337</v>
      </c>
    </row>
    <row r="13" spans="1:19" x14ac:dyDescent="0.25">
      <c r="A13" s="39" t="s">
        <v>8</v>
      </c>
      <c r="B13" s="39" t="s">
        <v>93</v>
      </c>
      <c r="C13" s="44">
        <v>4</v>
      </c>
      <c r="E13" s="11" t="str">
        <f t="shared" ref="E13" si="23">IF($B13="","","Union-Hrly - Headcount")</f>
        <v>Union-Hrly - Headcount</v>
      </c>
      <c r="F13" s="11">
        <f t="shared" ca="1" si="12"/>
        <v>2019</v>
      </c>
      <c r="G13" s="11" t="str">
        <f t="shared" ref="G13:G76" si="24">IF(E13="","",A13)</f>
        <v>001280</v>
      </c>
      <c r="H13" s="13">
        <f t="shared" ref="H13" si="25">IF(G13="","",(IF($C13=0,0,$C13)))</f>
        <v>4</v>
      </c>
      <c r="I13" s="13">
        <f t="shared" ref="I13" si="26">IF(H13="","",(IF($C13=0,0,$C13)))</f>
        <v>4</v>
      </c>
      <c r="J13" s="13">
        <f t="shared" ref="J13" si="27">IF(I13="","",(IF($C13=0,0,$C13)))</f>
        <v>4</v>
      </c>
      <c r="K13" s="13">
        <f t="shared" ref="K13" si="28">IF(J13="","",(IF($C13=0,0,$C13)))</f>
        <v>4</v>
      </c>
      <c r="L13" s="13">
        <f t="shared" ref="L13" si="29">IF(K13="","",(IF($C13=0,0,$C13)))</f>
        <v>4</v>
      </c>
      <c r="M13" s="13">
        <f t="shared" ref="M13" si="30">IF(L13="","",(IF($C13=0,0,$C13)))</f>
        <v>4</v>
      </c>
      <c r="N13" s="13">
        <f t="shared" ref="N13" si="31">IF(M13="","",(IF($C13=0,0,$C13)))</f>
        <v>4</v>
      </c>
      <c r="O13" s="13">
        <f t="shared" ref="O13" si="32">IF(N13="","",(IF($C13=0,0,$C13)))</f>
        <v>4</v>
      </c>
      <c r="P13" s="13">
        <f t="shared" ref="P13" si="33">IF(O13="","",(IF($C13=0,0,$C13)))</f>
        <v>4</v>
      </c>
      <c r="Q13" s="13">
        <f t="shared" ref="Q13" si="34">IF(P13="","",(IF($C13=0,0,$C13)))</f>
        <v>4</v>
      </c>
      <c r="R13" s="13">
        <f t="shared" ref="R13" si="35">IF(Q13="","",(IF($C13=0,0,$C13)))</f>
        <v>4</v>
      </c>
      <c r="S13" s="13">
        <f t="shared" ref="S13" si="36">IF(R13="","",(IF($C13=0,0,$C13)))</f>
        <v>4</v>
      </c>
    </row>
    <row r="14" spans="1:19" x14ac:dyDescent="0.25">
      <c r="A14" s="39" t="s">
        <v>8</v>
      </c>
      <c r="B14" s="39" t="s">
        <v>92</v>
      </c>
      <c r="C14" s="44">
        <v>28.947499999999998</v>
      </c>
      <c r="E14" s="11" t="str">
        <f t="shared" ref="E14" si="37">IF(B14="","","Union-Hrly - Avg Hourly Rate")</f>
        <v>Union-Hrly - Avg Hourly Rate</v>
      </c>
      <c r="F14" s="11">
        <f t="shared" ref="F14:F77" ca="1" si="38">IF(E14="","",$E$5)</f>
        <v>2019</v>
      </c>
      <c r="G14" s="11" t="str">
        <f t="shared" si="24"/>
        <v>001280</v>
      </c>
      <c r="H14" s="12">
        <f t="shared" ref="H14" si="39">IF(G14="","",(IF(C14=0,0,C14)*$G$4*$H$4*$I$4*$J$4))</f>
        <v>32.580666277475004</v>
      </c>
      <c r="I14" s="12">
        <f t="shared" ref="I14" si="40">IF(H14="","",(+H14))</f>
        <v>32.580666277475004</v>
      </c>
      <c r="J14" s="12">
        <f t="shared" ref="J14" si="41">IF(I14="","",(+I14))</f>
        <v>32.580666277475004</v>
      </c>
      <c r="K14" s="12">
        <f t="shared" ref="K14" si="42">IF(J14="","",(+J14))</f>
        <v>32.580666277475004</v>
      </c>
      <c r="L14" s="12">
        <f t="shared" ref="L14" si="43">IF(K14="","",(+K14))</f>
        <v>32.580666277475004</v>
      </c>
      <c r="M14" s="12">
        <f t="shared" ref="M14" si="44">IF(L14="","",(+L14))</f>
        <v>32.580666277475004</v>
      </c>
      <c r="N14" s="12">
        <f t="shared" ref="N14" si="45">IF(M14="","",(+M14))</f>
        <v>32.580666277475004</v>
      </c>
      <c r="O14" s="12">
        <f t="shared" ref="O14" si="46">IF(N14="","",(+N14))</f>
        <v>32.580666277475004</v>
      </c>
      <c r="P14" s="12">
        <f t="shared" ref="P14" si="47">IF(O14="","",(+O14))</f>
        <v>32.580666277475004</v>
      </c>
      <c r="Q14" s="12">
        <f t="shared" ref="Q14" si="48">IF(P14="","",(+P14))</f>
        <v>32.580666277475004</v>
      </c>
      <c r="R14" s="12">
        <f t="shared" ref="R14" si="49">IF(Q14="","",+Q14*$R$6)</f>
        <v>33.558086265799254</v>
      </c>
      <c r="S14" s="12">
        <f t="shared" ref="S14" si="50">IF(R14="","",+R14)</f>
        <v>33.558086265799254</v>
      </c>
    </row>
    <row r="15" spans="1:19" x14ac:dyDescent="0.25">
      <c r="A15" s="39" t="s">
        <v>8</v>
      </c>
      <c r="B15" s="39" t="s">
        <v>169</v>
      </c>
      <c r="C15" s="44"/>
      <c r="E15" s="11" t="str">
        <f t="shared" ref="E15" si="51">IF($B15="","","Union-Hrly - Other Offdty hrs/emp")</f>
        <v>Union-Hrly - Other Offdty hrs/emp</v>
      </c>
      <c r="F15" s="11">
        <f t="shared" ca="1" si="38"/>
        <v>2019</v>
      </c>
      <c r="G15" s="11" t="str">
        <f t="shared" si="24"/>
        <v>001280</v>
      </c>
      <c r="H15" s="36">
        <f t="shared" ref="H15:S15" si="52">IF(G15="","",IF(H$7="FEB",8,0))</f>
        <v>0</v>
      </c>
      <c r="I15" s="36">
        <f t="shared" si="52"/>
        <v>8</v>
      </c>
      <c r="J15" s="36">
        <f t="shared" si="52"/>
        <v>0</v>
      </c>
      <c r="K15" s="36">
        <f t="shared" si="52"/>
        <v>0</v>
      </c>
      <c r="L15" s="36">
        <f t="shared" si="52"/>
        <v>0</v>
      </c>
      <c r="M15" s="36">
        <f t="shared" si="52"/>
        <v>0</v>
      </c>
      <c r="N15" s="36">
        <f t="shared" si="52"/>
        <v>0</v>
      </c>
      <c r="O15" s="36">
        <f t="shared" si="52"/>
        <v>0</v>
      </c>
      <c r="P15" s="36">
        <f t="shared" si="52"/>
        <v>0</v>
      </c>
      <c r="Q15" s="36">
        <f t="shared" si="52"/>
        <v>0</v>
      </c>
      <c r="R15" s="36">
        <f t="shared" si="52"/>
        <v>0</v>
      </c>
      <c r="S15" s="36">
        <f t="shared" si="52"/>
        <v>0</v>
      </c>
    </row>
    <row r="16" spans="1:19" x14ac:dyDescent="0.25">
      <c r="A16" s="39" t="s">
        <v>8</v>
      </c>
      <c r="B16" s="39" t="s">
        <v>141</v>
      </c>
      <c r="C16" s="44">
        <v>680</v>
      </c>
      <c r="E16" s="11" t="str">
        <f t="shared" ref="E16" si="53">IF($B16="","","Union-Hrly - Vacation Hours")</f>
        <v>Union-Hrly - Vacation Hours</v>
      </c>
      <c r="F16" s="11">
        <f t="shared" ca="1" si="38"/>
        <v>2019</v>
      </c>
      <c r="G16" s="11" t="str">
        <f t="shared" si="24"/>
        <v>001280</v>
      </c>
      <c r="H16" s="33">
        <f>IF(G16="","",($C16*'VACSICK EST'!C$50))</f>
        <v>28.776602354412777</v>
      </c>
      <c r="I16" s="33">
        <f>IF(H16="","",($C16*'VACSICK EST'!D$50))</f>
        <v>30.665234762357379</v>
      </c>
      <c r="J16" s="33">
        <f>IF(I16="","",($C16*'VACSICK EST'!E$50))</f>
        <v>32.55386717030197</v>
      </c>
      <c r="K16" s="33">
        <f>IF(J16="","",($C16*'VACSICK EST'!F$50))</f>
        <v>47.328288750910367</v>
      </c>
      <c r="L16" s="33">
        <f>IF(K16="","",($C16*'VACSICK EST'!G$50))</f>
        <v>59.121189303510228</v>
      </c>
      <c r="M16" s="33">
        <f>IF(L16="","",($C16*'VACSICK EST'!H$50))</f>
        <v>66.788757082371532</v>
      </c>
      <c r="N16" s="33">
        <f>IF(M16="","",($C16*'VACSICK EST'!I$50))</f>
        <v>77.29682800278151</v>
      </c>
      <c r="O16" s="33">
        <f>IF(N16="","",($C16*'VACSICK EST'!J$50))</f>
        <v>52.328827772360128</v>
      </c>
      <c r="P16" s="33">
        <f>IF(O16="","",($C16*'VACSICK EST'!K$50))</f>
        <v>46.592981200083933</v>
      </c>
      <c r="Q16" s="33">
        <f>IF(P16="","",($C16*'VACSICK EST'!L$50))</f>
        <v>61.498347960976496</v>
      </c>
      <c r="R16" s="33">
        <f>IF(Q16="","",($C16*'VACSICK EST'!M$50))</f>
        <v>58.961145194274032</v>
      </c>
      <c r="S16" s="33">
        <f>IF(R16="","",($C16*'VACSICK EST'!N$50))</f>
        <v>118.08793044565964</v>
      </c>
    </row>
    <row r="17" spans="1:19" x14ac:dyDescent="0.25">
      <c r="A17" s="39" t="s">
        <v>8</v>
      </c>
      <c r="B17" s="39" t="s">
        <v>95</v>
      </c>
      <c r="C17" s="44">
        <v>160</v>
      </c>
      <c r="E17" s="11" t="str">
        <f t="shared" ref="E17" si="54">IF($B17="","","Union-Hrly - Sick Time Hours")</f>
        <v>Union-Hrly - Sick Time Hours</v>
      </c>
      <c r="F17" s="11">
        <f t="shared" ca="1" si="38"/>
        <v>2019</v>
      </c>
      <c r="G17" s="11" t="str">
        <f t="shared" si="24"/>
        <v>001280</v>
      </c>
      <c r="H17" s="33">
        <f>IF(G17="","",($C17*'VACSICK EST'!C$30))</f>
        <v>20.08251915948993</v>
      </c>
      <c r="I17" s="33">
        <f>IF(H17="","",($C17*'VACSICK EST'!D$30))</f>
        <v>17.301851438158501</v>
      </c>
      <c r="J17" s="33">
        <f>IF(I17="","",($C17*'VACSICK EST'!E$30))</f>
        <v>15.946531231906194</v>
      </c>
      <c r="K17" s="33">
        <f>IF(J17="","",($C17*'VACSICK EST'!F$30))</f>
        <v>14.1250917512754</v>
      </c>
      <c r="L17" s="33">
        <f>IF(K17="","",($C17*'VACSICK EST'!G$30))</f>
        <v>11.712796852418359</v>
      </c>
      <c r="M17" s="33">
        <f>IF(L17="","",($C17*'VACSICK EST'!H$30))</f>
        <v>10.871739695362969</v>
      </c>
      <c r="N17" s="33">
        <f>IF(M17="","",($C17*'VACSICK EST'!I$30))</f>
        <v>11.658088017397411</v>
      </c>
      <c r="O17" s="33">
        <f>IF(N17="","",($C17*'VACSICK EST'!J$30))</f>
        <v>12.52978212206453</v>
      </c>
      <c r="P17" s="33">
        <f>IF(O17="","",($C17*'VACSICK EST'!K$30))</f>
        <v>11.560341565493315</v>
      </c>
      <c r="Q17" s="33">
        <f>IF(P17="","",($C17*'VACSICK EST'!L$30))</f>
        <v>11.423934203507748</v>
      </c>
      <c r="R17" s="33">
        <f>IF(Q17="","",($C17*'VACSICK EST'!M$30))</f>
        <v>10.649257099611111</v>
      </c>
      <c r="S17" s="33">
        <f>IF(R17="","",($C17*'VACSICK EST'!N$30))</f>
        <v>12.138066863314535</v>
      </c>
    </row>
    <row r="18" spans="1:19" x14ac:dyDescent="0.25">
      <c r="A18" s="39" t="s">
        <v>9</v>
      </c>
      <c r="B18" s="39" t="s">
        <v>93</v>
      </c>
      <c r="C18" s="44">
        <v>21</v>
      </c>
      <c r="E18" s="11" t="str">
        <f t="shared" ref="E18" si="55">IF($B18="","","Union-Hrly - Headcount")</f>
        <v>Union-Hrly - Headcount</v>
      </c>
      <c r="F18" s="11">
        <f t="shared" ca="1" si="38"/>
        <v>2019</v>
      </c>
      <c r="G18" s="11" t="str">
        <f t="shared" si="24"/>
        <v>001295</v>
      </c>
      <c r="H18" s="13">
        <f t="shared" ref="H18" si="56">IF(G18="","",(IF($C18=0,0,$C18)))</f>
        <v>21</v>
      </c>
      <c r="I18" s="13">
        <f t="shared" ref="I18" si="57">IF(H18="","",(IF($C18=0,0,$C18)))</f>
        <v>21</v>
      </c>
      <c r="J18" s="13">
        <f t="shared" ref="J18" si="58">IF(I18="","",(IF($C18=0,0,$C18)))</f>
        <v>21</v>
      </c>
      <c r="K18" s="13">
        <f t="shared" ref="K18" si="59">IF(J18="","",(IF($C18=0,0,$C18)))</f>
        <v>21</v>
      </c>
      <c r="L18" s="13">
        <f t="shared" ref="L18" si="60">IF(K18="","",(IF($C18=0,0,$C18)))</f>
        <v>21</v>
      </c>
      <c r="M18" s="13">
        <f t="shared" ref="M18" si="61">IF(L18="","",(IF($C18=0,0,$C18)))</f>
        <v>21</v>
      </c>
      <c r="N18" s="13">
        <f t="shared" ref="N18" si="62">IF(M18="","",(IF($C18=0,0,$C18)))</f>
        <v>21</v>
      </c>
      <c r="O18" s="13">
        <f t="shared" ref="O18" si="63">IF(N18="","",(IF($C18=0,0,$C18)))</f>
        <v>21</v>
      </c>
      <c r="P18" s="13">
        <f t="shared" ref="P18" si="64">IF(O18="","",(IF($C18=0,0,$C18)))</f>
        <v>21</v>
      </c>
      <c r="Q18" s="13">
        <f t="shared" ref="Q18" si="65">IF(P18="","",(IF($C18=0,0,$C18)))</f>
        <v>21</v>
      </c>
      <c r="R18" s="13">
        <f t="shared" ref="R18" si="66">IF(Q18="","",(IF($C18=0,0,$C18)))</f>
        <v>21</v>
      </c>
      <c r="S18" s="13">
        <f t="shared" ref="S18" si="67">IF(R18="","",(IF($C18=0,0,$C18)))</f>
        <v>21</v>
      </c>
    </row>
    <row r="19" spans="1:19" x14ac:dyDescent="0.25">
      <c r="A19" s="39" t="s">
        <v>9</v>
      </c>
      <c r="B19" s="39" t="s">
        <v>92</v>
      </c>
      <c r="C19" s="44">
        <v>31.726190476190471</v>
      </c>
      <c r="E19" s="11" t="str">
        <f t="shared" ref="E19" si="68">IF(B19="","","Union-Hrly - Avg Hourly Rate")</f>
        <v>Union-Hrly - Avg Hourly Rate</v>
      </c>
      <c r="F19" s="11">
        <f t="shared" ca="1" si="38"/>
        <v>2019</v>
      </c>
      <c r="G19" s="11" t="str">
        <f t="shared" si="24"/>
        <v>001295</v>
      </c>
      <c r="H19" s="12">
        <f t="shared" ref="H19" si="69">IF(G19="","",(IF(C19=0,0,C19)*$G$4*$H$4*$I$4*$J$4))</f>
        <v>35.70810688869048</v>
      </c>
      <c r="I19" s="12">
        <f t="shared" ref="I19" si="70">IF(H19="","",(+H19))</f>
        <v>35.70810688869048</v>
      </c>
      <c r="J19" s="12">
        <f t="shared" ref="J19" si="71">IF(I19="","",(+I19))</f>
        <v>35.70810688869048</v>
      </c>
      <c r="K19" s="12">
        <f t="shared" ref="K19" si="72">IF(J19="","",(+J19))</f>
        <v>35.70810688869048</v>
      </c>
      <c r="L19" s="12">
        <f t="shared" ref="L19" si="73">IF(K19="","",(+K19))</f>
        <v>35.70810688869048</v>
      </c>
      <c r="M19" s="12">
        <f t="shared" ref="M19" si="74">IF(L19="","",(+L19))</f>
        <v>35.70810688869048</v>
      </c>
      <c r="N19" s="12">
        <f t="shared" ref="N19" si="75">IF(M19="","",(+M19))</f>
        <v>35.70810688869048</v>
      </c>
      <c r="O19" s="12">
        <f t="shared" ref="O19" si="76">IF(N19="","",(+N19))</f>
        <v>35.70810688869048</v>
      </c>
      <c r="P19" s="12">
        <f t="shared" ref="P19" si="77">IF(O19="","",(+O19))</f>
        <v>35.70810688869048</v>
      </c>
      <c r="Q19" s="12">
        <f t="shared" ref="Q19" si="78">IF(P19="","",(+P19))</f>
        <v>35.70810688869048</v>
      </c>
      <c r="R19" s="12">
        <f t="shared" ref="R19" si="79">IF(Q19="","",+Q19*$R$6)</f>
        <v>36.779350095351198</v>
      </c>
      <c r="S19" s="12">
        <f t="shared" ref="S19" si="80">IF(R19="","",+R19)</f>
        <v>36.779350095351198</v>
      </c>
    </row>
    <row r="20" spans="1:19" x14ac:dyDescent="0.25">
      <c r="A20" s="39" t="s">
        <v>9</v>
      </c>
      <c r="B20" s="39" t="s">
        <v>169</v>
      </c>
      <c r="C20" s="44"/>
      <c r="E20" s="11" t="str">
        <f t="shared" ref="E20" si="81">IF($B20="","","Union-Hrly - Other Offdty hrs/emp")</f>
        <v>Union-Hrly - Other Offdty hrs/emp</v>
      </c>
      <c r="F20" s="11">
        <f t="shared" ca="1" si="38"/>
        <v>2019</v>
      </c>
      <c r="G20" s="11" t="str">
        <f t="shared" si="24"/>
        <v>001295</v>
      </c>
      <c r="H20" s="36">
        <f t="shared" ref="H20:S20" si="82">IF(G20="","",IF(H$7="FEB",8,0))</f>
        <v>0</v>
      </c>
      <c r="I20" s="36">
        <f t="shared" si="82"/>
        <v>8</v>
      </c>
      <c r="J20" s="36">
        <f t="shared" si="82"/>
        <v>0</v>
      </c>
      <c r="K20" s="36">
        <f t="shared" si="82"/>
        <v>0</v>
      </c>
      <c r="L20" s="36">
        <f t="shared" si="82"/>
        <v>0</v>
      </c>
      <c r="M20" s="36">
        <f t="shared" si="82"/>
        <v>0</v>
      </c>
      <c r="N20" s="36">
        <f t="shared" si="82"/>
        <v>0</v>
      </c>
      <c r="O20" s="36">
        <f t="shared" si="82"/>
        <v>0</v>
      </c>
      <c r="P20" s="36">
        <f t="shared" si="82"/>
        <v>0</v>
      </c>
      <c r="Q20" s="36">
        <f t="shared" si="82"/>
        <v>0</v>
      </c>
      <c r="R20" s="36">
        <f t="shared" si="82"/>
        <v>0</v>
      </c>
      <c r="S20" s="36">
        <f t="shared" si="82"/>
        <v>0</v>
      </c>
    </row>
    <row r="21" spans="1:19" x14ac:dyDescent="0.25">
      <c r="A21" s="39" t="s">
        <v>9</v>
      </c>
      <c r="B21" s="45" t="s">
        <v>141</v>
      </c>
      <c r="C21" s="44">
        <v>3680</v>
      </c>
      <c r="E21" s="11" t="str">
        <f t="shared" ref="E21" si="83">IF($B21="","","Union-Hrly - Vacation Hours")</f>
        <v>Union-Hrly - Vacation Hours</v>
      </c>
      <c r="F21" s="11">
        <f t="shared" ca="1" si="38"/>
        <v>2019</v>
      </c>
      <c r="G21" s="11" t="str">
        <f t="shared" si="24"/>
        <v>001295</v>
      </c>
      <c r="H21" s="33">
        <f>IF(G21="","",($C21*'VACSICK EST'!C$50))</f>
        <v>155.73220097682207</v>
      </c>
      <c r="I21" s="33">
        <f>IF(H21="","",($C21*'VACSICK EST'!D$50))</f>
        <v>165.95303518452226</v>
      </c>
      <c r="J21" s="33">
        <f>IF(I21="","",($C21*'VACSICK EST'!E$50))</f>
        <v>176.17386939222246</v>
      </c>
      <c r="K21" s="33">
        <f>IF(J21="","",($C21*'VACSICK EST'!F$50))</f>
        <v>256.12956265198551</v>
      </c>
      <c r="L21" s="33">
        <f>IF(K21="","",($C21*'VACSICK EST'!G$50))</f>
        <v>319.94996564252591</v>
      </c>
      <c r="M21" s="33">
        <f>IF(L21="","",($C21*'VACSICK EST'!H$50))</f>
        <v>361.44503832812831</v>
      </c>
      <c r="N21" s="33">
        <f>IF(M21="","",($C21*'VACSICK EST'!I$50))</f>
        <v>418.31224566211171</v>
      </c>
      <c r="O21" s="33">
        <f>IF(N21="","",($C21*'VACSICK EST'!J$50))</f>
        <v>283.19130323865483</v>
      </c>
      <c r="P21" s="33">
        <f>IF(O21="","",($C21*'VACSICK EST'!K$50))</f>
        <v>252.15025120045425</v>
      </c>
      <c r="Q21" s="33">
        <f>IF(P21="","",($C21*'VACSICK EST'!L$50))</f>
        <v>332.81458896528454</v>
      </c>
      <c r="R21" s="33">
        <f>IF(Q21="","",($C21*'VACSICK EST'!M$50))</f>
        <v>319.08384458077711</v>
      </c>
      <c r="S21" s="33">
        <f>IF(R21="","",($C21*'VACSICK EST'!N$50))</f>
        <v>639.06409417651093</v>
      </c>
    </row>
    <row r="22" spans="1:19" x14ac:dyDescent="0.25">
      <c r="A22" s="39" t="s">
        <v>9</v>
      </c>
      <c r="B22" s="39" t="s">
        <v>95</v>
      </c>
      <c r="C22" s="44">
        <v>840</v>
      </c>
      <c r="E22" s="11" t="str">
        <f t="shared" ref="E22" si="84">IF($B22="","","Union-Hrly - Sick Time Hours")</f>
        <v>Union-Hrly - Sick Time Hours</v>
      </c>
      <c r="F22" s="11">
        <f t="shared" ca="1" si="38"/>
        <v>2019</v>
      </c>
      <c r="G22" s="11" t="str">
        <f t="shared" si="24"/>
        <v>001295</v>
      </c>
      <c r="H22" s="33">
        <f>IF(G22="","",($C22*'VACSICK EST'!C$30))</f>
        <v>105.43322558732214</v>
      </c>
      <c r="I22" s="33">
        <f>IF(H22="","",($C22*'VACSICK EST'!D$30))</f>
        <v>90.834720050332123</v>
      </c>
      <c r="J22" s="33">
        <f>IF(I22="","",($C22*'VACSICK EST'!E$30))</f>
        <v>83.719288967507509</v>
      </c>
      <c r="K22" s="33">
        <f>IF(J22="","",($C22*'VACSICK EST'!F$30))</f>
        <v>74.156731694195855</v>
      </c>
      <c r="L22" s="33">
        <f>IF(K22="","",($C22*'VACSICK EST'!G$30))</f>
        <v>61.492183475196384</v>
      </c>
      <c r="M22" s="33">
        <f>IF(L22="","",($C22*'VACSICK EST'!H$30))</f>
        <v>57.076633400655588</v>
      </c>
      <c r="N22" s="33">
        <f>IF(M22="","",($C22*'VACSICK EST'!I$30))</f>
        <v>61.204962091336405</v>
      </c>
      <c r="O22" s="33">
        <f>IF(N22="","",($C22*'VACSICK EST'!J$30))</f>
        <v>65.781356140838781</v>
      </c>
      <c r="P22" s="33">
        <f>IF(O22="","",($C22*'VACSICK EST'!K$30))</f>
        <v>60.691793218839905</v>
      </c>
      <c r="Q22" s="33">
        <f>IF(P22="","",($C22*'VACSICK EST'!L$30))</f>
        <v>59.975654568415678</v>
      </c>
      <c r="R22" s="33">
        <f>IF(Q22="","",($C22*'VACSICK EST'!M$30))</f>
        <v>55.908599772958333</v>
      </c>
      <c r="S22" s="33">
        <f>IF(R22="","",($C22*'VACSICK EST'!N$30))</f>
        <v>63.724851032401304</v>
      </c>
    </row>
    <row r="23" spans="1:19" x14ac:dyDescent="0.25">
      <c r="A23" s="39" t="s">
        <v>12</v>
      </c>
      <c r="B23" s="39" t="s">
        <v>93</v>
      </c>
      <c r="C23" s="44">
        <v>9</v>
      </c>
      <c r="E23" s="11" t="str">
        <f t="shared" ref="E23" si="85">IF($B23="","","Union-Hrly - Headcount")</f>
        <v>Union-Hrly - Headcount</v>
      </c>
      <c r="F23" s="11">
        <f t="shared" ca="1" si="38"/>
        <v>2019</v>
      </c>
      <c r="G23" s="11" t="str">
        <f t="shared" si="24"/>
        <v>001345</v>
      </c>
      <c r="H23" s="13">
        <f t="shared" ref="H23" si="86">IF(G23="","",(IF($C23=0,0,$C23)))</f>
        <v>9</v>
      </c>
      <c r="I23" s="13">
        <f t="shared" ref="I23" si="87">IF(H23="","",(IF($C23=0,0,$C23)))</f>
        <v>9</v>
      </c>
      <c r="J23" s="13">
        <f t="shared" ref="J23" si="88">IF(I23="","",(IF($C23=0,0,$C23)))</f>
        <v>9</v>
      </c>
      <c r="K23" s="13">
        <f t="shared" ref="K23" si="89">IF(J23="","",(IF($C23=0,0,$C23)))</f>
        <v>9</v>
      </c>
      <c r="L23" s="13">
        <f t="shared" ref="L23" si="90">IF(K23="","",(IF($C23=0,0,$C23)))</f>
        <v>9</v>
      </c>
      <c r="M23" s="13">
        <f t="shared" ref="M23" si="91">IF(L23="","",(IF($C23=0,0,$C23)))</f>
        <v>9</v>
      </c>
      <c r="N23" s="13">
        <f t="shared" ref="N23" si="92">IF(M23="","",(IF($C23=0,0,$C23)))</f>
        <v>9</v>
      </c>
      <c r="O23" s="13">
        <f t="shared" ref="O23" si="93">IF(N23="","",(IF($C23=0,0,$C23)))</f>
        <v>9</v>
      </c>
      <c r="P23" s="13">
        <f t="shared" ref="P23" si="94">IF(O23="","",(IF($C23=0,0,$C23)))</f>
        <v>9</v>
      </c>
      <c r="Q23" s="13">
        <f t="shared" ref="Q23" si="95">IF(P23="","",(IF($C23=0,0,$C23)))</f>
        <v>9</v>
      </c>
      <c r="R23" s="13">
        <f t="shared" ref="R23" si="96">IF(Q23="","",(IF($C23=0,0,$C23)))</f>
        <v>9</v>
      </c>
      <c r="S23" s="13">
        <f t="shared" ref="S23" si="97">IF(R23="","",(IF($C23=0,0,$C23)))</f>
        <v>9</v>
      </c>
    </row>
    <row r="24" spans="1:19" x14ac:dyDescent="0.25">
      <c r="A24" s="39" t="s">
        <v>12</v>
      </c>
      <c r="B24" s="39" t="s">
        <v>92</v>
      </c>
      <c r="C24" s="44">
        <v>33.111111111111114</v>
      </c>
      <c r="E24" s="11" t="str">
        <f t="shared" ref="E24" si="98">IF(B24="","","Union-Hrly - Avg Hourly Rate")</f>
        <v>Union-Hrly - Avg Hourly Rate</v>
      </c>
      <c r="F24" s="11">
        <f t="shared" ca="1" si="38"/>
        <v>2019</v>
      </c>
      <c r="G24" s="11" t="str">
        <f t="shared" si="24"/>
        <v>001345</v>
      </c>
      <c r="H24" s="12">
        <f t="shared" ref="H24" si="99">IF(G24="","",(IF(C24=0,0,C24)*$G$4*$H$4*$I$4*$J$4))</f>
        <v>37.266847264444451</v>
      </c>
      <c r="I24" s="12">
        <f t="shared" ref="I24" si="100">IF(H24="","",(+H24))</f>
        <v>37.266847264444451</v>
      </c>
      <c r="J24" s="12">
        <f t="shared" ref="J24" si="101">IF(I24="","",(+I24))</f>
        <v>37.266847264444451</v>
      </c>
      <c r="K24" s="12">
        <f t="shared" ref="K24" si="102">IF(J24="","",(+J24))</f>
        <v>37.266847264444451</v>
      </c>
      <c r="L24" s="12">
        <f t="shared" ref="L24" si="103">IF(K24="","",(+K24))</f>
        <v>37.266847264444451</v>
      </c>
      <c r="M24" s="12">
        <f t="shared" ref="M24" si="104">IF(L24="","",(+L24))</f>
        <v>37.266847264444451</v>
      </c>
      <c r="N24" s="12">
        <f t="shared" ref="N24" si="105">IF(M24="","",(+M24))</f>
        <v>37.266847264444451</v>
      </c>
      <c r="O24" s="12">
        <f t="shared" ref="O24" si="106">IF(N24="","",(+N24))</f>
        <v>37.266847264444451</v>
      </c>
      <c r="P24" s="12">
        <f t="shared" ref="P24" si="107">IF(O24="","",(+O24))</f>
        <v>37.266847264444451</v>
      </c>
      <c r="Q24" s="12">
        <f t="shared" ref="Q24" si="108">IF(P24="","",(+P24))</f>
        <v>37.266847264444451</v>
      </c>
      <c r="R24" s="12">
        <f t="shared" ref="R24" si="109">IF(Q24="","",+Q24*$R$6)</f>
        <v>38.384852682377783</v>
      </c>
      <c r="S24" s="12">
        <f t="shared" ref="S24" si="110">IF(R24="","",+R24)</f>
        <v>38.384852682377783</v>
      </c>
    </row>
    <row r="25" spans="1:19" x14ac:dyDescent="0.25">
      <c r="A25" s="39" t="s">
        <v>12</v>
      </c>
      <c r="B25" s="39" t="s">
        <v>169</v>
      </c>
      <c r="C25" s="44"/>
      <c r="E25" s="11" t="str">
        <f t="shared" ref="E25" si="111">IF($B25="","","Union-Hrly - Other Offdty hrs/emp")</f>
        <v>Union-Hrly - Other Offdty hrs/emp</v>
      </c>
      <c r="F25" s="11">
        <f t="shared" ca="1" si="38"/>
        <v>2019</v>
      </c>
      <c r="G25" s="11" t="str">
        <f t="shared" si="24"/>
        <v>001345</v>
      </c>
      <c r="H25" s="36">
        <f t="shared" ref="H25:S25" si="112">IF(G25="","",IF(H$7="FEB",8,0))</f>
        <v>0</v>
      </c>
      <c r="I25" s="36">
        <f t="shared" si="112"/>
        <v>8</v>
      </c>
      <c r="J25" s="36">
        <f t="shared" si="112"/>
        <v>0</v>
      </c>
      <c r="K25" s="36">
        <f t="shared" si="112"/>
        <v>0</v>
      </c>
      <c r="L25" s="36">
        <f t="shared" si="112"/>
        <v>0</v>
      </c>
      <c r="M25" s="36">
        <f t="shared" si="112"/>
        <v>0</v>
      </c>
      <c r="N25" s="36">
        <f t="shared" si="112"/>
        <v>0</v>
      </c>
      <c r="O25" s="36">
        <f t="shared" si="112"/>
        <v>0</v>
      </c>
      <c r="P25" s="36">
        <f t="shared" si="112"/>
        <v>0</v>
      </c>
      <c r="Q25" s="36">
        <f t="shared" si="112"/>
        <v>0</v>
      </c>
      <c r="R25" s="36">
        <f t="shared" si="112"/>
        <v>0</v>
      </c>
      <c r="S25" s="36">
        <f t="shared" si="112"/>
        <v>0</v>
      </c>
    </row>
    <row r="26" spans="1:19" x14ac:dyDescent="0.25">
      <c r="A26" s="39" t="s">
        <v>12</v>
      </c>
      <c r="B26" s="39" t="s">
        <v>141</v>
      </c>
      <c r="C26" s="44">
        <v>1560</v>
      </c>
      <c r="E26" s="11" t="str">
        <f t="shared" ref="E26" si="113">IF($B26="","","Union-Hrly - Vacation Hours")</f>
        <v>Union-Hrly - Vacation Hours</v>
      </c>
      <c r="F26" s="11">
        <f t="shared" ca="1" si="38"/>
        <v>2019</v>
      </c>
      <c r="G26" s="11" t="str">
        <f t="shared" si="24"/>
        <v>001345</v>
      </c>
      <c r="H26" s="33">
        <f>IF(G26="","",($C26*'VACSICK EST'!C$50))</f>
        <v>66.016911283652846</v>
      </c>
      <c r="I26" s="33">
        <f>IF(H26="","",($C26*'VACSICK EST'!D$50))</f>
        <v>70.349656219525741</v>
      </c>
      <c r="J26" s="33">
        <f>IF(I26="","",($C26*'VACSICK EST'!E$50))</f>
        <v>74.682401155398651</v>
      </c>
      <c r="K26" s="33">
        <f>IF(J26="","",($C26*'VACSICK EST'!F$50))</f>
        <v>108.57666242855908</v>
      </c>
      <c r="L26" s="33">
        <f>IF(K26="","",($C26*'VACSICK EST'!G$50))</f>
        <v>135.63096369628818</v>
      </c>
      <c r="M26" s="33">
        <f>IF(L26="","",($C26*'VACSICK EST'!H$50))</f>
        <v>153.22126624779352</v>
      </c>
      <c r="N26" s="33">
        <f>IF(M26="","",($C26*'VACSICK EST'!I$50))</f>
        <v>177.32801718285171</v>
      </c>
      <c r="O26" s="33">
        <f>IF(N26="","",($C26*'VACSICK EST'!J$50))</f>
        <v>120.04848724247324</v>
      </c>
      <c r="P26" s="33">
        <f>IF(O26="","",($C26*'VACSICK EST'!K$50))</f>
        <v>106.88978040019256</v>
      </c>
      <c r="Q26" s="33">
        <f>IF(P26="","",($C26*'VACSICK EST'!L$50))</f>
        <v>141.08444532224019</v>
      </c>
      <c r="R26" s="33">
        <f>IF(Q26="","",($C26*'VACSICK EST'!M$50))</f>
        <v>135.2638036809816</v>
      </c>
      <c r="S26" s="33">
        <f>IF(R26="","",($C26*'VACSICK EST'!N$50))</f>
        <v>270.90760514004268</v>
      </c>
    </row>
    <row r="27" spans="1:19" x14ac:dyDescent="0.25">
      <c r="A27" s="39" t="s">
        <v>12</v>
      </c>
      <c r="B27" s="39" t="s">
        <v>95</v>
      </c>
      <c r="C27" s="44">
        <v>360</v>
      </c>
      <c r="E27" s="11" t="str">
        <f t="shared" ref="E27" si="114">IF($B27="","","Union-Hrly - Sick Time Hours")</f>
        <v>Union-Hrly - Sick Time Hours</v>
      </c>
      <c r="F27" s="11">
        <f t="shared" ca="1" si="38"/>
        <v>2019</v>
      </c>
      <c r="G27" s="11" t="str">
        <f t="shared" si="24"/>
        <v>001345</v>
      </c>
      <c r="H27" s="33">
        <f>IF(G27="","",($C27*'VACSICK EST'!C$30))</f>
        <v>45.185668108852347</v>
      </c>
      <c r="I27" s="33">
        <f>IF(H27="","",($C27*'VACSICK EST'!D$30))</f>
        <v>38.929165735856621</v>
      </c>
      <c r="J27" s="33">
        <f>IF(I27="","",($C27*'VACSICK EST'!E$30))</f>
        <v>35.879695271788933</v>
      </c>
      <c r="K27" s="33">
        <f>IF(J27="","",($C27*'VACSICK EST'!F$30))</f>
        <v>31.781456440369652</v>
      </c>
      <c r="L27" s="33">
        <f>IF(K27="","",($C27*'VACSICK EST'!G$30))</f>
        <v>26.353792917941309</v>
      </c>
      <c r="M27" s="33">
        <f>IF(L27="","",($C27*'VACSICK EST'!H$30))</f>
        <v>24.461414314566682</v>
      </c>
      <c r="N27" s="33">
        <f>IF(M27="","",($C27*'VACSICK EST'!I$30))</f>
        <v>26.230698039144173</v>
      </c>
      <c r="O27" s="33">
        <f>IF(N27="","",($C27*'VACSICK EST'!J$30))</f>
        <v>28.192009774645193</v>
      </c>
      <c r="P27" s="33">
        <f>IF(O27="","",($C27*'VACSICK EST'!K$30))</f>
        <v>26.01076852235996</v>
      </c>
      <c r="Q27" s="33">
        <f>IF(P27="","",($C27*'VACSICK EST'!L$30))</f>
        <v>25.703851957892432</v>
      </c>
      <c r="R27" s="33">
        <f>IF(Q27="","",($C27*'VACSICK EST'!M$30))</f>
        <v>23.960828474125002</v>
      </c>
      <c r="S27" s="33">
        <f>IF(R27="","",($C27*'VACSICK EST'!N$30))</f>
        <v>27.3106504424577</v>
      </c>
    </row>
    <row r="28" spans="1:19" x14ac:dyDescent="0.25">
      <c r="A28" s="39" t="s">
        <v>15</v>
      </c>
      <c r="B28" s="39" t="s">
        <v>93</v>
      </c>
      <c r="C28" s="44">
        <v>4</v>
      </c>
      <c r="E28" s="11" t="str">
        <f t="shared" ref="E28" si="115">IF($B28="","","Union-Hrly - Headcount")</f>
        <v>Union-Hrly - Headcount</v>
      </c>
      <c r="F28" s="11">
        <f t="shared" ca="1" si="38"/>
        <v>2019</v>
      </c>
      <c r="G28" s="11" t="str">
        <f t="shared" si="24"/>
        <v>002060</v>
      </c>
      <c r="H28" s="13">
        <f t="shared" ref="H28" si="116">IF(G28="","",(IF($C28=0,0,$C28)))</f>
        <v>4</v>
      </c>
      <c r="I28" s="13">
        <f t="shared" ref="I28" si="117">IF(H28="","",(IF($C28=0,0,$C28)))</f>
        <v>4</v>
      </c>
      <c r="J28" s="13">
        <f t="shared" ref="J28" si="118">IF(I28="","",(IF($C28=0,0,$C28)))</f>
        <v>4</v>
      </c>
      <c r="K28" s="13">
        <f t="shared" ref="K28" si="119">IF(J28="","",(IF($C28=0,0,$C28)))</f>
        <v>4</v>
      </c>
      <c r="L28" s="13">
        <f t="shared" ref="L28" si="120">IF(K28="","",(IF($C28=0,0,$C28)))</f>
        <v>4</v>
      </c>
      <c r="M28" s="13">
        <f t="shared" ref="M28" si="121">IF(L28="","",(IF($C28=0,0,$C28)))</f>
        <v>4</v>
      </c>
      <c r="N28" s="13">
        <f t="shared" ref="N28" si="122">IF(M28="","",(IF($C28=0,0,$C28)))</f>
        <v>4</v>
      </c>
      <c r="O28" s="13">
        <f t="shared" ref="O28" si="123">IF(N28="","",(IF($C28=0,0,$C28)))</f>
        <v>4</v>
      </c>
      <c r="P28" s="13">
        <f t="shared" ref="P28" si="124">IF(O28="","",(IF($C28=0,0,$C28)))</f>
        <v>4</v>
      </c>
      <c r="Q28" s="13">
        <f t="shared" ref="Q28" si="125">IF(P28="","",(IF($C28=0,0,$C28)))</f>
        <v>4</v>
      </c>
      <c r="R28" s="13">
        <f t="shared" ref="R28" si="126">IF(Q28="","",(IF($C28=0,0,$C28)))</f>
        <v>4</v>
      </c>
      <c r="S28" s="13">
        <f t="shared" ref="S28" si="127">IF(R28="","",(IF($C28=0,0,$C28)))</f>
        <v>4</v>
      </c>
    </row>
    <row r="29" spans="1:19" x14ac:dyDescent="0.25">
      <c r="A29" s="39" t="s">
        <v>15</v>
      </c>
      <c r="B29" s="39" t="s">
        <v>92</v>
      </c>
      <c r="C29" s="44">
        <v>31.972499999999997</v>
      </c>
      <c r="E29" s="11" t="str">
        <f t="shared" ref="E29" si="128">IF(B29="","","Union-Hrly - Avg Hourly Rate")</f>
        <v>Union-Hrly - Avg Hourly Rate</v>
      </c>
      <c r="F29" s="11">
        <f t="shared" ca="1" si="38"/>
        <v>2019</v>
      </c>
      <c r="G29" s="11" t="str">
        <f t="shared" si="24"/>
        <v>002060</v>
      </c>
      <c r="H29" s="12">
        <f t="shared" ref="H29" si="129">IF(G29="","",(IF(C29=0,0,C29)*$G$4*$H$4*$I$4*$J$4))</f>
        <v>35.985330427725003</v>
      </c>
      <c r="I29" s="12">
        <f t="shared" ref="I29" si="130">IF(H29="","",(+H29))</f>
        <v>35.985330427725003</v>
      </c>
      <c r="J29" s="12">
        <f t="shared" ref="J29" si="131">IF(I29="","",(+I29))</f>
        <v>35.985330427725003</v>
      </c>
      <c r="K29" s="12">
        <f t="shared" ref="K29" si="132">IF(J29="","",(+J29))</f>
        <v>35.985330427725003</v>
      </c>
      <c r="L29" s="12">
        <f t="shared" ref="L29" si="133">IF(K29="","",(+K29))</f>
        <v>35.985330427725003</v>
      </c>
      <c r="M29" s="12">
        <f t="shared" ref="M29" si="134">IF(L29="","",(+L29))</f>
        <v>35.985330427725003</v>
      </c>
      <c r="N29" s="12">
        <f t="shared" ref="N29" si="135">IF(M29="","",(+M29))</f>
        <v>35.985330427725003</v>
      </c>
      <c r="O29" s="12">
        <f t="shared" ref="O29" si="136">IF(N29="","",(+N29))</f>
        <v>35.985330427725003</v>
      </c>
      <c r="P29" s="12">
        <f t="shared" ref="P29" si="137">IF(O29="","",(+O29))</f>
        <v>35.985330427725003</v>
      </c>
      <c r="Q29" s="12">
        <f t="shared" ref="Q29" si="138">IF(P29="","",(+P29))</f>
        <v>35.985330427725003</v>
      </c>
      <c r="R29" s="12">
        <f t="shared" ref="R29" si="139">IF(Q29="","",+Q29*$R$6)</f>
        <v>37.064890340556751</v>
      </c>
      <c r="S29" s="12">
        <f t="shared" ref="S29" si="140">IF(R29="","",+R29)</f>
        <v>37.064890340556751</v>
      </c>
    </row>
    <row r="30" spans="1:19" x14ac:dyDescent="0.25">
      <c r="A30" s="39" t="s">
        <v>15</v>
      </c>
      <c r="B30" s="39" t="s">
        <v>169</v>
      </c>
      <c r="C30" s="44"/>
      <c r="E30" s="11" t="str">
        <f t="shared" ref="E30" si="141">IF($B30="","","Union-Hrly - Other Offdty hrs/emp")</f>
        <v>Union-Hrly - Other Offdty hrs/emp</v>
      </c>
      <c r="F30" s="11">
        <f t="shared" ca="1" si="38"/>
        <v>2019</v>
      </c>
      <c r="G30" s="11" t="str">
        <f t="shared" si="24"/>
        <v>002060</v>
      </c>
      <c r="H30" s="36">
        <f t="shared" ref="H30:S30" si="142">IF(G30="","",IF(H$7="FEB",8,0))</f>
        <v>0</v>
      </c>
      <c r="I30" s="36">
        <f t="shared" si="142"/>
        <v>8</v>
      </c>
      <c r="J30" s="36">
        <f t="shared" si="142"/>
        <v>0</v>
      </c>
      <c r="K30" s="36">
        <f t="shared" si="142"/>
        <v>0</v>
      </c>
      <c r="L30" s="36">
        <f t="shared" si="142"/>
        <v>0</v>
      </c>
      <c r="M30" s="36">
        <f t="shared" si="142"/>
        <v>0</v>
      </c>
      <c r="N30" s="36">
        <f t="shared" si="142"/>
        <v>0</v>
      </c>
      <c r="O30" s="36">
        <f t="shared" si="142"/>
        <v>0</v>
      </c>
      <c r="P30" s="36">
        <f t="shared" si="142"/>
        <v>0</v>
      </c>
      <c r="Q30" s="36">
        <f t="shared" si="142"/>
        <v>0</v>
      </c>
      <c r="R30" s="36">
        <f t="shared" si="142"/>
        <v>0</v>
      </c>
      <c r="S30" s="36">
        <f t="shared" si="142"/>
        <v>0</v>
      </c>
    </row>
    <row r="31" spans="1:19" x14ac:dyDescent="0.25">
      <c r="A31" s="39" t="s">
        <v>15</v>
      </c>
      <c r="B31" s="39" t="s">
        <v>141</v>
      </c>
      <c r="C31" s="44">
        <v>600</v>
      </c>
      <c r="E31" s="11" t="str">
        <f t="shared" ref="E31" si="143">IF($B31="","","Union-Hrly - Vacation Hours")</f>
        <v>Union-Hrly - Vacation Hours</v>
      </c>
      <c r="F31" s="11">
        <f t="shared" ca="1" si="38"/>
        <v>2019</v>
      </c>
      <c r="G31" s="11" t="str">
        <f t="shared" si="24"/>
        <v>002060</v>
      </c>
      <c r="H31" s="33">
        <f>IF(G31="","",($C31*'VACSICK EST'!C$50))</f>
        <v>25.391119724481861</v>
      </c>
      <c r="I31" s="33">
        <f>IF(H31="","",($C31*'VACSICK EST'!D$50))</f>
        <v>27.057560084432978</v>
      </c>
      <c r="J31" s="33">
        <f>IF(I31="","",($C31*'VACSICK EST'!E$50))</f>
        <v>28.724000444384096</v>
      </c>
      <c r="K31" s="33">
        <f>IF(J31="","",($C31*'VACSICK EST'!F$50))</f>
        <v>41.760254780215028</v>
      </c>
      <c r="L31" s="33">
        <f>IF(K31="","",($C31*'VACSICK EST'!G$50))</f>
        <v>52.165755267803142</v>
      </c>
      <c r="M31" s="33">
        <f>IF(L31="","",($C31*'VACSICK EST'!H$50))</f>
        <v>58.931256249151353</v>
      </c>
      <c r="N31" s="33">
        <f>IF(M31="","",($C31*'VACSICK EST'!I$50))</f>
        <v>68.203083531866042</v>
      </c>
      <c r="O31" s="33">
        <f>IF(N31="","",($C31*'VACSICK EST'!J$50))</f>
        <v>46.172495093258938</v>
      </c>
      <c r="P31" s="33">
        <f>IF(O31="","",($C31*'VACSICK EST'!K$50))</f>
        <v>41.111454000074062</v>
      </c>
      <c r="Q31" s="33">
        <f>IF(P31="","",($C31*'VACSICK EST'!L$50))</f>
        <v>54.263248200861611</v>
      </c>
      <c r="R31" s="33">
        <f>IF(Q31="","",($C31*'VACSICK EST'!M$50))</f>
        <v>52.024539877300619</v>
      </c>
      <c r="S31" s="33">
        <f>IF(R31="","",($C31*'VACSICK EST'!N$50))</f>
        <v>104.19523274617026</v>
      </c>
    </row>
    <row r="32" spans="1:19" x14ac:dyDescent="0.25">
      <c r="A32" s="39" t="s">
        <v>15</v>
      </c>
      <c r="B32" s="39" t="s">
        <v>95</v>
      </c>
      <c r="C32" s="44">
        <v>160</v>
      </c>
      <c r="E32" s="11" t="str">
        <f t="shared" ref="E32" si="144">IF($B32="","","Union-Hrly - Sick Time Hours")</f>
        <v>Union-Hrly - Sick Time Hours</v>
      </c>
      <c r="F32" s="11">
        <f t="shared" ca="1" si="38"/>
        <v>2019</v>
      </c>
      <c r="G32" s="11" t="str">
        <f t="shared" si="24"/>
        <v>002060</v>
      </c>
      <c r="H32" s="33">
        <f>IF(G32="","",($C32*'VACSICK EST'!C$30))</f>
        <v>20.08251915948993</v>
      </c>
      <c r="I32" s="33">
        <f>IF(H32="","",($C32*'VACSICK EST'!D$30))</f>
        <v>17.301851438158501</v>
      </c>
      <c r="J32" s="33">
        <f>IF(I32="","",($C32*'VACSICK EST'!E$30))</f>
        <v>15.946531231906194</v>
      </c>
      <c r="K32" s="33">
        <f>IF(J32="","",($C32*'VACSICK EST'!F$30))</f>
        <v>14.1250917512754</v>
      </c>
      <c r="L32" s="33">
        <f>IF(K32="","",($C32*'VACSICK EST'!G$30))</f>
        <v>11.712796852418359</v>
      </c>
      <c r="M32" s="33">
        <f>IF(L32="","",($C32*'VACSICK EST'!H$30))</f>
        <v>10.871739695362969</v>
      </c>
      <c r="N32" s="33">
        <f>IF(M32="","",($C32*'VACSICK EST'!I$30))</f>
        <v>11.658088017397411</v>
      </c>
      <c r="O32" s="33">
        <f>IF(N32="","",($C32*'VACSICK EST'!J$30))</f>
        <v>12.52978212206453</v>
      </c>
      <c r="P32" s="33">
        <f>IF(O32="","",($C32*'VACSICK EST'!K$30))</f>
        <v>11.560341565493315</v>
      </c>
      <c r="Q32" s="33">
        <f>IF(P32="","",($C32*'VACSICK EST'!L$30))</f>
        <v>11.423934203507748</v>
      </c>
      <c r="R32" s="33">
        <f>IF(Q32="","",($C32*'VACSICK EST'!M$30))</f>
        <v>10.649257099611111</v>
      </c>
      <c r="S32" s="33">
        <f>IF(R32="","",($C32*'VACSICK EST'!N$30))</f>
        <v>12.138066863314535</v>
      </c>
    </row>
    <row r="33" spans="1:19" x14ac:dyDescent="0.25">
      <c r="A33" s="39" t="s">
        <v>16</v>
      </c>
      <c r="B33" s="39" t="s">
        <v>93</v>
      </c>
      <c r="C33" s="44">
        <v>6</v>
      </c>
      <c r="E33" s="11" t="str">
        <f t="shared" ref="E33" si="145">IF($B33="","","Union-Hrly - Headcount")</f>
        <v>Union-Hrly - Headcount</v>
      </c>
      <c r="F33" s="11">
        <f t="shared" ca="1" si="38"/>
        <v>2019</v>
      </c>
      <c r="G33" s="11" t="str">
        <f t="shared" si="24"/>
        <v>002120</v>
      </c>
      <c r="H33" s="13">
        <f t="shared" ref="H33" si="146">IF(G33="","",(IF($C33=0,0,$C33)))</f>
        <v>6</v>
      </c>
      <c r="I33" s="13">
        <f t="shared" ref="I33" si="147">IF(H33="","",(IF($C33=0,0,$C33)))</f>
        <v>6</v>
      </c>
      <c r="J33" s="13">
        <f t="shared" ref="J33" si="148">IF(I33="","",(IF($C33=0,0,$C33)))</f>
        <v>6</v>
      </c>
      <c r="K33" s="13">
        <f t="shared" ref="K33" si="149">IF(J33="","",(IF($C33=0,0,$C33)))</f>
        <v>6</v>
      </c>
      <c r="L33" s="13">
        <f t="shared" ref="L33" si="150">IF(K33="","",(IF($C33=0,0,$C33)))</f>
        <v>6</v>
      </c>
      <c r="M33" s="13">
        <f t="shared" ref="M33" si="151">IF(L33="","",(IF($C33=0,0,$C33)))</f>
        <v>6</v>
      </c>
      <c r="N33" s="13">
        <f t="shared" ref="N33" si="152">IF(M33="","",(IF($C33=0,0,$C33)))</f>
        <v>6</v>
      </c>
      <c r="O33" s="13">
        <f t="shared" ref="O33" si="153">IF(N33="","",(IF($C33=0,0,$C33)))</f>
        <v>6</v>
      </c>
      <c r="P33" s="13">
        <f t="shared" ref="P33" si="154">IF(O33="","",(IF($C33=0,0,$C33)))</f>
        <v>6</v>
      </c>
      <c r="Q33" s="13">
        <f t="shared" ref="Q33" si="155">IF(P33="","",(IF($C33=0,0,$C33)))</f>
        <v>6</v>
      </c>
      <c r="R33" s="13">
        <f t="shared" ref="R33" si="156">IF(Q33="","",(IF($C33=0,0,$C33)))</f>
        <v>6</v>
      </c>
      <c r="S33" s="13">
        <f t="shared" ref="S33" si="157">IF(R33="","",(IF($C33=0,0,$C33)))</f>
        <v>6</v>
      </c>
    </row>
    <row r="34" spans="1:19" x14ac:dyDescent="0.25">
      <c r="A34" s="39" t="s">
        <v>16</v>
      </c>
      <c r="B34" s="39" t="s">
        <v>92</v>
      </c>
      <c r="C34" s="44">
        <v>35.543333333333329</v>
      </c>
      <c r="E34" s="11" t="str">
        <f t="shared" ref="E34" si="158">IF(B34="","","Union-Hrly - Avg Hourly Rate")</f>
        <v>Union-Hrly - Avg Hourly Rate</v>
      </c>
      <c r="F34" s="11">
        <f t="shared" ca="1" si="38"/>
        <v>2019</v>
      </c>
      <c r="G34" s="11" t="str">
        <f t="shared" si="24"/>
        <v>002120</v>
      </c>
      <c r="H34" s="12">
        <f t="shared" ref="H34" si="159">IF(G34="","",(IF(C34=0,0,C34)*$G$4*$H$4*$I$4*$J$4))</f>
        <v>40.004334803433338</v>
      </c>
      <c r="I34" s="12">
        <f t="shared" ref="I34" si="160">IF(H34="","",(+H34))</f>
        <v>40.004334803433338</v>
      </c>
      <c r="J34" s="12">
        <f t="shared" ref="J34" si="161">IF(I34="","",(+I34))</f>
        <v>40.004334803433338</v>
      </c>
      <c r="K34" s="12">
        <f t="shared" ref="K34" si="162">IF(J34="","",(+J34))</f>
        <v>40.004334803433338</v>
      </c>
      <c r="L34" s="12">
        <f t="shared" ref="L34" si="163">IF(K34="","",(+K34))</f>
        <v>40.004334803433338</v>
      </c>
      <c r="M34" s="12">
        <f t="shared" ref="M34" si="164">IF(L34="","",(+L34))</f>
        <v>40.004334803433338</v>
      </c>
      <c r="N34" s="12">
        <f t="shared" ref="N34" si="165">IF(M34="","",(+M34))</f>
        <v>40.004334803433338</v>
      </c>
      <c r="O34" s="12">
        <f t="shared" ref="O34" si="166">IF(N34="","",(+N34))</f>
        <v>40.004334803433338</v>
      </c>
      <c r="P34" s="12">
        <f t="shared" ref="P34" si="167">IF(O34="","",(+O34))</f>
        <v>40.004334803433338</v>
      </c>
      <c r="Q34" s="12">
        <f t="shared" ref="Q34" si="168">IF(P34="","",(+P34))</f>
        <v>40.004334803433338</v>
      </c>
      <c r="R34" s="12">
        <f t="shared" ref="R34" si="169">IF(Q34="","",+Q34*$R$6)</f>
        <v>41.204464847536336</v>
      </c>
      <c r="S34" s="12">
        <f t="shared" ref="S34" si="170">IF(R34="","",+R34)</f>
        <v>41.204464847536336</v>
      </c>
    </row>
    <row r="35" spans="1:19" x14ac:dyDescent="0.25">
      <c r="A35" s="39" t="s">
        <v>16</v>
      </c>
      <c r="B35" s="39" t="s">
        <v>169</v>
      </c>
      <c r="C35" s="44"/>
      <c r="E35" s="11" t="str">
        <f t="shared" ref="E35" si="171">IF($B35="","","Union-Hrly - Other Offdty hrs/emp")</f>
        <v>Union-Hrly - Other Offdty hrs/emp</v>
      </c>
      <c r="F35" s="11">
        <f t="shared" ca="1" si="38"/>
        <v>2019</v>
      </c>
      <c r="G35" s="11" t="str">
        <f t="shared" si="24"/>
        <v>002120</v>
      </c>
      <c r="H35" s="36">
        <f t="shared" ref="H35:S35" si="172">IF(G35="","",IF(H$7="FEB",8,0))</f>
        <v>0</v>
      </c>
      <c r="I35" s="36">
        <f t="shared" si="172"/>
        <v>8</v>
      </c>
      <c r="J35" s="36">
        <f t="shared" si="172"/>
        <v>0</v>
      </c>
      <c r="K35" s="36">
        <f t="shared" si="172"/>
        <v>0</v>
      </c>
      <c r="L35" s="36">
        <f t="shared" si="172"/>
        <v>0</v>
      </c>
      <c r="M35" s="36">
        <f t="shared" si="172"/>
        <v>0</v>
      </c>
      <c r="N35" s="36">
        <f t="shared" si="172"/>
        <v>0</v>
      </c>
      <c r="O35" s="36">
        <f t="shared" si="172"/>
        <v>0</v>
      </c>
      <c r="P35" s="36">
        <f t="shared" si="172"/>
        <v>0</v>
      </c>
      <c r="Q35" s="36">
        <f t="shared" si="172"/>
        <v>0</v>
      </c>
      <c r="R35" s="36">
        <f t="shared" si="172"/>
        <v>0</v>
      </c>
      <c r="S35" s="36">
        <f t="shared" si="172"/>
        <v>0</v>
      </c>
    </row>
    <row r="36" spans="1:19" x14ac:dyDescent="0.25">
      <c r="A36" s="39" t="s">
        <v>16</v>
      </c>
      <c r="B36" s="39" t="s">
        <v>141</v>
      </c>
      <c r="C36" s="44">
        <v>1200</v>
      </c>
      <c r="E36" s="11" t="str">
        <f t="shared" ref="E36" si="173">IF($B36="","","Union-Hrly - Vacation Hours")</f>
        <v>Union-Hrly - Vacation Hours</v>
      </c>
      <c r="F36" s="11">
        <f t="shared" ca="1" si="38"/>
        <v>2019</v>
      </c>
      <c r="G36" s="11" t="str">
        <f t="shared" si="24"/>
        <v>002120</v>
      </c>
      <c r="H36" s="33">
        <f>IF(G36="","",($C36*'VACSICK EST'!C$50))</f>
        <v>50.782239448963722</v>
      </c>
      <c r="I36" s="33">
        <f>IF(H36="","",($C36*'VACSICK EST'!D$50))</f>
        <v>54.115120168865957</v>
      </c>
      <c r="J36" s="33">
        <f>IF(I36="","",($C36*'VACSICK EST'!E$50))</f>
        <v>57.448000888768192</v>
      </c>
      <c r="K36" s="33">
        <f>IF(J36="","",($C36*'VACSICK EST'!F$50))</f>
        <v>83.520509560430057</v>
      </c>
      <c r="L36" s="33">
        <f>IF(K36="","",($C36*'VACSICK EST'!G$50))</f>
        <v>104.33151053560628</v>
      </c>
      <c r="M36" s="33">
        <f>IF(L36="","",($C36*'VACSICK EST'!H$50))</f>
        <v>117.86251249830271</v>
      </c>
      <c r="N36" s="33">
        <f>IF(M36="","",($C36*'VACSICK EST'!I$50))</f>
        <v>136.40616706373208</v>
      </c>
      <c r="O36" s="33">
        <f>IF(N36="","",($C36*'VACSICK EST'!J$50))</f>
        <v>92.344990186517876</v>
      </c>
      <c r="P36" s="33">
        <f>IF(O36="","",($C36*'VACSICK EST'!K$50))</f>
        <v>82.222908000148124</v>
      </c>
      <c r="Q36" s="33">
        <f>IF(P36="","",($C36*'VACSICK EST'!L$50))</f>
        <v>108.52649640172322</v>
      </c>
      <c r="R36" s="33">
        <f>IF(Q36="","",($C36*'VACSICK EST'!M$50))</f>
        <v>104.04907975460124</v>
      </c>
      <c r="S36" s="33">
        <f>IF(R36="","",($C36*'VACSICK EST'!N$50))</f>
        <v>208.39046549234052</v>
      </c>
    </row>
    <row r="37" spans="1:19" x14ac:dyDescent="0.25">
      <c r="A37" s="39" t="s">
        <v>16</v>
      </c>
      <c r="B37" s="39" t="s">
        <v>95</v>
      </c>
      <c r="C37" s="44">
        <v>240</v>
      </c>
      <c r="E37" s="11" t="str">
        <f t="shared" ref="E37" si="174">IF($B37="","","Union-Hrly - Sick Time Hours")</f>
        <v>Union-Hrly - Sick Time Hours</v>
      </c>
      <c r="F37" s="11">
        <f t="shared" ca="1" si="38"/>
        <v>2019</v>
      </c>
      <c r="G37" s="11" t="str">
        <f t="shared" si="24"/>
        <v>002120</v>
      </c>
      <c r="H37" s="33">
        <f>IF(G37="","",($C37*'VACSICK EST'!C$30))</f>
        <v>30.123778739234897</v>
      </c>
      <c r="I37" s="33">
        <f>IF(H37="","",($C37*'VACSICK EST'!D$30))</f>
        <v>25.952777157237751</v>
      </c>
      <c r="J37" s="33">
        <f>IF(I37="","",($C37*'VACSICK EST'!E$30))</f>
        <v>23.919796847859292</v>
      </c>
      <c r="K37" s="33">
        <f>IF(J37="","",($C37*'VACSICK EST'!F$30))</f>
        <v>21.187637626913101</v>
      </c>
      <c r="L37" s="33">
        <f>IF(K37="","",($C37*'VACSICK EST'!G$30))</f>
        <v>17.569195278627539</v>
      </c>
      <c r="M37" s="33">
        <f>IF(L37="","",($C37*'VACSICK EST'!H$30))</f>
        <v>16.307609543044453</v>
      </c>
      <c r="N37" s="33">
        <f>IF(M37="","",($C37*'VACSICK EST'!I$30))</f>
        <v>17.487132026096116</v>
      </c>
      <c r="O37" s="33">
        <f>IF(N37="","",($C37*'VACSICK EST'!J$30))</f>
        <v>18.794673183096794</v>
      </c>
      <c r="P37" s="33">
        <f>IF(O37="","",($C37*'VACSICK EST'!K$30))</f>
        <v>17.340512348239972</v>
      </c>
      <c r="Q37" s="33">
        <f>IF(P37="","",($C37*'VACSICK EST'!L$30))</f>
        <v>17.135901305261623</v>
      </c>
      <c r="R37" s="33">
        <f>IF(Q37="","",($C37*'VACSICK EST'!M$30))</f>
        <v>15.973885649416667</v>
      </c>
      <c r="S37" s="33">
        <f>IF(R37="","",($C37*'VACSICK EST'!N$30))</f>
        <v>18.207100294971802</v>
      </c>
    </row>
    <row r="38" spans="1:19" x14ac:dyDescent="0.25">
      <c r="A38" s="39" t="s">
        <v>18</v>
      </c>
      <c r="B38" s="39" t="s">
        <v>93</v>
      </c>
      <c r="C38" s="44">
        <v>6</v>
      </c>
      <c r="E38" s="11" t="str">
        <f t="shared" ref="E38" si="175">IF($B38="","","Union-Hrly - Headcount")</f>
        <v>Union-Hrly - Headcount</v>
      </c>
      <c r="F38" s="11">
        <f t="shared" ca="1" si="38"/>
        <v>2019</v>
      </c>
      <c r="G38" s="11" t="str">
        <f t="shared" si="24"/>
        <v>002281</v>
      </c>
      <c r="H38" s="13">
        <f t="shared" ref="H38" si="176">IF(G38="","",(IF($C38=0,0,$C38)))</f>
        <v>6</v>
      </c>
      <c r="I38" s="13">
        <f t="shared" ref="I38" si="177">IF(H38="","",(IF($C38=0,0,$C38)))</f>
        <v>6</v>
      </c>
      <c r="J38" s="13">
        <f t="shared" ref="J38" si="178">IF(I38="","",(IF($C38=0,0,$C38)))</f>
        <v>6</v>
      </c>
      <c r="K38" s="13">
        <f t="shared" ref="K38" si="179">IF(J38="","",(IF($C38=0,0,$C38)))</f>
        <v>6</v>
      </c>
      <c r="L38" s="13">
        <f t="shared" ref="L38" si="180">IF(K38="","",(IF($C38=0,0,$C38)))</f>
        <v>6</v>
      </c>
      <c r="M38" s="13">
        <f t="shared" ref="M38" si="181">IF(L38="","",(IF($C38=0,0,$C38)))</f>
        <v>6</v>
      </c>
      <c r="N38" s="13">
        <f t="shared" ref="N38" si="182">IF(M38="","",(IF($C38=0,0,$C38)))</f>
        <v>6</v>
      </c>
      <c r="O38" s="13">
        <f t="shared" ref="O38" si="183">IF(N38="","",(IF($C38=0,0,$C38)))</f>
        <v>6</v>
      </c>
      <c r="P38" s="13">
        <f t="shared" ref="P38" si="184">IF(O38="","",(IF($C38=0,0,$C38)))</f>
        <v>6</v>
      </c>
      <c r="Q38" s="13">
        <f t="shared" ref="Q38" si="185">IF(P38="","",(IF($C38=0,0,$C38)))</f>
        <v>6</v>
      </c>
      <c r="R38" s="13">
        <f t="shared" ref="R38" si="186">IF(Q38="","",(IF($C38=0,0,$C38)))</f>
        <v>6</v>
      </c>
      <c r="S38" s="13">
        <f t="shared" ref="S38" si="187">IF(R38="","",(IF($C38=0,0,$C38)))</f>
        <v>6</v>
      </c>
    </row>
    <row r="39" spans="1:19" x14ac:dyDescent="0.25">
      <c r="A39" s="39" t="s">
        <v>18</v>
      </c>
      <c r="B39" s="39" t="s">
        <v>92</v>
      </c>
      <c r="C39" s="44">
        <v>35.29</v>
      </c>
      <c r="E39" s="11" t="str">
        <f t="shared" ref="E39" si="188">IF(B39="","","Union-Hrly - Avg Hourly Rate")</f>
        <v>Union-Hrly - Avg Hourly Rate</v>
      </c>
      <c r="F39" s="11">
        <f t="shared" ca="1" si="38"/>
        <v>2019</v>
      </c>
      <c r="G39" s="11" t="str">
        <f t="shared" si="24"/>
        <v>002281</v>
      </c>
      <c r="H39" s="12">
        <f t="shared" ref="H39" si="189">IF(G39="","",(IF(C39=0,0,C39)*$G$4*$H$4*$I$4*$J$4))</f>
        <v>39.719205904900001</v>
      </c>
      <c r="I39" s="12">
        <f t="shared" ref="I39" si="190">IF(H39="","",(+H39))</f>
        <v>39.719205904900001</v>
      </c>
      <c r="J39" s="12">
        <f t="shared" ref="J39" si="191">IF(I39="","",(+I39))</f>
        <v>39.719205904900001</v>
      </c>
      <c r="K39" s="12">
        <f t="shared" ref="K39" si="192">IF(J39="","",(+J39))</f>
        <v>39.719205904900001</v>
      </c>
      <c r="L39" s="12">
        <f t="shared" ref="L39" si="193">IF(K39="","",(+K39))</f>
        <v>39.719205904900001</v>
      </c>
      <c r="M39" s="12">
        <f t="shared" ref="M39" si="194">IF(L39="","",(+L39))</f>
        <v>39.719205904900001</v>
      </c>
      <c r="N39" s="12">
        <f t="shared" ref="N39" si="195">IF(M39="","",(+M39))</f>
        <v>39.719205904900001</v>
      </c>
      <c r="O39" s="12">
        <f t="shared" ref="O39" si="196">IF(N39="","",(+N39))</f>
        <v>39.719205904900001</v>
      </c>
      <c r="P39" s="12">
        <f t="shared" ref="P39" si="197">IF(O39="","",(+O39))</f>
        <v>39.719205904900001</v>
      </c>
      <c r="Q39" s="12">
        <f t="shared" ref="Q39" si="198">IF(P39="","",(+P39))</f>
        <v>39.719205904900001</v>
      </c>
      <c r="R39" s="12">
        <f t="shared" ref="R39" si="199">IF(Q39="","",+Q39*$R$6)</f>
        <v>40.910782082047</v>
      </c>
      <c r="S39" s="12">
        <f t="shared" ref="S39" si="200">IF(R39="","",+R39)</f>
        <v>40.910782082047</v>
      </c>
    </row>
    <row r="40" spans="1:19" x14ac:dyDescent="0.25">
      <c r="A40" s="39" t="s">
        <v>18</v>
      </c>
      <c r="B40" s="39" t="s">
        <v>169</v>
      </c>
      <c r="C40" s="44"/>
      <c r="E40" s="11" t="str">
        <f t="shared" ref="E40" si="201">IF($B40="","","Union-Hrly - Other Offdty hrs/emp")</f>
        <v>Union-Hrly - Other Offdty hrs/emp</v>
      </c>
      <c r="F40" s="11">
        <f t="shared" ca="1" si="38"/>
        <v>2019</v>
      </c>
      <c r="G40" s="11" t="str">
        <f t="shared" si="24"/>
        <v>002281</v>
      </c>
      <c r="H40" s="36">
        <f t="shared" ref="H40:S40" si="202">IF(G40="","",IF(H$7="FEB",8,0))</f>
        <v>0</v>
      </c>
      <c r="I40" s="36">
        <f t="shared" si="202"/>
        <v>8</v>
      </c>
      <c r="J40" s="36">
        <f t="shared" si="202"/>
        <v>0</v>
      </c>
      <c r="K40" s="36">
        <f t="shared" si="202"/>
        <v>0</v>
      </c>
      <c r="L40" s="36">
        <f t="shared" si="202"/>
        <v>0</v>
      </c>
      <c r="M40" s="36">
        <f t="shared" si="202"/>
        <v>0</v>
      </c>
      <c r="N40" s="36">
        <f t="shared" si="202"/>
        <v>0</v>
      </c>
      <c r="O40" s="36">
        <f t="shared" si="202"/>
        <v>0</v>
      </c>
      <c r="P40" s="36">
        <f t="shared" si="202"/>
        <v>0</v>
      </c>
      <c r="Q40" s="36">
        <f t="shared" si="202"/>
        <v>0</v>
      </c>
      <c r="R40" s="36">
        <f t="shared" si="202"/>
        <v>0</v>
      </c>
      <c r="S40" s="36">
        <f t="shared" si="202"/>
        <v>0</v>
      </c>
    </row>
    <row r="41" spans="1:19" x14ac:dyDescent="0.25">
      <c r="A41" s="39" t="s">
        <v>18</v>
      </c>
      <c r="B41" s="39" t="s">
        <v>141</v>
      </c>
      <c r="C41" s="44">
        <v>1200</v>
      </c>
      <c r="E41" s="11" t="str">
        <f t="shared" ref="E41" si="203">IF($B41="","","Union-Hrly - Vacation Hours")</f>
        <v>Union-Hrly - Vacation Hours</v>
      </c>
      <c r="F41" s="11">
        <f t="shared" ca="1" si="38"/>
        <v>2019</v>
      </c>
      <c r="G41" s="11" t="str">
        <f t="shared" si="24"/>
        <v>002281</v>
      </c>
      <c r="H41" s="33">
        <f>IF(G41="","",($C41*'VACSICK EST'!C$50))</f>
        <v>50.782239448963722</v>
      </c>
      <c r="I41" s="33">
        <f>IF(H41="","",($C41*'VACSICK EST'!D$50))</f>
        <v>54.115120168865957</v>
      </c>
      <c r="J41" s="33">
        <f>IF(I41="","",($C41*'VACSICK EST'!E$50))</f>
        <v>57.448000888768192</v>
      </c>
      <c r="K41" s="33">
        <f>IF(J41="","",($C41*'VACSICK EST'!F$50))</f>
        <v>83.520509560430057</v>
      </c>
      <c r="L41" s="33">
        <f>IF(K41="","",($C41*'VACSICK EST'!G$50))</f>
        <v>104.33151053560628</v>
      </c>
      <c r="M41" s="33">
        <f>IF(L41="","",($C41*'VACSICK EST'!H$50))</f>
        <v>117.86251249830271</v>
      </c>
      <c r="N41" s="33">
        <f>IF(M41="","",($C41*'VACSICK EST'!I$50))</f>
        <v>136.40616706373208</v>
      </c>
      <c r="O41" s="33">
        <f>IF(N41="","",($C41*'VACSICK EST'!J$50))</f>
        <v>92.344990186517876</v>
      </c>
      <c r="P41" s="33">
        <f>IF(O41="","",($C41*'VACSICK EST'!K$50))</f>
        <v>82.222908000148124</v>
      </c>
      <c r="Q41" s="33">
        <f>IF(P41="","",($C41*'VACSICK EST'!L$50))</f>
        <v>108.52649640172322</v>
      </c>
      <c r="R41" s="33">
        <f>IF(Q41="","",($C41*'VACSICK EST'!M$50))</f>
        <v>104.04907975460124</v>
      </c>
      <c r="S41" s="33">
        <f>IF(R41="","",($C41*'VACSICK EST'!N$50))</f>
        <v>208.39046549234052</v>
      </c>
    </row>
    <row r="42" spans="1:19" x14ac:dyDescent="0.25">
      <c r="A42" s="39" t="s">
        <v>18</v>
      </c>
      <c r="B42" s="39" t="s">
        <v>95</v>
      </c>
      <c r="C42" s="44">
        <v>240</v>
      </c>
      <c r="E42" s="11" t="str">
        <f t="shared" ref="E42" si="204">IF($B42="","","Union-Hrly - Sick Time Hours")</f>
        <v>Union-Hrly - Sick Time Hours</v>
      </c>
      <c r="F42" s="11">
        <f t="shared" ca="1" si="38"/>
        <v>2019</v>
      </c>
      <c r="G42" s="11" t="str">
        <f t="shared" si="24"/>
        <v>002281</v>
      </c>
      <c r="H42" s="33">
        <f>IF(G42="","",($C42*'VACSICK EST'!C$30))</f>
        <v>30.123778739234897</v>
      </c>
      <c r="I42" s="33">
        <f>IF(H42="","",($C42*'VACSICK EST'!D$30))</f>
        <v>25.952777157237751</v>
      </c>
      <c r="J42" s="33">
        <f>IF(I42="","",($C42*'VACSICK EST'!E$30))</f>
        <v>23.919796847859292</v>
      </c>
      <c r="K42" s="33">
        <f>IF(J42="","",($C42*'VACSICK EST'!F$30))</f>
        <v>21.187637626913101</v>
      </c>
      <c r="L42" s="33">
        <f>IF(K42="","",($C42*'VACSICK EST'!G$30))</f>
        <v>17.569195278627539</v>
      </c>
      <c r="M42" s="33">
        <f>IF(L42="","",($C42*'VACSICK EST'!H$30))</f>
        <v>16.307609543044453</v>
      </c>
      <c r="N42" s="33">
        <f>IF(M42="","",($C42*'VACSICK EST'!I$30))</f>
        <v>17.487132026096116</v>
      </c>
      <c r="O42" s="33">
        <f>IF(N42="","",($C42*'VACSICK EST'!J$30))</f>
        <v>18.794673183096794</v>
      </c>
      <c r="P42" s="33">
        <f>IF(O42="","",($C42*'VACSICK EST'!K$30))</f>
        <v>17.340512348239972</v>
      </c>
      <c r="Q42" s="33">
        <f>IF(P42="","",($C42*'VACSICK EST'!L$30))</f>
        <v>17.135901305261623</v>
      </c>
      <c r="R42" s="33">
        <f>IF(Q42="","",($C42*'VACSICK EST'!M$30))</f>
        <v>15.973885649416667</v>
      </c>
      <c r="S42" s="33">
        <f>IF(R42="","",($C42*'VACSICK EST'!N$30))</f>
        <v>18.207100294971802</v>
      </c>
    </row>
    <row r="43" spans="1:19" x14ac:dyDescent="0.25">
      <c r="A43" s="39" t="s">
        <v>19</v>
      </c>
      <c r="B43" s="39" t="s">
        <v>93</v>
      </c>
      <c r="C43" s="44">
        <v>13</v>
      </c>
      <c r="E43" s="11" t="str">
        <f t="shared" ref="E43" si="205">IF($B43="","","Union-Hrly - Headcount")</f>
        <v>Union-Hrly - Headcount</v>
      </c>
      <c r="F43" s="11">
        <f t="shared" ca="1" si="38"/>
        <v>2019</v>
      </c>
      <c r="G43" s="11" t="str">
        <f t="shared" si="24"/>
        <v>002282</v>
      </c>
      <c r="H43" s="13">
        <f t="shared" ref="H43" si="206">IF(G43="","",(IF($C43=0,0,$C43)))</f>
        <v>13</v>
      </c>
      <c r="I43" s="13">
        <f t="shared" ref="I43" si="207">IF(H43="","",(IF($C43=0,0,$C43)))</f>
        <v>13</v>
      </c>
      <c r="J43" s="13">
        <f t="shared" ref="J43" si="208">IF(I43="","",(IF($C43=0,0,$C43)))</f>
        <v>13</v>
      </c>
      <c r="K43" s="13">
        <f t="shared" ref="K43" si="209">IF(J43="","",(IF($C43=0,0,$C43)))</f>
        <v>13</v>
      </c>
      <c r="L43" s="13">
        <f t="shared" ref="L43" si="210">IF(K43="","",(IF($C43=0,0,$C43)))</f>
        <v>13</v>
      </c>
      <c r="M43" s="13">
        <f t="shared" ref="M43" si="211">IF(L43="","",(IF($C43=0,0,$C43)))</f>
        <v>13</v>
      </c>
      <c r="N43" s="13">
        <f t="shared" ref="N43" si="212">IF(M43="","",(IF($C43=0,0,$C43)))</f>
        <v>13</v>
      </c>
      <c r="O43" s="13">
        <f t="shared" ref="O43" si="213">IF(N43="","",(IF($C43=0,0,$C43)))</f>
        <v>13</v>
      </c>
      <c r="P43" s="13">
        <f t="shared" ref="P43" si="214">IF(O43="","",(IF($C43=0,0,$C43)))</f>
        <v>13</v>
      </c>
      <c r="Q43" s="13">
        <f t="shared" ref="Q43" si="215">IF(P43="","",(IF($C43=0,0,$C43)))</f>
        <v>13</v>
      </c>
      <c r="R43" s="13">
        <f t="shared" ref="R43" si="216">IF(Q43="","",(IF($C43=0,0,$C43)))</f>
        <v>13</v>
      </c>
      <c r="S43" s="13">
        <f t="shared" ref="S43" si="217">IF(R43="","",(IF($C43=0,0,$C43)))</f>
        <v>13</v>
      </c>
    </row>
    <row r="44" spans="1:19" x14ac:dyDescent="0.25">
      <c r="A44" s="39" t="s">
        <v>19</v>
      </c>
      <c r="B44" s="39" t="s">
        <v>92</v>
      </c>
      <c r="C44" s="44">
        <v>33.710000000000008</v>
      </c>
      <c r="E44" s="11" t="str">
        <f t="shared" ref="E44" si="218">IF(B44="","","Union-Hrly - Avg Hourly Rate")</f>
        <v>Union-Hrly - Avg Hourly Rate</v>
      </c>
      <c r="F44" s="11">
        <f t="shared" ca="1" si="38"/>
        <v>2019</v>
      </c>
      <c r="G44" s="11" t="str">
        <f t="shared" si="24"/>
        <v>002282</v>
      </c>
      <c r="H44" s="12">
        <f t="shared" ref="H44" si="219">IF(G44="","",(IF(C44=0,0,C44)*$G$4*$H$4*$I$4*$J$4))</f>
        <v>37.940901985100012</v>
      </c>
      <c r="I44" s="12">
        <f t="shared" ref="I44" si="220">IF(H44="","",(+H44))</f>
        <v>37.940901985100012</v>
      </c>
      <c r="J44" s="12">
        <f t="shared" ref="J44" si="221">IF(I44="","",(+I44))</f>
        <v>37.940901985100012</v>
      </c>
      <c r="K44" s="12">
        <f t="shared" ref="K44" si="222">IF(J44="","",(+J44))</f>
        <v>37.940901985100012</v>
      </c>
      <c r="L44" s="12">
        <f t="shared" ref="L44" si="223">IF(K44="","",(+K44))</f>
        <v>37.940901985100012</v>
      </c>
      <c r="M44" s="12">
        <f t="shared" ref="M44" si="224">IF(L44="","",(+L44))</f>
        <v>37.940901985100012</v>
      </c>
      <c r="N44" s="12">
        <f t="shared" ref="N44" si="225">IF(M44="","",(+M44))</f>
        <v>37.940901985100012</v>
      </c>
      <c r="O44" s="12">
        <f t="shared" ref="O44" si="226">IF(N44="","",(+N44))</f>
        <v>37.940901985100012</v>
      </c>
      <c r="P44" s="12">
        <f t="shared" ref="P44" si="227">IF(O44="","",(+O44))</f>
        <v>37.940901985100012</v>
      </c>
      <c r="Q44" s="12">
        <f t="shared" ref="Q44" si="228">IF(P44="","",(+P44))</f>
        <v>37.940901985100012</v>
      </c>
      <c r="R44" s="12">
        <f t="shared" ref="R44" si="229">IF(Q44="","",+Q44*$R$6)</f>
        <v>39.079129044653016</v>
      </c>
      <c r="S44" s="12">
        <f t="shared" ref="S44" si="230">IF(R44="","",+R44)</f>
        <v>39.079129044653016</v>
      </c>
    </row>
    <row r="45" spans="1:19" x14ac:dyDescent="0.25">
      <c r="A45" s="39" t="s">
        <v>19</v>
      </c>
      <c r="B45" s="39" t="s">
        <v>169</v>
      </c>
      <c r="C45" s="44"/>
      <c r="E45" s="11" t="str">
        <f t="shared" ref="E45" si="231">IF($B45="","","Union-Hrly - Other Offdty hrs/emp")</f>
        <v>Union-Hrly - Other Offdty hrs/emp</v>
      </c>
      <c r="F45" s="11">
        <f t="shared" ca="1" si="38"/>
        <v>2019</v>
      </c>
      <c r="G45" s="11" t="str">
        <f t="shared" si="24"/>
        <v>002282</v>
      </c>
      <c r="H45" s="36">
        <f t="shared" ref="H45:S45" si="232">IF(G45="","",IF(H$7="FEB",8,0))</f>
        <v>0</v>
      </c>
      <c r="I45" s="36">
        <f t="shared" si="232"/>
        <v>8</v>
      </c>
      <c r="J45" s="36">
        <f t="shared" si="232"/>
        <v>0</v>
      </c>
      <c r="K45" s="36">
        <f t="shared" si="232"/>
        <v>0</v>
      </c>
      <c r="L45" s="36">
        <f t="shared" si="232"/>
        <v>0</v>
      </c>
      <c r="M45" s="36">
        <f t="shared" si="232"/>
        <v>0</v>
      </c>
      <c r="N45" s="36">
        <f t="shared" si="232"/>
        <v>0</v>
      </c>
      <c r="O45" s="36">
        <f t="shared" si="232"/>
        <v>0</v>
      </c>
      <c r="P45" s="36">
        <f t="shared" si="232"/>
        <v>0</v>
      </c>
      <c r="Q45" s="36">
        <f t="shared" si="232"/>
        <v>0</v>
      </c>
      <c r="R45" s="36">
        <f t="shared" si="232"/>
        <v>0</v>
      </c>
      <c r="S45" s="36">
        <f t="shared" si="232"/>
        <v>0</v>
      </c>
    </row>
    <row r="46" spans="1:19" x14ac:dyDescent="0.25">
      <c r="A46" s="39" t="s">
        <v>19</v>
      </c>
      <c r="B46" s="39" t="s">
        <v>141</v>
      </c>
      <c r="C46" s="44">
        <v>2240</v>
      </c>
      <c r="E46" s="11" t="str">
        <f t="shared" ref="E46" si="233">IF($B46="","","Union-Hrly - Vacation Hours")</f>
        <v>Union-Hrly - Vacation Hours</v>
      </c>
      <c r="F46" s="11">
        <f t="shared" ca="1" si="38"/>
        <v>2019</v>
      </c>
      <c r="G46" s="11" t="str">
        <f t="shared" si="24"/>
        <v>002282</v>
      </c>
      <c r="H46" s="33">
        <f>IF(G46="","",($C46*'VACSICK EST'!C$50))</f>
        <v>94.793513638065619</v>
      </c>
      <c r="I46" s="33">
        <f>IF(H46="","",($C46*'VACSICK EST'!D$50))</f>
        <v>101.01489098188313</v>
      </c>
      <c r="J46" s="33">
        <f>IF(I46="","",($C46*'VACSICK EST'!E$50))</f>
        <v>107.23626832570062</v>
      </c>
      <c r="K46" s="33">
        <f>IF(J46="","",($C46*'VACSICK EST'!F$50))</f>
        <v>155.90495117946944</v>
      </c>
      <c r="L46" s="33">
        <f>IF(K46="","",($C46*'VACSICK EST'!G$50))</f>
        <v>194.7521529997984</v>
      </c>
      <c r="M46" s="33">
        <f>IF(L46="","",($C46*'VACSICK EST'!H$50))</f>
        <v>220.01002333016504</v>
      </c>
      <c r="N46" s="33">
        <f>IF(M46="","",($C46*'VACSICK EST'!I$50))</f>
        <v>254.62484518563323</v>
      </c>
      <c r="O46" s="33">
        <f>IF(N46="","",($C46*'VACSICK EST'!J$50))</f>
        <v>172.37731501483339</v>
      </c>
      <c r="P46" s="33">
        <f>IF(O46="","",($C46*'VACSICK EST'!K$50))</f>
        <v>153.48276160027649</v>
      </c>
      <c r="Q46" s="33">
        <f>IF(P46="","",($C46*'VACSICK EST'!L$50))</f>
        <v>202.58279328321669</v>
      </c>
      <c r="R46" s="33">
        <f>IF(Q46="","",($C46*'VACSICK EST'!M$50))</f>
        <v>194.22494887525562</v>
      </c>
      <c r="S46" s="33">
        <f>IF(R46="","",($C46*'VACSICK EST'!N$50))</f>
        <v>388.99553558570233</v>
      </c>
    </row>
    <row r="47" spans="1:19" x14ac:dyDescent="0.25">
      <c r="A47" s="39" t="s">
        <v>19</v>
      </c>
      <c r="B47" s="39" t="s">
        <v>95</v>
      </c>
      <c r="C47" s="44">
        <v>520</v>
      </c>
      <c r="E47" s="11" t="str">
        <f t="shared" ref="E47" si="234">IF($B47="","","Union-Hrly - Sick Time Hours")</f>
        <v>Union-Hrly - Sick Time Hours</v>
      </c>
      <c r="F47" s="11">
        <f t="shared" ca="1" si="38"/>
        <v>2019</v>
      </c>
      <c r="G47" s="11" t="str">
        <f t="shared" si="24"/>
        <v>002282</v>
      </c>
      <c r="H47" s="33">
        <f>IF(G47="","",($C47*'VACSICK EST'!C$30))</f>
        <v>65.268187268342274</v>
      </c>
      <c r="I47" s="33">
        <f>IF(H47="","",($C47*'VACSICK EST'!D$30))</f>
        <v>56.231017174015122</v>
      </c>
      <c r="J47" s="33">
        <f>IF(I47="","",($C47*'VACSICK EST'!E$30))</f>
        <v>51.826226503695132</v>
      </c>
      <c r="K47" s="33">
        <f>IF(J47="","",($C47*'VACSICK EST'!F$30))</f>
        <v>45.906548191645051</v>
      </c>
      <c r="L47" s="33">
        <f>IF(K47="","",($C47*'VACSICK EST'!G$30))</f>
        <v>38.06658977035967</v>
      </c>
      <c r="M47" s="33">
        <f>IF(L47="","",($C47*'VACSICK EST'!H$30))</f>
        <v>35.33315400992965</v>
      </c>
      <c r="N47" s="33">
        <f>IF(M47="","",($C47*'VACSICK EST'!I$30))</f>
        <v>37.888786056541583</v>
      </c>
      <c r="O47" s="33">
        <f>IF(N47="","",($C47*'VACSICK EST'!J$30))</f>
        <v>40.721791896709725</v>
      </c>
      <c r="P47" s="33">
        <f>IF(O47="","",($C47*'VACSICK EST'!K$30))</f>
        <v>37.57111008785327</v>
      </c>
      <c r="Q47" s="33">
        <f>IF(P47="","",($C47*'VACSICK EST'!L$30))</f>
        <v>37.127786161400181</v>
      </c>
      <c r="R47" s="33">
        <f>IF(Q47="","",($C47*'VACSICK EST'!M$30))</f>
        <v>34.610085573736114</v>
      </c>
      <c r="S47" s="33">
        <f>IF(R47="","",($C47*'VACSICK EST'!N$30))</f>
        <v>39.448717305772234</v>
      </c>
    </row>
    <row r="48" spans="1:19" x14ac:dyDescent="0.25">
      <c r="A48" s="39" t="s">
        <v>20</v>
      </c>
      <c r="B48" s="39" t="s">
        <v>93</v>
      </c>
      <c r="C48" s="44">
        <v>73</v>
      </c>
      <c r="E48" s="11" t="str">
        <f t="shared" ref="E48" si="235">IF($B48="","","Union-Hrly - Headcount")</f>
        <v>Union-Hrly - Headcount</v>
      </c>
      <c r="F48" s="11">
        <f t="shared" ca="1" si="38"/>
        <v>2019</v>
      </c>
      <c r="G48" s="11" t="str">
        <f t="shared" si="24"/>
        <v>002320</v>
      </c>
      <c r="H48" s="13">
        <f t="shared" ref="H48" si="236">IF(G48="","",(IF($C48=0,0,$C48)))</f>
        <v>73</v>
      </c>
      <c r="I48" s="13">
        <f t="shared" ref="I48" si="237">IF(H48="","",(IF($C48=0,0,$C48)))</f>
        <v>73</v>
      </c>
      <c r="J48" s="13">
        <f t="shared" ref="J48" si="238">IF(I48="","",(IF($C48=0,0,$C48)))</f>
        <v>73</v>
      </c>
      <c r="K48" s="13">
        <f t="shared" ref="K48" si="239">IF(J48="","",(IF($C48=0,0,$C48)))</f>
        <v>73</v>
      </c>
      <c r="L48" s="13">
        <f t="shared" ref="L48" si="240">IF(K48="","",(IF($C48=0,0,$C48)))</f>
        <v>73</v>
      </c>
      <c r="M48" s="13">
        <f t="shared" ref="M48" si="241">IF(L48="","",(IF($C48=0,0,$C48)))</f>
        <v>73</v>
      </c>
      <c r="N48" s="13">
        <f t="shared" ref="N48" si="242">IF(M48="","",(IF($C48=0,0,$C48)))</f>
        <v>73</v>
      </c>
      <c r="O48" s="13">
        <f t="shared" ref="O48" si="243">IF(N48="","",(IF($C48=0,0,$C48)))</f>
        <v>73</v>
      </c>
      <c r="P48" s="13">
        <f t="shared" ref="P48" si="244">IF(O48="","",(IF($C48=0,0,$C48)))</f>
        <v>73</v>
      </c>
      <c r="Q48" s="13">
        <f t="shared" ref="Q48" si="245">IF(P48="","",(IF($C48=0,0,$C48)))</f>
        <v>73</v>
      </c>
      <c r="R48" s="13">
        <f t="shared" ref="R48" si="246">IF(Q48="","",(IF($C48=0,0,$C48)))</f>
        <v>73</v>
      </c>
      <c r="S48" s="13">
        <f t="shared" ref="S48" si="247">IF(R48="","",(IF($C48=0,0,$C48)))</f>
        <v>73</v>
      </c>
    </row>
    <row r="49" spans="1:19" x14ac:dyDescent="0.25">
      <c r="A49" s="39" t="s">
        <v>20</v>
      </c>
      <c r="B49" s="39" t="s">
        <v>92</v>
      </c>
      <c r="C49" s="44">
        <v>33.195753424657532</v>
      </c>
      <c r="E49" s="11" t="str">
        <f t="shared" ref="E49" si="248">IF(B49="","","Union-Hrly - Avg Hourly Rate")</f>
        <v>Union-Hrly - Avg Hourly Rate</v>
      </c>
      <c r="F49" s="11">
        <f t="shared" ca="1" si="38"/>
        <v>2019</v>
      </c>
      <c r="G49" s="11" t="str">
        <f t="shared" si="24"/>
        <v>002320</v>
      </c>
      <c r="H49" s="12">
        <f t="shared" ref="H49" si="249">IF(G49="","",(IF(C49=0,0,C49)*$G$4*$H$4*$I$4*$J$4))</f>
        <v>37.362112934039722</v>
      </c>
      <c r="I49" s="12">
        <f t="shared" ref="I49" si="250">IF(H49="","",(+H49))</f>
        <v>37.362112934039722</v>
      </c>
      <c r="J49" s="12">
        <f t="shared" ref="J49" si="251">IF(I49="","",(+I49))</f>
        <v>37.362112934039722</v>
      </c>
      <c r="K49" s="12">
        <f t="shared" ref="K49" si="252">IF(J49="","",(+J49))</f>
        <v>37.362112934039722</v>
      </c>
      <c r="L49" s="12">
        <f t="shared" ref="L49" si="253">IF(K49="","",(+K49))</f>
        <v>37.362112934039722</v>
      </c>
      <c r="M49" s="12">
        <f t="shared" ref="M49" si="254">IF(L49="","",(+L49))</f>
        <v>37.362112934039722</v>
      </c>
      <c r="N49" s="12">
        <f t="shared" ref="N49" si="255">IF(M49="","",(+M49))</f>
        <v>37.362112934039722</v>
      </c>
      <c r="O49" s="12">
        <f t="shared" ref="O49" si="256">IF(N49="","",(+N49))</f>
        <v>37.362112934039722</v>
      </c>
      <c r="P49" s="12">
        <f t="shared" ref="P49" si="257">IF(O49="","",(+O49))</f>
        <v>37.362112934039722</v>
      </c>
      <c r="Q49" s="12">
        <f t="shared" ref="Q49" si="258">IF(P49="","",(+P49))</f>
        <v>37.362112934039722</v>
      </c>
      <c r="R49" s="12">
        <f t="shared" ref="R49" si="259">IF(Q49="","",+Q49*$R$6)</f>
        <v>38.482976322060914</v>
      </c>
      <c r="S49" s="12">
        <f t="shared" ref="S49" si="260">IF(R49="","",+R49)</f>
        <v>38.482976322060914</v>
      </c>
    </row>
    <row r="50" spans="1:19" x14ac:dyDescent="0.25">
      <c r="A50" s="39" t="s">
        <v>20</v>
      </c>
      <c r="B50" s="39" t="s">
        <v>169</v>
      </c>
      <c r="C50" s="44"/>
      <c r="E50" s="11" t="str">
        <f t="shared" ref="E50" si="261">IF($B50="","","Union-Hrly - Other Offdty hrs/emp")</f>
        <v>Union-Hrly - Other Offdty hrs/emp</v>
      </c>
      <c r="F50" s="11">
        <f t="shared" ca="1" si="38"/>
        <v>2019</v>
      </c>
      <c r="G50" s="11" t="str">
        <f t="shared" si="24"/>
        <v>002320</v>
      </c>
      <c r="H50" s="36">
        <f t="shared" ref="H50:S50" si="262">IF(G50="","",IF(H$7="FEB",8,0))</f>
        <v>0</v>
      </c>
      <c r="I50" s="36">
        <f t="shared" si="262"/>
        <v>8</v>
      </c>
      <c r="J50" s="36">
        <f t="shared" si="262"/>
        <v>0</v>
      </c>
      <c r="K50" s="36">
        <f t="shared" si="262"/>
        <v>0</v>
      </c>
      <c r="L50" s="36">
        <f t="shared" si="262"/>
        <v>0</v>
      </c>
      <c r="M50" s="36">
        <f t="shared" si="262"/>
        <v>0</v>
      </c>
      <c r="N50" s="36">
        <f t="shared" si="262"/>
        <v>0</v>
      </c>
      <c r="O50" s="36">
        <f t="shared" si="262"/>
        <v>0</v>
      </c>
      <c r="P50" s="36">
        <f t="shared" si="262"/>
        <v>0</v>
      </c>
      <c r="Q50" s="36">
        <f t="shared" si="262"/>
        <v>0</v>
      </c>
      <c r="R50" s="36">
        <f t="shared" si="262"/>
        <v>0</v>
      </c>
      <c r="S50" s="36">
        <f t="shared" si="262"/>
        <v>0</v>
      </c>
    </row>
    <row r="51" spans="1:19" x14ac:dyDescent="0.25">
      <c r="A51" s="39" t="s">
        <v>20</v>
      </c>
      <c r="B51" s="39" t="s">
        <v>141</v>
      </c>
      <c r="C51" s="44">
        <v>11560</v>
      </c>
      <c r="E51" s="11" t="str">
        <f t="shared" ref="E51" si="263">IF($B51="","","Union-Hrly - Vacation Hours")</f>
        <v>Union-Hrly - Vacation Hours</v>
      </c>
      <c r="F51" s="11">
        <f t="shared" ca="1" si="38"/>
        <v>2019</v>
      </c>
      <c r="G51" s="11" t="str">
        <f t="shared" si="24"/>
        <v>002320</v>
      </c>
      <c r="H51" s="33">
        <f>IF(G51="","",($C51*'VACSICK EST'!C$50))</f>
        <v>489.2022400250172</v>
      </c>
      <c r="I51" s="33">
        <f>IF(H51="","",($C51*'VACSICK EST'!D$50))</f>
        <v>521.30899096007545</v>
      </c>
      <c r="J51" s="33">
        <f>IF(I51="","",($C51*'VACSICK EST'!E$50))</f>
        <v>553.41574189513358</v>
      </c>
      <c r="K51" s="33">
        <f>IF(J51="","",($C51*'VACSICK EST'!F$50))</f>
        <v>804.58090876547624</v>
      </c>
      <c r="L51" s="33">
        <f>IF(K51="","",($C51*'VACSICK EST'!G$50))</f>
        <v>1005.0602181596738</v>
      </c>
      <c r="M51" s="33">
        <f>IF(L51="","",($C51*'VACSICK EST'!H$50))</f>
        <v>1135.4088704003161</v>
      </c>
      <c r="N51" s="33">
        <f>IF(M51="","",($C51*'VACSICK EST'!I$50))</f>
        <v>1314.0460760472859</v>
      </c>
      <c r="O51" s="33">
        <f>IF(N51="","",($C51*'VACSICK EST'!J$50))</f>
        <v>889.59007213012228</v>
      </c>
      <c r="P51" s="33">
        <f>IF(O51="","",($C51*'VACSICK EST'!K$50))</f>
        <v>792.08068040142689</v>
      </c>
      <c r="Q51" s="33">
        <f>IF(P51="","",($C51*'VACSICK EST'!L$50))</f>
        <v>1045.4719153366004</v>
      </c>
      <c r="R51" s="33">
        <f>IF(Q51="","",($C51*'VACSICK EST'!M$50))</f>
        <v>1002.3394683026585</v>
      </c>
      <c r="S51" s="33">
        <f>IF(R51="","",($C51*'VACSICK EST'!N$50))</f>
        <v>2007.4948175762138</v>
      </c>
    </row>
    <row r="52" spans="1:19" x14ac:dyDescent="0.25">
      <c r="A52" s="39" t="s">
        <v>20</v>
      </c>
      <c r="B52" s="39" t="s">
        <v>95</v>
      </c>
      <c r="C52" s="44">
        <v>2920</v>
      </c>
      <c r="E52" s="11" t="str">
        <f t="shared" ref="E52" si="264">IF($B52="","","Union-Hrly - Sick Time Hours")</f>
        <v>Union-Hrly - Sick Time Hours</v>
      </c>
      <c r="F52" s="11">
        <f t="shared" ca="1" si="38"/>
        <v>2019</v>
      </c>
      <c r="G52" s="11" t="str">
        <f t="shared" si="24"/>
        <v>002320</v>
      </c>
      <c r="H52" s="33">
        <f>IF(G52="","",($C52*'VACSICK EST'!C$30))</f>
        <v>366.50597466069127</v>
      </c>
      <c r="I52" s="33">
        <f>IF(H52="","",($C52*'VACSICK EST'!D$30))</f>
        <v>315.75878874639261</v>
      </c>
      <c r="J52" s="33">
        <f>IF(I52="","",($C52*'VACSICK EST'!E$30))</f>
        <v>291.02419498228801</v>
      </c>
      <c r="K52" s="33">
        <f>IF(J52="","",($C52*'VACSICK EST'!F$30))</f>
        <v>257.78292446077603</v>
      </c>
      <c r="L52" s="33">
        <f>IF(K52="","",($C52*'VACSICK EST'!G$30))</f>
        <v>213.75854255663506</v>
      </c>
      <c r="M52" s="33">
        <f>IF(L52="","",($C52*'VACSICK EST'!H$30))</f>
        <v>198.4092494403742</v>
      </c>
      <c r="N52" s="33">
        <f>IF(M52="","",($C52*'VACSICK EST'!I$30))</f>
        <v>212.76010631750273</v>
      </c>
      <c r="O52" s="33">
        <f>IF(N52="","",($C52*'VACSICK EST'!J$30))</f>
        <v>228.66852372767767</v>
      </c>
      <c r="P52" s="33">
        <f>IF(O52="","",($C52*'VACSICK EST'!K$30))</f>
        <v>210.97623357025299</v>
      </c>
      <c r="Q52" s="33">
        <f>IF(P52="","",($C52*'VACSICK EST'!L$30))</f>
        <v>208.4867992140164</v>
      </c>
      <c r="R52" s="33">
        <f>IF(Q52="","",($C52*'VACSICK EST'!M$30))</f>
        <v>194.34894206790278</v>
      </c>
      <c r="S52" s="33">
        <f>IF(R52="","",($C52*'VACSICK EST'!N$30))</f>
        <v>221.51972025549026</v>
      </c>
    </row>
    <row r="53" spans="1:19" x14ac:dyDescent="0.25">
      <c r="A53" s="39" t="s">
        <v>21</v>
      </c>
      <c r="B53" s="39" t="s">
        <v>93</v>
      </c>
      <c r="C53" s="44">
        <v>3</v>
      </c>
      <c r="E53" s="11" t="str">
        <f t="shared" ref="E53" si="265">IF($B53="","","Union-Hrly - Headcount")</f>
        <v>Union-Hrly - Headcount</v>
      </c>
      <c r="F53" s="11">
        <f t="shared" ca="1" si="38"/>
        <v>2019</v>
      </c>
      <c r="G53" s="11" t="str">
        <f t="shared" si="24"/>
        <v>002340</v>
      </c>
      <c r="H53" s="13">
        <f t="shared" ref="H53" si="266">IF(G53="","",(IF($C53=0,0,$C53)))</f>
        <v>3</v>
      </c>
      <c r="I53" s="13">
        <f t="shared" ref="I53" si="267">IF(H53="","",(IF($C53=0,0,$C53)))</f>
        <v>3</v>
      </c>
      <c r="J53" s="13">
        <f t="shared" ref="J53" si="268">IF(I53="","",(IF($C53=0,0,$C53)))</f>
        <v>3</v>
      </c>
      <c r="K53" s="13">
        <f t="shared" ref="K53" si="269">IF(J53="","",(IF($C53=0,0,$C53)))</f>
        <v>3</v>
      </c>
      <c r="L53" s="13">
        <f t="shared" ref="L53" si="270">IF(K53="","",(IF($C53=0,0,$C53)))</f>
        <v>3</v>
      </c>
      <c r="M53" s="13">
        <f t="shared" ref="M53" si="271">IF(L53="","",(IF($C53=0,0,$C53)))</f>
        <v>3</v>
      </c>
      <c r="N53" s="13">
        <f t="shared" ref="N53" si="272">IF(M53="","",(IF($C53=0,0,$C53)))</f>
        <v>3</v>
      </c>
      <c r="O53" s="13">
        <f t="shared" ref="O53" si="273">IF(N53="","",(IF($C53=0,0,$C53)))</f>
        <v>3</v>
      </c>
      <c r="P53" s="13">
        <f t="shared" ref="P53" si="274">IF(O53="","",(IF($C53=0,0,$C53)))</f>
        <v>3</v>
      </c>
      <c r="Q53" s="13">
        <f t="shared" ref="Q53" si="275">IF(P53="","",(IF($C53=0,0,$C53)))</f>
        <v>3</v>
      </c>
      <c r="R53" s="13">
        <f t="shared" ref="R53" si="276">IF(Q53="","",(IF($C53=0,0,$C53)))</f>
        <v>3</v>
      </c>
      <c r="S53" s="13">
        <f t="shared" ref="S53" si="277">IF(R53="","",(IF($C53=0,0,$C53)))</f>
        <v>3</v>
      </c>
    </row>
    <row r="54" spans="1:19" x14ac:dyDescent="0.25">
      <c r="A54" s="39" t="s">
        <v>21</v>
      </c>
      <c r="B54" s="39" t="s">
        <v>92</v>
      </c>
      <c r="C54" s="44">
        <v>31.676666666666666</v>
      </c>
      <c r="E54" s="11" t="str">
        <f t="shared" ref="E54" si="278">IF(B54="","","Union-Hrly - Avg Hourly Rate")</f>
        <v>Union-Hrly - Avg Hourly Rate</v>
      </c>
      <c r="F54" s="11">
        <f t="shared" ca="1" si="38"/>
        <v>2019</v>
      </c>
      <c r="G54" s="11" t="str">
        <f t="shared" si="24"/>
        <v>002340</v>
      </c>
      <c r="H54" s="12">
        <f t="shared" ref="H54" si="279">IF(G54="","",(IF(C54=0,0,C54)*$G$4*$H$4*$I$4*$J$4))</f>
        <v>35.652367404766665</v>
      </c>
      <c r="I54" s="12">
        <f t="shared" ref="I54" si="280">IF(H54="","",(+H54))</f>
        <v>35.652367404766665</v>
      </c>
      <c r="J54" s="12">
        <f t="shared" ref="J54" si="281">IF(I54="","",(+I54))</f>
        <v>35.652367404766665</v>
      </c>
      <c r="K54" s="12">
        <f t="shared" ref="K54" si="282">IF(J54="","",(+J54))</f>
        <v>35.652367404766665</v>
      </c>
      <c r="L54" s="12">
        <f t="shared" ref="L54" si="283">IF(K54="","",(+K54))</f>
        <v>35.652367404766665</v>
      </c>
      <c r="M54" s="12">
        <f t="shared" ref="M54" si="284">IF(L54="","",(+L54))</f>
        <v>35.652367404766665</v>
      </c>
      <c r="N54" s="12">
        <f t="shared" ref="N54" si="285">IF(M54="","",(+M54))</f>
        <v>35.652367404766665</v>
      </c>
      <c r="O54" s="12">
        <f t="shared" ref="O54" si="286">IF(N54="","",(+N54))</f>
        <v>35.652367404766665</v>
      </c>
      <c r="P54" s="12">
        <f t="shared" ref="P54" si="287">IF(O54="","",(+O54))</f>
        <v>35.652367404766665</v>
      </c>
      <c r="Q54" s="12">
        <f t="shared" ref="Q54" si="288">IF(P54="","",(+P54))</f>
        <v>35.652367404766665</v>
      </c>
      <c r="R54" s="12">
        <f t="shared" ref="R54" si="289">IF(Q54="","",+Q54*$R$6)</f>
        <v>36.721938426909666</v>
      </c>
      <c r="S54" s="12">
        <f t="shared" ref="S54" si="290">IF(R54="","",+R54)</f>
        <v>36.721938426909666</v>
      </c>
    </row>
    <row r="55" spans="1:19" x14ac:dyDescent="0.25">
      <c r="A55" s="39" t="s">
        <v>21</v>
      </c>
      <c r="B55" s="39" t="s">
        <v>169</v>
      </c>
      <c r="C55" s="44"/>
      <c r="E55" s="11" t="str">
        <f t="shared" ref="E55" si="291">IF($B55="","","Union-Hrly - Other Offdty hrs/emp")</f>
        <v>Union-Hrly - Other Offdty hrs/emp</v>
      </c>
      <c r="F55" s="11">
        <f t="shared" ca="1" si="38"/>
        <v>2019</v>
      </c>
      <c r="G55" s="11" t="str">
        <f t="shared" si="24"/>
        <v>002340</v>
      </c>
      <c r="H55" s="36">
        <f t="shared" ref="H55:S55" si="292">IF(G55="","",IF(H$7="FEB",8,0))</f>
        <v>0</v>
      </c>
      <c r="I55" s="36">
        <f t="shared" si="292"/>
        <v>8</v>
      </c>
      <c r="J55" s="36">
        <f t="shared" si="292"/>
        <v>0</v>
      </c>
      <c r="K55" s="36">
        <f t="shared" si="292"/>
        <v>0</v>
      </c>
      <c r="L55" s="36">
        <f t="shared" si="292"/>
        <v>0</v>
      </c>
      <c r="M55" s="36">
        <f t="shared" si="292"/>
        <v>0</v>
      </c>
      <c r="N55" s="36">
        <f t="shared" si="292"/>
        <v>0</v>
      </c>
      <c r="O55" s="36">
        <f t="shared" si="292"/>
        <v>0</v>
      </c>
      <c r="P55" s="36">
        <f t="shared" si="292"/>
        <v>0</v>
      </c>
      <c r="Q55" s="36">
        <f t="shared" si="292"/>
        <v>0</v>
      </c>
      <c r="R55" s="36">
        <f t="shared" si="292"/>
        <v>0</v>
      </c>
      <c r="S55" s="36">
        <f t="shared" si="292"/>
        <v>0</v>
      </c>
    </row>
    <row r="56" spans="1:19" x14ac:dyDescent="0.25">
      <c r="A56" s="39" t="s">
        <v>21</v>
      </c>
      <c r="B56" s="39" t="s">
        <v>141</v>
      </c>
      <c r="C56" s="44">
        <v>560</v>
      </c>
      <c r="E56" s="11" t="str">
        <f t="shared" ref="E56" si="293">IF($B56="","","Union-Hrly - Vacation Hours")</f>
        <v>Union-Hrly - Vacation Hours</v>
      </c>
      <c r="F56" s="11">
        <f t="shared" ca="1" si="38"/>
        <v>2019</v>
      </c>
      <c r="G56" s="11" t="str">
        <f t="shared" si="24"/>
        <v>002340</v>
      </c>
      <c r="H56" s="33">
        <f>IF(G56="","",($C56*'VACSICK EST'!C$50))</f>
        <v>23.698378409516405</v>
      </c>
      <c r="I56" s="33">
        <f>IF(H56="","",($C56*'VACSICK EST'!D$50))</f>
        <v>25.253722745470782</v>
      </c>
      <c r="J56" s="33">
        <f>IF(I56="","",($C56*'VACSICK EST'!E$50))</f>
        <v>26.809067081425155</v>
      </c>
      <c r="K56" s="33">
        <f>IF(J56="","",($C56*'VACSICK EST'!F$50))</f>
        <v>38.976237794867359</v>
      </c>
      <c r="L56" s="33">
        <f>IF(K56="","",($C56*'VACSICK EST'!G$50))</f>
        <v>48.688038249949599</v>
      </c>
      <c r="M56" s="33">
        <f>IF(L56="","",($C56*'VACSICK EST'!H$50))</f>
        <v>55.00250583254126</v>
      </c>
      <c r="N56" s="33">
        <f>IF(M56="","",($C56*'VACSICK EST'!I$50))</f>
        <v>63.656211296408308</v>
      </c>
      <c r="O56" s="33">
        <f>IF(N56="","",($C56*'VACSICK EST'!J$50))</f>
        <v>43.094328753708346</v>
      </c>
      <c r="P56" s="33">
        <f>IF(O56="","",($C56*'VACSICK EST'!K$50))</f>
        <v>38.370690400069122</v>
      </c>
      <c r="Q56" s="33">
        <f>IF(P56="","",($C56*'VACSICK EST'!L$50))</f>
        <v>50.645698320804172</v>
      </c>
      <c r="R56" s="33">
        <f>IF(Q56="","",($C56*'VACSICK EST'!M$50))</f>
        <v>48.556237218813905</v>
      </c>
      <c r="S56" s="33">
        <f>IF(R56="","",($C56*'VACSICK EST'!N$50))</f>
        <v>97.248883896425582</v>
      </c>
    </row>
    <row r="57" spans="1:19" x14ac:dyDescent="0.25">
      <c r="A57" s="39" t="s">
        <v>21</v>
      </c>
      <c r="B57" s="39" t="s">
        <v>95</v>
      </c>
      <c r="C57" s="44">
        <v>120</v>
      </c>
      <c r="E57" s="11" t="str">
        <f t="shared" ref="E57" si="294">IF($B57="","","Union-Hrly - Sick Time Hours")</f>
        <v>Union-Hrly - Sick Time Hours</v>
      </c>
      <c r="F57" s="11">
        <f t="shared" ca="1" si="38"/>
        <v>2019</v>
      </c>
      <c r="G57" s="11" t="str">
        <f t="shared" si="24"/>
        <v>002340</v>
      </c>
      <c r="H57" s="33">
        <f>IF(G57="","",($C57*'VACSICK EST'!C$30))</f>
        <v>15.061889369617449</v>
      </c>
      <c r="I57" s="33">
        <f>IF(H57="","",($C57*'VACSICK EST'!D$30))</f>
        <v>12.976388578618876</v>
      </c>
      <c r="J57" s="33">
        <f>IF(I57="","",($C57*'VACSICK EST'!E$30))</f>
        <v>11.959898423929646</v>
      </c>
      <c r="K57" s="33">
        <f>IF(J57="","",($C57*'VACSICK EST'!F$30))</f>
        <v>10.593818813456551</v>
      </c>
      <c r="L57" s="33">
        <f>IF(K57="","",($C57*'VACSICK EST'!G$30))</f>
        <v>8.7845976393137697</v>
      </c>
      <c r="M57" s="33">
        <f>IF(L57="","",($C57*'VACSICK EST'!H$30))</f>
        <v>8.1538047715222266</v>
      </c>
      <c r="N57" s="33">
        <f>IF(M57="","",($C57*'VACSICK EST'!I$30))</f>
        <v>8.7435660130480581</v>
      </c>
      <c r="O57" s="33">
        <f>IF(N57="","",($C57*'VACSICK EST'!J$30))</f>
        <v>9.3973365915483971</v>
      </c>
      <c r="P57" s="33">
        <f>IF(O57="","",($C57*'VACSICK EST'!K$30))</f>
        <v>8.6702561741199862</v>
      </c>
      <c r="Q57" s="33">
        <f>IF(P57="","",($C57*'VACSICK EST'!L$30))</f>
        <v>8.5679506526308113</v>
      </c>
      <c r="R57" s="33">
        <f>IF(Q57="","",($C57*'VACSICK EST'!M$30))</f>
        <v>7.9869428247083336</v>
      </c>
      <c r="S57" s="33">
        <f>IF(R57="","",($C57*'VACSICK EST'!N$30))</f>
        <v>9.1035501474859011</v>
      </c>
    </row>
    <row r="58" spans="1:19" x14ac:dyDescent="0.25">
      <c r="A58" s="39" t="s">
        <v>22</v>
      </c>
      <c r="B58" s="39" t="s">
        <v>93</v>
      </c>
      <c r="C58" s="44">
        <v>11</v>
      </c>
      <c r="E58" s="11" t="str">
        <f t="shared" ref="E58" si="295">IF($B58="","","Union-Hrly - Headcount")</f>
        <v>Union-Hrly - Headcount</v>
      </c>
      <c r="F58" s="11">
        <f t="shared" ca="1" si="38"/>
        <v>2019</v>
      </c>
      <c r="G58" s="11" t="str">
        <f t="shared" si="24"/>
        <v>002350</v>
      </c>
      <c r="H58" s="13">
        <f t="shared" ref="H58" si="296">IF(G58="","",(IF($C58=0,0,$C58)))</f>
        <v>11</v>
      </c>
      <c r="I58" s="13">
        <f t="shared" ref="I58" si="297">IF(H58="","",(IF($C58=0,0,$C58)))</f>
        <v>11</v>
      </c>
      <c r="J58" s="13">
        <f t="shared" ref="J58" si="298">IF(I58="","",(IF($C58=0,0,$C58)))</f>
        <v>11</v>
      </c>
      <c r="K58" s="13">
        <f t="shared" ref="K58" si="299">IF(J58="","",(IF($C58=0,0,$C58)))</f>
        <v>11</v>
      </c>
      <c r="L58" s="13">
        <f t="shared" ref="L58" si="300">IF(K58="","",(IF($C58=0,0,$C58)))</f>
        <v>11</v>
      </c>
      <c r="M58" s="13">
        <f t="shared" ref="M58" si="301">IF(L58="","",(IF($C58=0,0,$C58)))</f>
        <v>11</v>
      </c>
      <c r="N58" s="13">
        <f t="shared" ref="N58" si="302">IF(M58="","",(IF($C58=0,0,$C58)))</f>
        <v>11</v>
      </c>
      <c r="O58" s="13">
        <f t="shared" ref="O58" si="303">IF(N58="","",(IF($C58=0,0,$C58)))</f>
        <v>11</v>
      </c>
      <c r="P58" s="13">
        <f t="shared" ref="P58" si="304">IF(O58="","",(IF($C58=0,0,$C58)))</f>
        <v>11</v>
      </c>
      <c r="Q58" s="13">
        <f t="shared" ref="Q58" si="305">IF(P58="","",(IF($C58=0,0,$C58)))</f>
        <v>11</v>
      </c>
      <c r="R58" s="13">
        <f t="shared" ref="R58" si="306">IF(Q58="","",(IF($C58=0,0,$C58)))</f>
        <v>11</v>
      </c>
      <c r="S58" s="13">
        <f t="shared" ref="S58" si="307">IF(R58="","",(IF($C58=0,0,$C58)))</f>
        <v>11</v>
      </c>
    </row>
    <row r="59" spans="1:19" x14ac:dyDescent="0.25">
      <c r="A59" s="39" t="s">
        <v>22</v>
      </c>
      <c r="B59" s="39" t="s">
        <v>92</v>
      </c>
      <c r="C59" s="44">
        <v>32.57090909090909</v>
      </c>
      <c r="E59" s="11" t="str">
        <f t="shared" ref="E59" si="308">IF(B59="","","Union-Hrly - Avg Hourly Rate")</f>
        <v>Union-Hrly - Avg Hourly Rate</v>
      </c>
      <c r="F59" s="11">
        <f t="shared" ca="1" si="38"/>
        <v>2019</v>
      </c>
      <c r="G59" s="11" t="str">
        <f t="shared" si="24"/>
        <v>002350</v>
      </c>
      <c r="H59" s="12">
        <f t="shared" ref="H59" si="309">IF(G59="","",(IF(C59=0,0,C59)*$G$4*$H$4*$I$4*$J$4))</f>
        <v>36.658845131527272</v>
      </c>
      <c r="I59" s="12">
        <f t="shared" ref="I59" si="310">IF(H59="","",(+H59))</f>
        <v>36.658845131527272</v>
      </c>
      <c r="J59" s="12">
        <f t="shared" ref="J59" si="311">IF(I59="","",(+I59))</f>
        <v>36.658845131527272</v>
      </c>
      <c r="K59" s="12">
        <f t="shared" ref="K59" si="312">IF(J59="","",(+J59))</f>
        <v>36.658845131527272</v>
      </c>
      <c r="L59" s="12">
        <f t="shared" ref="L59" si="313">IF(K59="","",(+K59))</f>
        <v>36.658845131527272</v>
      </c>
      <c r="M59" s="12">
        <f t="shared" ref="M59" si="314">IF(L59="","",(+L59))</f>
        <v>36.658845131527272</v>
      </c>
      <c r="N59" s="12">
        <f t="shared" ref="N59" si="315">IF(M59="","",(+M59))</f>
        <v>36.658845131527272</v>
      </c>
      <c r="O59" s="12">
        <f t="shared" ref="O59" si="316">IF(N59="","",(+N59))</f>
        <v>36.658845131527272</v>
      </c>
      <c r="P59" s="12">
        <f t="shared" ref="P59" si="317">IF(O59="","",(+O59))</f>
        <v>36.658845131527272</v>
      </c>
      <c r="Q59" s="12">
        <f t="shared" ref="Q59" si="318">IF(P59="","",(+P59))</f>
        <v>36.658845131527272</v>
      </c>
      <c r="R59" s="12">
        <f t="shared" ref="R59" si="319">IF(Q59="","",+Q59*$R$6)</f>
        <v>37.758610485473092</v>
      </c>
      <c r="S59" s="12">
        <f t="shared" ref="S59" si="320">IF(R59="","",+R59)</f>
        <v>37.758610485473092</v>
      </c>
    </row>
    <row r="60" spans="1:19" x14ac:dyDescent="0.25">
      <c r="A60" s="39" t="s">
        <v>22</v>
      </c>
      <c r="B60" s="39" t="s">
        <v>169</v>
      </c>
      <c r="C60" s="44"/>
      <c r="E60" s="11" t="str">
        <f t="shared" ref="E60" si="321">IF($B60="","","Union-Hrly - Other Offdty hrs/emp")</f>
        <v>Union-Hrly - Other Offdty hrs/emp</v>
      </c>
      <c r="F60" s="11">
        <f t="shared" ca="1" si="38"/>
        <v>2019</v>
      </c>
      <c r="G60" s="11" t="str">
        <f t="shared" si="24"/>
        <v>002350</v>
      </c>
      <c r="H60" s="36">
        <f t="shared" ref="H60:S60" si="322">IF(G60="","",IF(H$7="FEB",8,0))</f>
        <v>0</v>
      </c>
      <c r="I60" s="36">
        <f t="shared" si="322"/>
        <v>8</v>
      </c>
      <c r="J60" s="36">
        <f t="shared" si="322"/>
        <v>0</v>
      </c>
      <c r="K60" s="36">
        <f t="shared" si="322"/>
        <v>0</v>
      </c>
      <c r="L60" s="36">
        <f t="shared" si="322"/>
        <v>0</v>
      </c>
      <c r="M60" s="36">
        <f t="shared" si="322"/>
        <v>0</v>
      </c>
      <c r="N60" s="36">
        <f t="shared" si="322"/>
        <v>0</v>
      </c>
      <c r="O60" s="36">
        <f t="shared" si="322"/>
        <v>0</v>
      </c>
      <c r="P60" s="36">
        <f t="shared" si="322"/>
        <v>0</v>
      </c>
      <c r="Q60" s="36">
        <f t="shared" si="322"/>
        <v>0</v>
      </c>
      <c r="R60" s="36">
        <f t="shared" si="322"/>
        <v>0</v>
      </c>
      <c r="S60" s="36">
        <f t="shared" si="322"/>
        <v>0</v>
      </c>
    </row>
    <row r="61" spans="1:19" x14ac:dyDescent="0.25">
      <c r="A61" s="39" t="s">
        <v>22</v>
      </c>
      <c r="B61" s="39" t="s">
        <v>141</v>
      </c>
      <c r="C61" s="44">
        <v>2000</v>
      </c>
      <c r="E61" s="11" t="str">
        <f t="shared" ref="E61" si="323">IF($B61="","","Union-Hrly - Vacation Hours")</f>
        <v>Union-Hrly - Vacation Hours</v>
      </c>
      <c r="F61" s="11">
        <f t="shared" ca="1" si="38"/>
        <v>2019</v>
      </c>
      <c r="G61" s="11" t="str">
        <f t="shared" si="24"/>
        <v>002350</v>
      </c>
      <c r="H61" s="33">
        <f>IF(G61="","",($C61*'VACSICK EST'!C$50))</f>
        <v>84.637065748272875</v>
      </c>
      <c r="I61" s="33">
        <f>IF(H61="","",($C61*'VACSICK EST'!D$50))</f>
        <v>90.191866948109933</v>
      </c>
      <c r="J61" s="33">
        <f>IF(I61="","",($C61*'VACSICK EST'!E$50))</f>
        <v>95.746668147946977</v>
      </c>
      <c r="K61" s="33">
        <f>IF(J61="","",($C61*'VACSICK EST'!F$50))</f>
        <v>139.20084926738343</v>
      </c>
      <c r="L61" s="33">
        <f>IF(K61="","",($C61*'VACSICK EST'!G$50))</f>
        <v>173.88585089267713</v>
      </c>
      <c r="M61" s="33">
        <f>IF(L61="","",($C61*'VACSICK EST'!H$50))</f>
        <v>196.4375208305045</v>
      </c>
      <c r="N61" s="33">
        <f>IF(M61="","",($C61*'VACSICK EST'!I$50))</f>
        <v>227.34361177288682</v>
      </c>
      <c r="O61" s="33">
        <f>IF(N61="","",($C61*'VACSICK EST'!J$50))</f>
        <v>153.90831697752981</v>
      </c>
      <c r="P61" s="33">
        <f>IF(O61="","",($C61*'VACSICK EST'!K$50))</f>
        <v>137.03818000024685</v>
      </c>
      <c r="Q61" s="33">
        <f>IF(P61="","",($C61*'VACSICK EST'!L$50))</f>
        <v>180.87749400287203</v>
      </c>
      <c r="R61" s="33">
        <f>IF(Q61="","",($C61*'VACSICK EST'!M$50))</f>
        <v>173.41513292433538</v>
      </c>
      <c r="S61" s="33">
        <f>IF(R61="","",($C61*'VACSICK EST'!N$50))</f>
        <v>347.31744248723425</v>
      </c>
    </row>
    <row r="62" spans="1:19" x14ac:dyDescent="0.25">
      <c r="A62" s="39" t="s">
        <v>22</v>
      </c>
      <c r="B62" s="39" t="s">
        <v>95</v>
      </c>
      <c r="C62" s="44">
        <v>440</v>
      </c>
      <c r="E62" s="11" t="str">
        <f t="shared" ref="E62" si="324">IF($B62="","","Union-Hrly - Sick Time Hours")</f>
        <v>Union-Hrly - Sick Time Hours</v>
      </c>
      <c r="F62" s="11">
        <f t="shared" ca="1" si="38"/>
        <v>2019</v>
      </c>
      <c r="G62" s="11" t="str">
        <f t="shared" si="24"/>
        <v>002350</v>
      </c>
      <c r="H62" s="33">
        <f>IF(G62="","",($C62*'VACSICK EST'!C$30))</f>
        <v>55.226927688597307</v>
      </c>
      <c r="I62" s="33">
        <f>IF(H62="","",($C62*'VACSICK EST'!D$30))</f>
        <v>47.580091454935875</v>
      </c>
      <c r="J62" s="33">
        <f>IF(I62="","",($C62*'VACSICK EST'!E$30))</f>
        <v>43.852960887742036</v>
      </c>
      <c r="K62" s="33">
        <f>IF(J62="","",($C62*'VACSICK EST'!F$30))</f>
        <v>38.844002316007348</v>
      </c>
      <c r="L62" s="33">
        <f>IF(K62="","",($C62*'VACSICK EST'!G$30))</f>
        <v>32.210191344150488</v>
      </c>
      <c r="M62" s="33">
        <f>IF(L62="","",($C62*'VACSICK EST'!H$30))</f>
        <v>29.897284162248166</v>
      </c>
      <c r="N62" s="33">
        <f>IF(M62="","",($C62*'VACSICK EST'!I$30))</f>
        <v>32.059742047842875</v>
      </c>
      <c r="O62" s="33">
        <f>IF(N62="","",($C62*'VACSICK EST'!J$30))</f>
        <v>34.456900835677459</v>
      </c>
      <c r="P62" s="33">
        <f>IF(O62="","",($C62*'VACSICK EST'!K$30))</f>
        <v>31.790939305106615</v>
      </c>
      <c r="Q62" s="33">
        <f>IF(P62="","",($C62*'VACSICK EST'!L$30))</f>
        <v>31.41581905964631</v>
      </c>
      <c r="R62" s="33">
        <f>IF(Q62="","",($C62*'VACSICK EST'!M$30))</f>
        <v>29.285457023930554</v>
      </c>
      <c r="S62" s="33">
        <f>IF(R62="","",($C62*'VACSICK EST'!N$30))</f>
        <v>33.379683874114967</v>
      </c>
    </row>
    <row r="63" spans="1:19" x14ac:dyDescent="0.25">
      <c r="A63" s="39" t="s">
        <v>25</v>
      </c>
      <c r="B63" s="39" t="s">
        <v>93</v>
      </c>
      <c r="C63" s="44">
        <v>26</v>
      </c>
      <c r="E63" s="11" t="str">
        <f t="shared" ref="E63" si="325">IF($B63="","","Union-Hrly - Headcount")</f>
        <v>Union-Hrly - Headcount</v>
      </c>
      <c r="F63" s="11">
        <f t="shared" ca="1" si="38"/>
        <v>2019</v>
      </c>
      <c r="G63" s="11" t="str">
        <f t="shared" si="24"/>
        <v>002481</v>
      </c>
      <c r="H63" s="13">
        <f t="shared" ref="H63" si="326">IF(G63="","",(IF($C63=0,0,$C63)))</f>
        <v>26</v>
      </c>
      <c r="I63" s="13">
        <f t="shared" ref="I63" si="327">IF(H63="","",(IF($C63=0,0,$C63)))</f>
        <v>26</v>
      </c>
      <c r="J63" s="13">
        <f t="shared" ref="J63" si="328">IF(I63="","",(IF($C63=0,0,$C63)))</f>
        <v>26</v>
      </c>
      <c r="K63" s="13">
        <f t="shared" ref="K63" si="329">IF(J63="","",(IF($C63=0,0,$C63)))</f>
        <v>26</v>
      </c>
      <c r="L63" s="13">
        <f t="shared" ref="L63" si="330">IF(K63="","",(IF($C63=0,0,$C63)))</f>
        <v>26</v>
      </c>
      <c r="M63" s="13">
        <f t="shared" ref="M63" si="331">IF(L63="","",(IF($C63=0,0,$C63)))</f>
        <v>26</v>
      </c>
      <c r="N63" s="13">
        <f t="shared" ref="N63" si="332">IF(M63="","",(IF($C63=0,0,$C63)))</f>
        <v>26</v>
      </c>
      <c r="O63" s="13">
        <f t="shared" ref="O63" si="333">IF(N63="","",(IF($C63=0,0,$C63)))</f>
        <v>26</v>
      </c>
      <c r="P63" s="13">
        <f t="shared" ref="P63" si="334">IF(O63="","",(IF($C63=0,0,$C63)))</f>
        <v>26</v>
      </c>
      <c r="Q63" s="13">
        <f t="shared" ref="Q63" si="335">IF(P63="","",(IF($C63=0,0,$C63)))</f>
        <v>26</v>
      </c>
      <c r="R63" s="13">
        <f t="shared" ref="R63" si="336">IF(Q63="","",(IF($C63=0,0,$C63)))</f>
        <v>26</v>
      </c>
      <c r="S63" s="13">
        <f t="shared" ref="S63" si="337">IF(R63="","",(IF($C63=0,0,$C63)))</f>
        <v>26</v>
      </c>
    </row>
    <row r="64" spans="1:19" x14ac:dyDescent="0.25">
      <c r="A64" s="39" t="s">
        <v>25</v>
      </c>
      <c r="B64" s="39" t="s">
        <v>92</v>
      </c>
      <c r="C64" s="44">
        <v>35.001538461538445</v>
      </c>
      <c r="E64" s="11" t="str">
        <f t="shared" ref="E64" si="338">IF(B64="","","Union-Hrly - Avg Hourly Rate")</f>
        <v>Union-Hrly - Avg Hourly Rate</v>
      </c>
      <c r="F64" s="11">
        <f t="shared" ca="1" si="38"/>
        <v>2019</v>
      </c>
      <c r="G64" s="11" t="str">
        <f t="shared" si="24"/>
        <v>002481</v>
      </c>
      <c r="H64" s="12">
        <f t="shared" ref="H64" si="339">IF(G64="","",(IF(C64=0,0,C64)*$G$4*$H$4*$I$4*$J$4))</f>
        <v>39.39453990201536</v>
      </c>
      <c r="I64" s="12">
        <f t="shared" ref="I64" si="340">IF(H64="","",(+H64))</f>
        <v>39.39453990201536</v>
      </c>
      <c r="J64" s="12">
        <f t="shared" ref="J64" si="341">IF(I64="","",(+I64))</f>
        <v>39.39453990201536</v>
      </c>
      <c r="K64" s="12">
        <f t="shared" ref="K64" si="342">IF(J64="","",(+J64))</f>
        <v>39.39453990201536</v>
      </c>
      <c r="L64" s="12">
        <f t="shared" ref="L64" si="343">IF(K64="","",(+K64))</f>
        <v>39.39453990201536</v>
      </c>
      <c r="M64" s="12">
        <f t="shared" ref="M64" si="344">IF(L64="","",(+L64))</f>
        <v>39.39453990201536</v>
      </c>
      <c r="N64" s="12">
        <f t="shared" ref="N64" si="345">IF(M64="","",(+M64))</f>
        <v>39.39453990201536</v>
      </c>
      <c r="O64" s="12">
        <f t="shared" ref="O64" si="346">IF(N64="","",(+N64))</f>
        <v>39.39453990201536</v>
      </c>
      <c r="P64" s="12">
        <f t="shared" ref="P64" si="347">IF(O64="","",(+O64))</f>
        <v>39.39453990201536</v>
      </c>
      <c r="Q64" s="12">
        <f t="shared" ref="Q64" si="348">IF(P64="","",(+P64))</f>
        <v>39.39453990201536</v>
      </c>
      <c r="R64" s="12">
        <f t="shared" ref="R64" si="349">IF(Q64="","",+Q64*$R$6)</f>
        <v>40.576376099075823</v>
      </c>
      <c r="S64" s="12">
        <f t="shared" ref="S64" si="350">IF(R64="","",+R64)</f>
        <v>40.576376099075823</v>
      </c>
    </row>
    <row r="65" spans="1:19" x14ac:dyDescent="0.25">
      <c r="A65" s="39" t="s">
        <v>25</v>
      </c>
      <c r="B65" s="39" t="s">
        <v>169</v>
      </c>
      <c r="C65" s="44"/>
      <c r="E65" s="11" t="str">
        <f t="shared" ref="E65" si="351">IF($B65="","","Union-Hrly - Other Offdty hrs/emp")</f>
        <v>Union-Hrly - Other Offdty hrs/emp</v>
      </c>
      <c r="F65" s="11">
        <f t="shared" ca="1" si="38"/>
        <v>2019</v>
      </c>
      <c r="G65" s="11" t="str">
        <f t="shared" si="24"/>
        <v>002481</v>
      </c>
      <c r="H65" s="36">
        <f t="shared" ref="H65:S65" si="352">IF(G65="","",IF(H$7="FEB",8,0))</f>
        <v>0</v>
      </c>
      <c r="I65" s="36">
        <f t="shared" si="352"/>
        <v>8</v>
      </c>
      <c r="J65" s="36">
        <f t="shared" si="352"/>
        <v>0</v>
      </c>
      <c r="K65" s="36">
        <f t="shared" si="352"/>
        <v>0</v>
      </c>
      <c r="L65" s="36">
        <f t="shared" si="352"/>
        <v>0</v>
      </c>
      <c r="M65" s="36">
        <f t="shared" si="352"/>
        <v>0</v>
      </c>
      <c r="N65" s="36">
        <f t="shared" si="352"/>
        <v>0</v>
      </c>
      <c r="O65" s="36">
        <f t="shared" si="352"/>
        <v>0</v>
      </c>
      <c r="P65" s="36">
        <f t="shared" si="352"/>
        <v>0</v>
      </c>
      <c r="Q65" s="36">
        <f t="shared" si="352"/>
        <v>0</v>
      </c>
      <c r="R65" s="36">
        <f t="shared" si="352"/>
        <v>0</v>
      </c>
      <c r="S65" s="36">
        <f t="shared" si="352"/>
        <v>0</v>
      </c>
    </row>
    <row r="66" spans="1:19" x14ac:dyDescent="0.25">
      <c r="A66" s="39" t="s">
        <v>25</v>
      </c>
      <c r="B66" s="39" t="s">
        <v>141</v>
      </c>
      <c r="C66" s="44">
        <v>4400</v>
      </c>
      <c r="E66" s="11" t="str">
        <f t="shared" ref="E66" si="353">IF($B66="","","Union-Hrly - Vacation Hours")</f>
        <v>Union-Hrly - Vacation Hours</v>
      </c>
      <c r="F66" s="11">
        <f t="shared" ca="1" si="38"/>
        <v>2019</v>
      </c>
      <c r="G66" s="11" t="str">
        <f t="shared" si="24"/>
        <v>002481</v>
      </c>
      <c r="H66" s="33">
        <f>IF(G66="","",($C66*'VACSICK EST'!C$50))</f>
        <v>186.20154464620032</v>
      </c>
      <c r="I66" s="33">
        <f>IF(H66="","",($C66*'VACSICK EST'!D$50))</f>
        <v>198.42210728584186</v>
      </c>
      <c r="J66" s="33">
        <f>IF(I66="","",($C66*'VACSICK EST'!E$50))</f>
        <v>210.64266992548335</v>
      </c>
      <c r="K66" s="33">
        <f>IF(J66="","",($C66*'VACSICK EST'!F$50))</f>
        <v>306.24186838824357</v>
      </c>
      <c r="L66" s="33">
        <f>IF(K66="","",($C66*'VACSICK EST'!G$50))</f>
        <v>382.54887196388972</v>
      </c>
      <c r="M66" s="33">
        <f>IF(L66="","",($C66*'VACSICK EST'!H$50))</f>
        <v>432.16254582710991</v>
      </c>
      <c r="N66" s="33">
        <f>IF(M66="","",($C66*'VACSICK EST'!I$50))</f>
        <v>500.15594590035096</v>
      </c>
      <c r="O66" s="33">
        <f>IF(N66="","",($C66*'VACSICK EST'!J$50))</f>
        <v>338.59829735056553</v>
      </c>
      <c r="P66" s="33">
        <f>IF(O66="","",($C66*'VACSICK EST'!K$50))</f>
        <v>301.48399600054313</v>
      </c>
      <c r="Q66" s="33">
        <f>IF(P66="","",($C66*'VACSICK EST'!L$50))</f>
        <v>397.93048680631847</v>
      </c>
      <c r="R66" s="33">
        <f>IF(Q66="","",($C66*'VACSICK EST'!M$50))</f>
        <v>381.51329243353786</v>
      </c>
      <c r="S66" s="33">
        <f>IF(R66="","",($C66*'VACSICK EST'!N$50))</f>
        <v>764.09837347191535</v>
      </c>
    </row>
    <row r="67" spans="1:19" x14ac:dyDescent="0.25">
      <c r="A67" s="39" t="s">
        <v>25</v>
      </c>
      <c r="B67" s="39" t="s">
        <v>95</v>
      </c>
      <c r="C67" s="44">
        <v>1040</v>
      </c>
      <c r="E67" s="11" t="str">
        <f t="shared" ref="E67" si="354">IF($B67="","","Union-Hrly - Sick Time Hours")</f>
        <v>Union-Hrly - Sick Time Hours</v>
      </c>
      <c r="F67" s="11">
        <f t="shared" ca="1" si="38"/>
        <v>2019</v>
      </c>
      <c r="G67" s="11" t="str">
        <f t="shared" si="24"/>
        <v>002481</v>
      </c>
      <c r="H67" s="33">
        <f>IF(G67="","",($C67*'VACSICK EST'!C$30))</f>
        <v>130.53637453668455</v>
      </c>
      <c r="I67" s="33">
        <f>IF(H67="","",($C67*'VACSICK EST'!D$30))</f>
        <v>112.46203434803024</v>
      </c>
      <c r="J67" s="33">
        <f>IF(I67="","",($C67*'VACSICK EST'!E$30))</f>
        <v>103.65245300739026</v>
      </c>
      <c r="K67" s="33">
        <f>IF(J67="","",($C67*'VACSICK EST'!F$30))</f>
        <v>91.813096383290102</v>
      </c>
      <c r="L67" s="33">
        <f>IF(K67="","",($C67*'VACSICK EST'!G$30))</f>
        <v>76.13317954071934</v>
      </c>
      <c r="M67" s="33">
        <f>IF(L67="","",($C67*'VACSICK EST'!H$30))</f>
        <v>70.666308019859301</v>
      </c>
      <c r="N67" s="33">
        <f>IF(M67="","",($C67*'VACSICK EST'!I$30))</f>
        <v>75.777572113083167</v>
      </c>
      <c r="O67" s="33">
        <f>IF(N67="","",($C67*'VACSICK EST'!J$30))</f>
        <v>81.44358379341945</v>
      </c>
      <c r="P67" s="33">
        <f>IF(O67="","",($C67*'VACSICK EST'!K$30))</f>
        <v>75.142220175706541</v>
      </c>
      <c r="Q67" s="33">
        <f>IF(P67="","",($C67*'VACSICK EST'!L$30))</f>
        <v>74.255572322800361</v>
      </c>
      <c r="R67" s="33">
        <f>IF(Q67="","",($C67*'VACSICK EST'!M$30))</f>
        <v>69.220171147472229</v>
      </c>
      <c r="S67" s="33">
        <f>IF(R67="","",($C67*'VACSICK EST'!N$30))</f>
        <v>78.897434611544469</v>
      </c>
    </row>
    <row r="68" spans="1:19" x14ac:dyDescent="0.25">
      <c r="A68" s="39" t="s">
        <v>26</v>
      </c>
      <c r="B68" s="39" t="s">
        <v>93</v>
      </c>
      <c r="C68" s="44">
        <v>25</v>
      </c>
      <c r="E68" s="11" t="str">
        <f t="shared" ref="E68" si="355">IF($B68="","","Union-Hrly - Headcount")</f>
        <v>Union-Hrly - Headcount</v>
      </c>
      <c r="F68" s="11">
        <f t="shared" ca="1" si="38"/>
        <v>2019</v>
      </c>
      <c r="G68" s="11" t="str">
        <f t="shared" si="24"/>
        <v>002482</v>
      </c>
      <c r="H68" s="13">
        <f t="shared" ref="H68" si="356">IF(G68="","",(IF($C68=0,0,$C68)))</f>
        <v>25</v>
      </c>
      <c r="I68" s="13">
        <f t="shared" ref="I68" si="357">IF(H68="","",(IF($C68=0,0,$C68)))</f>
        <v>25</v>
      </c>
      <c r="J68" s="13">
        <f t="shared" ref="J68" si="358">IF(I68="","",(IF($C68=0,0,$C68)))</f>
        <v>25</v>
      </c>
      <c r="K68" s="13">
        <f t="shared" ref="K68" si="359">IF(J68="","",(IF($C68=0,0,$C68)))</f>
        <v>25</v>
      </c>
      <c r="L68" s="13">
        <f t="shared" ref="L68" si="360">IF(K68="","",(IF($C68=0,0,$C68)))</f>
        <v>25</v>
      </c>
      <c r="M68" s="13">
        <f t="shared" ref="M68" si="361">IF(L68="","",(IF($C68=0,0,$C68)))</f>
        <v>25</v>
      </c>
      <c r="N68" s="13">
        <f t="shared" ref="N68" si="362">IF(M68="","",(IF($C68=0,0,$C68)))</f>
        <v>25</v>
      </c>
      <c r="O68" s="13">
        <f t="shared" ref="O68" si="363">IF(N68="","",(IF($C68=0,0,$C68)))</f>
        <v>25</v>
      </c>
      <c r="P68" s="13">
        <f t="shared" ref="P68" si="364">IF(O68="","",(IF($C68=0,0,$C68)))</f>
        <v>25</v>
      </c>
      <c r="Q68" s="13">
        <f t="shared" ref="Q68" si="365">IF(P68="","",(IF($C68=0,0,$C68)))</f>
        <v>25</v>
      </c>
      <c r="R68" s="13">
        <f t="shared" ref="R68" si="366">IF(Q68="","",(IF($C68=0,0,$C68)))</f>
        <v>25</v>
      </c>
      <c r="S68" s="13">
        <f t="shared" ref="S68" si="367">IF(R68="","",(IF($C68=0,0,$C68)))</f>
        <v>25</v>
      </c>
    </row>
    <row r="69" spans="1:19" x14ac:dyDescent="0.25">
      <c r="A69" s="39" t="s">
        <v>26</v>
      </c>
      <c r="B69" s="39" t="s">
        <v>92</v>
      </c>
      <c r="C69" s="44">
        <v>33.846399999999988</v>
      </c>
      <c r="E69" s="11" t="str">
        <f t="shared" ref="E69" si="368">IF(B69="","","Union-Hrly - Avg Hourly Rate")</f>
        <v>Union-Hrly - Avg Hourly Rate</v>
      </c>
      <c r="F69" s="11">
        <f t="shared" ca="1" si="38"/>
        <v>2019</v>
      </c>
      <c r="G69" s="11" t="str">
        <f t="shared" si="24"/>
        <v>002482</v>
      </c>
      <c r="H69" s="12">
        <f t="shared" ref="H69" si="369">IF(G69="","",(IF(C69=0,0,C69)*$G$4*$H$4*$I$4*$J$4))</f>
        <v>38.094421386783985</v>
      </c>
      <c r="I69" s="12">
        <f t="shared" ref="I69" si="370">IF(H69="","",(+H69))</f>
        <v>38.094421386783985</v>
      </c>
      <c r="J69" s="12">
        <f t="shared" ref="J69" si="371">IF(I69="","",(+I69))</f>
        <v>38.094421386783985</v>
      </c>
      <c r="K69" s="12">
        <f t="shared" ref="K69" si="372">IF(J69="","",(+J69))</f>
        <v>38.094421386783985</v>
      </c>
      <c r="L69" s="12">
        <f t="shared" ref="L69" si="373">IF(K69="","",(+K69))</f>
        <v>38.094421386783985</v>
      </c>
      <c r="M69" s="12">
        <f t="shared" ref="M69" si="374">IF(L69="","",(+L69))</f>
        <v>38.094421386783985</v>
      </c>
      <c r="N69" s="12">
        <f t="shared" ref="N69" si="375">IF(M69="","",(+M69))</f>
        <v>38.094421386783985</v>
      </c>
      <c r="O69" s="12">
        <f t="shared" ref="O69" si="376">IF(N69="","",(+N69))</f>
        <v>38.094421386783985</v>
      </c>
      <c r="P69" s="12">
        <f t="shared" ref="P69" si="377">IF(O69="","",(+O69))</f>
        <v>38.094421386783985</v>
      </c>
      <c r="Q69" s="12">
        <f t="shared" ref="Q69" si="378">IF(P69="","",(+P69))</f>
        <v>38.094421386783985</v>
      </c>
      <c r="R69" s="12">
        <f t="shared" ref="R69" si="379">IF(Q69="","",+Q69*$R$6)</f>
        <v>39.237254028387504</v>
      </c>
      <c r="S69" s="12">
        <f t="shared" ref="S69" si="380">IF(R69="","",+R69)</f>
        <v>39.237254028387504</v>
      </c>
    </row>
    <row r="70" spans="1:19" x14ac:dyDescent="0.25">
      <c r="A70" s="39" t="s">
        <v>26</v>
      </c>
      <c r="B70" s="39" t="s">
        <v>169</v>
      </c>
      <c r="C70" s="44"/>
      <c r="E70" s="11" t="str">
        <f t="shared" ref="E70" si="381">IF($B70="","","Union-Hrly - Other Offdty hrs/emp")</f>
        <v>Union-Hrly - Other Offdty hrs/emp</v>
      </c>
      <c r="F70" s="11">
        <f t="shared" ca="1" si="38"/>
        <v>2019</v>
      </c>
      <c r="G70" s="11" t="str">
        <f t="shared" si="24"/>
        <v>002482</v>
      </c>
      <c r="H70" s="36">
        <f t="shared" ref="H70:S70" si="382">IF(G70="","",IF(H$7="FEB",8,0))</f>
        <v>0</v>
      </c>
      <c r="I70" s="36">
        <f t="shared" si="382"/>
        <v>8</v>
      </c>
      <c r="J70" s="36">
        <f t="shared" si="382"/>
        <v>0</v>
      </c>
      <c r="K70" s="36">
        <f t="shared" si="382"/>
        <v>0</v>
      </c>
      <c r="L70" s="36">
        <f t="shared" si="382"/>
        <v>0</v>
      </c>
      <c r="M70" s="36">
        <f t="shared" si="382"/>
        <v>0</v>
      </c>
      <c r="N70" s="36">
        <f t="shared" si="382"/>
        <v>0</v>
      </c>
      <c r="O70" s="36">
        <f t="shared" si="382"/>
        <v>0</v>
      </c>
      <c r="P70" s="36">
        <f t="shared" si="382"/>
        <v>0</v>
      </c>
      <c r="Q70" s="36">
        <f t="shared" si="382"/>
        <v>0</v>
      </c>
      <c r="R70" s="36">
        <f t="shared" si="382"/>
        <v>0</v>
      </c>
      <c r="S70" s="36">
        <f t="shared" si="382"/>
        <v>0</v>
      </c>
    </row>
    <row r="71" spans="1:19" x14ac:dyDescent="0.25">
      <c r="A71" s="39" t="s">
        <v>26</v>
      </c>
      <c r="B71" s="39" t="s">
        <v>141</v>
      </c>
      <c r="C71" s="44">
        <v>4080</v>
      </c>
      <c r="E71" s="11" t="str">
        <f t="shared" ref="E71" si="383">IF($B71="","","Union-Hrly - Vacation Hours")</f>
        <v>Union-Hrly - Vacation Hours</v>
      </c>
      <c r="F71" s="11">
        <f t="shared" ca="1" si="38"/>
        <v>2019</v>
      </c>
      <c r="G71" s="11" t="str">
        <f t="shared" si="24"/>
        <v>002482</v>
      </c>
      <c r="H71" s="33">
        <f>IF(G71="","",($C71*'VACSICK EST'!C$50))</f>
        <v>172.65961412647667</v>
      </c>
      <c r="I71" s="33">
        <f>IF(H71="","",($C71*'VACSICK EST'!D$50))</f>
        <v>183.99140857414426</v>
      </c>
      <c r="J71" s="33">
        <f>IF(I71="","",($C71*'VACSICK EST'!E$50))</f>
        <v>195.32320302181185</v>
      </c>
      <c r="K71" s="33">
        <f>IF(J71="","",($C71*'VACSICK EST'!F$50))</f>
        <v>283.96973250546222</v>
      </c>
      <c r="L71" s="33">
        <f>IF(K71="","",($C71*'VACSICK EST'!G$50))</f>
        <v>354.72713582106138</v>
      </c>
      <c r="M71" s="33">
        <f>IF(L71="","",($C71*'VACSICK EST'!H$50))</f>
        <v>400.73254249422916</v>
      </c>
      <c r="N71" s="33">
        <f>IF(M71="","",($C71*'VACSICK EST'!I$50))</f>
        <v>463.78096801668909</v>
      </c>
      <c r="O71" s="33">
        <f>IF(N71="","",($C71*'VACSICK EST'!J$50))</f>
        <v>313.9729666341608</v>
      </c>
      <c r="P71" s="33">
        <f>IF(O71="","",($C71*'VACSICK EST'!K$50))</f>
        <v>279.55788720050361</v>
      </c>
      <c r="Q71" s="33">
        <f>IF(P71="","",($C71*'VACSICK EST'!L$50))</f>
        <v>368.99008776585896</v>
      </c>
      <c r="R71" s="33">
        <f>IF(Q71="","",($C71*'VACSICK EST'!M$50))</f>
        <v>353.7668711656442</v>
      </c>
      <c r="S71" s="33">
        <f>IF(R71="","",($C71*'VACSICK EST'!N$50))</f>
        <v>708.5275826739578</v>
      </c>
    </row>
    <row r="72" spans="1:19" x14ac:dyDescent="0.25">
      <c r="A72" s="39" t="s">
        <v>26</v>
      </c>
      <c r="B72" s="39" t="s">
        <v>95</v>
      </c>
      <c r="C72" s="44">
        <v>1000</v>
      </c>
      <c r="E72" s="11" t="str">
        <f t="shared" ref="E72" si="384">IF($B72="","","Union-Hrly - Sick Time Hours")</f>
        <v>Union-Hrly - Sick Time Hours</v>
      </c>
      <c r="F72" s="11">
        <f t="shared" ca="1" si="38"/>
        <v>2019</v>
      </c>
      <c r="G72" s="11" t="str">
        <f t="shared" si="24"/>
        <v>002482</v>
      </c>
      <c r="H72" s="33">
        <f>IF(G72="","",($C72*'VACSICK EST'!C$30))</f>
        <v>125.51574474681208</v>
      </c>
      <c r="I72" s="33">
        <f>IF(H72="","",($C72*'VACSICK EST'!D$30))</f>
        <v>108.13657148849062</v>
      </c>
      <c r="J72" s="33">
        <f>IF(I72="","",($C72*'VACSICK EST'!E$30))</f>
        <v>99.665820199413716</v>
      </c>
      <c r="K72" s="33">
        <f>IF(J72="","",($C72*'VACSICK EST'!F$30))</f>
        <v>88.281823445471247</v>
      </c>
      <c r="L72" s="33">
        <f>IF(K72="","",($C72*'VACSICK EST'!G$30))</f>
        <v>73.204980327614749</v>
      </c>
      <c r="M72" s="33">
        <f>IF(L72="","",($C72*'VACSICK EST'!H$30))</f>
        <v>67.948373096018557</v>
      </c>
      <c r="N72" s="33">
        <f>IF(M72="","",($C72*'VACSICK EST'!I$30))</f>
        <v>72.863050108733816</v>
      </c>
      <c r="O72" s="33">
        <f>IF(N72="","",($C72*'VACSICK EST'!J$30))</f>
        <v>78.311138262903313</v>
      </c>
      <c r="P72" s="33">
        <f>IF(O72="","",($C72*'VACSICK EST'!K$30))</f>
        <v>72.252134784333222</v>
      </c>
      <c r="Q72" s="33">
        <f>IF(P72="","",($C72*'VACSICK EST'!L$30))</f>
        <v>71.399588771923433</v>
      </c>
      <c r="R72" s="33">
        <f>IF(Q72="","",($C72*'VACSICK EST'!M$30))</f>
        <v>66.557856872569445</v>
      </c>
      <c r="S72" s="33">
        <f>IF(R72="","",($C72*'VACSICK EST'!N$30))</f>
        <v>75.862917895715839</v>
      </c>
    </row>
    <row r="73" spans="1:19" x14ac:dyDescent="0.25">
      <c r="A73" s="39" t="s">
        <v>27</v>
      </c>
      <c r="B73" s="39" t="s">
        <v>93</v>
      </c>
      <c r="C73" s="44">
        <v>43</v>
      </c>
      <c r="E73" s="11" t="str">
        <f t="shared" ref="E73" si="385">IF($B73="","","Union-Hrly - Headcount")</f>
        <v>Union-Hrly - Headcount</v>
      </c>
      <c r="F73" s="11">
        <f t="shared" ca="1" si="38"/>
        <v>2019</v>
      </c>
      <c r="G73" s="11" t="str">
        <f t="shared" si="24"/>
        <v>002510</v>
      </c>
      <c r="H73" s="13">
        <f t="shared" ref="H73" si="386">IF(G73="","",(IF($C73=0,0,$C73)))</f>
        <v>43</v>
      </c>
      <c r="I73" s="13">
        <f t="shared" ref="I73" si="387">IF(H73="","",(IF($C73=0,0,$C73)))</f>
        <v>43</v>
      </c>
      <c r="J73" s="13">
        <f t="shared" ref="J73" si="388">IF(I73="","",(IF($C73=0,0,$C73)))</f>
        <v>43</v>
      </c>
      <c r="K73" s="13">
        <f t="shared" ref="K73" si="389">IF(J73="","",(IF($C73=0,0,$C73)))</f>
        <v>43</v>
      </c>
      <c r="L73" s="13">
        <f t="shared" ref="L73" si="390">IF(K73="","",(IF($C73=0,0,$C73)))</f>
        <v>43</v>
      </c>
      <c r="M73" s="13">
        <f t="shared" ref="M73" si="391">IF(L73="","",(IF($C73=0,0,$C73)))</f>
        <v>43</v>
      </c>
      <c r="N73" s="13">
        <f t="shared" ref="N73" si="392">IF(M73="","",(IF($C73=0,0,$C73)))</f>
        <v>43</v>
      </c>
      <c r="O73" s="13">
        <f t="shared" ref="O73" si="393">IF(N73="","",(IF($C73=0,0,$C73)))</f>
        <v>43</v>
      </c>
      <c r="P73" s="13">
        <f t="shared" ref="P73" si="394">IF(O73="","",(IF($C73=0,0,$C73)))</f>
        <v>43</v>
      </c>
      <c r="Q73" s="13">
        <f t="shared" ref="Q73" si="395">IF(P73="","",(IF($C73=0,0,$C73)))</f>
        <v>43</v>
      </c>
      <c r="R73" s="13">
        <f t="shared" ref="R73" si="396">IF(Q73="","",(IF($C73=0,0,$C73)))</f>
        <v>43</v>
      </c>
      <c r="S73" s="13">
        <f t="shared" ref="S73" si="397">IF(R73="","",(IF($C73=0,0,$C73)))</f>
        <v>43</v>
      </c>
    </row>
    <row r="74" spans="1:19" x14ac:dyDescent="0.25">
      <c r="A74" s="39" t="s">
        <v>27</v>
      </c>
      <c r="B74" s="39" t="s">
        <v>92</v>
      </c>
      <c r="C74" s="44">
        <v>35.84906976744184</v>
      </c>
      <c r="E74" s="11" t="str">
        <f t="shared" ref="E74" si="398">IF(B74="","","Union-Hrly - Avg Hourly Rate")</f>
        <v>Union-Hrly - Avg Hourly Rate</v>
      </c>
      <c r="F74" s="11">
        <f t="shared" ca="1" si="38"/>
        <v>2019</v>
      </c>
      <c r="G74" s="11" t="str">
        <f t="shared" si="24"/>
        <v>002510</v>
      </c>
      <c r="H74" s="12">
        <f t="shared" ref="H74" si="399">IF(G74="","",(IF(C74=0,0,C74)*$G$4*$H$4*$I$4*$J$4))</f>
        <v>40.348443853560454</v>
      </c>
      <c r="I74" s="12">
        <f t="shared" ref="I74" si="400">IF(H74="","",(+H74))</f>
        <v>40.348443853560454</v>
      </c>
      <c r="J74" s="12">
        <f t="shared" ref="J74" si="401">IF(I74="","",(+I74))</f>
        <v>40.348443853560454</v>
      </c>
      <c r="K74" s="12">
        <f t="shared" ref="K74" si="402">IF(J74="","",(+J74))</f>
        <v>40.348443853560454</v>
      </c>
      <c r="L74" s="12">
        <f t="shared" ref="L74" si="403">IF(K74="","",(+K74))</f>
        <v>40.348443853560454</v>
      </c>
      <c r="M74" s="12">
        <f t="shared" ref="M74" si="404">IF(L74="","",(+L74))</f>
        <v>40.348443853560454</v>
      </c>
      <c r="N74" s="12">
        <f t="shared" ref="N74" si="405">IF(M74="","",(+M74))</f>
        <v>40.348443853560454</v>
      </c>
      <c r="O74" s="12">
        <f t="shared" ref="O74" si="406">IF(N74="","",(+N74))</f>
        <v>40.348443853560454</v>
      </c>
      <c r="P74" s="12">
        <f t="shared" ref="P74" si="407">IF(O74="","",(+O74))</f>
        <v>40.348443853560454</v>
      </c>
      <c r="Q74" s="12">
        <f t="shared" ref="Q74" si="408">IF(P74="","",(+P74))</f>
        <v>40.348443853560454</v>
      </c>
      <c r="R74" s="12">
        <f t="shared" ref="R74" si="409">IF(Q74="","",+Q74*$R$6)</f>
        <v>41.558897169167267</v>
      </c>
      <c r="S74" s="12">
        <f t="shared" ref="S74" si="410">IF(R74="","",+R74)</f>
        <v>41.558897169167267</v>
      </c>
    </row>
    <row r="75" spans="1:19" x14ac:dyDescent="0.25">
      <c r="A75" s="39" t="s">
        <v>27</v>
      </c>
      <c r="B75" s="39" t="s">
        <v>169</v>
      </c>
      <c r="C75" s="44"/>
      <c r="E75" s="11" t="str">
        <f t="shared" ref="E75" si="411">IF($B75="","","Union-Hrly - Other Offdty hrs/emp")</f>
        <v>Union-Hrly - Other Offdty hrs/emp</v>
      </c>
      <c r="F75" s="11">
        <f t="shared" ca="1" si="38"/>
        <v>2019</v>
      </c>
      <c r="G75" s="11" t="str">
        <f t="shared" si="24"/>
        <v>002510</v>
      </c>
      <c r="H75" s="36">
        <f t="shared" ref="H75:S75" si="412">IF(G75="","",IF(H$7="FEB",8,0))</f>
        <v>0</v>
      </c>
      <c r="I75" s="36">
        <f t="shared" si="412"/>
        <v>8</v>
      </c>
      <c r="J75" s="36">
        <f t="shared" si="412"/>
        <v>0</v>
      </c>
      <c r="K75" s="36">
        <f t="shared" si="412"/>
        <v>0</v>
      </c>
      <c r="L75" s="36">
        <f t="shared" si="412"/>
        <v>0</v>
      </c>
      <c r="M75" s="36">
        <f t="shared" si="412"/>
        <v>0</v>
      </c>
      <c r="N75" s="36">
        <f t="shared" si="412"/>
        <v>0</v>
      </c>
      <c r="O75" s="36">
        <f t="shared" si="412"/>
        <v>0</v>
      </c>
      <c r="P75" s="36">
        <f t="shared" si="412"/>
        <v>0</v>
      </c>
      <c r="Q75" s="36">
        <f t="shared" si="412"/>
        <v>0</v>
      </c>
      <c r="R75" s="36">
        <f t="shared" si="412"/>
        <v>0</v>
      </c>
      <c r="S75" s="36">
        <f t="shared" si="412"/>
        <v>0</v>
      </c>
    </row>
    <row r="76" spans="1:19" x14ac:dyDescent="0.25">
      <c r="A76" s="39" t="s">
        <v>27</v>
      </c>
      <c r="B76" s="39" t="s">
        <v>141</v>
      </c>
      <c r="C76" s="44">
        <v>8040</v>
      </c>
      <c r="E76" s="11" t="str">
        <f t="shared" ref="E76" si="413">IF($B76="","","Union-Hrly - Vacation Hours")</f>
        <v>Union-Hrly - Vacation Hours</v>
      </c>
      <c r="F76" s="11">
        <f t="shared" ca="1" si="38"/>
        <v>2019</v>
      </c>
      <c r="G76" s="11" t="str">
        <f t="shared" si="24"/>
        <v>002510</v>
      </c>
      <c r="H76" s="33">
        <f>IF(G76="","",($C76*'VACSICK EST'!C$50))</f>
        <v>340.24100430805697</v>
      </c>
      <c r="I76" s="33">
        <f>IF(H76="","",($C76*'VACSICK EST'!D$50))</f>
        <v>362.57130513140191</v>
      </c>
      <c r="J76" s="33">
        <f>IF(I76="","",($C76*'VACSICK EST'!E$50))</f>
        <v>384.90160595474686</v>
      </c>
      <c r="K76" s="33">
        <f>IF(J76="","",($C76*'VACSICK EST'!F$50))</f>
        <v>559.58741405488138</v>
      </c>
      <c r="L76" s="33">
        <f>IF(K76="","",($C76*'VACSICK EST'!G$50))</f>
        <v>699.0211205885621</v>
      </c>
      <c r="M76" s="33">
        <f>IF(L76="","",($C76*'VACSICK EST'!H$50))</f>
        <v>789.6788337386281</v>
      </c>
      <c r="N76" s="33">
        <f>IF(M76="","",($C76*'VACSICK EST'!I$50))</f>
        <v>913.92131932700499</v>
      </c>
      <c r="O76" s="33">
        <f>IF(N76="","",($C76*'VACSICK EST'!J$50))</f>
        <v>618.71143424966976</v>
      </c>
      <c r="P76" s="33">
        <f>IF(O76="","",($C76*'VACSICK EST'!K$50))</f>
        <v>550.89348360099245</v>
      </c>
      <c r="Q76" s="33">
        <f>IF(P76="","",($C76*'VACSICK EST'!L$50))</f>
        <v>727.12752589154559</v>
      </c>
      <c r="R76" s="33">
        <f>IF(Q76="","",($C76*'VACSICK EST'!M$50))</f>
        <v>697.1288343558283</v>
      </c>
      <c r="S76" s="33">
        <f>IF(R76="","",($C76*'VACSICK EST'!N$50))</f>
        <v>1396.2161187986817</v>
      </c>
    </row>
    <row r="77" spans="1:19" x14ac:dyDescent="0.25">
      <c r="A77" s="39" t="s">
        <v>27</v>
      </c>
      <c r="B77" s="39" t="s">
        <v>95</v>
      </c>
      <c r="C77" s="44">
        <v>1720</v>
      </c>
      <c r="E77" s="11" t="str">
        <f t="shared" ref="E77" si="414">IF($B77="","","Union-Hrly - Sick Time Hours")</f>
        <v>Union-Hrly - Sick Time Hours</v>
      </c>
      <c r="F77" s="11">
        <f t="shared" ca="1" si="38"/>
        <v>2019</v>
      </c>
      <c r="G77" s="11" t="str">
        <f t="shared" ref="G77:G140" si="415">IF(E77="","",A77)</f>
        <v>002510</v>
      </c>
      <c r="H77" s="33">
        <f>IF(G77="","",($C77*'VACSICK EST'!C$30))</f>
        <v>215.88708096451677</v>
      </c>
      <c r="I77" s="33">
        <f>IF(H77="","",($C77*'VACSICK EST'!D$30))</f>
        <v>185.99490296020386</v>
      </c>
      <c r="J77" s="33">
        <f>IF(I77="","",($C77*'VACSICK EST'!E$30))</f>
        <v>171.4252107429916</v>
      </c>
      <c r="K77" s="33">
        <f>IF(J77="","",($C77*'VACSICK EST'!F$30))</f>
        <v>151.84473632621055</v>
      </c>
      <c r="L77" s="33">
        <f>IF(K77="","",($C77*'VACSICK EST'!G$30))</f>
        <v>125.91256616349736</v>
      </c>
      <c r="M77" s="33">
        <f>IF(L77="","",($C77*'VACSICK EST'!H$30))</f>
        <v>116.87120172515192</v>
      </c>
      <c r="N77" s="33">
        <f>IF(M77="","",($C77*'VACSICK EST'!I$30))</f>
        <v>125.32444618702216</v>
      </c>
      <c r="O77" s="33">
        <f>IF(N77="","",($C77*'VACSICK EST'!J$30))</f>
        <v>134.69515781219368</v>
      </c>
      <c r="P77" s="33">
        <f>IF(O77="","",($C77*'VACSICK EST'!K$30))</f>
        <v>124.27367182905314</v>
      </c>
      <c r="Q77" s="33">
        <f>IF(P77="","",($C77*'VACSICK EST'!L$30))</f>
        <v>122.8072926877083</v>
      </c>
      <c r="R77" s="33">
        <f>IF(Q77="","",($C77*'VACSICK EST'!M$30))</f>
        <v>114.47951382081945</v>
      </c>
      <c r="S77" s="33">
        <f>IF(R77="","",($C77*'VACSICK EST'!N$30))</f>
        <v>130.48421878063124</v>
      </c>
    </row>
    <row r="78" spans="1:19" x14ac:dyDescent="0.25">
      <c r="A78" s="39" t="s">
        <v>28</v>
      </c>
      <c r="B78" s="39" t="s">
        <v>93</v>
      </c>
      <c r="C78" s="44">
        <v>4</v>
      </c>
      <c r="E78" s="11" t="str">
        <f t="shared" ref="E78" si="416">IF($B78="","","Union-Hrly - Headcount")</f>
        <v>Union-Hrly - Headcount</v>
      </c>
      <c r="F78" s="11">
        <f t="shared" ref="F78:F141" ca="1" si="417">IF(E78="","",$E$5)</f>
        <v>2019</v>
      </c>
      <c r="G78" s="11" t="str">
        <f t="shared" si="415"/>
        <v>002530</v>
      </c>
      <c r="H78" s="13">
        <f t="shared" ref="H78" si="418">IF(G78="","",(IF($C78=0,0,$C78)))</f>
        <v>4</v>
      </c>
      <c r="I78" s="13">
        <f t="shared" ref="I78" si="419">IF(H78="","",(IF($C78=0,0,$C78)))</f>
        <v>4</v>
      </c>
      <c r="J78" s="13">
        <f t="shared" ref="J78" si="420">IF(I78="","",(IF($C78=0,0,$C78)))</f>
        <v>4</v>
      </c>
      <c r="K78" s="13">
        <f t="shared" ref="K78" si="421">IF(J78="","",(IF($C78=0,0,$C78)))</f>
        <v>4</v>
      </c>
      <c r="L78" s="13">
        <f t="shared" ref="L78" si="422">IF(K78="","",(IF($C78=0,0,$C78)))</f>
        <v>4</v>
      </c>
      <c r="M78" s="13">
        <f t="shared" ref="M78" si="423">IF(L78="","",(IF($C78=0,0,$C78)))</f>
        <v>4</v>
      </c>
      <c r="N78" s="13">
        <f t="shared" ref="N78" si="424">IF(M78="","",(IF($C78=0,0,$C78)))</f>
        <v>4</v>
      </c>
      <c r="O78" s="13">
        <f t="shared" ref="O78" si="425">IF(N78="","",(IF($C78=0,0,$C78)))</f>
        <v>4</v>
      </c>
      <c r="P78" s="13">
        <f t="shared" ref="P78" si="426">IF(O78="","",(IF($C78=0,0,$C78)))</f>
        <v>4</v>
      </c>
      <c r="Q78" s="13">
        <f t="shared" ref="Q78" si="427">IF(P78="","",(IF($C78=0,0,$C78)))</f>
        <v>4</v>
      </c>
      <c r="R78" s="13">
        <f t="shared" ref="R78" si="428">IF(Q78="","",(IF($C78=0,0,$C78)))</f>
        <v>4</v>
      </c>
      <c r="S78" s="13">
        <f t="shared" ref="S78" si="429">IF(R78="","",(IF($C78=0,0,$C78)))</f>
        <v>4</v>
      </c>
    </row>
    <row r="79" spans="1:19" x14ac:dyDescent="0.25">
      <c r="A79" s="39" t="s">
        <v>28</v>
      </c>
      <c r="B79" s="39" t="s">
        <v>92</v>
      </c>
      <c r="C79" s="44">
        <v>31.784999999999997</v>
      </c>
      <c r="E79" s="11" t="str">
        <f t="shared" ref="E79" si="430">IF(B79="","","Union-Hrly - Avg Hourly Rate")</f>
        <v>Union-Hrly - Avg Hourly Rate</v>
      </c>
      <c r="F79" s="11">
        <f t="shared" ca="1" si="417"/>
        <v>2019</v>
      </c>
      <c r="G79" s="11" t="str">
        <f t="shared" si="415"/>
        <v>002530</v>
      </c>
      <c r="H79" s="12">
        <f t="shared" ref="H79" si="431">IF(G79="","",(IF(C79=0,0,C79)*$G$4*$H$4*$I$4*$J$4))</f>
        <v>35.774297525850002</v>
      </c>
      <c r="I79" s="12">
        <f t="shared" ref="I79" si="432">IF(H79="","",(+H79))</f>
        <v>35.774297525850002</v>
      </c>
      <c r="J79" s="12">
        <f t="shared" ref="J79" si="433">IF(I79="","",(+I79))</f>
        <v>35.774297525850002</v>
      </c>
      <c r="K79" s="12">
        <f t="shared" ref="K79" si="434">IF(J79="","",(+J79))</f>
        <v>35.774297525850002</v>
      </c>
      <c r="L79" s="12">
        <f t="shared" ref="L79" si="435">IF(K79="","",(+K79))</f>
        <v>35.774297525850002</v>
      </c>
      <c r="M79" s="12">
        <f t="shared" ref="M79" si="436">IF(L79="","",(+L79))</f>
        <v>35.774297525850002</v>
      </c>
      <c r="N79" s="12">
        <f t="shared" ref="N79" si="437">IF(M79="","",(+M79))</f>
        <v>35.774297525850002</v>
      </c>
      <c r="O79" s="12">
        <f t="shared" ref="O79" si="438">IF(N79="","",(+N79))</f>
        <v>35.774297525850002</v>
      </c>
      <c r="P79" s="12">
        <f t="shared" ref="P79" si="439">IF(O79="","",(+O79))</f>
        <v>35.774297525850002</v>
      </c>
      <c r="Q79" s="12">
        <f t="shared" ref="Q79" si="440">IF(P79="","",(+P79))</f>
        <v>35.774297525850002</v>
      </c>
      <c r="R79" s="12">
        <f t="shared" ref="R79" si="441">IF(Q79="","",+Q79*$R$6)</f>
        <v>36.847526451625505</v>
      </c>
      <c r="S79" s="12">
        <f t="shared" ref="S79" si="442">IF(R79="","",+R79)</f>
        <v>36.847526451625505</v>
      </c>
    </row>
    <row r="80" spans="1:19" x14ac:dyDescent="0.25">
      <c r="A80" s="39" t="s">
        <v>28</v>
      </c>
      <c r="B80" s="39" t="s">
        <v>169</v>
      </c>
      <c r="C80" s="44"/>
      <c r="E80" s="11" t="str">
        <f t="shared" ref="E80" si="443">IF($B80="","","Union-Hrly - Other Offdty hrs/emp")</f>
        <v>Union-Hrly - Other Offdty hrs/emp</v>
      </c>
      <c r="F80" s="11">
        <f t="shared" ca="1" si="417"/>
        <v>2019</v>
      </c>
      <c r="G80" s="11" t="str">
        <f t="shared" si="415"/>
        <v>002530</v>
      </c>
      <c r="H80" s="36">
        <f t="shared" ref="H80:S80" si="444">IF(G80="","",IF(H$7="FEB",8,0))</f>
        <v>0</v>
      </c>
      <c r="I80" s="36">
        <f t="shared" si="444"/>
        <v>8</v>
      </c>
      <c r="J80" s="36">
        <f t="shared" si="444"/>
        <v>0</v>
      </c>
      <c r="K80" s="36">
        <f t="shared" si="444"/>
        <v>0</v>
      </c>
      <c r="L80" s="36">
        <f t="shared" si="444"/>
        <v>0</v>
      </c>
      <c r="M80" s="36">
        <f t="shared" si="444"/>
        <v>0</v>
      </c>
      <c r="N80" s="36">
        <f t="shared" si="444"/>
        <v>0</v>
      </c>
      <c r="O80" s="36">
        <f t="shared" si="444"/>
        <v>0</v>
      </c>
      <c r="P80" s="36">
        <f t="shared" si="444"/>
        <v>0</v>
      </c>
      <c r="Q80" s="36">
        <f t="shared" si="444"/>
        <v>0</v>
      </c>
      <c r="R80" s="36">
        <f t="shared" si="444"/>
        <v>0</v>
      </c>
      <c r="S80" s="36">
        <f t="shared" si="444"/>
        <v>0</v>
      </c>
    </row>
    <row r="81" spans="1:19" x14ac:dyDescent="0.25">
      <c r="A81" s="39" t="s">
        <v>28</v>
      </c>
      <c r="B81" s="39" t="s">
        <v>141</v>
      </c>
      <c r="C81" s="44">
        <v>800</v>
      </c>
      <c r="E81" s="11" t="str">
        <f t="shared" ref="E81" si="445">IF($B81="","","Union-Hrly - Vacation Hours")</f>
        <v>Union-Hrly - Vacation Hours</v>
      </c>
      <c r="F81" s="11">
        <f t="shared" ca="1" si="417"/>
        <v>2019</v>
      </c>
      <c r="G81" s="11" t="str">
        <f t="shared" si="415"/>
        <v>002530</v>
      </c>
      <c r="H81" s="33">
        <f>IF(G81="","",($C81*'VACSICK EST'!C$50))</f>
        <v>33.854826299309146</v>
      </c>
      <c r="I81" s="33">
        <f>IF(H81="","",($C81*'VACSICK EST'!D$50))</f>
        <v>36.076746779243976</v>
      </c>
      <c r="J81" s="33">
        <f>IF(I81="","",($C81*'VACSICK EST'!E$50))</f>
        <v>38.298667259178792</v>
      </c>
      <c r="K81" s="33">
        <f>IF(J81="","",($C81*'VACSICK EST'!F$50))</f>
        <v>55.680339706953376</v>
      </c>
      <c r="L81" s="33">
        <f>IF(K81="","",($C81*'VACSICK EST'!G$50))</f>
        <v>69.554340357070856</v>
      </c>
      <c r="M81" s="33">
        <f>IF(L81="","",($C81*'VACSICK EST'!H$50))</f>
        <v>78.575008332201804</v>
      </c>
      <c r="N81" s="33">
        <f>IF(M81="","",($C81*'VACSICK EST'!I$50))</f>
        <v>90.937444709154718</v>
      </c>
      <c r="O81" s="33">
        <f>IF(N81="","",($C81*'VACSICK EST'!J$50))</f>
        <v>61.563326791011917</v>
      </c>
      <c r="P81" s="33">
        <f>IF(O81="","",($C81*'VACSICK EST'!K$50))</f>
        <v>54.815272000098744</v>
      </c>
      <c r="Q81" s="33">
        <f>IF(P81="","",($C81*'VACSICK EST'!L$50))</f>
        <v>72.350997601148819</v>
      </c>
      <c r="R81" s="33">
        <f>IF(Q81="","",($C81*'VACSICK EST'!M$50))</f>
        <v>69.366053169734158</v>
      </c>
      <c r="S81" s="33">
        <f>IF(R81="","",($C81*'VACSICK EST'!N$50))</f>
        <v>138.92697699489369</v>
      </c>
    </row>
    <row r="82" spans="1:19" x14ac:dyDescent="0.25">
      <c r="A82" s="39" t="s">
        <v>28</v>
      </c>
      <c r="B82" s="39" t="s">
        <v>95</v>
      </c>
      <c r="C82" s="44">
        <v>160</v>
      </c>
      <c r="E82" s="11" t="str">
        <f t="shared" ref="E82" si="446">IF($B82="","","Union-Hrly - Sick Time Hours")</f>
        <v>Union-Hrly - Sick Time Hours</v>
      </c>
      <c r="F82" s="11">
        <f t="shared" ca="1" si="417"/>
        <v>2019</v>
      </c>
      <c r="G82" s="11" t="str">
        <f t="shared" si="415"/>
        <v>002530</v>
      </c>
      <c r="H82" s="33">
        <f>IF(G82="","",($C82*'VACSICK EST'!C$30))</f>
        <v>20.08251915948993</v>
      </c>
      <c r="I82" s="33">
        <f>IF(H82="","",($C82*'VACSICK EST'!D$30))</f>
        <v>17.301851438158501</v>
      </c>
      <c r="J82" s="33">
        <f>IF(I82="","",($C82*'VACSICK EST'!E$30))</f>
        <v>15.946531231906194</v>
      </c>
      <c r="K82" s="33">
        <f>IF(J82="","",($C82*'VACSICK EST'!F$30))</f>
        <v>14.1250917512754</v>
      </c>
      <c r="L82" s="33">
        <f>IF(K82="","",($C82*'VACSICK EST'!G$30))</f>
        <v>11.712796852418359</v>
      </c>
      <c r="M82" s="33">
        <f>IF(L82="","",($C82*'VACSICK EST'!H$30))</f>
        <v>10.871739695362969</v>
      </c>
      <c r="N82" s="33">
        <f>IF(M82="","",($C82*'VACSICK EST'!I$30))</f>
        <v>11.658088017397411</v>
      </c>
      <c r="O82" s="33">
        <f>IF(N82="","",($C82*'VACSICK EST'!J$30))</f>
        <v>12.52978212206453</v>
      </c>
      <c r="P82" s="33">
        <f>IF(O82="","",($C82*'VACSICK EST'!K$30))</f>
        <v>11.560341565493315</v>
      </c>
      <c r="Q82" s="33">
        <f>IF(P82="","",($C82*'VACSICK EST'!L$30))</f>
        <v>11.423934203507748</v>
      </c>
      <c r="R82" s="33">
        <f>IF(Q82="","",($C82*'VACSICK EST'!M$30))</f>
        <v>10.649257099611111</v>
      </c>
      <c r="S82" s="33">
        <f>IF(R82="","",($C82*'VACSICK EST'!N$30))</f>
        <v>12.138066863314535</v>
      </c>
    </row>
    <row r="83" spans="1:19" x14ac:dyDescent="0.25">
      <c r="A83" s="39" t="s">
        <v>29</v>
      </c>
      <c r="B83" s="39" t="s">
        <v>93</v>
      </c>
      <c r="C83" s="44">
        <v>5</v>
      </c>
      <c r="E83" s="11" t="str">
        <f t="shared" ref="E83" si="447">IF($B83="","","Union-Hrly - Headcount")</f>
        <v>Union-Hrly - Headcount</v>
      </c>
      <c r="F83" s="11">
        <f t="shared" ca="1" si="417"/>
        <v>2019</v>
      </c>
      <c r="G83" s="11" t="str">
        <f t="shared" si="415"/>
        <v>002540</v>
      </c>
      <c r="H83" s="13">
        <f t="shared" ref="H83" si="448">IF(G83="","",(IF($C83=0,0,$C83)))</f>
        <v>5</v>
      </c>
      <c r="I83" s="13">
        <f t="shared" ref="I83" si="449">IF(H83="","",(IF($C83=0,0,$C83)))</f>
        <v>5</v>
      </c>
      <c r="J83" s="13">
        <f t="shared" ref="J83" si="450">IF(I83="","",(IF($C83=0,0,$C83)))</f>
        <v>5</v>
      </c>
      <c r="K83" s="13">
        <f t="shared" ref="K83" si="451">IF(J83="","",(IF($C83=0,0,$C83)))</f>
        <v>5</v>
      </c>
      <c r="L83" s="13">
        <f t="shared" ref="L83" si="452">IF(K83="","",(IF($C83=0,0,$C83)))</f>
        <v>5</v>
      </c>
      <c r="M83" s="13">
        <f t="shared" ref="M83" si="453">IF(L83="","",(IF($C83=0,0,$C83)))</f>
        <v>5</v>
      </c>
      <c r="N83" s="13">
        <f t="shared" ref="N83" si="454">IF(M83="","",(IF($C83=0,0,$C83)))</f>
        <v>5</v>
      </c>
      <c r="O83" s="13">
        <f t="shared" ref="O83" si="455">IF(N83="","",(IF($C83=0,0,$C83)))</f>
        <v>5</v>
      </c>
      <c r="P83" s="13">
        <f t="shared" ref="P83" si="456">IF(O83="","",(IF($C83=0,0,$C83)))</f>
        <v>5</v>
      </c>
      <c r="Q83" s="13">
        <f t="shared" ref="Q83" si="457">IF(P83="","",(IF($C83=0,0,$C83)))</f>
        <v>5</v>
      </c>
      <c r="R83" s="13">
        <f t="shared" ref="R83" si="458">IF(Q83="","",(IF($C83=0,0,$C83)))</f>
        <v>5</v>
      </c>
      <c r="S83" s="13">
        <f t="shared" ref="S83" si="459">IF(R83="","",(IF($C83=0,0,$C83)))</f>
        <v>5</v>
      </c>
    </row>
    <row r="84" spans="1:19" x14ac:dyDescent="0.25">
      <c r="A84" s="39" t="s">
        <v>29</v>
      </c>
      <c r="B84" s="39" t="s">
        <v>92</v>
      </c>
      <c r="C84" s="44">
        <v>34.274000000000008</v>
      </c>
      <c r="E84" s="11" t="str">
        <f t="shared" ref="E84" si="460">IF(B84="","","Union-Hrly - Avg Hourly Rate")</f>
        <v>Union-Hrly - Avg Hourly Rate</v>
      </c>
      <c r="F84" s="11">
        <f t="shared" ca="1" si="417"/>
        <v>2019</v>
      </c>
      <c r="G84" s="11" t="str">
        <f t="shared" si="415"/>
        <v>002540</v>
      </c>
      <c r="H84" s="12">
        <f t="shared" ref="H84" si="461">IF(G84="","",(IF(C84=0,0,C84)*$G$4*$H$4*$I$4*$J$4))</f>
        <v>38.575688953940023</v>
      </c>
      <c r="I84" s="12">
        <f t="shared" ref="I84" si="462">IF(H84="","",(+H84))</f>
        <v>38.575688953940023</v>
      </c>
      <c r="J84" s="12">
        <f t="shared" ref="J84" si="463">IF(I84="","",(+I84))</f>
        <v>38.575688953940023</v>
      </c>
      <c r="K84" s="12">
        <f t="shared" ref="K84" si="464">IF(J84="","",(+J84))</f>
        <v>38.575688953940023</v>
      </c>
      <c r="L84" s="12">
        <f t="shared" ref="L84" si="465">IF(K84="","",(+K84))</f>
        <v>38.575688953940023</v>
      </c>
      <c r="M84" s="12">
        <f t="shared" ref="M84" si="466">IF(L84="","",(+L84))</f>
        <v>38.575688953940023</v>
      </c>
      <c r="N84" s="12">
        <f t="shared" ref="N84" si="467">IF(M84="","",(+M84))</f>
        <v>38.575688953940023</v>
      </c>
      <c r="O84" s="12">
        <f t="shared" ref="O84" si="468">IF(N84="","",(+N84))</f>
        <v>38.575688953940023</v>
      </c>
      <c r="P84" s="12">
        <f t="shared" ref="P84" si="469">IF(O84="","",(+O84))</f>
        <v>38.575688953940023</v>
      </c>
      <c r="Q84" s="12">
        <f t="shared" ref="Q84" si="470">IF(P84="","",(+P84))</f>
        <v>38.575688953940023</v>
      </c>
      <c r="R84" s="12">
        <f t="shared" ref="R84" si="471">IF(Q84="","",+Q84*$R$6)</f>
        <v>39.732959622558226</v>
      </c>
      <c r="S84" s="12">
        <f t="shared" ref="S84" si="472">IF(R84="","",+R84)</f>
        <v>39.732959622558226</v>
      </c>
    </row>
    <row r="85" spans="1:19" x14ac:dyDescent="0.25">
      <c r="A85" s="39" t="s">
        <v>29</v>
      </c>
      <c r="B85" s="39" t="s">
        <v>169</v>
      </c>
      <c r="C85" s="44"/>
      <c r="E85" s="11" t="str">
        <f t="shared" ref="E85" si="473">IF($B85="","","Union-Hrly - Other Offdty hrs/emp")</f>
        <v>Union-Hrly - Other Offdty hrs/emp</v>
      </c>
      <c r="F85" s="11">
        <f t="shared" ca="1" si="417"/>
        <v>2019</v>
      </c>
      <c r="G85" s="11" t="str">
        <f t="shared" si="415"/>
        <v>002540</v>
      </c>
      <c r="H85" s="36">
        <f t="shared" ref="H85:S85" si="474">IF(G85="","",IF(H$7="FEB",8,0))</f>
        <v>0</v>
      </c>
      <c r="I85" s="36">
        <f t="shared" si="474"/>
        <v>8</v>
      </c>
      <c r="J85" s="36">
        <f t="shared" si="474"/>
        <v>0</v>
      </c>
      <c r="K85" s="36">
        <f t="shared" si="474"/>
        <v>0</v>
      </c>
      <c r="L85" s="36">
        <f t="shared" si="474"/>
        <v>0</v>
      </c>
      <c r="M85" s="36">
        <f t="shared" si="474"/>
        <v>0</v>
      </c>
      <c r="N85" s="36">
        <f t="shared" si="474"/>
        <v>0</v>
      </c>
      <c r="O85" s="36">
        <f t="shared" si="474"/>
        <v>0</v>
      </c>
      <c r="P85" s="36">
        <f t="shared" si="474"/>
        <v>0</v>
      </c>
      <c r="Q85" s="36">
        <f t="shared" si="474"/>
        <v>0</v>
      </c>
      <c r="R85" s="36">
        <f t="shared" si="474"/>
        <v>0</v>
      </c>
      <c r="S85" s="36">
        <f t="shared" si="474"/>
        <v>0</v>
      </c>
    </row>
    <row r="86" spans="1:19" x14ac:dyDescent="0.25">
      <c r="A86" s="39" t="s">
        <v>29</v>
      </c>
      <c r="B86" s="39" t="s">
        <v>141</v>
      </c>
      <c r="C86" s="44">
        <v>960</v>
      </c>
      <c r="E86" s="11" t="str">
        <f t="shared" ref="E86" si="475">IF($B86="","","Union-Hrly - Vacation Hours")</f>
        <v>Union-Hrly - Vacation Hours</v>
      </c>
      <c r="F86" s="11">
        <f t="shared" ca="1" si="417"/>
        <v>2019</v>
      </c>
      <c r="G86" s="11" t="str">
        <f t="shared" si="415"/>
        <v>002540</v>
      </c>
      <c r="H86" s="33">
        <f>IF(G86="","",($C86*'VACSICK EST'!C$50))</f>
        <v>40.625791559170978</v>
      </c>
      <c r="I86" s="33">
        <f>IF(H86="","",($C86*'VACSICK EST'!D$50))</f>
        <v>43.29209613509277</v>
      </c>
      <c r="J86" s="33">
        <f>IF(I86="","",($C86*'VACSICK EST'!E$50))</f>
        <v>45.958400711014548</v>
      </c>
      <c r="K86" s="33">
        <f>IF(J86="","",($C86*'VACSICK EST'!F$50))</f>
        <v>66.816407648344054</v>
      </c>
      <c r="L86" s="33">
        <f>IF(K86="","",($C86*'VACSICK EST'!G$50))</f>
        <v>83.465208428485028</v>
      </c>
      <c r="M86" s="33">
        <f>IF(L86="","",($C86*'VACSICK EST'!H$50))</f>
        <v>94.290009998642162</v>
      </c>
      <c r="N86" s="33">
        <f>IF(M86="","",($C86*'VACSICK EST'!I$50))</f>
        <v>109.12493365098567</v>
      </c>
      <c r="O86" s="33">
        <f>IF(N86="","",($C86*'VACSICK EST'!J$50))</f>
        <v>73.875992149214298</v>
      </c>
      <c r="P86" s="33">
        <f>IF(O86="","",($C86*'VACSICK EST'!K$50))</f>
        <v>65.778326400118502</v>
      </c>
      <c r="Q86" s="33">
        <f>IF(P86="","",($C86*'VACSICK EST'!L$50))</f>
        <v>86.821197121378574</v>
      </c>
      <c r="R86" s="33">
        <f>IF(Q86="","",($C86*'VACSICK EST'!M$50))</f>
        <v>83.239263803680984</v>
      </c>
      <c r="S86" s="33">
        <f>IF(R86="","",($C86*'VACSICK EST'!N$50))</f>
        <v>166.71237239387244</v>
      </c>
    </row>
    <row r="87" spans="1:19" x14ac:dyDescent="0.25">
      <c r="A87" s="39" t="s">
        <v>29</v>
      </c>
      <c r="B87" s="39" t="s">
        <v>95</v>
      </c>
      <c r="C87" s="44">
        <v>200</v>
      </c>
      <c r="E87" s="11" t="str">
        <f t="shared" ref="E87" si="476">IF($B87="","","Union-Hrly - Sick Time Hours")</f>
        <v>Union-Hrly - Sick Time Hours</v>
      </c>
      <c r="F87" s="11">
        <f t="shared" ca="1" si="417"/>
        <v>2019</v>
      </c>
      <c r="G87" s="11" t="str">
        <f t="shared" si="415"/>
        <v>002540</v>
      </c>
      <c r="H87" s="33">
        <f>IF(G87="","",($C87*'VACSICK EST'!C$30))</f>
        <v>25.103148949362414</v>
      </c>
      <c r="I87" s="33">
        <f>IF(H87="","",($C87*'VACSICK EST'!D$30))</f>
        <v>21.627314297698124</v>
      </c>
      <c r="J87" s="33">
        <f>IF(I87="","",($C87*'VACSICK EST'!E$30))</f>
        <v>19.93316403988274</v>
      </c>
      <c r="K87" s="33">
        <f>IF(J87="","",($C87*'VACSICK EST'!F$30))</f>
        <v>17.65636468909425</v>
      </c>
      <c r="L87" s="33">
        <f>IF(K87="","",($C87*'VACSICK EST'!G$30))</f>
        <v>14.640996065522948</v>
      </c>
      <c r="M87" s="33">
        <f>IF(L87="","",($C87*'VACSICK EST'!H$30))</f>
        <v>13.589674619203713</v>
      </c>
      <c r="N87" s="33">
        <f>IF(M87="","",($C87*'VACSICK EST'!I$30))</f>
        <v>14.572610021746762</v>
      </c>
      <c r="O87" s="33">
        <f>IF(N87="","",($C87*'VACSICK EST'!J$30))</f>
        <v>15.662227652580663</v>
      </c>
      <c r="P87" s="33">
        <f>IF(O87="","",($C87*'VACSICK EST'!K$30))</f>
        <v>14.450426956866643</v>
      </c>
      <c r="Q87" s="33">
        <f>IF(P87="","",($C87*'VACSICK EST'!L$30))</f>
        <v>14.279917754384686</v>
      </c>
      <c r="R87" s="33">
        <f>IF(Q87="","",($C87*'VACSICK EST'!M$30))</f>
        <v>13.311571374513889</v>
      </c>
      <c r="S87" s="33">
        <f>IF(R87="","",($C87*'VACSICK EST'!N$30))</f>
        <v>15.172583579143167</v>
      </c>
    </row>
    <row r="88" spans="1:19" x14ac:dyDescent="0.25">
      <c r="A88" s="39" t="s">
        <v>30</v>
      </c>
      <c r="B88" s="39" t="s">
        <v>93</v>
      </c>
      <c r="C88" s="44">
        <v>1</v>
      </c>
      <c r="E88" s="11" t="str">
        <f t="shared" ref="E88" si="477">IF($B88="","","Union-Hrly - Headcount")</f>
        <v>Union-Hrly - Headcount</v>
      </c>
      <c r="F88" s="11">
        <f t="shared" ca="1" si="417"/>
        <v>2019</v>
      </c>
      <c r="G88" s="11" t="str">
        <f t="shared" si="415"/>
        <v>002560</v>
      </c>
      <c r="H88" s="13">
        <f t="shared" ref="H88" si="478">IF(G88="","",(IF($C88=0,0,$C88)))</f>
        <v>1</v>
      </c>
      <c r="I88" s="13">
        <f t="shared" ref="I88" si="479">IF(H88="","",(IF($C88=0,0,$C88)))</f>
        <v>1</v>
      </c>
      <c r="J88" s="13">
        <f t="shared" ref="J88" si="480">IF(I88="","",(IF($C88=0,0,$C88)))</f>
        <v>1</v>
      </c>
      <c r="K88" s="13">
        <f t="shared" ref="K88" si="481">IF(J88="","",(IF($C88=0,0,$C88)))</f>
        <v>1</v>
      </c>
      <c r="L88" s="13">
        <f t="shared" ref="L88" si="482">IF(K88="","",(IF($C88=0,0,$C88)))</f>
        <v>1</v>
      </c>
      <c r="M88" s="13">
        <f t="shared" ref="M88" si="483">IF(L88="","",(IF($C88=0,0,$C88)))</f>
        <v>1</v>
      </c>
      <c r="N88" s="13">
        <f t="shared" ref="N88" si="484">IF(M88="","",(IF($C88=0,0,$C88)))</f>
        <v>1</v>
      </c>
      <c r="O88" s="13">
        <f t="shared" ref="O88" si="485">IF(N88="","",(IF($C88=0,0,$C88)))</f>
        <v>1</v>
      </c>
      <c r="P88" s="13">
        <f t="shared" ref="P88" si="486">IF(O88="","",(IF($C88=0,0,$C88)))</f>
        <v>1</v>
      </c>
      <c r="Q88" s="13">
        <f t="shared" ref="Q88" si="487">IF(P88="","",(IF($C88=0,0,$C88)))</f>
        <v>1</v>
      </c>
      <c r="R88" s="13">
        <f t="shared" ref="R88" si="488">IF(Q88="","",(IF($C88=0,0,$C88)))</f>
        <v>1</v>
      </c>
      <c r="S88" s="13">
        <f t="shared" ref="S88" si="489">IF(R88="","",(IF($C88=0,0,$C88)))</f>
        <v>1</v>
      </c>
    </row>
    <row r="89" spans="1:19" x14ac:dyDescent="0.25">
      <c r="A89" s="39" t="s">
        <v>30</v>
      </c>
      <c r="B89" s="39" t="s">
        <v>92</v>
      </c>
      <c r="C89" s="44">
        <v>36.049999999999997</v>
      </c>
      <c r="E89" s="11" t="str">
        <f t="shared" ref="E89" si="490">IF(B89="","","Union-Hrly - Avg Hourly Rate")</f>
        <v>Union-Hrly - Avg Hourly Rate</v>
      </c>
      <c r="F89" s="11">
        <f t="shared" ca="1" si="417"/>
        <v>2019</v>
      </c>
      <c r="G89" s="11" t="str">
        <f t="shared" si="415"/>
        <v>002560</v>
      </c>
      <c r="H89" s="12">
        <f t="shared" ref="H89" si="491">IF(G89="","",(IF(C89=0,0,C89)*$G$4*$H$4*$I$4*$J$4))</f>
        <v>40.574592600499997</v>
      </c>
      <c r="I89" s="12">
        <f t="shared" ref="I89" si="492">IF(H89="","",(+H89))</f>
        <v>40.574592600499997</v>
      </c>
      <c r="J89" s="12">
        <f t="shared" ref="J89" si="493">IF(I89="","",(+I89))</f>
        <v>40.574592600499997</v>
      </c>
      <c r="K89" s="12">
        <f t="shared" ref="K89" si="494">IF(J89="","",(+J89))</f>
        <v>40.574592600499997</v>
      </c>
      <c r="L89" s="12">
        <f t="shared" ref="L89" si="495">IF(K89="","",(+K89))</f>
        <v>40.574592600499997</v>
      </c>
      <c r="M89" s="12">
        <f t="shared" ref="M89" si="496">IF(L89="","",(+L89))</f>
        <v>40.574592600499997</v>
      </c>
      <c r="N89" s="12">
        <f t="shared" ref="N89" si="497">IF(M89="","",(+M89))</f>
        <v>40.574592600499997</v>
      </c>
      <c r="O89" s="12">
        <f t="shared" ref="O89" si="498">IF(N89="","",(+N89))</f>
        <v>40.574592600499997</v>
      </c>
      <c r="P89" s="12">
        <f t="shared" ref="P89" si="499">IF(O89="","",(+O89))</f>
        <v>40.574592600499997</v>
      </c>
      <c r="Q89" s="12">
        <f t="shared" ref="Q89" si="500">IF(P89="","",(+P89))</f>
        <v>40.574592600499997</v>
      </c>
      <c r="R89" s="12">
        <f t="shared" ref="R89" si="501">IF(Q89="","",+Q89*$R$6)</f>
        <v>41.791830378515002</v>
      </c>
      <c r="S89" s="12">
        <f t="shared" ref="S89" si="502">IF(R89="","",+R89)</f>
        <v>41.791830378515002</v>
      </c>
    </row>
    <row r="90" spans="1:19" x14ac:dyDescent="0.25">
      <c r="A90" s="39" t="s">
        <v>30</v>
      </c>
      <c r="B90" s="39" t="s">
        <v>169</v>
      </c>
      <c r="C90" s="44"/>
      <c r="E90" s="11" t="str">
        <f t="shared" ref="E90" si="503">IF($B90="","","Union-Hrly - Other Offdty hrs/emp")</f>
        <v>Union-Hrly - Other Offdty hrs/emp</v>
      </c>
      <c r="F90" s="11">
        <f t="shared" ca="1" si="417"/>
        <v>2019</v>
      </c>
      <c r="G90" s="11" t="str">
        <f t="shared" si="415"/>
        <v>002560</v>
      </c>
      <c r="H90" s="36">
        <f t="shared" ref="H90:S90" si="504">IF(G90="","",IF(H$7="FEB",8,0))</f>
        <v>0</v>
      </c>
      <c r="I90" s="36">
        <f t="shared" si="504"/>
        <v>8</v>
      </c>
      <c r="J90" s="36">
        <f t="shared" si="504"/>
        <v>0</v>
      </c>
      <c r="K90" s="36">
        <f t="shared" si="504"/>
        <v>0</v>
      </c>
      <c r="L90" s="36">
        <f t="shared" si="504"/>
        <v>0</v>
      </c>
      <c r="M90" s="36">
        <f t="shared" si="504"/>
        <v>0</v>
      </c>
      <c r="N90" s="36">
        <f t="shared" si="504"/>
        <v>0</v>
      </c>
      <c r="O90" s="36">
        <f t="shared" si="504"/>
        <v>0</v>
      </c>
      <c r="P90" s="36">
        <f t="shared" si="504"/>
        <v>0</v>
      </c>
      <c r="Q90" s="36">
        <f t="shared" si="504"/>
        <v>0</v>
      </c>
      <c r="R90" s="36">
        <f t="shared" si="504"/>
        <v>0</v>
      </c>
      <c r="S90" s="36">
        <f t="shared" si="504"/>
        <v>0</v>
      </c>
    </row>
    <row r="91" spans="1:19" x14ac:dyDescent="0.25">
      <c r="A91" s="39" t="s">
        <v>30</v>
      </c>
      <c r="B91" s="39" t="s">
        <v>141</v>
      </c>
      <c r="C91" s="44">
        <v>200</v>
      </c>
      <c r="E91" s="11" t="str">
        <f t="shared" ref="E91" si="505">IF($B91="","","Union-Hrly - Vacation Hours")</f>
        <v>Union-Hrly - Vacation Hours</v>
      </c>
      <c r="F91" s="11">
        <f t="shared" ca="1" si="417"/>
        <v>2019</v>
      </c>
      <c r="G91" s="11" t="str">
        <f t="shared" si="415"/>
        <v>002560</v>
      </c>
      <c r="H91" s="33">
        <f>IF(G91="","",($C91*'VACSICK EST'!C$50))</f>
        <v>8.4637065748272864</v>
      </c>
      <c r="I91" s="33">
        <f>IF(H91="","",($C91*'VACSICK EST'!D$50))</f>
        <v>9.019186694810994</v>
      </c>
      <c r="J91" s="33">
        <f>IF(I91="","",($C91*'VACSICK EST'!E$50))</f>
        <v>9.5746668147946981</v>
      </c>
      <c r="K91" s="33">
        <f>IF(J91="","",($C91*'VACSICK EST'!F$50))</f>
        <v>13.920084926738344</v>
      </c>
      <c r="L91" s="33">
        <f>IF(K91="","",($C91*'VACSICK EST'!G$50))</f>
        <v>17.388585089267714</v>
      </c>
      <c r="M91" s="33">
        <f>IF(L91="","",($C91*'VACSICK EST'!H$50))</f>
        <v>19.643752083050451</v>
      </c>
      <c r="N91" s="33">
        <f>IF(M91="","",($C91*'VACSICK EST'!I$50))</f>
        <v>22.73436117728868</v>
      </c>
      <c r="O91" s="33">
        <f>IF(N91="","",($C91*'VACSICK EST'!J$50))</f>
        <v>15.390831697752979</v>
      </c>
      <c r="P91" s="33">
        <f>IF(O91="","",($C91*'VACSICK EST'!K$50))</f>
        <v>13.703818000024686</v>
      </c>
      <c r="Q91" s="33">
        <f>IF(P91="","",($C91*'VACSICK EST'!L$50))</f>
        <v>18.087749400287205</v>
      </c>
      <c r="R91" s="33">
        <f>IF(Q91="","",($C91*'VACSICK EST'!M$50))</f>
        <v>17.34151329243354</v>
      </c>
      <c r="S91" s="33">
        <f>IF(R91="","",($C91*'VACSICK EST'!N$50))</f>
        <v>34.731744248723423</v>
      </c>
    </row>
    <row r="92" spans="1:19" x14ac:dyDescent="0.25">
      <c r="A92" s="39" t="s">
        <v>30</v>
      </c>
      <c r="B92" s="39" t="s">
        <v>95</v>
      </c>
      <c r="C92" s="44">
        <v>40</v>
      </c>
      <c r="E92" s="11" t="str">
        <f t="shared" ref="E92" si="506">IF($B92="","","Union-Hrly - Sick Time Hours")</f>
        <v>Union-Hrly - Sick Time Hours</v>
      </c>
      <c r="F92" s="11">
        <f t="shared" ca="1" si="417"/>
        <v>2019</v>
      </c>
      <c r="G92" s="11" t="str">
        <f t="shared" si="415"/>
        <v>002560</v>
      </c>
      <c r="H92" s="33">
        <f>IF(G92="","",($C92*'VACSICK EST'!C$30))</f>
        <v>5.0206297898724825</v>
      </c>
      <c r="I92" s="33">
        <f>IF(H92="","",($C92*'VACSICK EST'!D$30))</f>
        <v>4.3254628595396252</v>
      </c>
      <c r="J92" s="33">
        <f>IF(I92="","",($C92*'VACSICK EST'!E$30))</f>
        <v>3.9866328079765485</v>
      </c>
      <c r="K92" s="33">
        <f>IF(J92="","",($C92*'VACSICK EST'!F$30))</f>
        <v>3.5312729378188501</v>
      </c>
      <c r="L92" s="33">
        <f>IF(K92="","",($C92*'VACSICK EST'!G$30))</f>
        <v>2.9281992131045897</v>
      </c>
      <c r="M92" s="33">
        <f>IF(L92="","",($C92*'VACSICK EST'!H$30))</f>
        <v>2.7179349238407422</v>
      </c>
      <c r="N92" s="33">
        <f>IF(M92="","",($C92*'VACSICK EST'!I$30))</f>
        <v>2.9145220043493527</v>
      </c>
      <c r="O92" s="33">
        <f>IF(N92="","",($C92*'VACSICK EST'!J$30))</f>
        <v>3.1324455305161325</v>
      </c>
      <c r="P92" s="33">
        <f>IF(O92="","",($C92*'VACSICK EST'!K$30))</f>
        <v>2.8900853913733289</v>
      </c>
      <c r="Q92" s="33">
        <f>IF(P92="","",($C92*'VACSICK EST'!L$30))</f>
        <v>2.8559835508769371</v>
      </c>
      <c r="R92" s="33">
        <f>IF(Q92="","",($C92*'VACSICK EST'!M$30))</f>
        <v>2.6623142749027777</v>
      </c>
      <c r="S92" s="33">
        <f>IF(R92="","",($C92*'VACSICK EST'!N$30))</f>
        <v>3.0345167158286337</v>
      </c>
    </row>
    <row r="93" spans="1:19" x14ac:dyDescent="0.25">
      <c r="A93" s="39" t="s">
        <v>33</v>
      </c>
      <c r="B93" s="39" t="s">
        <v>93</v>
      </c>
      <c r="C93" s="44">
        <v>1</v>
      </c>
      <c r="E93" s="11" t="str">
        <f t="shared" ref="E93" si="507">IF($B93="","","Union-Hrly - Headcount")</f>
        <v>Union-Hrly - Headcount</v>
      </c>
      <c r="F93" s="11">
        <f t="shared" ca="1" si="417"/>
        <v>2019</v>
      </c>
      <c r="G93" s="11" t="str">
        <f t="shared" si="415"/>
        <v>002660</v>
      </c>
      <c r="H93" s="13">
        <f t="shared" ref="H93" si="508">IF(G93="","",(IF($C93=0,0,$C93)))</f>
        <v>1</v>
      </c>
      <c r="I93" s="13">
        <f t="shared" ref="I93" si="509">IF(H93="","",(IF($C93=0,0,$C93)))</f>
        <v>1</v>
      </c>
      <c r="J93" s="13">
        <f t="shared" ref="J93" si="510">IF(I93="","",(IF($C93=0,0,$C93)))</f>
        <v>1</v>
      </c>
      <c r="K93" s="13">
        <f t="shared" ref="K93" si="511">IF(J93="","",(IF($C93=0,0,$C93)))</f>
        <v>1</v>
      </c>
      <c r="L93" s="13">
        <f t="shared" ref="L93" si="512">IF(K93="","",(IF($C93=0,0,$C93)))</f>
        <v>1</v>
      </c>
      <c r="M93" s="13">
        <f t="shared" ref="M93" si="513">IF(L93="","",(IF($C93=0,0,$C93)))</f>
        <v>1</v>
      </c>
      <c r="N93" s="13">
        <f t="shared" ref="N93" si="514">IF(M93="","",(IF($C93=0,0,$C93)))</f>
        <v>1</v>
      </c>
      <c r="O93" s="13">
        <f t="shared" ref="O93" si="515">IF(N93="","",(IF($C93=0,0,$C93)))</f>
        <v>1</v>
      </c>
      <c r="P93" s="13">
        <f t="shared" ref="P93" si="516">IF(O93="","",(IF($C93=0,0,$C93)))</f>
        <v>1</v>
      </c>
      <c r="Q93" s="13">
        <f t="shared" ref="Q93" si="517">IF(P93="","",(IF($C93=0,0,$C93)))</f>
        <v>1</v>
      </c>
      <c r="R93" s="13">
        <f t="shared" ref="R93" si="518">IF(Q93="","",(IF($C93=0,0,$C93)))</f>
        <v>1</v>
      </c>
      <c r="S93" s="13">
        <f t="shared" ref="S93" si="519">IF(R93="","",(IF($C93=0,0,$C93)))</f>
        <v>1</v>
      </c>
    </row>
    <row r="94" spans="1:19" x14ac:dyDescent="0.25">
      <c r="A94" s="39" t="s">
        <v>33</v>
      </c>
      <c r="B94" s="39" t="s">
        <v>92</v>
      </c>
      <c r="C94" s="44">
        <v>27.31</v>
      </c>
      <c r="E94" s="11" t="str">
        <f t="shared" ref="E94" si="520">IF(B94="","","Union-Hrly - Avg Hourly Rate")</f>
        <v>Union-Hrly - Avg Hourly Rate</v>
      </c>
      <c r="F94" s="11">
        <f t="shared" ca="1" si="417"/>
        <v>2019</v>
      </c>
      <c r="G94" s="11" t="str">
        <f t="shared" si="415"/>
        <v>002660</v>
      </c>
      <c r="H94" s="12">
        <f t="shared" ref="H94" si="521">IF(G94="","",(IF(C94=0,0,C94)*$G$4*$H$4*$I$4*$J$4))</f>
        <v>30.737645601100002</v>
      </c>
      <c r="I94" s="12">
        <f t="shared" ref="I94" si="522">IF(H94="","",(+H94))</f>
        <v>30.737645601100002</v>
      </c>
      <c r="J94" s="12">
        <f t="shared" ref="J94" si="523">IF(I94="","",(+I94))</f>
        <v>30.737645601100002</v>
      </c>
      <c r="K94" s="12">
        <f t="shared" ref="K94" si="524">IF(J94="","",(+J94))</f>
        <v>30.737645601100002</v>
      </c>
      <c r="L94" s="12">
        <f t="shared" ref="L94" si="525">IF(K94="","",(+K94))</f>
        <v>30.737645601100002</v>
      </c>
      <c r="M94" s="12">
        <f t="shared" ref="M94" si="526">IF(L94="","",(+L94))</f>
        <v>30.737645601100002</v>
      </c>
      <c r="N94" s="12">
        <f t="shared" ref="N94" si="527">IF(M94="","",(+M94))</f>
        <v>30.737645601100002</v>
      </c>
      <c r="O94" s="12">
        <f t="shared" ref="O94" si="528">IF(N94="","",(+N94))</f>
        <v>30.737645601100002</v>
      </c>
      <c r="P94" s="12">
        <f t="shared" ref="P94" si="529">IF(O94="","",(+O94))</f>
        <v>30.737645601100002</v>
      </c>
      <c r="Q94" s="12">
        <f t="shared" ref="Q94" si="530">IF(P94="","",(+P94))</f>
        <v>30.737645601100002</v>
      </c>
      <c r="R94" s="12">
        <f t="shared" ref="R94" si="531">IF(Q94="","",+Q94*$R$6)</f>
        <v>31.659774969133004</v>
      </c>
      <c r="S94" s="12">
        <f t="shared" ref="S94" si="532">IF(R94="","",+R94)</f>
        <v>31.659774969133004</v>
      </c>
    </row>
    <row r="95" spans="1:19" x14ac:dyDescent="0.25">
      <c r="A95" s="39" t="s">
        <v>33</v>
      </c>
      <c r="B95" s="39" t="s">
        <v>169</v>
      </c>
      <c r="C95" s="44"/>
      <c r="E95" s="11" t="str">
        <f t="shared" ref="E95" si="533">IF($B95="","","Union-Hrly - Other Offdty hrs/emp")</f>
        <v>Union-Hrly - Other Offdty hrs/emp</v>
      </c>
      <c r="F95" s="11">
        <f t="shared" ca="1" si="417"/>
        <v>2019</v>
      </c>
      <c r="G95" s="11" t="str">
        <f t="shared" si="415"/>
        <v>002660</v>
      </c>
      <c r="H95" s="36">
        <f t="shared" ref="H95:S95" si="534">IF(G95="","",IF(H$7="FEB",8,0))</f>
        <v>0</v>
      </c>
      <c r="I95" s="36">
        <f t="shared" si="534"/>
        <v>8</v>
      </c>
      <c r="J95" s="36">
        <f t="shared" si="534"/>
        <v>0</v>
      </c>
      <c r="K95" s="36">
        <f t="shared" si="534"/>
        <v>0</v>
      </c>
      <c r="L95" s="36">
        <f t="shared" si="534"/>
        <v>0</v>
      </c>
      <c r="M95" s="36">
        <f t="shared" si="534"/>
        <v>0</v>
      </c>
      <c r="N95" s="36">
        <f t="shared" si="534"/>
        <v>0</v>
      </c>
      <c r="O95" s="36">
        <f t="shared" si="534"/>
        <v>0</v>
      </c>
      <c r="P95" s="36">
        <f t="shared" si="534"/>
        <v>0</v>
      </c>
      <c r="Q95" s="36">
        <f t="shared" si="534"/>
        <v>0</v>
      </c>
      <c r="R95" s="36">
        <f t="shared" si="534"/>
        <v>0</v>
      </c>
      <c r="S95" s="36">
        <f t="shared" si="534"/>
        <v>0</v>
      </c>
    </row>
    <row r="96" spans="1:19" x14ac:dyDescent="0.25">
      <c r="A96" s="39" t="s">
        <v>33</v>
      </c>
      <c r="B96" s="39" t="s">
        <v>141</v>
      </c>
      <c r="C96" s="44">
        <v>120</v>
      </c>
      <c r="E96" s="11" t="str">
        <f t="shared" ref="E96" si="535">IF($B96="","","Union-Hrly - Vacation Hours")</f>
        <v>Union-Hrly - Vacation Hours</v>
      </c>
      <c r="F96" s="11">
        <f t="shared" ca="1" si="417"/>
        <v>2019</v>
      </c>
      <c r="G96" s="11" t="str">
        <f t="shared" si="415"/>
        <v>002660</v>
      </c>
      <c r="H96" s="33">
        <f>IF(G96="","",($C96*'VACSICK EST'!C$50))</f>
        <v>5.0782239448963722</v>
      </c>
      <c r="I96" s="33">
        <f>IF(H96="","",($C96*'VACSICK EST'!D$50))</f>
        <v>5.4115120168865962</v>
      </c>
      <c r="J96" s="33">
        <f>IF(I96="","",($C96*'VACSICK EST'!E$50))</f>
        <v>5.7448000888768185</v>
      </c>
      <c r="K96" s="33">
        <f>IF(J96="","",($C96*'VACSICK EST'!F$50))</f>
        <v>8.3520509560430067</v>
      </c>
      <c r="L96" s="33">
        <f>IF(K96="","",($C96*'VACSICK EST'!G$50))</f>
        <v>10.433151053560628</v>
      </c>
      <c r="M96" s="33">
        <f>IF(L96="","",($C96*'VACSICK EST'!H$50))</f>
        <v>11.78625124983027</v>
      </c>
      <c r="N96" s="33">
        <f>IF(M96="","",($C96*'VACSICK EST'!I$50))</f>
        <v>13.640616706373208</v>
      </c>
      <c r="O96" s="33">
        <f>IF(N96="","",($C96*'VACSICK EST'!J$50))</f>
        <v>9.2344990186517872</v>
      </c>
      <c r="P96" s="33">
        <f>IF(O96="","",($C96*'VACSICK EST'!K$50))</f>
        <v>8.2222908000148127</v>
      </c>
      <c r="Q96" s="33">
        <f>IF(P96="","",($C96*'VACSICK EST'!L$50))</f>
        <v>10.852649640172322</v>
      </c>
      <c r="R96" s="33">
        <f>IF(Q96="","",($C96*'VACSICK EST'!M$50))</f>
        <v>10.404907975460123</v>
      </c>
      <c r="S96" s="33">
        <f>IF(R96="","",($C96*'VACSICK EST'!N$50))</f>
        <v>20.839046549234055</v>
      </c>
    </row>
    <row r="97" spans="1:19" x14ac:dyDescent="0.25">
      <c r="A97" s="39" t="s">
        <v>33</v>
      </c>
      <c r="B97" s="39" t="s">
        <v>95</v>
      </c>
      <c r="C97" s="44">
        <v>40</v>
      </c>
      <c r="E97" s="11" t="str">
        <f t="shared" ref="E97" si="536">IF($B97="","","Union-Hrly - Sick Time Hours")</f>
        <v>Union-Hrly - Sick Time Hours</v>
      </c>
      <c r="F97" s="11">
        <f t="shared" ca="1" si="417"/>
        <v>2019</v>
      </c>
      <c r="G97" s="11" t="str">
        <f t="shared" si="415"/>
        <v>002660</v>
      </c>
      <c r="H97" s="33">
        <f>IF(G97="","",($C97*'VACSICK EST'!C$30))</f>
        <v>5.0206297898724825</v>
      </c>
      <c r="I97" s="33">
        <f>IF(H97="","",($C97*'VACSICK EST'!D$30))</f>
        <v>4.3254628595396252</v>
      </c>
      <c r="J97" s="33">
        <f>IF(I97="","",($C97*'VACSICK EST'!E$30))</f>
        <v>3.9866328079765485</v>
      </c>
      <c r="K97" s="33">
        <f>IF(J97="","",($C97*'VACSICK EST'!F$30))</f>
        <v>3.5312729378188501</v>
      </c>
      <c r="L97" s="33">
        <f>IF(K97="","",($C97*'VACSICK EST'!G$30))</f>
        <v>2.9281992131045897</v>
      </c>
      <c r="M97" s="33">
        <f>IF(L97="","",($C97*'VACSICK EST'!H$30))</f>
        <v>2.7179349238407422</v>
      </c>
      <c r="N97" s="33">
        <f>IF(M97="","",($C97*'VACSICK EST'!I$30))</f>
        <v>2.9145220043493527</v>
      </c>
      <c r="O97" s="33">
        <f>IF(N97="","",($C97*'VACSICK EST'!J$30))</f>
        <v>3.1324455305161325</v>
      </c>
      <c r="P97" s="33">
        <f>IF(O97="","",($C97*'VACSICK EST'!K$30))</f>
        <v>2.8900853913733289</v>
      </c>
      <c r="Q97" s="33">
        <f>IF(P97="","",($C97*'VACSICK EST'!L$30))</f>
        <v>2.8559835508769371</v>
      </c>
      <c r="R97" s="33">
        <f>IF(Q97="","",($C97*'VACSICK EST'!M$30))</f>
        <v>2.6623142749027777</v>
      </c>
      <c r="S97" s="33">
        <f>IF(R97="","",($C97*'VACSICK EST'!N$30))</f>
        <v>3.0345167158286337</v>
      </c>
    </row>
    <row r="98" spans="1:19" x14ac:dyDescent="0.25">
      <c r="A98" s="39" t="s">
        <v>36</v>
      </c>
      <c r="B98" s="39" t="s">
        <v>93</v>
      </c>
      <c r="C98" s="44">
        <v>6</v>
      </c>
      <c r="E98" s="11" t="str">
        <f t="shared" ref="E98" si="537">IF($B98="","","Union-Hrly - Headcount")</f>
        <v>Union-Hrly - Headcount</v>
      </c>
      <c r="F98" s="11">
        <f t="shared" ca="1" si="417"/>
        <v>2019</v>
      </c>
      <c r="G98" s="11" t="str">
        <f t="shared" si="415"/>
        <v>002710</v>
      </c>
      <c r="H98" s="13">
        <f t="shared" ref="H98" si="538">IF(G98="","",(IF($C98=0,0,$C98)))</f>
        <v>6</v>
      </c>
      <c r="I98" s="13">
        <f t="shared" ref="I98" si="539">IF(H98="","",(IF($C98=0,0,$C98)))</f>
        <v>6</v>
      </c>
      <c r="J98" s="13">
        <f t="shared" ref="J98" si="540">IF(I98="","",(IF($C98=0,0,$C98)))</f>
        <v>6</v>
      </c>
      <c r="K98" s="13">
        <f t="shared" ref="K98" si="541">IF(J98="","",(IF($C98=0,0,$C98)))</f>
        <v>6</v>
      </c>
      <c r="L98" s="13">
        <f t="shared" ref="L98" si="542">IF(K98="","",(IF($C98=0,0,$C98)))</f>
        <v>6</v>
      </c>
      <c r="M98" s="13">
        <f t="shared" ref="M98" si="543">IF(L98="","",(IF($C98=0,0,$C98)))</f>
        <v>6</v>
      </c>
      <c r="N98" s="13">
        <f t="shared" ref="N98" si="544">IF(M98="","",(IF($C98=0,0,$C98)))</f>
        <v>6</v>
      </c>
      <c r="O98" s="13">
        <f t="shared" ref="O98" si="545">IF(N98="","",(IF($C98=0,0,$C98)))</f>
        <v>6</v>
      </c>
      <c r="P98" s="13">
        <f t="shared" ref="P98" si="546">IF(O98="","",(IF($C98=0,0,$C98)))</f>
        <v>6</v>
      </c>
      <c r="Q98" s="13">
        <f t="shared" ref="Q98" si="547">IF(P98="","",(IF($C98=0,0,$C98)))</f>
        <v>6</v>
      </c>
      <c r="R98" s="13">
        <f t="shared" ref="R98" si="548">IF(Q98="","",(IF($C98=0,0,$C98)))</f>
        <v>6</v>
      </c>
      <c r="S98" s="13">
        <f t="shared" ref="S98" si="549">IF(R98="","",(IF($C98=0,0,$C98)))</f>
        <v>6</v>
      </c>
    </row>
    <row r="99" spans="1:19" x14ac:dyDescent="0.25">
      <c r="A99" s="39" t="s">
        <v>36</v>
      </c>
      <c r="B99" s="39" t="s">
        <v>92</v>
      </c>
      <c r="C99" s="44">
        <v>32.918333333333337</v>
      </c>
      <c r="E99" s="11" t="str">
        <f t="shared" ref="E99" si="550">IF(B99="","","Union-Hrly - Avg Hourly Rate")</f>
        <v>Union-Hrly - Avg Hourly Rate</v>
      </c>
      <c r="F99" s="11">
        <f t="shared" ca="1" si="417"/>
        <v>2019</v>
      </c>
      <c r="G99" s="11" t="str">
        <f t="shared" si="415"/>
        <v>002710</v>
      </c>
      <c r="H99" s="12">
        <f t="shared" ref="H99" si="551">IF(G99="","",(IF(C99=0,0,C99)*$G$4*$H$4*$I$4*$J$4))</f>
        <v>37.049874177183334</v>
      </c>
      <c r="I99" s="12">
        <f t="shared" ref="I99" si="552">IF(H99="","",(+H99))</f>
        <v>37.049874177183334</v>
      </c>
      <c r="J99" s="12">
        <f t="shared" ref="J99" si="553">IF(I99="","",(+I99))</f>
        <v>37.049874177183334</v>
      </c>
      <c r="K99" s="12">
        <f t="shared" ref="K99" si="554">IF(J99="","",(+J99))</f>
        <v>37.049874177183334</v>
      </c>
      <c r="L99" s="12">
        <f t="shared" ref="L99" si="555">IF(K99="","",(+K99))</f>
        <v>37.049874177183334</v>
      </c>
      <c r="M99" s="12">
        <f t="shared" ref="M99" si="556">IF(L99="","",(+L99))</f>
        <v>37.049874177183334</v>
      </c>
      <c r="N99" s="12">
        <f t="shared" ref="N99" si="557">IF(M99="","",(+M99))</f>
        <v>37.049874177183334</v>
      </c>
      <c r="O99" s="12">
        <f t="shared" ref="O99" si="558">IF(N99="","",(+N99))</f>
        <v>37.049874177183334</v>
      </c>
      <c r="P99" s="12">
        <f t="shared" ref="P99" si="559">IF(O99="","",(+O99))</f>
        <v>37.049874177183334</v>
      </c>
      <c r="Q99" s="12">
        <f t="shared" ref="Q99" si="560">IF(P99="","",(+P99))</f>
        <v>37.049874177183334</v>
      </c>
      <c r="R99" s="12">
        <f t="shared" ref="R99" si="561">IF(Q99="","",+Q99*$R$6)</f>
        <v>38.161370402498832</v>
      </c>
      <c r="S99" s="12">
        <f t="shared" ref="S99" si="562">IF(R99="","",+R99)</f>
        <v>38.161370402498832</v>
      </c>
    </row>
    <row r="100" spans="1:19" x14ac:dyDescent="0.25">
      <c r="A100" s="39" t="s">
        <v>36</v>
      </c>
      <c r="B100" s="39" t="s">
        <v>169</v>
      </c>
      <c r="C100" s="44"/>
      <c r="E100" s="11" t="str">
        <f t="shared" ref="E100" si="563">IF($B100="","","Union-Hrly - Other Offdty hrs/emp")</f>
        <v>Union-Hrly - Other Offdty hrs/emp</v>
      </c>
      <c r="F100" s="11">
        <f t="shared" ca="1" si="417"/>
        <v>2019</v>
      </c>
      <c r="G100" s="11" t="str">
        <f t="shared" si="415"/>
        <v>002710</v>
      </c>
      <c r="H100" s="36">
        <f t="shared" ref="H100:S100" si="564">IF(G100="","",IF(H$7="FEB",8,0))</f>
        <v>0</v>
      </c>
      <c r="I100" s="36">
        <f t="shared" si="564"/>
        <v>8</v>
      </c>
      <c r="J100" s="36">
        <f t="shared" si="564"/>
        <v>0</v>
      </c>
      <c r="K100" s="36">
        <f t="shared" si="564"/>
        <v>0</v>
      </c>
      <c r="L100" s="36">
        <f t="shared" si="564"/>
        <v>0</v>
      </c>
      <c r="M100" s="36">
        <f t="shared" si="564"/>
        <v>0</v>
      </c>
      <c r="N100" s="36">
        <f t="shared" si="564"/>
        <v>0</v>
      </c>
      <c r="O100" s="36">
        <f t="shared" si="564"/>
        <v>0</v>
      </c>
      <c r="P100" s="36">
        <f t="shared" si="564"/>
        <v>0</v>
      </c>
      <c r="Q100" s="36">
        <f t="shared" si="564"/>
        <v>0</v>
      </c>
      <c r="R100" s="36">
        <f t="shared" si="564"/>
        <v>0</v>
      </c>
      <c r="S100" s="36">
        <f t="shared" si="564"/>
        <v>0</v>
      </c>
    </row>
    <row r="101" spans="1:19" x14ac:dyDescent="0.25">
      <c r="A101" s="39" t="s">
        <v>36</v>
      </c>
      <c r="B101" s="39" t="s">
        <v>141</v>
      </c>
      <c r="C101" s="44">
        <v>960</v>
      </c>
      <c r="E101" s="11" t="str">
        <f t="shared" ref="E101" si="565">IF($B101="","","Union-Hrly - Vacation Hours")</f>
        <v>Union-Hrly - Vacation Hours</v>
      </c>
      <c r="F101" s="11">
        <f t="shared" ca="1" si="417"/>
        <v>2019</v>
      </c>
      <c r="G101" s="11" t="str">
        <f t="shared" si="415"/>
        <v>002710</v>
      </c>
      <c r="H101" s="33">
        <f>IF(G101="","",($C101*'VACSICK EST'!C$50))</f>
        <v>40.625791559170978</v>
      </c>
      <c r="I101" s="33">
        <f>IF(H101="","",($C101*'VACSICK EST'!D$50))</f>
        <v>43.29209613509277</v>
      </c>
      <c r="J101" s="33">
        <f>IF(I101="","",($C101*'VACSICK EST'!E$50))</f>
        <v>45.958400711014548</v>
      </c>
      <c r="K101" s="33">
        <f>IF(J101="","",($C101*'VACSICK EST'!F$50))</f>
        <v>66.816407648344054</v>
      </c>
      <c r="L101" s="33">
        <f>IF(K101="","",($C101*'VACSICK EST'!G$50))</f>
        <v>83.465208428485028</v>
      </c>
      <c r="M101" s="33">
        <f>IF(L101="","",($C101*'VACSICK EST'!H$50))</f>
        <v>94.290009998642162</v>
      </c>
      <c r="N101" s="33">
        <f>IF(M101="","",($C101*'VACSICK EST'!I$50))</f>
        <v>109.12493365098567</v>
      </c>
      <c r="O101" s="33">
        <f>IF(N101="","",($C101*'VACSICK EST'!J$50))</f>
        <v>73.875992149214298</v>
      </c>
      <c r="P101" s="33">
        <f>IF(O101="","",($C101*'VACSICK EST'!K$50))</f>
        <v>65.778326400118502</v>
      </c>
      <c r="Q101" s="33">
        <f>IF(P101="","",($C101*'VACSICK EST'!L$50))</f>
        <v>86.821197121378574</v>
      </c>
      <c r="R101" s="33">
        <f>IF(Q101="","",($C101*'VACSICK EST'!M$50))</f>
        <v>83.239263803680984</v>
      </c>
      <c r="S101" s="33">
        <f>IF(R101="","",($C101*'VACSICK EST'!N$50))</f>
        <v>166.71237239387244</v>
      </c>
    </row>
    <row r="102" spans="1:19" x14ac:dyDescent="0.25">
      <c r="A102" s="39" t="s">
        <v>36</v>
      </c>
      <c r="B102" s="39" t="s">
        <v>95</v>
      </c>
      <c r="C102" s="44">
        <v>240</v>
      </c>
      <c r="E102" s="11" t="str">
        <f t="shared" ref="E102" si="566">IF($B102="","","Union-Hrly - Sick Time Hours")</f>
        <v>Union-Hrly - Sick Time Hours</v>
      </c>
      <c r="F102" s="11">
        <f t="shared" ca="1" si="417"/>
        <v>2019</v>
      </c>
      <c r="G102" s="11" t="str">
        <f t="shared" si="415"/>
        <v>002710</v>
      </c>
      <c r="H102" s="33">
        <f>IF(G102="","",($C102*'VACSICK EST'!C$30))</f>
        <v>30.123778739234897</v>
      </c>
      <c r="I102" s="33">
        <f>IF(H102="","",($C102*'VACSICK EST'!D$30))</f>
        <v>25.952777157237751</v>
      </c>
      <c r="J102" s="33">
        <f>IF(I102="","",($C102*'VACSICK EST'!E$30))</f>
        <v>23.919796847859292</v>
      </c>
      <c r="K102" s="33">
        <f>IF(J102="","",($C102*'VACSICK EST'!F$30))</f>
        <v>21.187637626913101</v>
      </c>
      <c r="L102" s="33">
        <f>IF(K102="","",($C102*'VACSICK EST'!G$30))</f>
        <v>17.569195278627539</v>
      </c>
      <c r="M102" s="33">
        <f>IF(L102="","",($C102*'VACSICK EST'!H$30))</f>
        <v>16.307609543044453</v>
      </c>
      <c r="N102" s="33">
        <f>IF(M102="","",($C102*'VACSICK EST'!I$30))</f>
        <v>17.487132026096116</v>
      </c>
      <c r="O102" s="33">
        <f>IF(N102="","",($C102*'VACSICK EST'!J$30))</f>
        <v>18.794673183096794</v>
      </c>
      <c r="P102" s="33">
        <f>IF(O102="","",($C102*'VACSICK EST'!K$30))</f>
        <v>17.340512348239972</v>
      </c>
      <c r="Q102" s="33">
        <f>IF(P102="","",($C102*'VACSICK EST'!L$30))</f>
        <v>17.135901305261623</v>
      </c>
      <c r="R102" s="33">
        <f>IF(Q102="","",($C102*'VACSICK EST'!M$30))</f>
        <v>15.973885649416667</v>
      </c>
      <c r="S102" s="33">
        <f>IF(R102="","",($C102*'VACSICK EST'!N$30))</f>
        <v>18.207100294971802</v>
      </c>
    </row>
    <row r="103" spans="1:19" x14ac:dyDescent="0.25">
      <c r="A103" s="39" t="s">
        <v>38</v>
      </c>
      <c r="B103" s="39" t="s">
        <v>93</v>
      </c>
      <c r="C103" s="44">
        <v>12</v>
      </c>
      <c r="E103" s="11" t="str">
        <f t="shared" ref="E103" si="567">IF($B103="","","Union-Hrly - Headcount")</f>
        <v>Union-Hrly - Headcount</v>
      </c>
      <c r="F103" s="11">
        <f t="shared" ca="1" si="417"/>
        <v>2019</v>
      </c>
      <c r="G103" s="11" t="str">
        <f t="shared" si="415"/>
        <v>002730</v>
      </c>
      <c r="H103" s="13">
        <f t="shared" ref="H103" si="568">IF(G103="","",(IF($C103=0,0,$C103)))</f>
        <v>12</v>
      </c>
      <c r="I103" s="13">
        <f t="shared" ref="I103" si="569">IF(H103="","",(IF($C103=0,0,$C103)))</f>
        <v>12</v>
      </c>
      <c r="J103" s="13">
        <f t="shared" ref="J103" si="570">IF(I103="","",(IF($C103=0,0,$C103)))</f>
        <v>12</v>
      </c>
      <c r="K103" s="13">
        <f t="shared" ref="K103" si="571">IF(J103="","",(IF($C103=0,0,$C103)))</f>
        <v>12</v>
      </c>
      <c r="L103" s="13">
        <f t="shared" ref="L103" si="572">IF(K103="","",(IF($C103=0,0,$C103)))</f>
        <v>12</v>
      </c>
      <c r="M103" s="13">
        <f t="shared" ref="M103" si="573">IF(L103="","",(IF($C103=0,0,$C103)))</f>
        <v>12</v>
      </c>
      <c r="N103" s="13">
        <f t="shared" ref="N103" si="574">IF(M103="","",(IF($C103=0,0,$C103)))</f>
        <v>12</v>
      </c>
      <c r="O103" s="13">
        <f t="shared" ref="O103" si="575">IF(N103="","",(IF($C103=0,0,$C103)))</f>
        <v>12</v>
      </c>
      <c r="P103" s="13">
        <f t="shared" ref="P103" si="576">IF(O103="","",(IF($C103=0,0,$C103)))</f>
        <v>12</v>
      </c>
      <c r="Q103" s="13">
        <f t="shared" ref="Q103" si="577">IF(P103="","",(IF($C103=0,0,$C103)))</f>
        <v>12</v>
      </c>
      <c r="R103" s="13">
        <f t="shared" ref="R103" si="578">IF(Q103="","",(IF($C103=0,0,$C103)))</f>
        <v>12</v>
      </c>
      <c r="S103" s="13">
        <f t="shared" ref="S103" si="579">IF(R103="","",(IF($C103=0,0,$C103)))</f>
        <v>12</v>
      </c>
    </row>
    <row r="104" spans="1:19" x14ac:dyDescent="0.25">
      <c r="A104" s="39" t="s">
        <v>38</v>
      </c>
      <c r="B104" s="39" t="s">
        <v>92</v>
      </c>
      <c r="C104" s="44">
        <v>32.470000000000006</v>
      </c>
      <c r="E104" s="11" t="str">
        <f t="shared" ref="E104" si="580">IF(B104="","","Union-Hrly - Avg Hourly Rate")</f>
        <v>Union-Hrly - Avg Hourly Rate</v>
      </c>
      <c r="F104" s="11">
        <f t="shared" ca="1" si="417"/>
        <v>2019</v>
      </c>
      <c r="G104" s="11" t="str">
        <f t="shared" si="415"/>
        <v>002730</v>
      </c>
      <c r="H104" s="12">
        <f t="shared" ref="H104" si="581">IF(G104="","",(IF(C104=0,0,C104)*$G$4*$H$4*$I$4*$J$4))</f>
        <v>36.54527106070001</v>
      </c>
      <c r="I104" s="12">
        <f t="shared" ref="I104" si="582">IF(H104="","",(+H104))</f>
        <v>36.54527106070001</v>
      </c>
      <c r="J104" s="12">
        <f t="shared" ref="J104" si="583">IF(I104="","",(+I104))</f>
        <v>36.54527106070001</v>
      </c>
      <c r="K104" s="12">
        <f t="shared" ref="K104" si="584">IF(J104="","",(+J104))</f>
        <v>36.54527106070001</v>
      </c>
      <c r="L104" s="12">
        <f t="shared" ref="L104" si="585">IF(K104="","",(+K104))</f>
        <v>36.54527106070001</v>
      </c>
      <c r="M104" s="12">
        <f t="shared" ref="M104" si="586">IF(L104="","",(+L104))</f>
        <v>36.54527106070001</v>
      </c>
      <c r="N104" s="12">
        <f t="shared" ref="N104" si="587">IF(M104="","",(+M104))</f>
        <v>36.54527106070001</v>
      </c>
      <c r="O104" s="12">
        <f t="shared" ref="O104" si="588">IF(N104="","",(+N104))</f>
        <v>36.54527106070001</v>
      </c>
      <c r="P104" s="12">
        <f t="shared" ref="P104" si="589">IF(O104="","",(+O104))</f>
        <v>36.54527106070001</v>
      </c>
      <c r="Q104" s="12">
        <f t="shared" ref="Q104" si="590">IF(P104="","",(+P104))</f>
        <v>36.54527106070001</v>
      </c>
      <c r="R104" s="12">
        <f t="shared" ref="R104" si="591">IF(Q104="","",+Q104*$R$6)</f>
        <v>37.641629192521009</v>
      </c>
      <c r="S104" s="12">
        <f t="shared" ref="S104" si="592">IF(R104="","",+R104)</f>
        <v>37.641629192521009</v>
      </c>
    </row>
    <row r="105" spans="1:19" x14ac:dyDescent="0.25">
      <c r="A105" s="39" t="s">
        <v>38</v>
      </c>
      <c r="B105" s="39" t="s">
        <v>169</v>
      </c>
      <c r="C105" s="44"/>
      <c r="E105" s="11" t="str">
        <f t="shared" ref="E105" si="593">IF($B105="","","Union-Hrly - Other Offdty hrs/emp")</f>
        <v>Union-Hrly - Other Offdty hrs/emp</v>
      </c>
      <c r="F105" s="11">
        <f t="shared" ca="1" si="417"/>
        <v>2019</v>
      </c>
      <c r="G105" s="11" t="str">
        <f t="shared" si="415"/>
        <v>002730</v>
      </c>
      <c r="H105" s="36">
        <f t="shared" ref="H105:S105" si="594">IF(G105="","",IF(H$7="FEB",8,0))</f>
        <v>0</v>
      </c>
      <c r="I105" s="36">
        <f t="shared" si="594"/>
        <v>8</v>
      </c>
      <c r="J105" s="36">
        <f t="shared" si="594"/>
        <v>0</v>
      </c>
      <c r="K105" s="36">
        <f t="shared" si="594"/>
        <v>0</v>
      </c>
      <c r="L105" s="36">
        <f t="shared" si="594"/>
        <v>0</v>
      </c>
      <c r="M105" s="36">
        <f t="shared" si="594"/>
        <v>0</v>
      </c>
      <c r="N105" s="36">
        <f t="shared" si="594"/>
        <v>0</v>
      </c>
      <c r="O105" s="36">
        <f t="shared" si="594"/>
        <v>0</v>
      </c>
      <c r="P105" s="36">
        <f t="shared" si="594"/>
        <v>0</v>
      </c>
      <c r="Q105" s="36">
        <f t="shared" si="594"/>
        <v>0</v>
      </c>
      <c r="R105" s="36">
        <f t="shared" si="594"/>
        <v>0</v>
      </c>
      <c r="S105" s="36">
        <f t="shared" si="594"/>
        <v>0</v>
      </c>
    </row>
    <row r="106" spans="1:19" x14ac:dyDescent="0.25">
      <c r="A106" s="39" t="s">
        <v>38</v>
      </c>
      <c r="B106" s="39" t="s">
        <v>141</v>
      </c>
      <c r="C106" s="44">
        <v>1560</v>
      </c>
      <c r="E106" s="11" t="str">
        <f t="shared" ref="E106" si="595">IF($B106="","","Union-Hrly - Vacation Hours")</f>
        <v>Union-Hrly - Vacation Hours</v>
      </c>
      <c r="F106" s="11">
        <f t="shared" ca="1" si="417"/>
        <v>2019</v>
      </c>
      <c r="G106" s="11" t="str">
        <f t="shared" si="415"/>
        <v>002730</v>
      </c>
      <c r="H106" s="33">
        <f>IF(G106="","",($C106*'VACSICK EST'!C$50))</f>
        <v>66.016911283652846</v>
      </c>
      <c r="I106" s="33">
        <f>IF(H106="","",($C106*'VACSICK EST'!D$50))</f>
        <v>70.349656219525741</v>
      </c>
      <c r="J106" s="33">
        <f>IF(I106="","",($C106*'VACSICK EST'!E$50))</f>
        <v>74.682401155398651</v>
      </c>
      <c r="K106" s="33">
        <f>IF(J106="","",($C106*'VACSICK EST'!F$50))</f>
        <v>108.57666242855908</v>
      </c>
      <c r="L106" s="33">
        <f>IF(K106="","",($C106*'VACSICK EST'!G$50))</f>
        <v>135.63096369628818</v>
      </c>
      <c r="M106" s="33">
        <f>IF(L106="","",($C106*'VACSICK EST'!H$50))</f>
        <v>153.22126624779352</v>
      </c>
      <c r="N106" s="33">
        <f>IF(M106="","",($C106*'VACSICK EST'!I$50))</f>
        <v>177.32801718285171</v>
      </c>
      <c r="O106" s="33">
        <f>IF(N106="","",($C106*'VACSICK EST'!J$50))</f>
        <v>120.04848724247324</v>
      </c>
      <c r="P106" s="33">
        <f>IF(O106="","",($C106*'VACSICK EST'!K$50))</f>
        <v>106.88978040019256</v>
      </c>
      <c r="Q106" s="33">
        <f>IF(P106="","",($C106*'VACSICK EST'!L$50))</f>
        <v>141.08444532224019</v>
      </c>
      <c r="R106" s="33">
        <f>IF(Q106="","",($C106*'VACSICK EST'!M$50))</f>
        <v>135.2638036809816</v>
      </c>
      <c r="S106" s="33">
        <f>IF(R106="","",($C106*'VACSICK EST'!N$50))</f>
        <v>270.90760514004268</v>
      </c>
    </row>
    <row r="107" spans="1:19" x14ac:dyDescent="0.25">
      <c r="A107" s="39" t="s">
        <v>38</v>
      </c>
      <c r="B107" s="39" t="s">
        <v>95</v>
      </c>
      <c r="C107" s="44">
        <v>480</v>
      </c>
      <c r="E107" s="11" t="str">
        <f t="shared" ref="E107" si="596">IF($B107="","","Union-Hrly - Sick Time Hours")</f>
        <v>Union-Hrly - Sick Time Hours</v>
      </c>
      <c r="F107" s="11">
        <f t="shared" ca="1" si="417"/>
        <v>2019</v>
      </c>
      <c r="G107" s="11" t="str">
        <f t="shared" si="415"/>
        <v>002730</v>
      </c>
      <c r="H107" s="33">
        <f>IF(G107="","",($C107*'VACSICK EST'!C$30))</f>
        <v>60.247557478469794</v>
      </c>
      <c r="I107" s="33">
        <f>IF(H107="","",($C107*'VACSICK EST'!D$30))</f>
        <v>51.905554314475502</v>
      </c>
      <c r="J107" s="33">
        <f>IF(I107="","",($C107*'VACSICK EST'!E$30))</f>
        <v>47.839593695718584</v>
      </c>
      <c r="K107" s="33">
        <f>IF(J107="","",($C107*'VACSICK EST'!F$30))</f>
        <v>42.375275253826203</v>
      </c>
      <c r="L107" s="33">
        <f>IF(K107="","",($C107*'VACSICK EST'!G$30))</f>
        <v>35.138390557255079</v>
      </c>
      <c r="M107" s="33">
        <f>IF(L107="","",($C107*'VACSICK EST'!H$30))</f>
        <v>32.615219086088906</v>
      </c>
      <c r="N107" s="33">
        <f>IF(M107="","",($C107*'VACSICK EST'!I$30))</f>
        <v>34.974264052192233</v>
      </c>
      <c r="O107" s="33">
        <f>IF(N107="","",($C107*'VACSICK EST'!J$30))</f>
        <v>37.589346366193588</v>
      </c>
      <c r="P107" s="33">
        <f>IF(O107="","",($C107*'VACSICK EST'!K$30))</f>
        <v>34.681024696479945</v>
      </c>
      <c r="Q107" s="33">
        <f>IF(P107="","",($C107*'VACSICK EST'!L$30))</f>
        <v>34.271802610523245</v>
      </c>
      <c r="R107" s="33">
        <f>IF(Q107="","",($C107*'VACSICK EST'!M$30))</f>
        <v>31.947771298833334</v>
      </c>
      <c r="S107" s="33">
        <f>IF(R107="","",($C107*'VACSICK EST'!N$30))</f>
        <v>36.414200589943604</v>
      </c>
    </row>
    <row r="108" spans="1:19" x14ac:dyDescent="0.25">
      <c r="A108" s="39" t="s">
        <v>39</v>
      </c>
      <c r="B108" s="39" t="s">
        <v>93</v>
      </c>
      <c r="C108" s="44">
        <v>11</v>
      </c>
      <c r="E108" s="11" t="str">
        <f t="shared" ref="E108" si="597">IF($B108="","","Union-Hrly - Headcount")</f>
        <v>Union-Hrly - Headcount</v>
      </c>
      <c r="F108" s="11">
        <f t="shared" ca="1" si="417"/>
        <v>2019</v>
      </c>
      <c r="G108" s="11" t="str">
        <f t="shared" si="415"/>
        <v>002740</v>
      </c>
      <c r="H108" s="13">
        <f t="shared" ref="H108" si="598">IF(G108="","",(IF($C108=0,0,$C108)))</f>
        <v>11</v>
      </c>
      <c r="I108" s="13">
        <f t="shared" ref="I108" si="599">IF(H108="","",(IF($C108=0,0,$C108)))</f>
        <v>11</v>
      </c>
      <c r="J108" s="13">
        <f t="shared" ref="J108" si="600">IF(I108="","",(IF($C108=0,0,$C108)))</f>
        <v>11</v>
      </c>
      <c r="K108" s="13">
        <f t="shared" ref="K108" si="601">IF(J108="","",(IF($C108=0,0,$C108)))</f>
        <v>11</v>
      </c>
      <c r="L108" s="13">
        <f t="shared" ref="L108" si="602">IF(K108="","",(IF($C108=0,0,$C108)))</f>
        <v>11</v>
      </c>
      <c r="M108" s="13">
        <f t="shared" ref="M108" si="603">IF(L108="","",(IF($C108=0,0,$C108)))</f>
        <v>11</v>
      </c>
      <c r="N108" s="13">
        <f t="shared" ref="N108" si="604">IF(M108="","",(IF($C108=0,0,$C108)))</f>
        <v>11</v>
      </c>
      <c r="O108" s="13">
        <f t="shared" ref="O108" si="605">IF(N108="","",(IF($C108=0,0,$C108)))</f>
        <v>11</v>
      </c>
      <c r="P108" s="13">
        <f t="shared" ref="P108" si="606">IF(O108="","",(IF($C108=0,0,$C108)))</f>
        <v>11</v>
      </c>
      <c r="Q108" s="13">
        <f t="shared" ref="Q108" si="607">IF(P108="","",(IF($C108=0,0,$C108)))</f>
        <v>11</v>
      </c>
      <c r="R108" s="13">
        <f t="shared" ref="R108" si="608">IF(Q108="","",(IF($C108=0,0,$C108)))</f>
        <v>11</v>
      </c>
      <c r="S108" s="13">
        <f t="shared" ref="S108" si="609">IF(R108="","",(IF($C108=0,0,$C108)))</f>
        <v>11</v>
      </c>
    </row>
    <row r="109" spans="1:19" x14ac:dyDescent="0.25">
      <c r="A109" s="39" t="s">
        <v>39</v>
      </c>
      <c r="B109" s="39" t="s">
        <v>92</v>
      </c>
      <c r="C109" s="44">
        <v>30.506363636363641</v>
      </c>
      <c r="E109" s="11" t="str">
        <f t="shared" ref="E109" si="610">IF(B109="","","Union-Hrly - Avg Hourly Rate")</f>
        <v>Union-Hrly - Avg Hourly Rate</v>
      </c>
      <c r="F109" s="11">
        <f t="shared" ca="1" si="417"/>
        <v>2019</v>
      </c>
      <c r="G109" s="11" t="str">
        <f t="shared" si="415"/>
        <v>002740</v>
      </c>
      <c r="H109" s="12">
        <f t="shared" ref="H109" si="611">IF(G109="","",(IF(C109=0,0,C109)*$G$4*$H$4*$I$4*$J$4))</f>
        <v>34.335181033790917</v>
      </c>
      <c r="I109" s="12">
        <f t="shared" ref="I109" si="612">IF(H109="","",(+H109))</f>
        <v>34.335181033790917</v>
      </c>
      <c r="J109" s="12">
        <f t="shared" ref="J109" si="613">IF(I109="","",(+I109))</f>
        <v>34.335181033790917</v>
      </c>
      <c r="K109" s="12">
        <f t="shared" ref="K109" si="614">IF(J109="","",(+J109))</f>
        <v>34.335181033790917</v>
      </c>
      <c r="L109" s="12">
        <f t="shared" ref="L109" si="615">IF(K109="","",(+K109))</f>
        <v>34.335181033790917</v>
      </c>
      <c r="M109" s="12">
        <f t="shared" ref="M109" si="616">IF(L109="","",(+L109))</f>
        <v>34.335181033790917</v>
      </c>
      <c r="N109" s="12">
        <f t="shared" ref="N109" si="617">IF(M109="","",(+M109))</f>
        <v>34.335181033790917</v>
      </c>
      <c r="O109" s="12">
        <f t="shared" ref="O109" si="618">IF(N109="","",(+N109))</f>
        <v>34.335181033790917</v>
      </c>
      <c r="P109" s="12">
        <f t="shared" ref="P109" si="619">IF(O109="","",(+O109))</f>
        <v>34.335181033790917</v>
      </c>
      <c r="Q109" s="12">
        <f t="shared" ref="Q109" si="620">IF(P109="","",(+P109))</f>
        <v>34.335181033790917</v>
      </c>
      <c r="R109" s="12">
        <f t="shared" ref="R109" si="621">IF(Q109="","",+Q109*$R$6)</f>
        <v>35.365236464804646</v>
      </c>
      <c r="S109" s="12">
        <f t="shared" ref="S109" si="622">IF(R109="","",+R109)</f>
        <v>35.365236464804646</v>
      </c>
    </row>
    <row r="110" spans="1:19" x14ac:dyDescent="0.25">
      <c r="A110" s="39" t="s">
        <v>39</v>
      </c>
      <c r="B110" s="39" t="s">
        <v>169</v>
      </c>
      <c r="C110" s="44"/>
      <c r="E110" s="11" t="str">
        <f t="shared" ref="E110" si="623">IF($B110="","","Union-Hrly - Other Offdty hrs/emp")</f>
        <v>Union-Hrly - Other Offdty hrs/emp</v>
      </c>
      <c r="F110" s="11">
        <f t="shared" ca="1" si="417"/>
        <v>2019</v>
      </c>
      <c r="G110" s="11" t="str">
        <f t="shared" si="415"/>
        <v>002740</v>
      </c>
      <c r="H110" s="36">
        <f t="shared" ref="H110:S110" si="624">IF(G110="","",IF(H$7="FEB",8,0))</f>
        <v>0</v>
      </c>
      <c r="I110" s="36">
        <f t="shared" si="624"/>
        <v>8</v>
      </c>
      <c r="J110" s="36">
        <f t="shared" si="624"/>
        <v>0</v>
      </c>
      <c r="K110" s="36">
        <f t="shared" si="624"/>
        <v>0</v>
      </c>
      <c r="L110" s="36">
        <f t="shared" si="624"/>
        <v>0</v>
      </c>
      <c r="M110" s="36">
        <f t="shared" si="624"/>
        <v>0</v>
      </c>
      <c r="N110" s="36">
        <f t="shared" si="624"/>
        <v>0</v>
      </c>
      <c r="O110" s="36">
        <f t="shared" si="624"/>
        <v>0</v>
      </c>
      <c r="P110" s="36">
        <f t="shared" si="624"/>
        <v>0</v>
      </c>
      <c r="Q110" s="36">
        <f t="shared" si="624"/>
        <v>0</v>
      </c>
      <c r="R110" s="36">
        <f t="shared" si="624"/>
        <v>0</v>
      </c>
      <c r="S110" s="36">
        <f t="shared" si="624"/>
        <v>0</v>
      </c>
    </row>
    <row r="111" spans="1:19" x14ac:dyDescent="0.25">
      <c r="A111" s="39" t="s">
        <v>39</v>
      </c>
      <c r="B111" s="39" t="s">
        <v>141</v>
      </c>
      <c r="C111" s="44">
        <v>1480</v>
      </c>
      <c r="E111" s="11" t="str">
        <f t="shared" ref="E111" si="625">IF($B111="","","Union-Hrly - Vacation Hours")</f>
        <v>Union-Hrly - Vacation Hours</v>
      </c>
      <c r="F111" s="11">
        <f t="shared" ca="1" si="417"/>
        <v>2019</v>
      </c>
      <c r="G111" s="11" t="str">
        <f t="shared" si="415"/>
        <v>002740</v>
      </c>
      <c r="H111" s="33">
        <f>IF(G111="","",($C111*'VACSICK EST'!C$50))</f>
        <v>62.631428653721926</v>
      </c>
      <c r="I111" s="33">
        <f>IF(H111="","",($C111*'VACSICK EST'!D$50))</f>
        <v>66.741981541601348</v>
      </c>
      <c r="J111" s="33">
        <f>IF(I111="","",($C111*'VACSICK EST'!E$50))</f>
        <v>70.85253442948077</v>
      </c>
      <c r="K111" s="33">
        <f>IF(J111="","",($C111*'VACSICK EST'!F$50))</f>
        <v>103.00862845786374</v>
      </c>
      <c r="L111" s="33">
        <f>IF(K111="","",($C111*'VACSICK EST'!G$50))</f>
        <v>128.67552966058108</v>
      </c>
      <c r="M111" s="33">
        <f>IF(L111="","",($C111*'VACSICK EST'!H$50))</f>
        <v>145.36376541457332</v>
      </c>
      <c r="N111" s="33">
        <f>IF(M111="","",($C111*'VACSICK EST'!I$50))</f>
        <v>168.23427271193623</v>
      </c>
      <c r="O111" s="33">
        <f>IF(N111="","",($C111*'VACSICK EST'!J$50))</f>
        <v>113.89215456337205</v>
      </c>
      <c r="P111" s="33">
        <f>IF(O111="","",($C111*'VACSICK EST'!K$50))</f>
        <v>101.40825320018268</v>
      </c>
      <c r="Q111" s="33">
        <f>IF(P111="","",($C111*'VACSICK EST'!L$50))</f>
        <v>133.84934556212531</v>
      </c>
      <c r="R111" s="33">
        <f>IF(Q111="","",($C111*'VACSICK EST'!M$50))</f>
        <v>128.32719836400818</v>
      </c>
      <c r="S111" s="33">
        <f>IF(R111="","",($C111*'VACSICK EST'!N$50))</f>
        <v>257.01490744055332</v>
      </c>
    </row>
    <row r="112" spans="1:19" x14ac:dyDescent="0.25">
      <c r="A112" s="39" t="s">
        <v>39</v>
      </c>
      <c r="B112" s="39" t="s">
        <v>95</v>
      </c>
      <c r="C112" s="44">
        <v>440</v>
      </c>
      <c r="E112" s="11" t="str">
        <f t="shared" ref="E112" si="626">IF($B112="","","Union-Hrly - Sick Time Hours")</f>
        <v>Union-Hrly - Sick Time Hours</v>
      </c>
      <c r="F112" s="11">
        <f t="shared" ca="1" si="417"/>
        <v>2019</v>
      </c>
      <c r="G112" s="11" t="str">
        <f t="shared" si="415"/>
        <v>002740</v>
      </c>
      <c r="H112" s="33">
        <f>IF(G112="","",($C112*'VACSICK EST'!C$30))</f>
        <v>55.226927688597307</v>
      </c>
      <c r="I112" s="33">
        <f>IF(H112="","",($C112*'VACSICK EST'!D$30))</f>
        <v>47.580091454935875</v>
      </c>
      <c r="J112" s="33">
        <f>IF(I112="","",($C112*'VACSICK EST'!E$30))</f>
        <v>43.852960887742036</v>
      </c>
      <c r="K112" s="33">
        <f>IF(J112="","",($C112*'VACSICK EST'!F$30))</f>
        <v>38.844002316007348</v>
      </c>
      <c r="L112" s="33">
        <f>IF(K112="","",($C112*'VACSICK EST'!G$30))</f>
        <v>32.210191344150488</v>
      </c>
      <c r="M112" s="33">
        <f>IF(L112="","",($C112*'VACSICK EST'!H$30))</f>
        <v>29.897284162248166</v>
      </c>
      <c r="N112" s="33">
        <f>IF(M112="","",($C112*'VACSICK EST'!I$30))</f>
        <v>32.059742047842875</v>
      </c>
      <c r="O112" s="33">
        <f>IF(N112="","",($C112*'VACSICK EST'!J$30))</f>
        <v>34.456900835677459</v>
      </c>
      <c r="P112" s="33">
        <f>IF(O112="","",($C112*'VACSICK EST'!K$30))</f>
        <v>31.790939305106615</v>
      </c>
      <c r="Q112" s="33">
        <f>IF(P112="","",($C112*'VACSICK EST'!L$30))</f>
        <v>31.41581905964631</v>
      </c>
      <c r="R112" s="33">
        <f>IF(Q112="","",($C112*'VACSICK EST'!M$30))</f>
        <v>29.285457023930554</v>
      </c>
      <c r="S112" s="33">
        <f>IF(R112="","",($C112*'VACSICK EST'!N$30))</f>
        <v>33.379683874114967</v>
      </c>
    </row>
    <row r="113" spans="1:19" x14ac:dyDescent="0.25">
      <c r="A113" s="39" t="s">
        <v>40</v>
      </c>
      <c r="B113" s="39" t="s">
        <v>93</v>
      </c>
      <c r="C113" s="44">
        <v>12</v>
      </c>
      <c r="E113" s="11" t="str">
        <f t="shared" ref="E113" si="627">IF($B113="","","Union-Hrly - Headcount")</f>
        <v>Union-Hrly - Headcount</v>
      </c>
      <c r="F113" s="11">
        <f t="shared" ca="1" si="417"/>
        <v>2019</v>
      </c>
      <c r="G113" s="11" t="str">
        <f t="shared" si="415"/>
        <v>002750</v>
      </c>
      <c r="H113" s="13">
        <f t="shared" ref="H113" si="628">IF(G113="","",(IF($C113=0,0,$C113)))</f>
        <v>12</v>
      </c>
      <c r="I113" s="13">
        <f t="shared" ref="I113" si="629">IF(H113="","",(IF($C113=0,0,$C113)))</f>
        <v>12</v>
      </c>
      <c r="J113" s="13">
        <f t="shared" ref="J113" si="630">IF(I113="","",(IF($C113=0,0,$C113)))</f>
        <v>12</v>
      </c>
      <c r="K113" s="13">
        <f t="shared" ref="K113" si="631">IF(J113="","",(IF($C113=0,0,$C113)))</f>
        <v>12</v>
      </c>
      <c r="L113" s="13">
        <f t="shared" ref="L113" si="632">IF(K113="","",(IF($C113=0,0,$C113)))</f>
        <v>12</v>
      </c>
      <c r="M113" s="13">
        <f t="shared" ref="M113" si="633">IF(L113="","",(IF($C113=0,0,$C113)))</f>
        <v>12</v>
      </c>
      <c r="N113" s="13">
        <f t="shared" ref="N113" si="634">IF(M113="","",(IF($C113=0,0,$C113)))</f>
        <v>12</v>
      </c>
      <c r="O113" s="13">
        <f t="shared" ref="O113" si="635">IF(N113="","",(IF($C113=0,0,$C113)))</f>
        <v>12</v>
      </c>
      <c r="P113" s="13">
        <f t="shared" ref="P113" si="636">IF(O113="","",(IF($C113=0,0,$C113)))</f>
        <v>12</v>
      </c>
      <c r="Q113" s="13">
        <f t="shared" ref="Q113" si="637">IF(P113="","",(IF($C113=0,0,$C113)))</f>
        <v>12</v>
      </c>
      <c r="R113" s="13">
        <f t="shared" ref="R113" si="638">IF(Q113="","",(IF($C113=0,0,$C113)))</f>
        <v>12</v>
      </c>
      <c r="S113" s="13">
        <f t="shared" ref="S113" si="639">IF(R113="","",(IF($C113=0,0,$C113)))</f>
        <v>12</v>
      </c>
    </row>
    <row r="114" spans="1:19" x14ac:dyDescent="0.25">
      <c r="A114" s="39" t="s">
        <v>40</v>
      </c>
      <c r="B114" s="39" t="s">
        <v>92</v>
      </c>
      <c r="C114" s="44">
        <v>30.820000000000004</v>
      </c>
      <c r="E114" s="11" t="str">
        <f t="shared" ref="E114" si="640">IF(B114="","","Union-Hrly - Avg Hourly Rate")</f>
        <v>Union-Hrly - Avg Hourly Rate</v>
      </c>
      <c r="F114" s="11">
        <f t="shared" ca="1" si="417"/>
        <v>2019</v>
      </c>
      <c r="G114" s="11" t="str">
        <f t="shared" si="415"/>
        <v>002750</v>
      </c>
      <c r="H114" s="12">
        <f t="shared" ref="H114" si="641">IF(G114="","",(IF(C114=0,0,C114)*$G$4*$H$4*$I$4*$J$4))</f>
        <v>34.688181524200004</v>
      </c>
      <c r="I114" s="12">
        <f t="shared" ref="I114" si="642">IF(H114="","",(+H114))</f>
        <v>34.688181524200004</v>
      </c>
      <c r="J114" s="12">
        <f t="shared" ref="J114" si="643">IF(I114="","",(+I114))</f>
        <v>34.688181524200004</v>
      </c>
      <c r="K114" s="12">
        <f t="shared" ref="K114" si="644">IF(J114="","",(+J114))</f>
        <v>34.688181524200004</v>
      </c>
      <c r="L114" s="12">
        <f t="shared" ref="L114" si="645">IF(K114="","",(+K114))</f>
        <v>34.688181524200004</v>
      </c>
      <c r="M114" s="12">
        <f t="shared" ref="M114" si="646">IF(L114="","",(+L114))</f>
        <v>34.688181524200004</v>
      </c>
      <c r="N114" s="12">
        <f t="shared" ref="N114" si="647">IF(M114="","",(+M114))</f>
        <v>34.688181524200004</v>
      </c>
      <c r="O114" s="12">
        <f t="shared" ref="O114" si="648">IF(N114="","",(+N114))</f>
        <v>34.688181524200004</v>
      </c>
      <c r="P114" s="12">
        <f t="shared" ref="P114" si="649">IF(O114="","",(+O114))</f>
        <v>34.688181524200004</v>
      </c>
      <c r="Q114" s="12">
        <f t="shared" ref="Q114" si="650">IF(P114="","",(+P114))</f>
        <v>34.688181524200004</v>
      </c>
      <c r="R114" s="12">
        <f t="shared" ref="R114" si="651">IF(Q114="","",+Q114*$R$6)</f>
        <v>35.728826969926004</v>
      </c>
      <c r="S114" s="12">
        <f t="shared" ref="S114" si="652">IF(R114="","",+R114)</f>
        <v>35.728826969926004</v>
      </c>
    </row>
    <row r="115" spans="1:19" x14ac:dyDescent="0.25">
      <c r="A115" s="39" t="s">
        <v>40</v>
      </c>
      <c r="B115" s="39" t="s">
        <v>169</v>
      </c>
      <c r="C115" s="44"/>
      <c r="E115" s="11" t="str">
        <f t="shared" ref="E115" si="653">IF($B115="","","Union-Hrly - Other Offdty hrs/emp")</f>
        <v>Union-Hrly - Other Offdty hrs/emp</v>
      </c>
      <c r="F115" s="11">
        <f t="shared" ca="1" si="417"/>
        <v>2019</v>
      </c>
      <c r="G115" s="11" t="str">
        <f t="shared" si="415"/>
        <v>002750</v>
      </c>
      <c r="H115" s="36">
        <f t="shared" ref="H115:S115" si="654">IF(G115="","",IF(H$7="FEB",8,0))</f>
        <v>0</v>
      </c>
      <c r="I115" s="36">
        <f t="shared" si="654"/>
        <v>8</v>
      </c>
      <c r="J115" s="36">
        <f t="shared" si="654"/>
        <v>0</v>
      </c>
      <c r="K115" s="36">
        <f t="shared" si="654"/>
        <v>0</v>
      </c>
      <c r="L115" s="36">
        <f t="shared" si="654"/>
        <v>0</v>
      </c>
      <c r="M115" s="36">
        <f t="shared" si="654"/>
        <v>0</v>
      </c>
      <c r="N115" s="36">
        <f t="shared" si="654"/>
        <v>0</v>
      </c>
      <c r="O115" s="36">
        <f t="shared" si="654"/>
        <v>0</v>
      </c>
      <c r="P115" s="36">
        <f t="shared" si="654"/>
        <v>0</v>
      </c>
      <c r="Q115" s="36">
        <f t="shared" si="654"/>
        <v>0</v>
      </c>
      <c r="R115" s="36">
        <f t="shared" si="654"/>
        <v>0</v>
      </c>
      <c r="S115" s="36">
        <f t="shared" si="654"/>
        <v>0</v>
      </c>
    </row>
    <row r="116" spans="1:19" x14ac:dyDescent="0.25">
      <c r="A116" s="39" t="s">
        <v>40</v>
      </c>
      <c r="B116" s="39" t="s">
        <v>141</v>
      </c>
      <c r="C116" s="44">
        <v>1480</v>
      </c>
      <c r="E116" s="11" t="str">
        <f t="shared" ref="E116" si="655">IF($B116="","","Union-Hrly - Vacation Hours")</f>
        <v>Union-Hrly - Vacation Hours</v>
      </c>
      <c r="F116" s="11">
        <f t="shared" ca="1" si="417"/>
        <v>2019</v>
      </c>
      <c r="G116" s="11" t="str">
        <f t="shared" si="415"/>
        <v>002750</v>
      </c>
      <c r="H116" s="33">
        <f>IF(G116="","",($C116*'VACSICK EST'!C$50))</f>
        <v>62.631428653721926</v>
      </c>
      <c r="I116" s="33">
        <f>IF(H116="","",($C116*'VACSICK EST'!D$50))</f>
        <v>66.741981541601348</v>
      </c>
      <c r="J116" s="33">
        <f>IF(I116="","",($C116*'VACSICK EST'!E$50))</f>
        <v>70.85253442948077</v>
      </c>
      <c r="K116" s="33">
        <f>IF(J116="","",($C116*'VACSICK EST'!F$50))</f>
        <v>103.00862845786374</v>
      </c>
      <c r="L116" s="33">
        <f>IF(K116="","",($C116*'VACSICK EST'!G$50))</f>
        <v>128.67552966058108</v>
      </c>
      <c r="M116" s="33">
        <f>IF(L116="","",($C116*'VACSICK EST'!H$50))</f>
        <v>145.36376541457332</v>
      </c>
      <c r="N116" s="33">
        <f>IF(M116="","",($C116*'VACSICK EST'!I$50))</f>
        <v>168.23427271193623</v>
      </c>
      <c r="O116" s="33">
        <f>IF(N116="","",($C116*'VACSICK EST'!J$50))</f>
        <v>113.89215456337205</v>
      </c>
      <c r="P116" s="33">
        <f>IF(O116="","",($C116*'VACSICK EST'!K$50))</f>
        <v>101.40825320018268</v>
      </c>
      <c r="Q116" s="33">
        <f>IF(P116="","",($C116*'VACSICK EST'!L$50))</f>
        <v>133.84934556212531</v>
      </c>
      <c r="R116" s="33">
        <f>IF(Q116="","",($C116*'VACSICK EST'!M$50))</f>
        <v>128.32719836400818</v>
      </c>
      <c r="S116" s="33">
        <f>IF(R116="","",($C116*'VACSICK EST'!N$50))</f>
        <v>257.01490744055332</v>
      </c>
    </row>
    <row r="117" spans="1:19" x14ac:dyDescent="0.25">
      <c r="A117" s="39" t="s">
        <v>40</v>
      </c>
      <c r="B117" s="39" t="s">
        <v>95</v>
      </c>
      <c r="C117" s="44">
        <v>480</v>
      </c>
      <c r="E117" s="11" t="str">
        <f t="shared" ref="E117" si="656">IF($B117="","","Union-Hrly - Sick Time Hours")</f>
        <v>Union-Hrly - Sick Time Hours</v>
      </c>
      <c r="F117" s="11">
        <f t="shared" ca="1" si="417"/>
        <v>2019</v>
      </c>
      <c r="G117" s="11" t="str">
        <f t="shared" si="415"/>
        <v>002750</v>
      </c>
      <c r="H117" s="33">
        <f>IF(G117="","",($C117*'VACSICK EST'!C$30))</f>
        <v>60.247557478469794</v>
      </c>
      <c r="I117" s="33">
        <f>IF(H117="","",($C117*'VACSICK EST'!D$30))</f>
        <v>51.905554314475502</v>
      </c>
      <c r="J117" s="33">
        <f>IF(I117="","",($C117*'VACSICK EST'!E$30))</f>
        <v>47.839593695718584</v>
      </c>
      <c r="K117" s="33">
        <f>IF(J117="","",($C117*'VACSICK EST'!F$30))</f>
        <v>42.375275253826203</v>
      </c>
      <c r="L117" s="33">
        <f>IF(K117="","",($C117*'VACSICK EST'!G$30))</f>
        <v>35.138390557255079</v>
      </c>
      <c r="M117" s="33">
        <f>IF(L117="","",($C117*'VACSICK EST'!H$30))</f>
        <v>32.615219086088906</v>
      </c>
      <c r="N117" s="33">
        <f>IF(M117="","",($C117*'VACSICK EST'!I$30))</f>
        <v>34.974264052192233</v>
      </c>
      <c r="O117" s="33">
        <f>IF(N117="","",($C117*'VACSICK EST'!J$30))</f>
        <v>37.589346366193588</v>
      </c>
      <c r="P117" s="33">
        <f>IF(O117="","",($C117*'VACSICK EST'!K$30))</f>
        <v>34.681024696479945</v>
      </c>
      <c r="Q117" s="33">
        <f>IF(P117="","",($C117*'VACSICK EST'!L$30))</f>
        <v>34.271802610523245</v>
      </c>
      <c r="R117" s="33">
        <f>IF(Q117="","",($C117*'VACSICK EST'!M$30))</f>
        <v>31.947771298833334</v>
      </c>
      <c r="S117" s="33">
        <f>IF(R117="","",($C117*'VACSICK EST'!N$30))</f>
        <v>36.414200589943604</v>
      </c>
    </row>
    <row r="118" spans="1:19" x14ac:dyDescent="0.25">
      <c r="A118" s="39" t="s">
        <v>41</v>
      </c>
      <c r="B118" s="39" t="s">
        <v>93</v>
      </c>
      <c r="C118" s="44">
        <v>13</v>
      </c>
      <c r="E118" s="11" t="str">
        <f t="shared" ref="E118" si="657">IF($B118="","","Union-Hrly - Headcount")</f>
        <v>Union-Hrly - Headcount</v>
      </c>
      <c r="F118" s="11">
        <f t="shared" ca="1" si="417"/>
        <v>2019</v>
      </c>
      <c r="G118" s="11" t="str">
        <f t="shared" si="415"/>
        <v>002760</v>
      </c>
      <c r="H118" s="13">
        <f t="shared" ref="H118" si="658">IF(G118="","",(IF($C118=0,0,$C118)))</f>
        <v>13</v>
      </c>
      <c r="I118" s="13">
        <f t="shared" ref="I118" si="659">IF(H118="","",(IF($C118=0,0,$C118)))</f>
        <v>13</v>
      </c>
      <c r="J118" s="13">
        <f t="shared" ref="J118" si="660">IF(I118="","",(IF($C118=0,0,$C118)))</f>
        <v>13</v>
      </c>
      <c r="K118" s="13">
        <f t="shared" ref="K118" si="661">IF(J118="","",(IF($C118=0,0,$C118)))</f>
        <v>13</v>
      </c>
      <c r="L118" s="13">
        <f t="shared" ref="L118" si="662">IF(K118="","",(IF($C118=0,0,$C118)))</f>
        <v>13</v>
      </c>
      <c r="M118" s="13">
        <f t="shared" ref="M118" si="663">IF(L118="","",(IF($C118=0,0,$C118)))</f>
        <v>13</v>
      </c>
      <c r="N118" s="13">
        <f t="shared" ref="N118" si="664">IF(M118="","",(IF($C118=0,0,$C118)))</f>
        <v>13</v>
      </c>
      <c r="O118" s="13">
        <f t="shared" ref="O118" si="665">IF(N118="","",(IF($C118=0,0,$C118)))</f>
        <v>13</v>
      </c>
      <c r="P118" s="13">
        <f t="shared" ref="P118" si="666">IF(O118="","",(IF($C118=0,0,$C118)))</f>
        <v>13</v>
      </c>
      <c r="Q118" s="13">
        <f t="shared" ref="Q118" si="667">IF(P118="","",(IF($C118=0,0,$C118)))</f>
        <v>13</v>
      </c>
      <c r="R118" s="13">
        <f t="shared" ref="R118" si="668">IF(Q118="","",(IF($C118=0,0,$C118)))</f>
        <v>13</v>
      </c>
      <c r="S118" s="13">
        <f t="shared" ref="S118" si="669">IF(R118="","",(IF($C118=0,0,$C118)))</f>
        <v>13</v>
      </c>
    </row>
    <row r="119" spans="1:19" x14ac:dyDescent="0.25">
      <c r="A119" s="39" t="s">
        <v>41</v>
      </c>
      <c r="B119" s="39" t="s">
        <v>92</v>
      </c>
      <c r="C119" s="44">
        <v>30.963846153846156</v>
      </c>
      <c r="E119" s="11" t="str">
        <f t="shared" ref="E119" si="670">IF(B119="","","Union-Hrly - Avg Hourly Rate")</f>
        <v>Union-Hrly - Avg Hourly Rate</v>
      </c>
      <c r="F119" s="11">
        <f t="shared" ca="1" si="417"/>
        <v>2019</v>
      </c>
      <c r="G119" s="11" t="str">
        <f t="shared" si="415"/>
        <v>002760</v>
      </c>
      <c r="H119" s="12">
        <f t="shared" ref="H119" si="671">IF(G119="","",(IF(C119=0,0,C119)*$G$4*$H$4*$I$4*$J$4))</f>
        <v>34.850081637638468</v>
      </c>
      <c r="I119" s="12">
        <f t="shared" ref="I119" si="672">IF(H119="","",(+H119))</f>
        <v>34.850081637638468</v>
      </c>
      <c r="J119" s="12">
        <f t="shared" ref="J119" si="673">IF(I119="","",(+I119))</f>
        <v>34.850081637638468</v>
      </c>
      <c r="K119" s="12">
        <f t="shared" ref="K119" si="674">IF(J119="","",(+J119))</f>
        <v>34.850081637638468</v>
      </c>
      <c r="L119" s="12">
        <f t="shared" ref="L119" si="675">IF(K119="","",(+K119))</f>
        <v>34.850081637638468</v>
      </c>
      <c r="M119" s="12">
        <f t="shared" ref="M119" si="676">IF(L119="","",(+L119))</f>
        <v>34.850081637638468</v>
      </c>
      <c r="N119" s="12">
        <f t="shared" ref="N119" si="677">IF(M119="","",(+M119))</f>
        <v>34.850081637638468</v>
      </c>
      <c r="O119" s="12">
        <f t="shared" ref="O119" si="678">IF(N119="","",(+N119))</f>
        <v>34.850081637638468</v>
      </c>
      <c r="P119" s="12">
        <f t="shared" ref="P119" si="679">IF(O119="","",(+O119))</f>
        <v>34.850081637638468</v>
      </c>
      <c r="Q119" s="12">
        <f t="shared" ref="Q119" si="680">IF(P119="","",(+P119))</f>
        <v>34.850081637638468</v>
      </c>
      <c r="R119" s="12">
        <f t="shared" ref="R119" si="681">IF(Q119="","",+Q119*$R$6)</f>
        <v>35.89558408676762</v>
      </c>
      <c r="S119" s="12">
        <f t="shared" ref="S119" si="682">IF(R119="","",+R119)</f>
        <v>35.89558408676762</v>
      </c>
    </row>
    <row r="120" spans="1:19" x14ac:dyDescent="0.25">
      <c r="A120" s="39" t="s">
        <v>41</v>
      </c>
      <c r="B120" s="39" t="s">
        <v>169</v>
      </c>
      <c r="C120" s="44"/>
      <c r="E120" s="11" t="str">
        <f t="shared" ref="E120" si="683">IF($B120="","","Union-Hrly - Other Offdty hrs/emp")</f>
        <v>Union-Hrly - Other Offdty hrs/emp</v>
      </c>
      <c r="F120" s="11">
        <f t="shared" ca="1" si="417"/>
        <v>2019</v>
      </c>
      <c r="G120" s="11" t="str">
        <f t="shared" si="415"/>
        <v>002760</v>
      </c>
      <c r="H120" s="36">
        <f t="shared" ref="H120:S120" si="684">IF(G120="","",IF(H$7="FEB",8,0))</f>
        <v>0</v>
      </c>
      <c r="I120" s="36">
        <f t="shared" si="684"/>
        <v>8</v>
      </c>
      <c r="J120" s="36">
        <f t="shared" si="684"/>
        <v>0</v>
      </c>
      <c r="K120" s="36">
        <f t="shared" si="684"/>
        <v>0</v>
      </c>
      <c r="L120" s="36">
        <f t="shared" si="684"/>
        <v>0</v>
      </c>
      <c r="M120" s="36">
        <f t="shared" si="684"/>
        <v>0</v>
      </c>
      <c r="N120" s="36">
        <f t="shared" si="684"/>
        <v>0</v>
      </c>
      <c r="O120" s="36">
        <f t="shared" si="684"/>
        <v>0</v>
      </c>
      <c r="P120" s="36">
        <f t="shared" si="684"/>
        <v>0</v>
      </c>
      <c r="Q120" s="36">
        <f t="shared" si="684"/>
        <v>0</v>
      </c>
      <c r="R120" s="36">
        <f t="shared" si="684"/>
        <v>0</v>
      </c>
      <c r="S120" s="36">
        <f t="shared" si="684"/>
        <v>0</v>
      </c>
    </row>
    <row r="121" spans="1:19" x14ac:dyDescent="0.25">
      <c r="A121" s="39" t="s">
        <v>41</v>
      </c>
      <c r="B121" s="39" t="s">
        <v>141</v>
      </c>
      <c r="C121" s="44">
        <v>1760</v>
      </c>
      <c r="E121" s="11" t="str">
        <f t="shared" ref="E121" si="685">IF($B121="","","Union-Hrly - Vacation Hours")</f>
        <v>Union-Hrly - Vacation Hours</v>
      </c>
      <c r="F121" s="11">
        <f t="shared" ca="1" si="417"/>
        <v>2019</v>
      </c>
      <c r="G121" s="11" t="str">
        <f t="shared" si="415"/>
        <v>002760</v>
      </c>
      <c r="H121" s="33">
        <f>IF(G121="","",($C121*'VACSICK EST'!C$50))</f>
        <v>74.48061785848013</v>
      </c>
      <c r="I121" s="33">
        <f>IF(H121="","",($C121*'VACSICK EST'!D$50))</f>
        <v>79.368842914336739</v>
      </c>
      <c r="J121" s="33">
        <f>IF(I121="","",($C121*'VACSICK EST'!E$50))</f>
        <v>84.257067970193347</v>
      </c>
      <c r="K121" s="33">
        <f>IF(J121="","",($C121*'VACSICK EST'!F$50))</f>
        <v>122.49674735529743</v>
      </c>
      <c r="L121" s="33">
        <f>IF(K121="","",($C121*'VACSICK EST'!G$50))</f>
        <v>153.01954878555588</v>
      </c>
      <c r="M121" s="33">
        <f>IF(L121="","",($C121*'VACSICK EST'!H$50))</f>
        <v>172.86501833084395</v>
      </c>
      <c r="N121" s="33">
        <f>IF(M121="","",($C121*'VACSICK EST'!I$50))</f>
        <v>200.0623783601404</v>
      </c>
      <c r="O121" s="33">
        <f>IF(N121="","",($C121*'VACSICK EST'!J$50))</f>
        <v>135.43931894022623</v>
      </c>
      <c r="P121" s="33">
        <f>IF(O121="","",($C121*'VACSICK EST'!K$50))</f>
        <v>120.59359840021725</v>
      </c>
      <c r="Q121" s="33">
        <f>IF(P121="","",($C121*'VACSICK EST'!L$50))</f>
        <v>159.17219472252739</v>
      </c>
      <c r="R121" s="33">
        <f>IF(Q121="","",($C121*'VACSICK EST'!M$50))</f>
        <v>152.60531697341514</v>
      </c>
      <c r="S121" s="33">
        <f>IF(R121="","",($C121*'VACSICK EST'!N$50))</f>
        <v>305.63934938876611</v>
      </c>
    </row>
    <row r="122" spans="1:19" x14ac:dyDescent="0.25">
      <c r="A122" s="39" t="s">
        <v>41</v>
      </c>
      <c r="B122" s="39" t="s">
        <v>95</v>
      </c>
      <c r="C122" s="44">
        <v>520</v>
      </c>
      <c r="E122" s="11" t="str">
        <f t="shared" ref="E122" si="686">IF($B122="","","Union-Hrly - Sick Time Hours")</f>
        <v>Union-Hrly - Sick Time Hours</v>
      </c>
      <c r="F122" s="11">
        <f t="shared" ca="1" si="417"/>
        <v>2019</v>
      </c>
      <c r="G122" s="11" t="str">
        <f t="shared" si="415"/>
        <v>002760</v>
      </c>
      <c r="H122" s="33">
        <f>IF(G122="","",($C122*'VACSICK EST'!C$30))</f>
        <v>65.268187268342274</v>
      </c>
      <c r="I122" s="33">
        <f>IF(H122="","",($C122*'VACSICK EST'!D$30))</f>
        <v>56.231017174015122</v>
      </c>
      <c r="J122" s="33">
        <f>IF(I122="","",($C122*'VACSICK EST'!E$30))</f>
        <v>51.826226503695132</v>
      </c>
      <c r="K122" s="33">
        <f>IF(J122="","",($C122*'VACSICK EST'!F$30))</f>
        <v>45.906548191645051</v>
      </c>
      <c r="L122" s="33">
        <f>IF(K122="","",($C122*'VACSICK EST'!G$30))</f>
        <v>38.06658977035967</v>
      </c>
      <c r="M122" s="33">
        <f>IF(L122="","",($C122*'VACSICK EST'!H$30))</f>
        <v>35.33315400992965</v>
      </c>
      <c r="N122" s="33">
        <f>IF(M122="","",($C122*'VACSICK EST'!I$30))</f>
        <v>37.888786056541583</v>
      </c>
      <c r="O122" s="33">
        <f>IF(N122="","",($C122*'VACSICK EST'!J$30))</f>
        <v>40.721791896709725</v>
      </c>
      <c r="P122" s="33">
        <f>IF(O122="","",($C122*'VACSICK EST'!K$30))</f>
        <v>37.57111008785327</v>
      </c>
      <c r="Q122" s="33">
        <f>IF(P122="","",($C122*'VACSICK EST'!L$30))</f>
        <v>37.127786161400181</v>
      </c>
      <c r="R122" s="33">
        <f>IF(Q122="","",($C122*'VACSICK EST'!M$30))</f>
        <v>34.610085573736114</v>
      </c>
      <c r="S122" s="33">
        <f>IF(R122="","",($C122*'VACSICK EST'!N$30))</f>
        <v>39.448717305772234</v>
      </c>
    </row>
    <row r="123" spans="1:19" x14ac:dyDescent="0.25">
      <c r="A123" s="39" t="s">
        <v>43</v>
      </c>
      <c r="B123" s="39" t="s">
        <v>93</v>
      </c>
      <c r="C123" s="44">
        <v>26</v>
      </c>
      <c r="E123" s="11" t="str">
        <f t="shared" ref="E123" si="687">IF($B123="","","Union-Hrly - Headcount")</f>
        <v>Union-Hrly - Headcount</v>
      </c>
      <c r="F123" s="11">
        <f t="shared" ca="1" si="417"/>
        <v>2019</v>
      </c>
      <c r="G123" s="11" t="str">
        <f t="shared" si="415"/>
        <v>002780</v>
      </c>
      <c r="H123" s="13">
        <f t="shared" ref="H123" si="688">IF(G123="","",(IF($C123=0,0,$C123)))</f>
        <v>26</v>
      </c>
      <c r="I123" s="13">
        <f t="shared" ref="I123" si="689">IF(H123="","",(IF($C123=0,0,$C123)))</f>
        <v>26</v>
      </c>
      <c r="J123" s="13">
        <f t="shared" ref="J123" si="690">IF(I123="","",(IF($C123=0,0,$C123)))</f>
        <v>26</v>
      </c>
      <c r="K123" s="13">
        <f t="shared" ref="K123" si="691">IF(J123="","",(IF($C123=0,0,$C123)))</f>
        <v>26</v>
      </c>
      <c r="L123" s="13">
        <f t="shared" ref="L123" si="692">IF(K123="","",(IF($C123=0,0,$C123)))</f>
        <v>26</v>
      </c>
      <c r="M123" s="13">
        <f t="shared" ref="M123" si="693">IF(L123="","",(IF($C123=0,0,$C123)))</f>
        <v>26</v>
      </c>
      <c r="N123" s="13">
        <f t="shared" ref="N123" si="694">IF(M123="","",(IF($C123=0,0,$C123)))</f>
        <v>26</v>
      </c>
      <c r="O123" s="13">
        <f t="shared" ref="O123" si="695">IF(N123="","",(IF($C123=0,0,$C123)))</f>
        <v>26</v>
      </c>
      <c r="P123" s="13">
        <f t="shared" ref="P123" si="696">IF(O123="","",(IF($C123=0,0,$C123)))</f>
        <v>26</v>
      </c>
      <c r="Q123" s="13">
        <f t="shared" ref="Q123" si="697">IF(P123="","",(IF($C123=0,0,$C123)))</f>
        <v>26</v>
      </c>
      <c r="R123" s="13">
        <f t="shared" ref="R123" si="698">IF(Q123="","",(IF($C123=0,0,$C123)))</f>
        <v>26</v>
      </c>
      <c r="S123" s="13">
        <f t="shared" ref="S123" si="699">IF(R123="","",(IF($C123=0,0,$C123)))</f>
        <v>26</v>
      </c>
    </row>
    <row r="124" spans="1:19" x14ac:dyDescent="0.25">
      <c r="A124" s="39" t="s">
        <v>43</v>
      </c>
      <c r="B124" s="39" t="s">
        <v>92</v>
      </c>
      <c r="C124" s="44">
        <v>35.296538461538447</v>
      </c>
      <c r="E124" s="11" t="str">
        <f t="shared" ref="E124" si="700">IF(B124="","","Union-Hrly - Avg Hourly Rate")</f>
        <v>Union-Hrly - Avg Hourly Rate</v>
      </c>
      <c r="F124" s="11">
        <f t="shared" ca="1" si="417"/>
        <v>2019</v>
      </c>
      <c r="G124" s="11" t="str">
        <f t="shared" si="415"/>
        <v>002780</v>
      </c>
      <c r="H124" s="12">
        <f t="shared" ref="H124" si="701">IF(G124="","",(IF(C124=0,0,C124)*$G$4*$H$4*$I$4*$J$4))</f>
        <v>39.72656500096538</v>
      </c>
      <c r="I124" s="12">
        <f t="shared" ref="I124" si="702">IF(H124="","",(+H124))</f>
        <v>39.72656500096538</v>
      </c>
      <c r="J124" s="12">
        <f t="shared" ref="J124" si="703">IF(I124="","",(+I124))</f>
        <v>39.72656500096538</v>
      </c>
      <c r="K124" s="12">
        <f t="shared" ref="K124" si="704">IF(J124="","",(+J124))</f>
        <v>39.72656500096538</v>
      </c>
      <c r="L124" s="12">
        <f t="shared" ref="L124" si="705">IF(K124="","",(+K124))</f>
        <v>39.72656500096538</v>
      </c>
      <c r="M124" s="12">
        <f t="shared" ref="M124" si="706">IF(L124="","",(+L124))</f>
        <v>39.72656500096538</v>
      </c>
      <c r="N124" s="12">
        <f t="shared" ref="N124" si="707">IF(M124="","",(+M124))</f>
        <v>39.72656500096538</v>
      </c>
      <c r="O124" s="12">
        <f t="shared" ref="O124" si="708">IF(N124="","",(+N124))</f>
        <v>39.72656500096538</v>
      </c>
      <c r="P124" s="12">
        <f t="shared" ref="P124" si="709">IF(O124="","",(+O124))</f>
        <v>39.72656500096538</v>
      </c>
      <c r="Q124" s="12">
        <f t="shared" ref="Q124" si="710">IF(P124="","",(+P124))</f>
        <v>39.72656500096538</v>
      </c>
      <c r="R124" s="12">
        <f t="shared" ref="R124" si="711">IF(Q124="","",+Q124*$R$6)</f>
        <v>40.918361950994345</v>
      </c>
      <c r="S124" s="12">
        <f t="shared" ref="S124" si="712">IF(R124="","",+R124)</f>
        <v>40.918361950994345</v>
      </c>
    </row>
    <row r="125" spans="1:19" x14ac:dyDescent="0.25">
      <c r="A125" s="39" t="s">
        <v>43</v>
      </c>
      <c r="B125" s="39" t="s">
        <v>169</v>
      </c>
      <c r="C125" s="44"/>
      <c r="E125" s="11" t="str">
        <f t="shared" ref="E125" si="713">IF($B125="","","Union-Hrly - Other Offdty hrs/emp")</f>
        <v>Union-Hrly - Other Offdty hrs/emp</v>
      </c>
      <c r="F125" s="11">
        <f t="shared" ca="1" si="417"/>
        <v>2019</v>
      </c>
      <c r="G125" s="11" t="str">
        <f t="shared" si="415"/>
        <v>002780</v>
      </c>
      <c r="H125" s="36">
        <f t="shared" ref="H125:S125" si="714">IF(G125="","",IF(H$7="FEB",8,0))</f>
        <v>0</v>
      </c>
      <c r="I125" s="36">
        <f t="shared" si="714"/>
        <v>8</v>
      </c>
      <c r="J125" s="36">
        <f t="shared" si="714"/>
        <v>0</v>
      </c>
      <c r="K125" s="36">
        <f t="shared" si="714"/>
        <v>0</v>
      </c>
      <c r="L125" s="36">
        <f t="shared" si="714"/>
        <v>0</v>
      </c>
      <c r="M125" s="36">
        <f t="shared" si="714"/>
        <v>0</v>
      </c>
      <c r="N125" s="36">
        <f t="shared" si="714"/>
        <v>0</v>
      </c>
      <c r="O125" s="36">
        <f t="shared" si="714"/>
        <v>0</v>
      </c>
      <c r="P125" s="36">
        <f t="shared" si="714"/>
        <v>0</v>
      </c>
      <c r="Q125" s="36">
        <f t="shared" si="714"/>
        <v>0</v>
      </c>
      <c r="R125" s="36">
        <f t="shared" si="714"/>
        <v>0</v>
      </c>
      <c r="S125" s="36">
        <f t="shared" si="714"/>
        <v>0</v>
      </c>
    </row>
    <row r="126" spans="1:19" x14ac:dyDescent="0.25">
      <c r="A126" s="39" t="s">
        <v>43</v>
      </c>
      <c r="B126" s="39" t="s">
        <v>141</v>
      </c>
      <c r="C126" s="44">
        <v>3280</v>
      </c>
      <c r="E126" s="11" t="str">
        <f t="shared" ref="E126" si="715">IF($B126="","","Union-Hrly - Vacation Hours")</f>
        <v>Union-Hrly - Vacation Hours</v>
      </c>
      <c r="F126" s="11">
        <f t="shared" ca="1" si="417"/>
        <v>2019</v>
      </c>
      <c r="G126" s="11" t="str">
        <f t="shared" si="415"/>
        <v>002780</v>
      </c>
      <c r="H126" s="33">
        <f>IF(G126="","",($C126*'VACSICK EST'!C$50))</f>
        <v>138.8047878271675</v>
      </c>
      <c r="I126" s="33">
        <f>IF(H126="","",($C126*'VACSICK EST'!D$50))</f>
        <v>147.9146617949003</v>
      </c>
      <c r="J126" s="33">
        <f>IF(I126="","",($C126*'VACSICK EST'!E$50))</f>
        <v>157.02453576263304</v>
      </c>
      <c r="K126" s="33">
        <f>IF(J126="","",($C126*'VACSICK EST'!F$50))</f>
        <v>228.28939279850883</v>
      </c>
      <c r="L126" s="33">
        <f>IF(K126="","",($C126*'VACSICK EST'!G$50))</f>
        <v>285.1727954639905</v>
      </c>
      <c r="M126" s="33">
        <f>IF(L126="","",($C126*'VACSICK EST'!H$50))</f>
        <v>322.15753416202739</v>
      </c>
      <c r="N126" s="33">
        <f>IF(M126="","",($C126*'VACSICK EST'!I$50))</f>
        <v>372.84352330753438</v>
      </c>
      <c r="O126" s="33">
        <f>IF(N126="","",($C126*'VACSICK EST'!J$50))</f>
        <v>252.40963984314885</v>
      </c>
      <c r="P126" s="33">
        <f>IF(O126="","",($C126*'VACSICK EST'!K$50))</f>
        <v>224.74261520040486</v>
      </c>
      <c r="Q126" s="33">
        <f>IF(P126="","",($C126*'VACSICK EST'!L$50))</f>
        <v>296.63909016471013</v>
      </c>
      <c r="R126" s="33">
        <f>IF(Q126="","",($C126*'VACSICK EST'!M$50))</f>
        <v>284.40081799591002</v>
      </c>
      <c r="S126" s="33">
        <f>IF(R126="","",($C126*'VACSICK EST'!N$50))</f>
        <v>569.60060567906419</v>
      </c>
    </row>
    <row r="127" spans="1:19" x14ac:dyDescent="0.25">
      <c r="A127" s="39" t="s">
        <v>43</v>
      </c>
      <c r="B127" s="39" t="s">
        <v>95</v>
      </c>
      <c r="C127" s="44">
        <v>1040</v>
      </c>
      <c r="E127" s="11" t="str">
        <f t="shared" ref="E127" si="716">IF($B127="","","Union-Hrly - Sick Time Hours")</f>
        <v>Union-Hrly - Sick Time Hours</v>
      </c>
      <c r="F127" s="11">
        <f t="shared" ca="1" si="417"/>
        <v>2019</v>
      </c>
      <c r="G127" s="11" t="str">
        <f t="shared" si="415"/>
        <v>002780</v>
      </c>
      <c r="H127" s="33">
        <f>IF(G127="","",($C127*'VACSICK EST'!C$30))</f>
        <v>130.53637453668455</v>
      </c>
      <c r="I127" s="33">
        <f>IF(H127="","",($C127*'VACSICK EST'!D$30))</f>
        <v>112.46203434803024</v>
      </c>
      <c r="J127" s="33">
        <f>IF(I127="","",($C127*'VACSICK EST'!E$30))</f>
        <v>103.65245300739026</v>
      </c>
      <c r="K127" s="33">
        <f>IF(J127="","",($C127*'VACSICK EST'!F$30))</f>
        <v>91.813096383290102</v>
      </c>
      <c r="L127" s="33">
        <f>IF(K127="","",($C127*'VACSICK EST'!G$30))</f>
        <v>76.13317954071934</v>
      </c>
      <c r="M127" s="33">
        <f>IF(L127="","",($C127*'VACSICK EST'!H$30))</f>
        <v>70.666308019859301</v>
      </c>
      <c r="N127" s="33">
        <f>IF(M127="","",($C127*'VACSICK EST'!I$30))</f>
        <v>75.777572113083167</v>
      </c>
      <c r="O127" s="33">
        <f>IF(N127="","",($C127*'VACSICK EST'!J$30))</f>
        <v>81.44358379341945</v>
      </c>
      <c r="P127" s="33">
        <f>IF(O127="","",($C127*'VACSICK EST'!K$30))</f>
        <v>75.142220175706541</v>
      </c>
      <c r="Q127" s="33">
        <f>IF(P127="","",($C127*'VACSICK EST'!L$30))</f>
        <v>74.255572322800361</v>
      </c>
      <c r="R127" s="33">
        <f>IF(Q127="","",($C127*'VACSICK EST'!M$30))</f>
        <v>69.220171147472229</v>
      </c>
      <c r="S127" s="33">
        <f>IF(R127="","",($C127*'VACSICK EST'!N$30))</f>
        <v>78.897434611544469</v>
      </c>
    </row>
    <row r="128" spans="1:19" x14ac:dyDescent="0.25">
      <c r="A128" s="39" t="s">
        <v>44</v>
      </c>
      <c r="B128" s="39" t="s">
        <v>93</v>
      </c>
      <c r="C128" s="44">
        <v>15</v>
      </c>
      <c r="E128" s="11" t="str">
        <f t="shared" ref="E128" si="717">IF($B128="","","Union-Hrly - Headcount")</f>
        <v>Union-Hrly - Headcount</v>
      </c>
      <c r="F128" s="11">
        <f t="shared" ca="1" si="417"/>
        <v>2019</v>
      </c>
      <c r="G128" s="11" t="str">
        <f t="shared" si="415"/>
        <v>002790</v>
      </c>
      <c r="H128" s="13">
        <f t="shared" ref="H128" si="718">IF(G128="","",(IF($C128=0,0,$C128)))</f>
        <v>15</v>
      </c>
      <c r="I128" s="13">
        <f t="shared" ref="I128" si="719">IF(H128="","",(IF($C128=0,0,$C128)))</f>
        <v>15</v>
      </c>
      <c r="J128" s="13">
        <f t="shared" ref="J128" si="720">IF(I128="","",(IF($C128=0,0,$C128)))</f>
        <v>15</v>
      </c>
      <c r="K128" s="13">
        <f t="shared" ref="K128" si="721">IF(J128="","",(IF($C128=0,0,$C128)))</f>
        <v>15</v>
      </c>
      <c r="L128" s="13">
        <f t="shared" ref="L128" si="722">IF(K128="","",(IF($C128=0,0,$C128)))</f>
        <v>15</v>
      </c>
      <c r="M128" s="13">
        <f t="shared" ref="M128" si="723">IF(L128="","",(IF($C128=0,0,$C128)))</f>
        <v>15</v>
      </c>
      <c r="N128" s="13">
        <f t="shared" ref="N128" si="724">IF(M128="","",(IF($C128=0,0,$C128)))</f>
        <v>15</v>
      </c>
      <c r="O128" s="13">
        <f t="shared" ref="O128" si="725">IF(N128="","",(IF($C128=0,0,$C128)))</f>
        <v>15</v>
      </c>
      <c r="P128" s="13">
        <f t="shared" ref="P128" si="726">IF(O128="","",(IF($C128=0,0,$C128)))</f>
        <v>15</v>
      </c>
      <c r="Q128" s="13">
        <f t="shared" ref="Q128" si="727">IF(P128="","",(IF($C128=0,0,$C128)))</f>
        <v>15</v>
      </c>
      <c r="R128" s="13">
        <f t="shared" ref="R128" si="728">IF(Q128="","",(IF($C128=0,0,$C128)))</f>
        <v>15</v>
      </c>
      <c r="S128" s="13">
        <f t="shared" ref="S128" si="729">IF(R128="","",(IF($C128=0,0,$C128)))</f>
        <v>15</v>
      </c>
    </row>
    <row r="129" spans="1:19" x14ac:dyDescent="0.25">
      <c r="A129" s="39" t="s">
        <v>44</v>
      </c>
      <c r="B129" s="39" t="s">
        <v>92</v>
      </c>
      <c r="C129" s="44">
        <v>32.419333333333341</v>
      </c>
      <c r="E129" s="11" t="str">
        <f t="shared" ref="E129" si="730">IF(B129="","","Union-Hrly - Avg Hourly Rate")</f>
        <v>Union-Hrly - Avg Hourly Rate</v>
      </c>
      <c r="F129" s="11">
        <f t="shared" ca="1" si="417"/>
        <v>2019</v>
      </c>
      <c r="G129" s="11" t="str">
        <f t="shared" si="415"/>
        <v>002790</v>
      </c>
      <c r="H129" s="12">
        <f t="shared" ref="H129" si="731">IF(G129="","",(IF(C129=0,0,C129)*$G$4*$H$4*$I$4*$J$4))</f>
        <v>36.488245280993347</v>
      </c>
      <c r="I129" s="12">
        <f t="shared" ref="I129" si="732">IF(H129="","",(+H129))</f>
        <v>36.488245280993347</v>
      </c>
      <c r="J129" s="12">
        <f t="shared" ref="J129" si="733">IF(I129="","",(+I129))</f>
        <v>36.488245280993347</v>
      </c>
      <c r="K129" s="12">
        <f t="shared" ref="K129" si="734">IF(J129="","",(+J129))</f>
        <v>36.488245280993347</v>
      </c>
      <c r="L129" s="12">
        <f t="shared" ref="L129" si="735">IF(K129="","",(+K129))</f>
        <v>36.488245280993347</v>
      </c>
      <c r="M129" s="12">
        <f t="shared" ref="M129" si="736">IF(L129="","",(+L129))</f>
        <v>36.488245280993347</v>
      </c>
      <c r="N129" s="12">
        <f t="shared" ref="N129" si="737">IF(M129="","",(+M129))</f>
        <v>36.488245280993347</v>
      </c>
      <c r="O129" s="12">
        <f t="shared" ref="O129" si="738">IF(N129="","",(+N129))</f>
        <v>36.488245280993347</v>
      </c>
      <c r="P129" s="12">
        <f t="shared" ref="P129" si="739">IF(O129="","",(+O129))</f>
        <v>36.488245280993347</v>
      </c>
      <c r="Q129" s="12">
        <f t="shared" ref="Q129" si="740">IF(P129="","",(+P129))</f>
        <v>36.488245280993347</v>
      </c>
      <c r="R129" s="12">
        <f t="shared" ref="R129" si="741">IF(Q129="","",+Q129*$R$6)</f>
        <v>37.58289263942315</v>
      </c>
      <c r="S129" s="12">
        <f t="shared" ref="S129" si="742">IF(R129="","",+R129)</f>
        <v>37.58289263942315</v>
      </c>
    </row>
    <row r="130" spans="1:19" x14ac:dyDescent="0.25">
      <c r="A130" s="39" t="s">
        <v>44</v>
      </c>
      <c r="B130" s="39" t="s">
        <v>169</v>
      </c>
      <c r="C130" s="44"/>
      <c r="E130" s="11" t="str">
        <f t="shared" ref="E130" si="743">IF($B130="","","Union-Hrly - Other Offdty hrs/emp")</f>
        <v>Union-Hrly - Other Offdty hrs/emp</v>
      </c>
      <c r="F130" s="11">
        <f t="shared" ca="1" si="417"/>
        <v>2019</v>
      </c>
      <c r="G130" s="11" t="str">
        <f t="shared" si="415"/>
        <v>002790</v>
      </c>
      <c r="H130" s="36">
        <f t="shared" ref="H130:S130" si="744">IF(G130="","",IF(H$7="FEB",8,0))</f>
        <v>0</v>
      </c>
      <c r="I130" s="36">
        <f t="shared" si="744"/>
        <v>8</v>
      </c>
      <c r="J130" s="36">
        <f t="shared" si="744"/>
        <v>0</v>
      </c>
      <c r="K130" s="36">
        <f t="shared" si="744"/>
        <v>0</v>
      </c>
      <c r="L130" s="36">
        <f t="shared" si="744"/>
        <v>0</v>
      </c>
      <c r="M130" s="36">
        <f t="shared" si="744"/>
        <v>0</v>
      </c>
      <c r="N130" s="36">
        <f t="shared" si="744"/>
        <v>0</v>
      </c>
      <c r="O130" s="36">
        <f t="shared" si="744"/>
        <v>0</v>
      </c>
      <c r="P130" s="36">
        <f t="shared" si="744"/>
        <v>0</v>
      </c>
      <c r="Q130" s="36">
        <f t="shared" si="744"/>
        <v>0</v>
      </c>
      <c r="R130" s="36">
        <f t="shared" si="744"/>
        <v>0</v>
      </c>
      <c r="S130" s="36">
        <f t="shared" si="744"/>
        <v>0</v>
      </c>
    </row>
    <row r="131" spans="1:19" x14ac:dyDescent="0.25">
      <c r="A131" s="39" t="s">
        <v>44</v>
      </c>
      <c r="B131" s="39" t="s">
        <v>141</v>
      </c>
      <c r="C131" s="44">
        <v>1840</v>
      </c>
      <c r="E131" s="11" t="str">
        <f t="shared" ref="E131" si="745">IF($B131="","","Union-Hrly - Vacation Hours")</f>
        <v>Union-Hrly - Vacation Hours</v>
      </c>
      <c r="F131" s="11">
        <f t="shared" ca="1" si="417"/>
        <v>2019</v>
      </c>
      <c r="G131" s="11" t="str">
        <f t="shared" si="415"/>
        <v>002790</v>
      </c>
      <c r="H131" s="33">
        <f>IF(G131="","",($C131*'VACSICK EST'!C$50))</f>
        <v>77.866100488411035</v>
      </c>
      <c r="I131" s="33">
        <f>IF(H131="","",($C131*'VACSICK EST'!D$50))</f>
        <v>82.976517592261132</v>
      </c>
      <c r="J131" s="33">
        <f>IF(I131="","",($C131*'VACSICK EST'!E$50))</f>
        <v>88.086934696111229</v>
      </c>
      <c r="K131" s="33">
        <f>IF(J131="","",($C131*'VACSICK EST'!F$50))</f>
        <v>128.06478132599275</v>
      </c>
      <c r="L131" s="33">
        <f>IF(K131="","",($C131*'VACSICK EST'!G$50))</f>
        <v>159.97498282126296</v>
      </c>
      <c r="M131" s="33">
        <f>IF(L131="","",($C131*'VACSICK EST'!H$50))</f>
        <v>180.72251916406415</v>
      </c>
      <c r="N131" s="33">
        <f>IF(M131="","",($C131*'VACSICK EST'!I$50))</f>
        <v>209.15612283105585</v>
      </c>
      <c r="O131" s="33">
        <f>IF(N131="","",($C131*'VACSICK EST'!J$50))</f>
        <v>141.59565161932741</v>
      </c>
      <c r="P131" s="33">
        <f>IF(O131="","",($C131*'VACSICK EST'!K$50))</f>
        <v>126.07512560022712</v>
      </c>
      <c r="Q131" s="33">
        <f>IF(P131="","",($C131*'VACSICK EST'!L$50))</f>
        <v>166.40729448264227</v>
      </c>
      <c r="R131" s="33">
        <f>IF(Q131="","",($C131*'VACSICK EST'!M$50))</f>
        <v>159.54192229038856</v>
      </c>
      <c r="S131" s="33">
        <f>IF(R131="","",($C131*'VACSICK EST'!N$50))</f>
        <v>319.53204708825547</v>
      </c>
    </row>
    <row r="132" spans="1:19" x14ac:dyDescent="0.25">
      <c r="A132" s="39" t="s">
        <v>44</v>
      </c>
      <c r="B132" s="39" t="s">
        <v>95</v>
      </c>
      <c r="C132" s="44">
        <v>600</v>
      </c>
      <c r="E132" s="11" t="str">
        <f t="shared" ref="E132" si="746">IF($B132="","","Union-Hrly - Sick Time Hours")</f>
        <v>Union-Hrly - Sick Time Hours</v>
      </c>
      <c r="F132" s="11">
        <f t="shared" ca="1" si="417"/>
        <v>2019</v>
      </c>
      <c r="G132" s="11" t="str">
        <f t="shared" si="415"/>
        <v>002790</v>
      </c>
      <c r="H132" s="33">
        <f>IF(G132="","",($C132*'VACSICK EST'!C$30))</f>
        <v>75.309446848087248</v>
      </c>
      <c r="I132" s="33">
        <f>IF(H132="","",($C132*'VACSICK EST'!D$30))</f>
        <v>64.881942893094376</v>
      </c>
      <c r="J132" s="33">
        <f>IF(I132="","",($C132*'VACSICK EST'!E$30))</f>
        <v>59.799492119648228</v>
      </c>
      <c r="K132" s="33">
        <f>IF(J132="","",($C132*'VACSICK EST'!F$30))</f>
        <v>52.969094067282754</v>
      </c>
      <c r="L132" s="33">
        <f>IF(K132="","",($C132*'VACSICK EST'!G$30))</f>
        <v>43.922988196568845</v>
      </c>
      <c r="M132" s="33">
        <f>IF(L132="","",($C132*'VACSICK EST'!H$30))</f>
        <v>40.769023857611138</v>
      </c>
      <c r="N132" s="33">
        <f>IF(M132="","",($C132*'VACSICK EST'!I$30))</f>
        <v>43.717830065240285</v>
      </c>
      <c r="O132" s="33">
        <f>IF(N132="","",($C132*'VACSICK EST'!J$30))</f>
        <v>46.986682957741991</v>
      </c>
      <c r="P132" s="33">
        <f>IF(O132="","",($C132*'VACSICK EST'!K$30))</f>
        <v>43.351280870599929</v>
      </c>
      <c r="Q132" s="33">
        <f>IF(P132="","",($C132*'VACSICK EST'!L$30))</f>
        <v>42.839753263154059</v>
      </c>
      <c r="R132" s="33">
        <f>IF(Q132="","",($C132*'VACSICK EST'!M$30))</f>
        <v>39.934714123541667</v>
      </c>
      <c r="S132" s="33">
        <f>IF(R132="","",($C132*'VACSICK EST'!N$30))</f>
        <v>45.517750737429502</v>
      </c>
    </row>
    <row r="133" spans="1:19" x14ac:dyDescent="0.25">
      <c r="A133" s="39" t="s">
        <v>45</v>
      </c>
      <c r="B133" s="39" t="s">
        <v>93</v>
      </c>
      <c r="C133" s="44">
        <v>10</v>
      </c>
      <c r="E133" s="11" t="str">
        <f t="shared" ref="E133" si="747">IF($B133="","","Union-Hrly - Headcount")</f>
        <v>Union-Hrly - Headcount</v>
      </c>
      <c r="F133" s="11">
        <f t="shared" ca="1" si="417"/>
        <v>2019</v>
      </c>
      <c r="G133" s="11" t="str">
        <f t="shared" si="415"/>
        <v>002820</v>
      </c>
      <c r="H133" s="13">
        <f t="shared" ref="H133" si="748">IF(G133="","",(IF($C133=0,0,$C133)))</f>
        <v>10</v>
      </c>
      <c r="I133" s="13">
        <f t="shared" ref="I133" si="749">IF(H133="","",(IF($C133=0,0,$C133)))</f>
        <v>10</v>
      </c>
      <c r="J133" s="13">
        <f t="shared" ref="J133" si="750">IF(I133="","",(IF($C133=0,0,$C133)))</f>
        <v>10</v>
      </c>
      <c r="K133" s="13">
        <f t="shared" ref="K133" si="751">IF(J133="","",(IF($C133=0,0,$C133)))</f>
        <v>10</v>
      </c>
      <c r="L133" s="13">
        <f t="shared" ref="L133" si="752">IF(K133="","",(IF($C133=0,0,$C133)))</f>
        <v>10</v>
      </c>
      <c r="M133" s="13">
        <f t="shared" ref="M133" si="753">IF(L133="","",(IF($C133=0,0,$C133)))</f>
        <v>10</v>
      </c>
      <c r="N133" s="13">
        <f t="shared" ref="N133" si="754">IF(M133="","",(IF($C133=0,0,$C133)))</f>
        <v>10</v>
      </c>
      <c r="O133" s="13">
        <f t="shared" ref="O133" si="755">IF(N133="","",(IF($C133=0,0,$C133)))</f>
        <v>10</v>
      </c>
      <c r="P133" s="13">
        <f t="shared" ref="P133" si="756">IF(O133="","",(IF($C133=0,0,$C133)))</f>
        <v>10</v>
      </c>
      <c r="Q133" s="13">
        <f t="shared" ref="Q133" si="757">IF(P133="","",(IF($C133=0,0,$C133)))</f>
        <v>10</v>
      </c>
      <c r="R133" s="13">
        <f t="shared" ref="R133" si="758">IF(Q133="","",(IF($C133=0,0,$C133)))</f>
        <v>10</v>
      </c>
      <c r="S133" s="13">
        <f t="shared" ref="S133" si="759">IF(R133="","",(IF($C133=0,0,$C133)))</f>
        <v>10</v>
      </c>
    </row>
    <row r="134" spans="1:19" x14ac:dyDescent="0.25">
      <c r="A134" s="39" t="s">
        <v>45</v>
      </c>
      <c r="B134" s="39" t="s">
        <v>92</v>
      </c>
      <c r="C134" s="44">
        <v>34.271999999999998</v>
      </c>
      <c r="E134" s="11" t="str">
        <f t="shared" ref="E134" si="760">IF(B134="","","Union-Hrly - Avg Hourly Rate")</f>
        <v>Union-Hrly - Avg Hourly Rate</v>
      </c>
      <c r="F134" s="11">
        <f t="shared" ca="1" si="417"/>
        <v>2019</v>
      </c>
      <c r="G134" s="11" t="str">
        <f t="shared" si="415"/>
        <v>002820</v>
      </c>
      <c r="H134" s="12">
        <f t="shared" ref="H134" si="761">IF(G134="","",(IF(C134=0,0,C134)*$G$4*$H$4*$I$4*$J$4))</f>
        <v>38.573437936320005</v>
      </c>
      <c r="I134" s="12">
        <f t="shared" ref="I134" si="762">IF(H134="","",(+H134))</f>
        <v>38.573437936320005</v>
      </c>
      <c r="J134" s="12">
        <f t="shared" ref="J134" si="763">IF(I134="","",(+I134))</f>
        <v>38.573437936320005</v>
      </c>
      <c r="K134" s="12">
        <f t="shared" ref="K134" si="764">IF(J134="","",(+J134))</f>
        <v>38.573437936320005</v>
      </c>
      <c r="L134" s="12">
        <f t="shared" ref="L134" si="765">IF(K134="","",(+K134))</f>
        <v>38.573437936320005</v>
      </c>
      <c r="M134" s="12">
        <f t="shared" ref="M134" si="766">IF(L134="","",(+L134))</f>
        <v>38.573437936320005</v>
      </c>
      <c r="N134" s="12">
        <f t="shared" ref="N134" si="767">IF(M134="","",(+M134))</f>
        <v>38.573437936320005</v>
      </c>
      <c r="O134" s="12">
        <f t="shared" ref="O134" si="768">IF(N134="","",(+N134))</f>
        <v>38.573437936320005</v>
      </c>
      <c r="P134" s="12">
        <f t="shared" ref="P134" si="769">IF(O134="","",(+O134))</f>
        <v>38.573437936320005</v>
      </c>
      <c r="Q134" s="12">
        <f t="shared" ref="Q134" si="770">IF(P134="","",(+P134))</f>
        <v>38.573437936320005</v>
      </c>
      <c r="R134" s="12">
        <f t="shared" ref="R134" si="771">IF(Q134="","",+Q134*$R$6)</f>
        <v>39.730641074409604</v>
      </c>
      <c r="S134" s="12">
        <f t="shared" ref="S134" si="772">IF(R134="","",+R134)</f>
        <v>39.730641074409604</v>
      </c>
    </row>
    <row r="135" spans="1:19" x14ac:dyDescent="0.25">
      <c r="A135" s="39" t="s">
        <v>45</v>
      </c>
      <c r="B135" s="39" t="s">
        <v>169</v>
      </c>
      <c r="C135" s="44"/>
      <c r="E135" s="11" t="str">
        <f t="shared" ref="E135" si="773">IF($B135="","","Union-Hrly - Other Offdty hrs/emp")</f>
        <v>Union-Hrly - Other Offdty hrs/emp</v>
      </c>
      <c r="F135" s="11">
        <f t="shared" ca="1" si="417"/>
        <v>2019</v>
      </c>
      <c r="G135" s="11" t="str">
        <f t="shared" si="415"/>
        <v>002820</v>
      </c>
      <c r="H135" s="36">
        <f t="shared" ref="H135:S135" si="774">IF(G135="","",IF(H$7="FEB",8,0))</f>
        <v>0</v>
      </c>
      <c r="I135" s="36">
        <f t="shared" si="774"/>
        <v>8</v>
      </c>
      <c r="J135" s="36">
        <f t="shared" si="774"/>
        <v>0</v>
      </c>
      <c r="K135" s="36">
        <f t="shared" si="774"/>
        <v>0</v>
      </c>
      <c r="L135" s="36">
        <f t="shared" si="774"/>
        <v>0</v>
      </c>
      <c r="M135" s="36">
        <f t="shared" si="774"/>
        <v>0</v>
      </c>
      <c r="N135" s="36">
        <f t="shared" si="774"/>
        <v>0</v>
      </c>
      <c r="O135" s="36">
        <f t="shared" si="774"/>
        <v>0</v>
      </c>
      <c r="P135" s="36">
        <f t="shared" si="774"/>
        <v>0</v>
      </c>
      <c r="Q135" s="36">
        <f t="shared" si="774"/>
        <v>0</v>
      </c>
      <c r="R135" s="36">
        <f t="shared" si="774"/>
        <v>0</v>
      </c>
      <c r="S135" s="36">
        <f t="shared" si="774"/>
        <v>0</v>
      </c>
    </row>
    <row r="136" spans="1:19" x14ac:dyDescent="0.25">
      <c r="A136" s="39" t="s">
        <v>45</v>
      </c>
      <c r="B136" s="39" t="s">
        <v>141</v>
      </c>
      <c r="C136" s="44">
        <v>1960</v>
      </c>
      <c r="E136" s="11" t="str">
        <f t="shared" ref="E136" si="775">IF($B136="","","Union-Hrly - Vacation Hours")</f>
        <v>Union-Hrly - Vacation Hours</v>
      </c>
      <c r="F136" s="11">
        <f t="shared" ca="1" si="417"/>
        <v>2019</v>
      </c>
      <c r="G136" s="11" t="str">
        <f t="shared" si="415"/>
        <v>002820</v>
      </c>
      <c r="H136" s="33">
        <f>IF(G136="","",($C136*'VACSICK EST'!C$50))</f>
        <v>82.944324433307415</v>
      </c>
      <c r="I136" s="33">
        <f>IF(H136="","",($C136*'VACSICK EST'!D$50))</f>
        <v>88.388029609147736</v>
      </c>
      <c r="J136" s="33">
        <f>IF(I136="","",($C136*'VACSICK EST'!E$50))</f>
        <v>93.831734784988043</v>
      </c>
      <c r="K136" s="33">
        <f>IF(J136="","",($C136*'VACSICK EST'!F$50))</f>
        <v>136.41683228203576</v>
      </c>
      <c r="L136" s="33">
        <f>IF(K136="","",($C136*'VACSICK EST'!G$50))</f>
        <v>170.40813387482359</v>
      </c>
      <c r="M136" s="33">
        <f>IF(L136="","",($C136*'VACSICK EST'!H$50))</f>
        <v>192.50877041389441</v>
      </c>
      <c r="N136" s="33">
        <f>IF(M136="","",($C136*'VACSICK EST'!I$50))</f>
        <v>222.79673953742906</v>
      </c>
      <c r="O136" s="33">
        <f>IF(N136="","",($C136*'VACSICK EST'!J$50))</f>
        <v>150.83015063797919</v>
      </c>
      <c r="P136" s="33">
        <f>IF(O136="","",($C136*'VACSICK EST'!K$50))</f>
        <v>134.29741640024193</v>
      </c>
      <c r="Q136" s="33">
        <f>IF(P136="","",($C136*'VACSICK EST'!L$50))</f>
        <v>177.2599441228146</v>
      </c>
      <c r="R136" s="33">
        <f>IF(Q136="","",($C136*'VACSICK EST'!M$50))</f>
        <v>169.94683026584869</v>
      </c>
      <c r="S136" s="33">
        <f>IF(R136="","",($C136*'VACSICK EST'!N$50))</f>
        <v>340.37109363748954</v>
      </c>
    </row>
    <row r="137" spans="1:19" x14ac:dyDescent="0.25">
      <c r="A137" s="39" t="s">
        <v>45</v>
      </c>
      <c r="B137" s="39" t="s">
        <v>95</v>
      </c>
      <c r="C137" s="44">
        <v>400</v>
      </c>
      <c r="E137" s="11" t="str">
        <f t="shared" ref="E137" si="776">IF($B137="","","Union-Hrly - Sick Time Hours")</f>
        <v>Union-Hrly - Sick Time Hours</v>
      </c>
      <c r="F137" s="11">
        <f t="shared" ca="1" si="417"/>
        <v>2019</v>
      </c>
      <c r="G137" s="11" t="str">
        <f t="shared" si="415"/>
        <v>002820</v>
      </c>
      <c r="H137" s="33">
        <f>IF(G137="","",($C137*'VACSICK EST'!C$30))</f>
        <v>50.206297898724827</v>
      </c>
      <c r="I137" s="33">
        <f>IF(H137="","",($C137*'VACSICK EST'!D$30))</f>
        <v>43.254628595396248</v>
      </c>
      <c r="J137" s="33">
        <f>IF(I137="","",($C137*'VACSICK EST'!E$30))</f>
        <v>39.866328079765481</v>
      </c>
      <c r="K137" s="33">
        <f>IF(J137="","",($C137*'VACSICK EST'!F$30))</f>
        <v>35.3127293781885</v>
      </c>
      <c r="L137" s="33">
        <f>IF(K137="","",($C137*'VACSICK EST'!G$30))</f>
        <v>29.281992131045897</v>
      </c>
      <c r="M137" s="33">
        <f>IF(L137="","",($C137*'VACSICK EST'!H$30))</f>
        <v>27.179349238407426</v>
      </c>
      <c r="N137" s="33">
        <f>IF(M137="","",($C137*'VACSICK EST'!I$30))</f>
        <v>29.145220043493524</v>
      </c>
      <c r="O137" s="33">
        <f>IF(N137="","",($C137*'VACSICK EST'!J$30))</f>
        <v>31.324455305161326</v>
      </c>
      <c r="P137" s="33">
        <f>IF(O137="","",($C137*'VACSICK EST'!K$30))</f>
        <v>28.900853913733286</v>
      </c>
      <c r="Q137" s="33">
        <f>IF(P137="","",($C137*'VACSICK EST'!L$30))</f>
        <v>28.559835508769371</v>
      </c>
      <c r="R137" s="33">
        <f>IF(Q137="","",($C137*'VACSICK EST'!M$30))</f>
        <v>26.623142749027778</v>
      </c>
      <c r="S137" s="33">
        <f>IF(R137="","",($C137*'VACSICK EST'!N$30))</f>
        <v>30.345167158286333</v>
      </c>
    </row>
    <row r="138" spans="1:19" x14ac:dyDescent="0.25">
      <c r="A138" s="39" t="s">
        <v>46</v>
      </c>
      <c r="B138" s="39" t="s">
        <v>93</v>
      </c>
      <c r="C138" s="44">
        <v>3</v>
      </c>
      <c r="E138" s="11" t="str">
        <f t="shared" ref="E138" si="777">IF($B138="","","Union-Hrly - Headcount")</f>
        <v>Union-Hrly - Headcount</v>
      </c>
      <c r="F138" s="11">
        <f t="shared" ca="1" si="417"/>
        <v>2019</v>
      </c>
      <c r="G138" s="11" t="str">
        <f t="shared" si="415"/>
        <v>002830</v>
      </c>
      <c r="H138" s="13">
        <f t="shared" ref="H138" si="778">IF(G138="","",(IF($C138=0,0,$C138)))</f>
        <v>3</v>
      </c>
      <c r="I138" s="13">
        <f t="shared" ref="I138" si="779">IF(H138="","",(IF($C138=0,0,$C138)))</f>
        <v>3</v>
      </c>
      <c r="J138" s="13">
        <f t="shared" ref="J138" si="780">IF(I138="","",(IF($C138=0,0,$C138)))</f>
        <v>3</v>
      </c>
      <c r="K138" s="13">
        <f t="shared" ref="K138" si="781">IF(J138="","",(IF($C138=0,0,$C138)))</f>
        <v>3</v>
      </c>
      <c r="L138" s="13">
        <f t="shared" ref="L138" si="782">IF(K138="","",(IF($C138=0,0,$C138)))</f>
        <v>3</v>
      </c>
      <c r="M138" s="13">
        <f t="shared" ref="M138" si="783">IF(L138="","",(IF($C138=0,0,$C138)))</f>
        <v>3</v>
      </c>
      <c r="N138" s="13">
        <f t="shared" ref="N138" si="784">IF(M138="","",(IF($C138=0,0,$C138)))</f>
        <v>3</v>
      </c>
      <c r="O138" s="13">
        <f t="shared" ref="O138" si="785">IF(N138="","",(IF($C138=0,0,$C138)))</f>
        <v>3</v>
      </c>
      <c r="P138" s="13">
        <f t="shared" ref="P138" si="786">IF(O138="","",(IF($C138=0,0,$C138)))</f>
        <v>3</v>
      </c>
      <c r="Q138" s="13">
        <f t="shared" ref="Q138" si="787">IF(P138="","",(IF($C138=0,0,$C138)))</f>
        <v>3</v>
      </c>
      <c r="R138" s="13">
        <f t="shared" ref="R138" si="788">IF(Q138="","",(IF($C138=0,0,$C138)))</f>
        <v>3</v>
      </c>
      <c r="S138" s="13">
        <f t="shared" ref="S138" si="789">IF(R138="","",(IF($C138=0,0,$C138)))</f>
        <v>3</v>
      </c>
    </row>
    <row r="139" spans="1:19" x14ac:dyDescent="0.25">
      <c r="A139" s="39" t="s">
        <v>46</v>
      </c>
      <c r="B139" s="39" t="s">
        <v>92</v>
      </c>
      <c r="C139" s="44">
        <v>34.46</v>
      </c>
      <c r="E139" s="11" t="str">
        <f t="shared" ref="E139" si="790">IF(B139="","","Union-Hrly - Avg Hourly Rate")</f>
        <v>Union-Hrly - Avg Hourly Rate</v>
      </c>
      <c r="F139" s="11">
        <f t="shared" ca="1" si="417"/>
        <v>2019</v>
      </c>
      <c r="G139" s="11" t="str">
        <f t="shared" si="415"/>
        <v>002830</v>
      </c>
      <c r="H139" s="12">
        <f t="shared" ref="H139" si="791">IF(G139="","",(IF(C139=0,0,C139)*$G$4*$H$4*$I$4*$J$4))</f>
        <v>38.785033592600001</v>
      </c>
      <c r="I139" s="12">
        <f t="shared" ref="I139" si="792">IF(H139="","",(+H139))</f>
        <v>38.785033592600001</v>
      </c>
      <c r="J139" s="12">
        <f t="shared" ref="J139" si="793">IF(I139="","",(+I139))</f>
        <v>38.785033592600001</v>
      </c>
      <c r="K139" s="12">
        <f t="shared" ref="K139" si="794">IF(J139="","",(+J139))</f>
        <v>38.785033592600001</v>
      </c>
      <c r="L139" s="12">
        <f t="shared" ref="L139" si="795">IF(K139="","",(+K139))</f>
        <v>38.785033592600001</v>
      </c>
      <c r="M139" s="12">
        <f t="shared" ref="M139" si="796">IF(L139="","",(+L139))</f>
        <v>38.785033592600001</v>
      </c>
      <c r="N139" s="12">
        <f t="shared" ref="N139" si="797">IF(M139="","",(+M139))</f>
        <v>38.785033592600001</v>
      </c>
      <c r="O139" s="12">
        <f t="shared" ref="O139" si="798">IF(N139="","",(+N139))</f>
        <v>38.785033592600001</v>
      </c>
      <c r="P139" s="12">
        <f t="shared" ref="P139" si="799">IF(O139="","",(+O139))</f>
        <v>38.785033592600001</v>
      </c>
      <c r="Q139" s="12">
        <f t="shared" ref="Q139" si="800">IF(P139="","",(+P139))</f>
        <v>38.785033592600001</v>
      </c>
      <c r="R139" s="12">
        <f t="shared" ref="R139" si="801">IF(Q139="","",+Q139*$R$6)</f>
        <v>39.948584600378005</v>
      </c>
      <c r="S139" s="12">
        <f t="shared" ref="S139" si="802">IF(R139="","",+R139)</f>
        <v>39.948584600378005</v>
      </c>
    </row>
    <row r="140" spans="1:19" x14ac:dyDescent="0.25">
      <c r="A140" s="39" t="s">
        <v>46</v>
      </c>
      <c r="B140" s="39" t="s">
        <v>169</v>
      </c>
      <c r="C140" s="44"/>
      <c r="E140" s="11" t="str">
        <f t="shared" ref="E140" si="803">IF($B140="","","Union-Hrly - Other Offdty hrs/emp")</f>
        <v>Union-Hrly - Other Offdty hrs/emp</v>
      </c>
      <c r="F140" s="11">
        <f t="shared" ca="1" si="417"/>
        <v>2019</v>
      </c>
      <c r="G140" s="11" t="str">
        <f t="shared" si="415"/>
        <v>002830</v>
      </c>
      <c r="H140" s="36">
        <f t="shared" ref="H140:S140" si="804">IF(G140="","",IF(H$7="FEB",8,0))</f>
        <v>0</v>
      </c>
      <c r="I140" s="36">
        <f t="shared" si="804"/>
        <v>8</v>
      </c>
      <c r="J140" s="36">
        <f t="shared" si="804"/>
        <v>0</v>
      </c>
      <c r="K140" s="36">
        <f t="shared" si="804"/>
        <v>0</v>
      </c>
      <c r="L140" s="36">
        <f t="shared" si="804"/>
        <v>0</v>
      </c>
      <c r="M140" s="36">
        <f t="shared" si="804"/>
        <v>0</v>
      </c>
      <c r="N140" s="36">
        <f t="shared" si="804"/>
        <v>0</v>
      </c>
      <c r="O140" s="36">
        <f t="shared" si="804"/>
        <v>0</v>
      </c>
      <c r="P140" s="36">
        <f t="shared" si="804"/>
        <v>0</v>
      </c>
      <c r="Q140" s="36">
        <f t="shared" si="804"/>
        <v>0</v>
      </c>
      <c r="R140" s="36">
        <f t="shared" si="804"/>
        <v>0</v>
      </c>
      <c r="S140" s="36">
        <f t="shared" si="804"/>
        <v>0</v>
      </c>
    </row>
    <row r="141" spans="1:19" x14ac:dyDescent="0.25">
      <c r="A141" s="39" t="s">
        <v>46</v>
      </c>
      <c r="B141" s="39" t="s">
        <v>141</v>
      </c>
      <c r="C141" s="44">
        <v>600</v>
      </c>
      <c r="E141" s="11" t="str">
        <f t="shared" ref="E141" si="805">IF($B141="","","Union-Hrly - Vacation Hours")</f>
        <v>Union-Hrly - Vacation Hours</v>
      </c>
      <c r="F141" s="11">
        <f t="shared" ca="1" si="417"/>
        <v>2019</v>
      </c>
      <c r="G141" s="11" t="str">
        <f t="shared" ref="G141:G204" si="806">IF(E141="","",A141)</f>
        <v>002830</v>
      </c>
      <c r="H141" s="33">
        <f>IF(G141="","",($C141*'VACSICK EST'!C$50))</f>
        <v>25.391119724481861</v>
      </c>
      <c r="I141" s="33">
        <f>IF(H141="","",($C141*'VACSICK EST'!D$50))</f>
        <v>27.057560084432978</v>
      </c>
      <c r="J141" s="33">
        <f>IF(I141="","",($C141*'VACSICK EST'!E$50))</f>
        <v>28.724000444384096</v>
      </c>
      <c r="K141" s="33">
        <f>IF(J141="","",($C141*'VACSICK EST'!F$50))</f>
        <v>41.760254780215028</v>
      </c>
      <c r="L141" s="33">
        <f>IF(K141="","",($C141*'VACSICK EST'!G$50))</f>
        <v>52.165755267803142</v>
      </c>
      <c r="M141" s="33">
        <f>IF(L141="","",($C141*'VACSICK EST'!H$50))</f>
        <v>58.931256249151353</v>
      </c>
      <c r="N141" s="33">
        <f>IF(M141="","",($C141*'VACSICK EST'!I$50))</f>
        <v>68.203083531866042</v>
      </c>
      <c r="O141" s="33">
        <f>IF(N141="","",($C141*'VACSICK EST'!J$50))</f>
        <v>46.172495093258938</v>
      </c>
      <c r="P141" s="33">
        <f>IF(O141="","",($C141*'VACSICK EST'!K$50))</f>
        <v>41.111454000074062</v>
      </c>
      <c r="Q141" s="33">
        <f>IF(P141="","",($C141*'VACSICK EST'!L$50))</f>
        <v>54.263248200861611</v>
      </c>
      <c r="R141" s="33">
        <f>IF(Q141="","",($C141*'VACSICK EST'!M$50))</f>
        <v>52.024539877300619</v>
      </c>
      <c r="S141" s="33">
        <f>IF(R141="","",($C141*'VACSICK EST'!N$50))</f>
        <v>104.19523274617026</v>
      </c>
    </row>
    <row r="142" spans="1:19" x14ac:dyDescent="0.25">
      <c r="A142" s="39" t="s">
        <v>46</v>
      </c>
      <c r="B142" s="39" t="s">
        <v>95</v>
      </c>
      <c r="C142" s="44">
        <v>120</v>
      </c>
      <c r="E142" s="11" t="str">
        <f t="shared" ref="E142" si="807">IF($B142="","","Union-Hrly - Sick Time Hours")</f>
        <v>Union-Hrly - Sick Time Hours</v>
      </c>
      <c r="F142" s="11">
        <f t="shared" ref="F142:F205" ca="1" si="808">IF(E142="","",$E$5)</f>
        <v>2019</v>
      </c>
      <c r="G142" s="11" t="str">
        <f t="shared" si="806"/>
        <v>002830</v>
      </c>
      <c r="H142" s="33">
        <f>IF(G142="","",($C142*'VACSICK EST'!C$30))</f>
        <v>15.061889369617449</v>
      </c>
      <c r="I142" s="33">
        <f>IF(H142="","",($C142*'VACSICK EST'!D$30))</f>
        <v>12.976388578618876</v>
      </c>
      <c r="J142" s="33">
        <f>IF(I142="","",($C142*'VACSICK EST'!E$30))</f>
        <v>11.959898423929646</v>
      </c>
      <c r="K142" s="33">
        <f>IF(J142="","",($C142*'VACSICK EST'!F$30))</f>
        <v>10.593818813456551</v>
      </c>
      <c r="L142" s="33">
        <f>IF(K142="","",($C142*'VACSICK EST'!G$30))</f>
        <v>8.7845976393137697</v>
      </c>
      <c r="M142" s="33">
        <f>IF(L142="","",($C142*'VACSICK EST'!H$30))</f>
        <v>8.1538047715222266</v>
      </c>
      <c r="N142" s="33">
        <f>IF(M142="","",($C142*'VACSICK EST'!I$30))</f>
        <v>8.7435660130480581</v>
      </c>
      <c r="O142" s="33">
        <f>IF(N142="","",($C142*'VACSICK EST'!J$30))</f>
        <v>9.3973365915483971</v>
      </c>
      <c r="P142" s="33">
        <f>IF(O142="","",($C142*'VACSICK EST'!K$30))</f>
        <v>8.6702561741199862</v>
      </c>
      <c r="Q142" s="33">
        <f>IF(P142="","",($C142*'VACSICK EST'!L$30))</f>
        <v>8.5679506526308113</v>
      </c>
      <c r="R142" s="33">
        <f>IF(Q142="","",($C142*'VACSICK EST'!M$30))</f>
        <v>7.9869428247083336</v>
      </c>
      <c r="S142" s="33">
        <f>IF(R142="","",($C142*'VACSICK EST'!N$30))</f>
        <v>9.1035501474859011</v>
      </c>
    </row>
    <row r="143" spans="1:19" x14ac:dyDescent="0.25">
      <c r="A143" s="39" t="s">
        <v>47</v>
      </c>
      <c r="B143" s="39" t="s">
        <v>93</v>
      </c>
      <c r="C143" s="44">
        <v>4</v>
      </c>
      <c r="E143" s="11" t="str">
        <f t="shared" ref="E143" si="809">IF($B143="","","Union-Hrly - Headcount")</f>
        <v>Union-Hrly - Headcount</v>
      </c>
      <c r="F143" s="11">
        <f t="shared" ca="1" si="808"/>
        <v>2019</v>
      </c>
      <c r="G143" s="11" t="str">
        <f t="shared" si="806"/>
        <v>002840</v>
      </c>
      <c r="H143" s="13">
        <f t="shared" ref="H143" si="810">IF(G143="","",(IF($C143=0,0,$C143)))</f>
        <v>4</v>
      </c>
      <c r="I143" s="13">
        <f t="shared" ref="I143" si="811">IF(H143="","",(IF($C143=0,0,$C143)))</f>
        <v>4</v>
      </c>
      <c r="J143" s="13">
        <f t="shared" ref="J143" si="812">IF(I143="","",(IF($C143=0,0,$C143)))</f>
        <v>4</v>
      </c>
      <c r="K143" s="13">
        <f t="shared" ref="K143" si="813">IF(J143="","",(IF($C143=0,0,$C143)))</f>
        <v>4</v>
      </c>
      <c r="L143" s="13">
        <f t="shared" ref="L143" si="814">IF(K143="","",(IF($C143=0,0,$C143)))</f>
        <v>4</v>
      </c>
      <c r="M143" s="13">
        <f t="shared" ref="M143" si="815">IF(L143="","",(IF($C143=0,0,$C143)))</f>
        <v>4</v>
      </c>
      <c r="N143" s="13">
        <f t="shared" ref="N143" si="816">IF(M143="","",(IF($C143=0,0,$C143)))</f>
        <v>4</v>
      </c>
      <c r="O143" s="13">
        <f t="shared" ref="O143" si="817">IF(N143="","",(IF($C143=0,0,$C143)))</f>
        <v>4</v>
      </c>
      <c r="P143" s="13">
        <f t="shared" ref="P143" si="818">IF(O143="","",(IF($C143=0,0,$C143)))</f>
        <v>4</v>
      </c>
      <c r="Q143" s="13">
        <f t="shared" ref="Q143" si="819">IF(P143="","",(IF($C143=0,0,$C143)))</f>
        <v>4</v>
      </c>
      <c r="R143" s="13">
        <f t="shared" ref="R143" si="820">IF(Q143="","",(IF($C143=0,0,$C143)))</f>
        <v>4</v>
      </c>
      <c r="S143" s="13">
        <f t="shared" ref="S143" si="821">IF(R143="","",(IF($C143=0,0,$C143)))</f>
        <v>4</v>
      </c>
    </row>
    <row r="144" spans="1:19" x14ac:dyDescent="0.25">
      <c r="A144" s="39" t="s">
        <v>47</v>
      </c>
      <c r="B144" s="39" t="s">
        <v>92</v>
      </c>
      <c r="C144" s="44">
        <v>34.46</v>
      </c>
      <c r="E144" s="11" t="str">
        <f t="shared" ref="E144" si="822">IF(B144="","","Union-Hrly - Avg Hourly Rate")</f>
        <v>Union-Hrly - Avg Hourly Rate</v>
      </c>
      <c r="F144" s="11">
        <f t="shared" ca="1" si="808"/>
        <v>2019</v>
      </c>
      <c r="G144" s="11" t="str">
        <f t="shared" si="806"/>
        <v>002840</v>
      </c>
      <c r="H144" s="12">
        <f t="shared" ref="H144" si="823">IF(G144="","",(IF(C144=0,0,C144)*$G$4*$H$4*$I$4*$J$4))</f>
        <v>38.785033592600001</v>
      </c>
      <c r="I144" s="12">
        <f t="shared" ref="I144" si="824">IF(H144="","",(+H144))</f>
        <v>38.785033592600001</v>
      </c>
      <c r="J144" s="12">
        <f t="shared" ref="J144" si="825">IF(I144="","",(+I144))</f>
        <v>38.785033592600001</v>
      </c>
      <c r="K144" s="12">
        <f t="shared" ref="K144" si="826">IF(J144="","",(+J144))</f>
        <v>38.785033592600001</v>
      </c>
      <c r="L144" s="12">
        <f t="shared" ref="L144" si="827">IF(K144="","",(+K144))</f>
        <v>38.785033592600001</v>
      </c>
      <c r="M144" s="12">
        <f t="shared" ref="M144" si="828">IF(L144="","",(+L144))</f>
        <v>38.785033592600001</v>
      </c>
      <c r="N144" s="12">
        <f t="shared" ref="N144" si="829">IF(M144="","",(+M144))</f>
        <v>38.785033592600001</v>
      </c>
      <c r="O144" s="12">
        <f t="shared" ref="O144" si="830">IF(N144="","",(+N144))</f>
        <v>38.785033592600001</v>
      </c>
      <c r="P144" s="12">
        <f t="shared" ref="P144" si="831">IF(O144="","",(+O144))</f>
        <v>38.785033592600001</v>
      </c>
      <c r="Q144" s="12">
        <f t="shared" ref="Q144" si="832">IF(P144="","",(+P144))</f>
        <v>38.785033592600001</v>
      </c>
      <c r="R144" s="12">
        <f t="shared" ref="R144" si="833">IF(Q144="","",+Q144*$R$6)</f>
        <v>39.948584600378005</v>
      </c>
      <c r="S144" s="12">
        <f t="shared" ref="S144" si="834">IF(R144="","",+R144)</f>
        <v>39.948584600378005</v>
      </c>
    </row>
    <row r="145" spans="1:19" x14ac:dyDescent="0.25">
      <c r="A145" s="39" t="s">
        <v>47</v>
      </c>
      <c r="B145" s="39" t="s">
        <v>169</v>
      </c>
      <c r="C145" s="44"/>
      <c r="E145" s="11" t="str">
        <f t="shared" ref="E145" si="835">IF($B145="","","Union-Hrly - Other Offdty hrs/emp")</f>
        <v>Union-Hrly - Other Offdty hrs/emp</v>
      </c>
      <c r="F145" s="11">
        <f t="shared" ca="1" si="808"/>
        <v>2019</v>
      </c>
      <c r="G145" s="11" t="str">
        <f t="shared" si="806"/>
        <v>002840</v>
      </c>
      <c r="H145" s="36">
        <f t="shared" ref="H145:S145" si="836">IF(G145="","",IF(H$7="FEB",8,0))</f>
        <v>0</v>
      </c>
      <c r="I145" s="36">
        <f t="shared" si="836"/>
        <v>8</v>
      </c>
      <c r="J145" s="36">
        <f t="shared" si="836"/>
        <v>0</v>
      </c>
      <c r="K145" s="36">
        <f t="shared" si="836"/>
        <v>0</v>
      </c>
      <c r="L145" s="36">
        <f t="shared" si="836"/>
        <v>0</v>
      </c>
      <c r="M145" s="36">
        <f t="shared" si="836"/>
        <v>0</v>
      </c>
      <c r="N145" s="36">
        <f t="shared" si="836"/>
        <v>0</v>
      </c>
      <c r="O145" s="36">
        <f t="shared" si="836"/>
        <v>0</v>
      </c>
      <c r="P145" s="36">
        <f t="shared" si="836"/>
        <v>0</v>
      </c>
      <c r="Q145" s="36">
        <f t="shared" si="836"/>
        <v>0</v>
      </c>
      <c r="R145" s="36">
        <f t="shared" si="836"/>
        <v>0</v>
      </c>
      <c r="S145" s="36">
        <f t="shared" si="836"/>
        <v>0</v>
      </c>
    </row>
    <row r="146" spans="1:19" x14ac:dyDescent="0.25">
      <c r="A146" s="39" t="s">
        <v>47</v>
      </c>
      <c r="B146" s="39" t="s">
        <v>141</v>
      </c>
      <c r="C146" s="44">
        <v>760</v>
      </c>
      <c r="E146" s="11" t="str">
        <f t="shared" ref="E146" si="837">IF($B146="","","Union-Hrly - Vacation Hours")</f>
        <v>Union-Hrly - Vacation Hours</v>
      </c>
      <c r="F146" s="11">
        <f t="shared" ca="1" si="808"/>
        <v>2019</v>
      </c>
      <c r="G146" s="11" t="str">
        <f t="shared" si="806"/>
        <v>002840</v>
      </c>
      <c r="H146" s="33">
        <f>IF(G146="","",($C146*'VACSICK EST'!C$50))</f>
        <v>32.162084984343693</v>
      </c>
      <c r="I146" s="33">
        <f>IF(H146="","",($C146*'VACSICK EST'!D$50))</f>
        <v>34.272909440281772</v>
      </c>
      <c r="J146" s="33">
        <f>IF(I146="","",($C146*'VACSICK EST'!E$50))</f>
        <v>36.383733896219852</v>
      </c>
      <c r="K146" s="33">
        <f>IF(J146="","",($C146*'VACSICK EST'!F$50))</f>
        <v>52.896322721605706</v>
      </c>
      <c r="L146" s="33">
        <f>IF(K146="","",($C146*'VACSICK EST'!G$50))</f>
        <v>66.076623339217306</v>
      </c>
      <c r="M146" s="33">
        <f>IF(L146="","",($C146*'VACSICK EST'!H$50))</f>
        <v>74.646257915591704</v>
      </c>
      <c r="N146" s="33">
        <f>IF(M146="","",($C146*'VACSICK EST'!I$50))</f>
        <v>86.390572473696992</v>
      </c>
      <c r="O146" s="33">
        <f>IF(N146="","",($C146*'VACSICK EST'!J$50))</f>
        <v>58.485160451461326</v>
      </c>
      <c r="P146" s="33">
        <f>IF(O146="","",($C146*'VACSICK EST'!K$50))</f>
        <v>52.074508400093812</v>
      </c>
      <c r="Q146" s="33">
        <f>IF(P146="","",($C146*'VACSICK EST'!L$50))</f>
        <v>68.73344772109138</v>
      </c>
      <c r="R146" s="33">
        <f>IF(Q146="","",($C146*'VACSICK EST'!M$50))</f>
        <v>65.897750511247452</v>
      </c>
      <c r="S146" s="33">
        <f>IF(R146="","",($C146*'VACSICK EST'!N$50))</f>
        <v>131.98062814514901</v>
      </c>
    </row>
    <row r="147" spans="1:19" x14ac:dyDescent="0.25">
      <c r="A147" s="39" t="s">
        <v>47</v>
      </c>
      <c r="B147" s="39" t="s">
        <v>95</v>
      </c>
      <c r="C147" s="44">
        <v>160</v>
      </c>
      <c r="E147" s="11" t="str">
        <f t="shared" ref="E147" si="838">IF($B147="","","Union-Hrly - Sick Time Hours")</f>
        <v>Union-Hrly - Sick Time Hours</v>
      </c>
      <c r="F147" s="11">
        <f t="shared" ca="1" si="808"/>
        <v>2019</v>
      </c>
      <c r="G147" s="11" t="str">
        <f t="shared" si="806"/>
        <v>002840</v>
      </c>
      <c r="H147" s="33">
        <f>IF(G147="","",($C147*'VACSICK EST'!C$30))</f>
        <v>20.08251915948993</v>
      </c>
      <c r="I147" s="33">
        <f>IF(H147="","",($C147*'VACSICK EST'!D$30))</f>
        <v>17.301851438158501</v>
      </c>
      <c r="J147" s="33">
        <f>IF(I147="","",($C147*'VACSICK EST'!E$30))</f>
        <v>15.946531231906194</v>
      </c>
      <c r="K147" s="33">
        <f>IF(J147="","",($C147*'VACSICK EST'!F$30))</f>
        <v>14.1250917512754</v>
      </c>
      <c r="L147" s="33">
        <f>IF(K147="","",($C147*'VACSICK EST'!G$30))</f>
        <v>11.712796852418359</v>
      </c>
      <c r="M147" s="33">
        <f>IF(L147="","",($C147*'VACSICK EST'!H$30))</f>
        <v>10.871739695362969</v>
      </c>
      <c r="N147" s="33">
        <f>IF(M147="","",($C147*'VACSICK EST'!I$30))</f>
        <v>11.658088017397411</v>
      </c>
      <c r="O147" s="33">
        <f>IF(N147="","",($C147*'VACSICK EST'!J$30))</f>
        <v>12.52978212206453</v>
      </c>
      <c r="P147" s="33">
        <f>IF(O147="","",($C147*'VACSICK EST'!K$30))</f>
        <v>11.560341565493315</v>
      </c>
      <c r="Q147" s="33">
        <f>IF(P147="","",($C147*'VACSICK EST'!L$30))</f>
        <v>11.423934203507748</v>
      </c>
      <c r="R147" s="33">
        <f>IF(Q147="","",($C147*'VACSICK EST'!M$30))</f>
        <v>10.649257099611111</v>
      </c>
      <c r="S147" s="33">
        <f>IF(R147="","",($C147*'VACSICK EST'!N$30))</f>
        <v>12.138066863314535</v>
      </c>
    </row>
    <row r="148" spans="1:19" x14ac:dyDescent="0.25">
      <c r="A148" s="39" t="s">
        <v>48</v>
      </c>
      <c r="B148" s="39" t="s">
        <v>93</v>
      </c>
      <c r="C148" s="44">
        <v>9</v>
      </c>
      <c r="E148" s="11" t="str">
        <f t="shared" ref="E148" si="839">IF($B148="","","Union-Hrly - Headcount")</f>
        <v>Union-Hrly - Headcount</v>
      </c>
      <c r="F148" s="11">
        <f t="shared" ca="1" si="808"/>
        <v>2019</v>
      </c>
      <c r="G148" s="11" t="str">
        <f t="shared" si="806"/>
        <v>003030</v>
      </c>
      <c r="H148" s="13">
        <f t="shared" ref="H148" si="840">IF(G148="","",(IF($C148=0,0,$C148)))</f>
        <v>9</v>
      </c>
      <c r="I148" s="13">
        <f t="shared" ref="I148" si="841">IF(H148="","",(IF($C148=0,0,$C148)))</f>
        <v>9</v>
      </c>
      <c r="J148" s="13">
        <f t="shared" ref="J148" si="842">IF(I148="","",(IF($C148=0,0,$C148)))</f>
        <v>9</v>
      </c>
      <c r="K148" s="13">
        <f t="shared" ref="K148" si="843">IF(J148="","",(IF($C148=0,0,$C148)))</f>
        <v>9</v>
      </c>
      <c r="L148" s="13">
        <f t="shared" ref="L148" si="844">IF(K148="","",(IF($C148=0,0,$C148)))</f>
        <v>9</v>
      </c>
      <c r="M148" s="13">
        <f t="shared" ref="M148" si="845">IF(L148="","",(IF($C148=0,0,$C148)))</f>
        <v>9</v>
      </c>
      <c r="N148" s="13">
        <f t="shared" ref="N148" si="846">IF(M148="","",(IF($C148=0,0,$C148)))</f>
        <v>9</v>
      </c>
      <c r="O148" s="13">
        <f t="shared" ref="O148" si="847">IF(N148="","",(IF($C148=0,0,$C148)))</f>
        <v>9</v>
      </c>
      <c r="P148" s="13">
        <f t="shared" ref="P148" si="848">IF(O148="","",(IF($C148=0,0,$C148)))</f>
        <v>9</v>
      </c>
      <c r="Q148" s="13">
        <f t="shared" ref="Q148" si="849">IF(P148="","",(IF($C148=0,0,$C148)))</f>
        <v>9</v>
      </c>
      <c r="R148" s="13">
        <f t="shared" ref="R148" si="850">IF(Q148="","",(IF($C148=0,0,$C148)))</f>
        <v>9</v>
      </c>
      <c r="S148" s="13">
        <f t="shared" ref="S148" si="851">IF(R148="","",(IF($C148=0,0,$C148)))</f>
        <v>9</v>
      </c>
    </row>
    <row r="149" spans="1:19" x14ac:dyDescent="0.25">
      <c r="A149" s="39" t="s">
        <v>48</v>
      </c>
      <c r="B149" s="39" t="s">
        <v>92</v>
      </c>
      <c r="C149" s="44">
        <v>32.994444444444447</v>
      </c>
      <c r="E149" s="11" t="str">
        <f t="shared" ref="E149" si="852">IF(B149="","","Union-Hrly - Avg Hourly Rate")</f>
        <v>Union-Hrly - Avg Hourly Rate</v>
      </c>
      <c r="F149" s="11">
        <f t="shared" ca="1" si="808"/>
        <v>2019</v>
      </c>
      <c r="G149" s="11" t="str">
        <f t="shared" si="806"/>
        <v>003030</v>
      </c>
      <c r="H149" s="12">
        <f t="shared" ref="H149" si="853">IF(G149="","",(IF(C149=0,0,C149)*$G$4*$H$4*$I$4*$J$4))</f>
        <v>37.135537903277786</v>
      </c>
      <c r="I149" s="12">
        <f t="shared" ref="I149" si="854">IF(H149="","",(+H149))</f>
        <v>37.135537903277786</v>
      </c>
      <c r="J149" s="12">
        <f t="shared" ref="J149" si="855">IF(I149="","",(+I149))</f>
        <v>37.135537903277786</v>
      </c>
      <c r="K149" s="12">
        <f t="shared" ref="K149" si="856">IF(J149="","",(+J149))</f>
        <v>37.135537903277786</v>
      </c>
      <c r="L149" s="12">
        <f t="shared" ref="L149" si="857">IF(K149="","",(+K149))</f>
        <v>37.135537903277786</v>
      </c>
      <c r="M149" s="12">
        <f t="shared" ref="M149" si="858">IF(L149="","",(+L149))</f>
        <v>37.135537903277786</v>
      </c>
      <c r="N149" s="12">
        <f t="shared" ref="N149" si="859">IF(M149="","",(+M149))</f>
        <v>37.135537903277786</v>
      </c>
      <c r="O149" s="12">
        <f t="shared" ref="O149" si="860">IF(N149="","",(+N149))</f>
        <v>37.135537903277786</v>
      </c>
      <c r="P149" s="12">
        <f t="shared" ref="P149" si="861">IF(O149="","",(+O149))</f>
        <v>37.135537903277786</v>
      </c>
      <c r="Q149" s="12">
        <f t="shared" ref="Q149" si="862">IF(P149="","",(+P149))</f>
        <v>37.135537903277786</v>
      </c>
      <c r="R149" s="12">
        <f t="shared" ref="R149" si="863">IF(Q149="","",+Q149*$R$6)</f>
        <v>38.24960404037612</v>
      </c>
      <c r="S149" s="12">
        <f t="shared" ref="S149" si="864">IF(R149="","",+R149)</f>
        <v>38.24960404037612</v>
      </c>
    </row>
    <row r="150" spans="1:19" x14ac:dyDescent="0.25">
      <c r="A150" s="39" t="s">
        <v>48</v>
      </c>
      <c r="B150" s="39" t="s">
        <v>169</v>
      </c>
      <c r="C150" s="44"/>
      <c r="E150" s="11" t="str">
        <f t="shared" ref="E150" si="865">IF($B150="","","Union-Hrly - Other Offdty hrs/emp")</f>
        <v>Union-Hrly - Other Offdty hrs/emp</v>
      </c>
      <c r="F150" s="11">
        <f t="shared" ca="1" si="808"/>
        <v>2019</v>
      </c>
      <c r="G150" s="11" t="str">
        <f t="shared" si="806"/>
        <v>003030</v>
      </c>
      <c r="H150" s="36">
        <f t="shared" ref="H150:S150" si="866">IF(G150="","",IF(H$7="FEB",8,0))</f>
        <v>0</v>
      </c>
      <c r="I150" s="36">
        <f t="shared" si="866"/>
        <v>8</v>
      </c>
      <c r="J150" s="36">
        <f t="shared" si="866"/>
        <v>0</v>
      </c>
      <c r="K150" s="36">
        <f t="shared" si="866"/>
        <v>0</v>
      </c>
      <c r="L150" s="36">
        <f t="shared" si="866"/>
        <v>0</v>
      </c>
      <c r="M150" s="36">
        <f t="shared" si="866"/>
        <v>0</v>
      </c>
      <c r="N150" s="36">
        <f t="shared" si="866"/>
        <v>0</v>
      </c>
      <c r="O150" s="36">
        <f t="shared" si="866"/>
        <v>0</v>
      </c>
      <c r="P150" s="36">
        <f t="shared" si="866"/>
        <v>0</v>
      </c>
      <c r="Q150" s="36">
        <f t="shared" si="866"/>
        <v>0</v>
      </c>
      <c r="R150" s="36">
        <f t="shared" si="866"/>
        <v>0</v>
      </c>
      <c r="S150" s="36">
        <f t="shared" si="866"/>
        <v>0</v>
      </c>
    </row>
    <row r="151" spans="1:19" x14ac:dyDescent="0.25">
      <c r="A151" s="39" t="s">
        <v>48</v>
      </c>
      <c r="B151" s="39" t="s">
        <v>141</v>
      </c>
      <c r="C151" s="44">
        <v>1280</v>
      </c>
      <c r="E151" s="11" t="str">
        <f t="shared" ref="E151" si="867">IF($B151="","","Union-Hrly - Vacation Hours")</f>
        <v>Union-Hrly - Vacation Hours</v>
      </c>
      <c r="F151" s="11">
        <f t="shared" ca="1" si="808"/>
        <v>2019</v>
      </c>
      <c r="G151" s="11" t="str">
        <f t="shared" si="806"/>
        <v>003030</v>
      </c>
      <c r="H151" s="33">
        <f>IF(G151="","",($C151*'VACSICK EST'!C$50))</f>
        <v>54.167722078894641</v>
      </c>
      <c r="I151" s="33">
        <f>IF(H151="","",($C151*'VACSICK EST'!D$50))</f>
        <v>57.722794846790357</v>
      </c>
      <c r="J151" s="33">
        <f>IF(I151="","",($C151*'VACSICK EST'!E$50))</f>
        <v>61.277867614686066</v>
      </c>
      <c r="K151" s="33">
        <f>IF(J151="","",($C151*'VACSICK EST'!F$50))</f>
        <v>89.088543531125396</v>
      </c>
      <c r="L151" s="33">
        <f>IF(K151="","",($C151*'VACSICK EST'!G$50))</f>
        <v>111.28694457131337</v>
      </c>
      <c r="M151" s="33">
        <f>IF(L151="","",($C151*'VACSICK EST'!H$50))</f>
        <v>125.72001333152288</v>
      </c>
      <c r="N151" s="33">
        <f>IF(M151="","",($C151*'VACSICK EST'!I$50))</f>
        <v>145.49991153464757</v>
      </c>
      <c r="O151" s="33">
        <f>IF(N151="","",($C151*'VACSICK EST'!J$50))</f>
        <v>98.501322865619073</v>
      </c>
      <c r="P151" s="33">
        <f>IF(O151="","",($C151*'VACSICK EST'!K$50))</f>
        <v>87.704435200158002</v>
      </c>
      <c r="Q151" s="33">
        <f>IF(P151="","",($C151*'VACSICK EST'!L$50))</f>
        <v>115.7615961618381</v>
      </c>
      <c r="R151" s="33">
        <f>IF(Q151="","",($C151*'VACSICK EST'!M$50))</f>
        <v>110.98568507157465</v>
      </c>
      <c r="S151" s="33">
        <f>IF(R151="","",($C151*'VACSICK EST'!N$50))</f>
        <v>222.28316319182991</v>
      </c>
    </row>
    <row r="152" spans="1:19" x14ac:dyDescent="0.25">
      <c r="A152" s="39" t="s">
        <v>48</v>
      </c>
      <c r="B152" s="39" t="s">
        <v>95</v>
      </c>
      <c r="C152" s="44">
        <v>360</v>
      </c>
      <c r="E152" s="11" t="str">
        <f t="shared" ref="E152" si="868">IF($B152="","","Union-Hrly - Sick Time Hours")</f>
        <v>Union-Hrly - Sick Time Hours</v>
      </c>
      <c r="F152" s="11">
        <f t="shared" ca="1" si="808"/>
        <v>2019</v>
      </c>
      <c r="G152" s="11" t="str">
        <f t="shared" si="806"/>
        <v>003030</v>
      </c>
      <c r="H152" s="33">
        <f>IF(G152="","",($C152*'VACSICK EST'!C$30))</f>
        <v>45.185668108852347</v>
      </c>
      <c r="I152" s="33">
        <f>IF(H152="","",($C152*'VACSICK EST'!D$30))</f>
        <v>38.929165735856621</v>
      </c>
      <c r="J152" s="33">
        <f>IF(I152="","",($C152*'VACSICK EST'!E$30))</f>
        <v>35.879695271788933</v>
      </c>
      <c r="K152" s="33">
        <f>IF(J152="","",($C152*'VACSICK EST'!F$30))</f>
        <v>31.781456440369652</v>
      </c>
      <c r="L152" s="33">
        <f>IF(K152="","",($C152*'VACSICK EST'!G$30))</f>
        <v>26.353792917941309</v>
      </c>
      <c r="M152" s="33">
        <f>IF(L152="","",($C152*'VACSICK EST'!H$30))</f>
        <v>24.461414314566682</v>
      </c>
      <c r="N152" s="33">
        <f>IF(M152="","",($C152*'VACSICK EST'!I$30))</f>
        <v>26.230698039144173</v>
      </c>
      <c r="O152" s="33">
        <f>IF(N152="","",($C152*'VACSICK EST'!J$30))</f>
        <v>28.192009774645193</v>
      </c>
      <c r="P152" s="33">
        <f>IF(O152="","",($C152*'VACSICK EST'!K$30))</f>
        <v>26.01076852235996</v>
      </c>
      <c r="Q152" s="33">
        <f>IF(P152="","",($C152*'VACSICK EST'!L$30))</f>
        <v>25.703851957892432</v>
      </c>
      <c r="R152" s="33">
        <f>IF(Q152="","",($C152*'VACSICK EST'!M$30))</f>
        <v>23.960828474125002</v>
      </c>
      <c r="S152" s="33">
        <f>IF(R152="","",($C152*'VACSICK EST'!N$30))</f>
        <v>27.3106504424577</v>
      </c>
    </row>
    <row r="153" spans="1:19" x14ac:dyDescent="0.25">
      <c r="A153" s="39" t="s">
        <v>49</v>
      </c>
      <c r="B153" s="39" t="s">
        <v>93</v>
      </c>
      <c r="C153" s="44">
        <v>7</v>
      </c>
      <c r="E153" s="11" t="str">
        <f t="shared" ref="E153" si="869">IF($B153="","","Union-Hrly - Headcount")</f>
        <v>Union-Hrly - Headcount</v>
      </c>
      <c r="F153" s="11">
        <f t="shared" ca="1" si="808"/>
        <v>2019</v>
      </c>
      <c r="G153" s="11" t="str">
        <f t="shared" si="806"/>
        <v>003110</v>
      </c>
      <c r="H153" s="13">
        <f t="shared" ref="H153" si="870">IF(G153="","",(IF($C153=0,0,$C153)))</f>
        <v>7</v>
      </c>
      <c r="I153" s="13">
        <f t="shared" ref="I153" si="871">IF(H153="","",(IF($C153=0,0,$C153)))</f>
        <v>7</v>
      </c>
      <c r="J153" s="13">
        <f t="shared" ref="J153" si="872">IF(I153="","",(IF($C153=0,0,$C153)))</f>
        <v>7</v>
      </c>
      <c r="K153" s="13">
        <f t="shared" ref="K153" si="873">IF(J153="","",(IF($C153=0,0,$C153)))</f>
        <v>7</v>
      </c>
      <c r="L153" s="13">
        <f t="shared" ref="L153" si="874">IF(K153="","",(IF($C153=0,0,$C153)))</f>
        <v>7</v>
      </c>
      <c r="M153" s="13">
        <f t="shared" ref="M153" si="875">IF(L153="","",(IF($C153=0,0,$C153)))</f>
        <v>7</v>
      </c>
      <c r="N153" s="13">
        <f t="shared" ref="N153" si="876">IF(M153="","",(IF($C153=0,0,$C153)))</f>
        <v>7</v>
      </c>
      <c r="O153" s="13">
        <f t="shared" ref="O153" si="877">IF(N153="","",(IF($C153=0,0,$C153)))</f>
        <v>7</v>
      </c>
      <c r="P153" s="13">
        <f t="shared" ref="P153" si="878">IF(O153="","",(IF($C153=0,0,$C153)))</f>
        <v>7</v>
      </c>
      <c r="Q153" s="13">
        <f t="shared" ref="Q153" si="879">IF(P153="","",(IF($C153=0,0,$C153)))</f>
        <v>7</v>
      </c>
      <c r="R153" s="13">
        <f t="shared" ref="R153" si="880">IF(Q153="","",(IF($C153=0,0,$C153)))</f>
        <v>7</v>
      </c>
      <c r="S153" s="13">
        <f t="shared" ref="S153" si="881">IF(R153="","",(IF($C153=0,0,$C153)))</f>
        <v>7</v>
      </c>
    </row>
    <row r="154" spans="1:19" x14ac:dyDescent="0.25">
      <c r="A154" s="39" t="s">
        <v>49</v>
      </c>
      <c r="B154" s="39" t="s">
        <v>92</v>
      </c>
      <c r="C154" s="44">
        <v>30.488571428571429</v>
      </c>
      <c r="E154" s="11" t="str">
        <f t="shared" ref="E154" si="882">IF(B154="","","Union-Hrly - Avg Hourly Rate")</f>
        <v>Union-Hrly - Avg Hourly Rate</v>
      </c>
      <c r="F154" s="11">
        <f t="shared" ca="1" si="808"/>
        <v>2019</v>
      </c>
      <c r="G154" s="11" t="str">
        <f t="shared" si="806"/>
        <v>003110</v>
      </c>
      <c r="H154" s="12">
        <f t="shared" ref="H154" si="883">IF(G154="","",(IF(C154=0,0,C154)*$G$4*$H$4*$I$4*$J$4))</f>
        <v>34.315155747171438</v>
      </c>
      <c r="I154" s="12">
        <f t="shared" ref="I154" si="884">IF(H154="","",(+H154))</f>
        <v>34.315155747171438</v>
      </c>
      <c r="J154" s="12">
        <f t="shared" ref="J154" si="885">IF(I154="","",(+I154))</f>
        <v>34.315155747171438</v>
      </c>
      <c r="K154" s="12">
        <f t="shared" ref="K154" si="886">IF(J154="","",(+J154))</f>
        <v>34.315155747171438</v>
      </c>
      <c r="L154" s="12">
        <f t="shared" ref="L154" si="887">IF(K154="","",(+K154))</f>
        <v>34.315155747171438</v>
      </c>
      <c r="M154" s="12">
        <f t="shared" ref="M154" si="888">IF(L154="","",(+L154))</f>
        <v>34.315155747171438</v>
      </c>
      <c r="N154" s="12">
        <f t="shared" ref="N154" si="889">IF(M154="","",(+M154))</f>
        <v>34.315155747171438</v>
      </c>
      <c r="O154" s="12">
        <f t="shared" ref="O154" si="890">IF(N154="","",(+N154))</f>
        <v>34.315155747171438</v>
      </c>
      <c r="P154" s="12">
        <f t="shared" ref="P154" si="891">IF(O154="","",(+O154))</f>
        <v>34.315155747171438</v>
      </c>
      <c r="Q154" s="12">
        <f t="shared" ref="Q154" si="892">IF(P154="","",(+P154))</f>
        <v>34.315155747171438</v>
      </c>
      <c r="R154" s="12">
        <f t="shared" ref="R154" si="893">IF(Q154="","",+Q154*$R$6)</f>
        <v>35.34461041958658</v>
      </c>
      <c r="S154" s="12">
        <f t="shared" ref="S154" si="894">IF(R154="","",+R154)</f>
        <v>35.34461041958658</v>
      </c>
    </row>
    <row r="155" spans="1:19" x14ac:dyDescent="0.25">
      <c r="A155" s="39" t="s">
        <v>49</v>
      </c>
      <c r="B155" s="39" t="s">
        <v>169</v>
      </c>
      <c r="C155" s="44"/>
      <c r="E155" s="11" t="str">
        <f t="shared" ref="E155" si="895">IF($B155="","","Union-Hrly - Other Offdty hrs/emp")</f>
        <v>Union-Hrly - Other Offdty hrs/emp</v>
      </c>
      <c r="F155" s="11">
        <f t="shared" ca="1" si="808"/>
        <v>2019</v>
      </c>
      <c r="G155" s="11" t="str">
        <f t="shared" si="806"/>
        <v>003110</v>
      </c>
      <c r="H155" s="36">
        <f t="shared" ref="H155:S155" si="896">IF(G155="","",IF(H$7="FEB",8,0))</f>
        <v>0</v>
      </c>
      <c r="I155" s="36">
        <f t="shared" si="896"/>
        <v>8</v>
      </c>
      <c r="J155" s="36">
        <f t="shared" si="896"/>
        <v>0</v>
      </c>
      <c r="K155" s="36">
        <f t="shared" si="896"/>
        <v>0</v>
      </c>
      <c r="L155" s="36">
        <f t="shared" si="896"/>
        <v>0</v>
      </c>
      <c r="M155" s="36">
        <f t="shared" si="896"/>
        <v>0</v>
      </c>
      <c r="N155" s="36">
        <f t="shared" si="896"/>
        <v>0</v>
      </c>
      <c r="O155" s="36">
        <f t="shared" si="896"/>
        <v>0</v>
      </c>
      <c r="P155" s="36">
        <f t="shared" si="896"/>
        <v>0</v>
      </c>
      <c r="Q155" s="36">
        <f t="shared" si="896"/>
        <v>0</v>
      </c>
      <c r="R155" s="36">
        <f t="shared" si="896"/>
        <v>0</v>
      </c>
      <c r="S155" s="36">
        <f t="shared" si="896"/>
        <v>0</v>
      </c>
    </row>
    <row r="156" spans="1:19" x14ac:dyDescent="0.25">
      <c r="A156" s="39" t="s">
        <v>49</v>
      </c>
      <c r="B156" s="39" t="s">
        <v>141</v>
      </c>
      <c r="C156" s="44">
        <v>1160</v>
      </c>
      <c r="E156" s="11" t="str">
        <f t="shared" ref="E156" si="897">IF($B156="","","Union-Hrly - Vacation Hours")</f>
        <v>Union-Hrly - Vacation Hours</v>
      </c>
      <c r="F156" s="11">
        <f t="shared" ca="1" si="808"/>
        <v>2019</v>
      </c>
      <c r="G156" s="11" t="str">
        <f t="shared" si="806"/>
        <v>003110</v>
      </c>
      <c r="H156" s="33">
        <f>IF(G156="","",($C156*'VACSICK EST'!C$50))</f>
        <v>49.089498133998262</v>
      </c>
      <c r="I156" s="33">
        <f>IF(H156="","",($C156*'VACSICK EST'!D$50))</f>
        <v>52.31128282990376</v>
      </c>
      <c r="J156" s="33">
        <f>IF(I156="","",($C156*'VACSICK EST'!E$50))</f>
        <v>55.533067525809251</v>
      </c>
      <c r="K156" s="33">
        <f>IF(J156="","",($C156*'VACSICK EST'!F$50))</f>
        <v>80.736492575082394</v>
      </c>
      <c r="L156" s="33">
        <f>IF(K156="","",($C156*'VACSICK EST'!G$50))</f>
        <v>100.85379351775273</v>
      </c>
      <c r="M156" s="33">
        <f>IF(L156="","",($C156*'VACSICK EST'!H$50))</f>
        <v>113.93376208169261</v>
      </c>
      <c r="N156" s="33">
        <f>IF(M156="","",($C156*'VACSICK EST'!I$50))</f>
        <v>131.85929482827436</v>
      </c>
      <c r="O156" s="33">
        <f>IF(N156="","",($C156*'VACSICK EST'!J$50))</f>
        <v>89.266823846967284</v>
      </c>
      <c r="P156" s="33">
        <f>IF(O156="","",($C156*'VACSICK EST'!K$50))</f>
        <v>79.482144400143184</v>
      </c>
      <c r="Q156" s="33">
        <f>IF(P156="","",($C156*'VACSICK EST'!L$50))</f>
        <v>104.90894652166578</v>
      </c>
      <c r="R156" s="33">
        <f>IF(Q156="","",($C156*'VACSICK EST'!M$50))</f>
        <v>100.58077709611452</v>
      </c>
      <c r="S156" s="33">
        <f>IF(R156="","",($C156*'VACSICK EST'!N$50))</f>
        <v>201.44411664259584</v>
      </c>
    </row>
    <row r="157" spans="1:19" x14ac:dyDescent="0.25">
      <c r="A157" s="39" t="s">
        <v>49</v>
      </c>
      <c r="B157" s="39" t="s">
        <v>95</v>
      </c>
      <c r="C157" s="44">
        <v>280</v>
      </c>
      <c r="E157" s="11" t="str">
        <f t="shared" ref="E157" si="898">IF($B157="","","Union-Hrly - Sick Time Hours")</f>
        <v>Union-Hrly - Sick Time Hours</v>
      </c>
      <c r="F157" s="11">
        <f t="shared" ca="1" si="808"/>
        <v>2019</v>
      </c>
      <c r="G157" s="11" t="str">
        <f t="shared" si="806"/>
        <v>003110</v>
      </c>
      <c r="H157" s="33">
        <f>IF(G157="","",($C157*'VACSICK EST'!C$30))</f>
        <v>35.14440852910738</v>
      </c>
      <c r="I157" s="33">
        <f>IF(H157="","",($C157*'VACSICK EST'!D$30))</f>
        <v>30.278240016777374</v>
      </c>
      <c r="J157" s="33">
        <f>IF(I157="","",($C157*'VACSICK EST'!E$30))</f>
        <v>27.90642965583584</v>
      </c>
      <c r="K157" s="33">
        <f>IF(J157="","",($C157*'VACSICK EST'!F$30))</f>
        <v>24.718910564731949</v>
      </c>
      <c r="L157" s="33">
        <f>IF(K157="","",($C157*'VACSICK EST'!G$30))</f>
        <v>20.497394491732127</v>
      </c>
      <c r="M157" s="33">
        <f>IF(L157="","",($C157*'VACSICK EST'!H$30))</f>
        <v>19.025544466885197</v>
      </c>
      <c r="N157" s="33">
        <f>IF(M157="","",($C157*'VACSICK EST'!I$30))</f>
        <v>20.401654030445467</v>
      </c>
      <c r="O157" s="33">
        <f>IF(N157="","",($C157*'VACSICK EST'!J$30))</f>
        <v>21.927118713612927</v>
      </c>
      <c r="P157" s="33">
        <f>IF(O157="","",($C157*'VACSICK EST'!K$30))</f>
        <v>20.230597739613302</v>
      </c>
      <c r="Q157" s="33">
        <f>IF(P157="","",($C157*'VACSICK EST'!L$30))</f>
        <v>19.991884856138562</v>
      </c>
      <c r="R157" s="33">
        <f>IF(Q157="","",($C157*'VACSICK EST'!M$30))</f>
        <v>18.636199924319445</v>
      </c>
      <c r="S157" s="33">
        <f>IF(R157="","",($C157*'VACSICK EST'!N$30))</f>
        <v>21.241617010800436</v>
      </c>
    </row>
    <row r="158" spans="1:19" x14ac:dyDescent="0.25">
      <c r="A158" s="39" t="s">
        <v>50</v>
      </c>
      <c r="B158" s="39" t="s">
        <v>93</v>
      </c>
      <c r="C158" s="44">
        <v>20</v>
      </c>
      <c r="E158" s="11" t="str">
        <f t="shared" ref="E158" si="899">IF($B158="","","Union-Hrly - Headcount")</f>
        <v>Union-Hrly - Headcount</v>
      </c>
      <c r="F158" s="11">
        <f t="shared" ca="1" si="808"/>
        <v>2019</v>
      </c>
      <c r="G158" s="11" t="str">
        <f t="shared" si="806"/>
        <v>003160</v>
      </c>
      <c r="H158" s="13">
        <f t="shared" ref="H158" si="900">IF(G158="","",(IF($C158=0,0,$C158)))</f>
        <v>20</v>
      </c>
      <c r="I158" s="13">
        <f t="shared" ref="I158" si="901">IF(H158="","",(IF($C158=0,0,$C158)))</f>
        <v>20</v>
      </c>
      <c r="J158" s="13">
        <f t="shared" ref="J158" si="902">IF(I158="","",(IF($C158=0,0,$C158)))</f>
        <v>20</v>
      </c>
      <c r="K158" s="13">
        <f t="shared" ref="K158" si="903">IF(J158="","",(IF($C158=0,0,$C158)))</f>
        <v>20</v>
      </c>
      <c r="L158" s="13">
        <f t="shared" ref="L158" si="904">IF(K158="","",(IF($C158=0,0,$C158)))</f>
        <v>20</v>
      </c>
      <c r="M158" s="13">
        <f t="shared" ref="M158" si="905">IF(L158="","",(IF($C158=0,0,$C158)))</f>
        <v>20</v>
      </c>
      <c r="N158" s="13">
        <f t="shared" ref="N158" si="906">IF(M158="","",(IF($C158=0,0,$C158)))</f>
        <v>20</v>
      </c>
      <c r="O158" s="13">
        <f t="shared" ref="O158" si="907">IF(N158="","",(IF($C158=0,0,$C158)))</f>
        <v>20</v>
      </c>
      <c r="P158" s="13">
        <f t="shared" ref="P158" si="908">IF(O158="","",(IF($C158=0,0,$C158)))</f>
        <v>20</v>
      </c>
      <c r="Q158" s="13">
        <f t="shared" ref="Q158" si="909">IF(P158="","",(IF($C158=0,0,$C158)))</f>
        <v>20</v>
      </c>
      <c r="R158" s="13">
        <f t="shared" ref="R158" si="910">IF(Q158="","",(IF($C158=0,0,$C158)))</f>
        <v>20</v>
      </c>
      <c r="S158" s="13">
        <f t="shared" ref="S158" si="911">IF(R158="","",(IF($C158=0,0,$C158)))</f>
        <v>20</v>
      </c>
    </row>
    <row r="159" spans="1:19" x14ac:dyDescent="0.25">
      <c r="A159" s="39" t="s">
        <v>50</v>
      </c>
      <c r="B159" s="39" t="s">
        <v>92</v>
      </c>
      <c r="C159" s="44">
        <v>33.906499999999987</v>
      </c>
      <c r="E159" s="11" t="str">
        <f t="shared" ref="E159" si="912">IF(B159="","","Union-Hrly - Avg Hourly Rate")</f>
        <v>Union-Hrly - Avg Hourly Rate</v>
      </c>
      <c r="F159" s="11">
        <f t="shared" ca="1" si="808"/>
        <v>2019</v>
      </c>
      <c r="G159" s="11" t="str">
        <f t="shared" si="806"/>
        <v>003160</v>
      </c>
      <c r="H159" s="12">
        <f t="shared" ref="H159" si="913">IF(G159="","",(IF(C159=0,0,C159)*$G$4*$H$4*$I$4*$J$4))</f>
        <v>38.162064466264994</v>
      </c>
      <c r="I159" s="12">
        <f t="shared" ref="I159" si="914">IF(H159="","",(+H159))</f>
        <v>38.162064466264994</v>
      </c>
      <c r="J159" s="12">
        <f t="shared" ref="J159" si="915">IF(I159="","",(+I159))</f>
        <v>38.162064466264994</v>
      </c>
      <c r="K159" s="12">
        <f t="shared" ref="K159" si="916">IF(J159="","",(+J159))</f>
        <v>38.162064466264994</v>
      </c>
      <c r="L159" s="12">
        <f t="shared" ref="L159" si="917">IF(K159="","",(+K159))</f>
        <v>38.162064466264994</v>
      </c>
      <c r="M159" s="12">
        <f t="shared" ref="M159" si="918">IF(L159="","",(+L159))</f>
        <v>38.162064466264994</v>
      </c>
      <c r="N159" s="12">
        <f t="shared" ref="N159" si="919">IF(M159="","",(+M159))</f>
        <v>38.162064466264994</v>
      </c>
      <c r="O159" s="12">
        <f t="shared" ref="O159" si="920">IF(N159="","",(+N159))</f>
        <v>38.162064466264994</v>
      </c>
      <c r="P159" s="12">
        <f t="shared" ref="P159" si="921">IF(O159="","",(+O159))</f>
        <v>38.162064466264994</v>
      </c>
      <c r="Q159" s="12">
        <f t="shared" ref="Q159" si="922">IF(P159="","",(+P159))</f>
        <v>38.162064466264994</v>
      </c>
      <c r="R159" s="12">
        <f t="shared" ref="R159" si="923">IF(Q159="","",+Q159*$R$6)</f>
        <v>39.306926400252948</v>
      </c>
      <c r="S159" s="12">
        <f t="shared" ref="S159" si="924">IF(R159="","",+R159)</f>
        <v>39.306926400252948</v>
      </c>
    </row>
    <row r="160" spans="1:19" x14ac:dyDescent="0.25">
      <c r="A160" s="39" t="s">
        <v>50</v>
      </c>
      <c r="B160" s="39" t="s">
        <v>169</v>
      </c>
      <c r="C160" s="44"/>
      <c r="E160" s="11" t="str">
        <f t="shared" ref="E160" si="925">IF($B160="","","Union-Hrly - Other Offdty hrs/emp")</f>
        <v>Union-Hrly - Other Offdty hrs/emp</v>
      </c>
      <c r="F160" s="11">
        <f t="shared" ca="1" si="808"/>
        <v>2019</v>
      </c>
      <c r="G160" s="11" t="str">
        <f t="shared" si="806"/>
        <v>003160</v>
      </c>
      <c r="H160" s="36">
        <f t="shared" ref="H160:S160" si="926">IF(G160="","",IF(H$7="FEB",8,0))</f>
        <v>0</v>
      </c>
      <c r="I160" s="36">
        <f t="shared" si="926"/>
        <v>8</v>
      </c>
      <c r="J160" s="36">
        <f t="shared" si="926"/>
        <v>0</v>
      </c>
      <c r="K160" s="36">
        <f t="shared" si="926"/>
        <v>0</v>
      </c>
      <c r="L160" s="36">
        <f t="shared" si="926"/>
        <v>0</v>
      </c>
      <c r="M160" s="36">
        <f t="shared" si="926"/>
        <v>0</v>
      </c>
      <c r="N160" s="36">
        <f t="shared" si="926"/>
        <v>0</v>
      </c>
      <c r="O160" s="36">
        <f t="shared" si="926"/>
        <v>0</v>
      </c>
      <c r="P160" s="36">
        <f t="shared" si="926"/>
        <v>0</v>
      </c>
      <c r="Q160" s="36">
        <f t="shared" si="926"/>
        <v>0</v>
      </c>
      <c r="R160" s="36">
        <f t="shared" si="926"/>
        <v>0</v>
      </c>
      <c r="S160" s="36">
        <f t="shared" si="926"/>
        <v>0</v>
      </c>
    </row>
    <row r="161" spans="1:19" x14ac:dyDescent="0.25">
      <c r="A161" s="39" t="s">
        <v>50</v>
      </c>
      <c r="B161" s="39" t="s">
        <v>141</v>
      </c>
      <c r="C161" s="44">
        <v>3080</v>
      </c>
      <c r="E161" s="11" t="str">
        <f t="shared" ref="E161" si="927">IF($B161="","","Union-Hrly - Vacation Hours")</f>
        <v>Union-Hrly - Vacation Hours</v>
      </c>
      <c r="F161" s="11">
        <f t="shared" ca="1" si="808"/>
        <v>2019</v>
      </c>
      <c r="G161" s="11" t="str">
        <f t="shared" si="806"/>
        <v>003160</v>
      </c>
      <c r="H161" s="33">
        <f>IF(G161="","",($C161*'VACSICK EST'!C$50))</f>
        <v>130.34108125234022</v>
      </c>
      <c r="I161" s="33">
        <f>IF(H161="","",($C161*'VACSICK EST'!D$50))</f>
        <v>138.8954751000893</v>
      </c>
      <c r="J161" s="33">
        <f>IF(I161="","",($C161*'VACSICK EST'!E$50))</f>
        <v>147.44986894783835</v>
      </c>
      <c r="K161" s="33">
        <f>IF(J161="","",($C161*'VACSICK EST'!F$50))</f>
        <v>214.3693078717705</v>
      </c>
      <c r="L161" s="33">
        <f>IF(K161="","",($C161*'VACSICK EST'!G$50))</f>
        <v>267.78421037472276</v>
      </c>
      <c r="M161" s="33">
        <f>IF(L161="","",($C161*'VACSICK EST'!H$50))</f>
        <v>302.51378207897693</v>
      </c>
      <c r="N161" s="33">
        <f>IF(M161="","",($C161*'VACSICK EST'!I$50))</f>
        <v>350.10916213024569</v>
      </c>
      <c r="O161" s="33">
        <f>IF(N161="","",($C161*'VACSICK EST'!J$50))</f>
        <v>237.01880814539589</v>
      </c>
      <c r="P161" s="33">
        <f>IF(O161="","",($C161*'VACSICK EST'!K$50))</f>
        <v>211.03879720038017</v>
      </c>
      <c r="Q161" s="33">
        <f>IF(P161="","",($C161*'VACSICK EST'!L$50))</f>
        <v>278.55134076442295</v>
      </c>
      <c r="R161" s="33">
        <f>IF(Q161="","",($C161*'VACSICK EST'!M$50))</f>
        <v>267.05930470347647</v>
      </c>
      <c r="S161" s="33">
        <f>IF(R161="","",($C161*'VACSICK EST'!N$50))</f>
        <v>534.86886143034076</v>
      </c>
    </row>
    <row r="162" spans="1:19" x14ac:dyDescent="0.25">
      <c r="A162" s="39" t="s">
        <v>50</v>
      </c>
      <c r="B162" s="39" t="s">
        <v>95</v>
      </c>
      <c r="C162" s="44">
        <v>800</v>
      </c>
      <c r="E162" s="11" t="str">
        <f t="shared" ref="E162" si="928">IF($B162="","","Union-Hrly - Sick Time Hours")</f>
        <v>Union-Hrly - Sick Time Hours</v>
      </c>
      <c r="F162" s="11">
        <f t="shared" ca="1" si="808"/>
        <v>2019</v>
      </c>
      <c r="G162" s="11" t="str">
        <f t="shared" si="806"/>
        <v>003160</v>
      </c>
      <c r="H162" s="33">
        <f>IF(G162="","",($C162*'VACSICK EST'!C$30))</f>
        <v>100.41259579744965</v>
      </c>
      <c r="I162" s="33">
        <f>IF(H162="","",($C162*'VACSICK EST'!D$30))</f>
        <v>86.509257190792496</v>
      </c>
      <c r="J162" s="33">
        <f>IF(I162="","",($C162*'VACSICK EST'!E$30))</f>
        <v>79.732656159530961</v>
      </c>
      <c r="K162" s="33">
        <f>IF(J162="","",($C162*'VACSICK EST'!F$30))</f>
        <v>70.625458756377</v>
      </c>
      <c r="L162" s="33">
        <f>IF(K162="","",($C162*'VACSICK EST'!G$30))</f>
        <v>58.563984262091793</v>
      </c>
      <c r="M162" s="33">
        <f>IF(L162="","",($C162*'VACSICK EST'!H$30))</f>
        <v>54.358698476814851</v>
      </c>
      <c r="N162" s="33">
        <f>IF(M162="","",($C162*'VACSICK EST'!I$30))</f>
        <v>58.290440086987047</v>
      </c>
      <c r="O162" s="33">
        <f>IF(N162="","",($C162*'VACSICK EST'!J$30))</f>
        <v>62.648910610322652</v>
      </c>
      <c r="P162" s="33">
        <f>IF(O162="","",($C162*'VACSICK EST'!K$30))</f>
        <v>57.801707827466572</v>
      </c>
      <c r="Q162" s="33">
        <f>IF(P162="","",($C162*'VACSICK EST'!L$30))</f>
        <v>57.119671017538742</v>
      </c>
      <c r="R162" s="33">
        <f>IF(Q162="","",($C162*'VACSICK EST'!M$30))</f>
        <v>53.246285498055556</v>
      </c>
      <c r="S162" s="33">
        <f>IF(R162="","",($C162*'VACSICK EST'!N$30))</f>
        <v>60.690334316572667</v>
      </c>
    </row>
    <row r="163" spans="1:19" x14ac:dyDescent="0.25">
      <c r="A163" s="39" t="s">
        <v>52</v>
      </c>
      <c r="B163" s="39" t="s">
        <v>93</v>
      </c>
      <c r="C163" s="44">
        <v>32</v>
      </c>
      <c r="E163" s="11" t="str">
        <f t="shared" ref="E163" si="929">IF($B163="","","Union-Hrly - Headcount")</f>
        <v>Union-Hrly - Headcount</v>
      </c>
      <c r="F163" s="11">
        <f t="shared" ca="1" si="808"/>
        <v>2019</v>
      </c>
      <c r="G163" s="11" t="str">
        <f t="shared" si="806"/>
        <v>003300</v>
      </c>
      <c r="H163" s="13">
        <f t="shared" ref="H163" si="930">IF(G163="","",(IF($C163=0,0,$C163)))</f>
        <v>32</v>
      </c>
      <c r="I163" s="13">
        <f t="shared" ref="I163" si="931">IF(H163="","",(IF($C163=0,0,$C163)))</f>
        <v>32</v>
      </c>
      <c r="J163" s="13">
        <f t="shared" ref="J163" si="932">IF(I163="","",(IF($C163=0,0,$C163)))</f>
        <v>32</v>
      </c>
      <c r="K163" s="13">
        <f t="shared" ref="K163" si="933">IF(J163="","",(IF($C163=0,0,$C163)))</f>
        <v>32</v>
      </c>
      <c r="L163" s="13">
        <f t="shared" ref="L163" si="934">IF(K163="","",(IF($C163=0,0,$C163)))</f>
        <v>32</v>
      </c>
      <c r="M163" s="13">
        <f t="shared" ref="M163" si="935">IF(L163="","",(IF($C163=0,0,$C163)))</f>
        <v>32</v>
      </c>
      <c r="N163" s="13">
        <f t="shared" ref="N163" si="936">IF(M163="","",(IF($C163=0,0,$C163)))</f>
        <v>32</v>
      </c>
      <c r="O163" s="13">
        <f t="shared" ref="O163" si="937">IF(N163="","",(IF($C163=0,0,$C163)))</f>
        <v>32</v>
      </c>
      <c r="P163" s="13">
        <f t="shared" ref="P163" si="938">IF(O163="","",(IF($C163=0,0,$C163)))</f>
        <v>32</v>
      </c>
      <c r="Q163" s="13">
        <f t="shared" ref="Q163" si="939">IF(P163="","",(IF($C163=0,0,$C163)))</f>
        <v>32</v>
      </c>
      <c r="R163" s="13">
        <f t="shared" ref="R163" si="940">IF(Q163="","",(IF($C163=0,0,$C163)))</f>
        <v>32</v>
      </c>
      <c r="S163" s="13">
        <f t="shared" ref="S163" si="941">IF(R163="","",(IF($C163=0,0,$C163)))</f>
        <v>32</v>
      </c>
    </row>
    <row r="164" spans="1:19" x14ac:dyDescent="0.25">
      <c r="A164" s="39" t="s">
        <v>52</v>
      </c>
      <c r="B164" s="39" t="s">
        <v>92</v>
      </c>
      <c r="C164" s="44">
        <v>35.399062499999985</v>
      </c>
      <c r="E164" s="11" t="str">
        <f t="shared" ref="E164" si="942">IF(B164="","","Union-Hrly - Avg Hourly Rate")</f>
        <v>Union-Hrly - Avg Hourly Rate</v>
      </c>
      <c r="F164" s="11">
        <f t="shared" ca="1" si="808"/>
        <v>2019</v>
      </c>
      <c r="G164" s="11" t="str">
        <f t="shared" si="806"/>
        <v>003300</v>
      </c>
      <c r="H164" s="12">
        <f t="shared" ref="H164" si="943">IF(G164="","",(IF(C164=0,0,C164)*$G$4*$H$4*$I$4*$J$4))</f>
        <v>39.84195670949061</v>
      </c>
      <c r="I164" s="12">
        <f t="shared" ref="I164" si="944">IF(H164="","",(+H164))</f>
        <v>39.84195670949061</v>
      </c>
      <c r="J164" s="12">
        <f t="shared" ref="J164" si="945">IF(I164="","",(+I164))</f>
        <v>39.84195670949061</v>
      </c>
      <c r="K164" s="12">
        <f t="shared" ref="K164" si="946">IF(J164="","",(+J164))</f>
        <v>39.84195670949061</v>
      </c>
      <c r="L164" s="12">
        <f t="shared" ref="L164" si="947">IF(K164="","",(+K164))</f>
        <v>39.84195670949061</v>
      </c>
      <c r="M164" s="12">
        <f t="shared" ref="M164" si="948">IF(L164="","",(+L164))</f>
        <v>39.84195670949061</v>
      </c>
      <c r="N164" s="12">
        <f t="shared" ref="N164" si="949">IF(M164="","",(+M164))</f>
        <v>39.84195670949061</v>
      </c>
      <c r="O164" s="12">
        <f t="shared" ref="O164" si="950">IF(N164="","",(+N164))</f>
        <v>39.84195670949061</v>
      </c>
      <c r="P164" s="12">
        <f t="shared" ref="P164" si="951">IF(O164="","",(+O164))</f>
        <v>39.84195670949061</v>
      </c>
      <c r="Q164" s="12">
        <f t="shared" ref="Q164" si="952">IF(P164="","",(+P164))</f>
        <v>39.84195670949061</v>
      </c>
      <c r="R164" s="12">
        <f t="shared" ref="R164" si="953">IF(Q164="","",+Q164*$R$6)</f>
        <v>41.037215410775332</v>
      </c>
      <c r="S164" s="12">
        <f t="shared" ref="S164" si="954">IF(R164="","",+R164)</f>
        <v>41.037215410775332</v>
      </c>
    </row>
    <row r="165" spans="1:19" x14ac:dyDescent="0.25">
      <c r="A165" s="39" t="s">
        <v>52</v>
      </c>
      <c r="B165" s="39" t="s">
        <v>169</v>
      </c>
      <c r="C165" s="44"/>
      <c r="E165" s="11" t="str">
        <f t="shared" ref="E165" si="955">IF($B165="","","Union-Hrly - Other Offdty hrs/emp")</f>
        <v>Union-Hrly - Other Offdty hrs/emp</v>
      </c>
      <c r="F165" s="11">
        <f t="shared" ca="1" si="808"/>
        <v>2019</v>
      </c>
      <c r="G165" s="11" t="str">
        <f t="shared" si="806"/>
        <v>003300</v>
      </c>
      <c r="H165" s="36">
        <f t="shared" ref="H165:S165" si="956">IF(G165="","",IF(H$7="FEB",8,0))</f>
        <v>0</v>
      </c>
      <c r="I165" s="36">
        <f t="shared" si="956"/>
        <v>8</v>
      </c>
      <c r="J165" s="36">
        <f t="shared" si="956"/>
        <v>0</v>
      </c>
      <c r="K165" s="36">
        <f t="shared" si="956"/>
        <v>0</v>
      </c>
      <c r="L165" s="36">
        <f t="shared" si="956"/>
        <v>0</v>
      </c>
      <c r="M165" s="36">
        <f t="shared" si="956"/>
        <v>0</v>
      </c>
      <c r="N165" s="36">
        <f t="shared" si="956"/>
        <v>0</v>
      </c>
      <c r="O165" s="36">
        <f t="shared" si="956"/>
        <v>0</v>
      </c>
      <c r="P165" s="36">
        <f t="shared" si="956"/>
        <v>0</v>
      </c>
      <c r="Q165" s="36">
        <f t="shared" si="956"/>
        <v>0</v>
      </c>
      <c r="R165" s="36">
        <f t="shared" si="956"/>
        <v>0</v>
      </c>
      <c r="S165" s="36">
        <f t="shared" si="956"/>
        <v>0</v>
      </c>
    </row>
    <row r="166" spans="1:19" x14ac:dyDescent="0.25">
      <c r="A166" s="39" t="s">
        <v>52</v>
      </c>
      <c r="B166" s="39" t="s">
        <v>141</v>
      </c>
      <c r="C166" s="44">
        <v>5040</v>
      </c>
      <c r="E166" s="11" t="str">
        <f t="shared" ref="E166" si="957">IF($B166="","","Union-Hrly - Vacation Hours")</f>
        <v>Union-Hrly - Vacation Hours</v>
      </c>
      <c r="F166" s="11">
        <f t="shared" ca="1" si="808"/>
        <v>2019</v>
      </c>
      <c r="G166" s="11" t="str">
        <f t="shared" si="806"/>
        <v>003300</v>
      </c>
      <c r="H166" s="33">
        <f>IF(G166="","",($C166*'VACSICK EST'!C$50))</f>
        <v>213.28540568564765</v>
      </c>
      <c r="I166" s="33">
        <f>IF(H166="","",($C166*'VACSICK EST'!D$50))</f>
        <v>227.28350470923704</v>
      </c>
      <c r="J166" s="33">
        <f>IF(I166="","",($C166*'VACSICK EST'!E$50))</f>
        <v>241.2816037328264</v>
      </c>
      <c r="K166" s="33">
        <f>IF(J166="","",($C166*'VACSICK EST'!F$50))</f>
        <v>350.78614015380629</v>
      </c>
      <c r="L166" s="33">
        <f>IF(K166="","",($C166*'VACSICK EST'!G$50))</f>
        <v>438.19234424954641</v>
      </c>
      <c r="M166" s="33">
        <f>IF(L166="","",($C166*'VACSICK EST'!H$50))</f>
        <v>495.02255249287134</v>
      </c>
      <c r="N166" s="33">
        <f>IF(M166="","",($C166*'VACSICK EST'!I$50))</f>
        <v>572.90590166767481</v>
      </c>
      <c r="O166" s="33">
        <f>IF(N166="","",($C166*'VACSICK EST'!J$50))</f>
        <v>387.84895878337511</v>
      </c>
      <c r="P166" s="33">
        <f>IF(O166="","",($C166*'VACSICK EST'!K$50))</f>
        <v>345.3362136006221</v>
      </c>
      <c r="Q166" s="33">
        <f>IF(P166="","",($C166*'VACSICK EST'!L$50))</f>
        <v>455.81128488723755</v>
      </c>
      <c r="R166" s="33">
        <f>IF(Q166="","",($C166*'VACSICK EST'!M$50))</f>
        <v>437.00613496932516</v>
      </c>
      <c r="S166" s="33">
        <f>IF(R166="","",($C166*'VACSICK EST'!N$50))</f>
        <v>875.23995506783024</v>
      </c>
    </row>
    <row r="167" spans="1:19" x14ac:dyDescent="0.25">
      <c r="A167" s="39" t="s">
        <v>52</v>
      </c>
      <c r="B167" s="39" t="s">
        <v>95</v>
      </c>
      <c r="C167" s="44">
        <v>1280</v>
      </c>
      <c r="E167" s="11" t="str">
        <f t="shared" ref="E167" si="958">IF($B167="","","Union-Hrly - Sick Time Hours")</f>
        <v>Union-Hrly - Sick Time Hours</v>
      </c>
      <c r="F167" s="11">
        <f t="shared" ca="1" si="808"/>
        <v>2019</v>
      </c>
      <c r="G167" s="11" t="str">
        <f t="shared" si="806"/>
        <v>003300</v>
      </c>
      <c r="H167" s="33">
        <f>IF(G167="","",($C167*'VACSICK EST'!C$30))</f>
        <v>160.66015327591944</v>
      </c>
      <c r="I167" s="33">
        <f>IF(H167="","",($C167*'VACSICK EST'!D$30))</f>
        <v>138.41481150526801</v>
      </c>
      <c r="J167" s="33">
        <f>IF(I167="","",($C167*'VACSICK EST'!E$30))</f>
        <v>127.57224985524955</v>
      </c>
      <c r="K167" s="33">
        <f>IF(J167="","",($C167*'VACSICK EST'!F$30))</f>
        <v>113.0007340102032</v>
      </c>
      <c r="L167" s="33">
        <f>IF(K167="","",($C167*'VACSICK EST'!G$30))</f>
        <v>93.702374819346872</v>
      </c>
      <c r="M167" s="33">
        <f>IF(L167="","",($C167*'VACSICK EST'!H$30))</f>
        <v>86.97391756290375</v>
      </c>
      <c r="N167" s="33">
        <f>IF(M167="","",($C167*'VACSICK EST'!I$30))</f>
        <v>93.264704139179287</v>
      </c>
      <c r="O167" s="33">
        <f>IF(N167="","",($C167*'VACSICK EST'!J$30))</f>
        <v>100.23825697651624</v>
      </c>
      <c r="P167" s="33">
        <f>IF(O167="","",($C167*'VACSICK EST'!K$30))</f>
        <v>92.482732523946524</v>
      </c>
      <c r="Q167" s="33">
        <f>IF(P167="","",($C167*'VACSICK EST'!L$30))</f>
        <v>91.391473628061988</v>
      </c>
      <c r="R167" s="33">
        <f>IF(Q167="","",($C167*'VACSICK EST'!M$30))</f>
        <v>85.194056796888887</v>
      </c>
      <c r="S167" s="33">
        <f>IF(R167="","",($C167*'VACSICK EST'!N$30))</f>
        <v>97.104534906516278</v>
      </c>
    </row>
    <row r="168" spans="1:19" x14ac:dyDescent="0.25">
      <c r="A168" s="39" t="s">
        <v>53</v>
      </c>
      <c r="B168" s="39" t="s">
        <v>93</v>
      </c>
      <c r="C168" s="44">
        <v>39</v>
      </c>
      <c r="E168" s="11" t="str">
        <f t="shared" ref="E168" si="959">IF($B168="","","Union-Hrly - Headcount")</f>
        <v>Union-Hrly - Headcount</v>
      </c>
      <c r="F168" s="11">
        <f t="shared" ca="1" si="808"/>
        <v>2019</v>
      </c>
      <c r="G168" s="11" t="str">
        <f t="shared" si="806"/>
        <v>003400</v>
      </c>
      <c r="H168" s="13">
        <f t="shared" ref="H168" si="960">IF(G168="","",(IF($C168=0,0,$C168)))</f>
        <v>39</v>
      </c>
      <c r="I168" s="13">
        <f t="shared" ref="I168" si="961">IF(H168="","",(IF($C168=0,0,$C168)))</f>
        <v>39</v>
      </c>
      <c r="J168" s="13">
        <f t="shared" ref="J168" si="962">IF(I168="","",(IF($C168=0,0,$C168)))</f>
        <v>39</v>
      </c>
      <c r="K168" s="13">
        <f t="shared" ref="K168" si="963">IF(J168="","",(IF($C168=0,0,$C168)))</f>
        <v>39</v>
      </c>
      <c r="L168" s="13">
        <f t="shared" ref="L168" si="964">IF(K168="","",(IF($C168=0,0,$C168)))</f>
        <v>39</v>
      </c>
      <c r="M168" s="13">
        <f t="shared" ref="M168" si="965">IF(L168="","",(IF($C168=0,0,$C168)))</f>
        <v>39</v>
      </c>
      <c r="N168" s="13">
        <f t="shared" ref="N168" si="966">IF(M168="","",(IF($C168=0,0,$C168)))</f>
        <v>39</v>
      </c>
      <c r="O168" s="13">
        <f t="shared" ref="O168" si="967">IF(N168="","",(IF($C168=0,0,$C168)))</f>
        <v>39</v>
      </c>
      <c r="P168" s="13">
        <f t="shared" ref="P168" si="968">IF(O168="","",(IF($C168=0,0,$C168)))</f>
        <v>39</v>
      </c>
      <c r="Q168" s="13">
        <f t="shared" ref="Q168" si="969">IF(P168="","",(IF($C168=0,0,$C168)))</f>
        <v>39</v>
      </c>
      <c r="R168" s="13">
        <f t="shared" ref="R168" si="970">IF(Q168="","",(IF($C168=0,0,$C168)))</f>
        <v>39</v>
      </c>
      <c r="S168" s="13">
        <f t="shared" ref="S168" si="971">IF(R168="","",(IF($C168=0,0,$C168)))</f>
        <v>39</v>
      </c>
    </row>
    <row r="169" spans="1:19" x14ac:dyDescent="0.25">
      <c r="A169" s="39" t="s">
        <v>53</v>
      </c>
      <c r="B169" s="39" t="s">
        <v>92</v>
      </c>
      <c r="C169" s="44">
        <v>34.712051282051256</v>
      </c>
      <c r="E169" s="11" t="str">
        <f t="shared" ref="E169" si="972">IF(B169="","","Union-Hrly - Avg Hourly Rate")</f>
        <v>Union-Hrly - Avg Hourly Rate</v>
      </c>
      <c r="F169" s="11">
        <f t="shared" ca="1" si="808"/>
        <v>2019</v>
      </c>
      <c r="G169" s="11" t="str">
        <f t="shared" si="806"/>
        <v>003400</v>
      </c>
      <c r="H169" s="12">
        <f t="shared" ref="H169" si="973">IF(G169="","",(IF(C169=0,0,C169)*$G$4*$H$4*$I$4*$J$4))</f>
        <v>39.068719531120486</v>
      </c>
      <c r="I169" s="12">
        <f t="shared" ref="I169" si="974">IF(H169="","",(+H169))</f>
        <v>39.068719531120486</v>
      </c>
      <c r="J169" s="12">
        <f t="shared" ref="J169" si="975">IF(I169="","",(+I169))</f>
        <v>39.068719531120486</v>
      </c>
      <c r="K169" s="12">
        <f t="shared" ref="K169" si="976">IF(J169="","",(+J169))</f>
        <v>39.068719531120486</v>
      </c>
      <c r="L169" s="12">
        <f t="shared" ref="L169" si="977">IF(K169="","",(+K169))</f>
        <v>39.068719531120486</v>
      </c>
      <c r="M169" s="12">
        <f t="shared" ref="M169" si="978">IF(L169="","",(+L169))</f>
        <v>39.068719531120486</v>
      </c>
      <c r="N169" s="12">
        <f t="shared" ref="N169" si="979">IF(M169="","",(+M169))</f>
        <v>39.068719531120486</v>
      </c>
      <c r="O169" s="12">
        <f t="shared" ref="O169" si="980">IF(N169="","",(+N169))</f>
        <v>39.068719531120486</v>
      </c>
      <c r="P169" s="12">
        <f t="shared" ref="P169" si="981">IF(O169="","",(+O169))</f>
        <v>39.068719531120486</v>
      </c>
      <c r="Q169" s="12">
        <f t="shared" ref="Q169" si="982">IF(P169="","",(+P169))</f>
        <v>39.068719531120486</v>
      </c>
      <c r="R169" s="12">
        <f t="shared" ref="R169" si="983">IF(Q169="","",+Q169*$R$6)</f>
        <v>40.240781117054098</v>
      </c>
      <c r="S169" s="12">
        <f t="shared" ref="S169" si="984">IF(R169="","",+R169)</f>
        <v>40.240781117054098</v>
      </c>
    </row>
    <row r="170" spans="1:19" x14ac:dyDescent="0.25">
      <c r="A170" s="39" t="s">
        <v>53</v>
      </c>
      <c r="B170" s="39" t="s">
        <v>169</v>
      </c>
      <c r="C170" s="44"/>
      <c r="E170" s="11" t="str">
        <f t="shared" ref="E170" si="985">IF($B170="","","Union-Hrly - Other Offdty hrs/emp")</f>
        <v>Union-Hrly - Other Offdty hrs/emp</v>
      </c>
      <c r="F170" s="11">
        <f t="shared" ca="1" si="808"/>
        <v>2019</v>
      </c>
      <c r="G170" s="11" t="str">
        <f t="shared" si="806"/>
        <v>003400</v>
      </c>
      <c r="H170" s="36">
        <f t="shared" ref="H170:S170" si="986">IF(G170="","",IF(H$7="FEB",8,0))</f>
        <v>0</v>
      </c>
      <c r="I170" s="36">
        <f t="shared" si="986"/>
        <v>8</v>
      </c>
      <c r="J170" s="36">
        <f t="shared" si="986"/>
        <v>0</v>
      </c>
      <c r="K170" s="36">
        <f t="shared" si="986"/>
        <v>0</v>
      </c>
      <c r="L170" s="36">
        <f t="shared" si="986"/>
        <v>0</v>
      </c>
      <c r="M170" s="36">
        <f t="shared" si="986"/>
        <v>0</v>
      </c>
      <c r="N170" s="36">
        <f t="shared" si="986"/>
        <v>0</v>
      </c>
      <c r="O170" s="36">
        <f t="shared" si="986"/>
        <v>0</v>
      </c>
      <c r="P170" s="36">
        <f t="shared" si="986"/>
        <v>0</v>
      </c>
      <c r="Q170" s="36">
        <f t="shared" si="986"/>
        <v>0</v>
      </c>
      <c r="R170" s="36">
        <f t="shared" si="986"/>
        <v>0</v>
      </c>
      <c r="S170" s="36">
        <f t="shared" si="986"/>
        <v>0</v>
      </c>
    </row>
    <row r="171" spans="1:19" x14ac:dyDescent="0.25">
      <c r="A171" s="39" t="s">
        <v>53</v>
      </c>
      <c r="B171" s="39" t="s">
        <v>141</v>
      </c>
      <c r="C171" s="44">
        <v>6080</v>
      </c>
      <c r="E171" s="11" t="str">
        <f t="shared" ref="E171" si="987">IF($B171="","","Union-Hrly - Vacation Hours")</f>
        <v>Union-Hrly - Vacation Hours</v>
      </c>
      <c r="F171" s="11">
        <f t="shared" ca="1" si="808"/>
        <v>2019</v>
      </c>
      <c r="G171" s="11" t="str">
        <f t="shared" si="806"/>
        <v>003400</v>
      </c>
      <c r="H171" s="33">
        <f>IF(G171="","",($C171*'VACSICK EST'!C$50))</f>
        <v>257.29667987474954</v>
      </c>
      <c r="I171" s="33">
        <f>IF(H171="","",($C171*'VACSICK EST'!D$50))</f>
        <v>274.18327552225418</v>
      </c>
      <c r="J171" s="33">
        <f>IF(I171="","",($C171*'VACSICK EST'!E$50))</f>
        <v>291.06987116975881</v>
      </c>
      <c r="K171" s="33">
        <f>IF(J171="","",($C171*'VACSICK EST'!F$50))</f>
        <v>423.17058177284565</v>
      </c>
      <c r="L171" s="33">
        <f>IF(K171="","",($C171*'VACSICK EST'!G$50))</f>
        <v>528.61298671373845</v>
      </c>
      <c r="M171" s="33">
        <f>IF(L171="","",($C171*'VACSICK EST'!H$50))</f>
        <v>597.17006332473363</v>
      </c>
      <c r="N171" s="33">
        <f>IF(M171="","",($C171*'VACSICK EST'!I$50))</f>
        <v>691.12457978957593</v>
      </c>
      <c r="O171" s="33">
        <f>IF(N171="","",($C171*'VACSICK EST'!J$50))</f>
        <v>467.88128361169061</v>
      </c>
      <c r="P171" s="33">
        <f>IF(O171="","",($C171*'VACSICK EST'!K$50))</f>
        <v>416.5960672007505</v>
      </c>
      <c r="Q171" s="33">
        <f>IF(P171="","",($C171*'VACSICK EST'!L$50))</f>
        <v>549.86758176873104</v>
      </c>
      <c r="R171" s="33">
        <f>IF(Q171="","",($C171*'VACSICK EST'!M$50))</f>
        <v>527.18200408997961</v>
      </c>
      <c r="S171" s="33">
        <f>IF(R171="","",($C171*'VACSICK EST'!N$50))</f>
        <v>1055.8450251611921</v>
      </c>
    </row>
    <row r="172" spans="1:19" x14ac:dyDescent="0.25">
      <c r="A172" s="39" t="s">
        <v>53</v>
      </c>
      <c r="B172" s="39" t="s">
        <v>95</v>
      </c>
      <c r="C172" s="44">
        <v>1560</v>
      </c>
      <c r="E172" s="11" t="str">
        <f t="shared" ref="E172" si="988">IF($B172="","","Union-Hrly - Sick Time Hours")</f>
        <v>Union-Hrly - Sick Time Hours</v>
      </c>
      <c r="F172" s="11">
        <f t="shared" ca="1" si="808"/>
        <v>2019</v>
      </c>
      <c r="G172" s="11" t="str">
        <f t="shared" si="806"/>
        <v>003400</v>
      </c>
      <c r="H172" s="33">
        <f>IF(G172="","",($C172*'VACSICK EST'!C$30))</f>
        <v>195.80456180502682</v>
      </c>
      <c r="I172" s="33">
        <f>IF(H172="","",($C172*'VACSICK EST'!D$30))</f>
        <v>168.69305152204538</v>
      </c>
      <c r="J172" s="33">
        <f>IF(I172="","",($C172*'VACSICK EST'!E$30))</f>
        <v>155.47867951108537</v>
      </c>
      <c r="K172" s="33">
        <f>IF(J172="","",($C172*'VACSICK EST'!F$30))</f>
        <v>137.71964457493516</v>
      </c>
      <c r="L172" s="33">
        <f>IF(K172="","",($C172*'VACSICK EST'!G$30))</f>
        <v>114.199769311079</v>
      </c>
      <c r="M172" s="33">
        <f>IF(L172="","",($C172*'VACSICK EST'!H$30))</f>
        <v>105.99946202978896</v>
      </c>
      <c r="N172" s="33">
        <f>IF(M172="","",($C172*'VACSICK EST'!I$30))</f>
        <v>113.66635816962474</v>
      </c>
      <c r="O172" s="33">
        <f>IF(N172="","",($C172*'VACSICK EST'!J$30))</f>
        <v>122.16537569012917</v>
      </c>
      <c r="P172" s="33">
        <f>IF(O172="","",($C172*'VACSICK EST'!K$30))</f>
        <v>112.71333026355983</v>
      </c>
      <c r="Q172" s="33">
        <f>IF(P172="","",($C172*'VACSICK EST'!L$30))</f>
        <v>111.38335848420054</v>
      </c>
      <c r="R172" s="33">
        <f>IF(Q172="","",($C172*'VACSICK EST'!M$30))</f>
        <v>103.83025672120833</v>
      </c>
      <c r="S172" s="33">
        <f>IF(R172="","",($C172*'VACSICK EST'!N$30))</f>
        <v>118.3461519173167</v>
      </c>
    </row>
    <row r="173" spans="1:19" x14ac:dyDescent="0.25">
      <c r="A173" s="39" t="s">
        <v>54</v>
      </c>
      <c r="B173" s="39" t="s">
        <v>93</v>
      </c>
      <c r="C173" s="44">
        <v>2</v>
      </c>
      <c r="E173" s="11" t="str">
        <f t="shared" ref="E173" si="989">IF($B173="","","Union-Hrly - Headcount")</f>
        <v>Union-Hrly - Headcount</v>
      </c>
      <c r="F173" s="11">
        <f t="shared" ca="1" si="808"/>
        <v>2019</v>
      </c>
      <c r="G173" s="11" t="str">
        <f t="shared" si="806"/>
        <v>003410</v>
      </c>
      <c r="H173" s="13">
        <f t="shared" ref="H173" si="990">IF(G173="","",(IF($C173=0,0,$C173)))</f>
        <v>2</v>
      </c>
      <c r="I173" s="13">
        <f t="shared" ref="I173" si="991">IF(H173="","",(IF($C173=0,0,$C173)))</f>
        <v>2</v>
      </c>
      <c r="J173" s="13">
        <f t="shared" ref="J173" si="992">IF(I173="","",(IF($C173=0,0,$C173)))</f>
        <v>2</v>
      </c>
      <c r="K173" s="13">
        <f t="shared" ref="K173" si="993">IF(J173="","",(IF($C173=0,0,$C173)))</f>
        <v>2</v>
      </c>
      <c r="L173" s="13">
        <f t="shared" ref="L173" si="994">IF(K173="","",(IF($C173=0,0,$C173)))</f>
        <v>2</v>
      </c>
      <c r="M173" s="13">
        <f t="shared" ref="M173" si="995">IF(L173="","",(IF($C173=0,0,$C173)))</f>
        <v>2</v>
      </c>
      <c r="N173" s="13">
        <f t="shared" ref="N173" si="996">IF(M173="","",(IF($C173=0,0,$C173)))</f>
        <v>2</v>
      </c>
      <c r="O173" s="13">
        <f t="shared" ref="O173" si="997">IF(N173="","",(IF($C173=0,0,$C173)))</f>
        <v>2</v>
      </c>
      <c r="P173" s="13">
        <f t="shared" ref="P173" si="998">IF(O173="","",(IF($C173=0,0,$C173)))</f>
        <v>2</v>
      </c>
      <c r="Q173" s="13">
        <f t="shared" ref="Q173" si="999">IF(P173="","",(IF($C173=0,0,$C173)))</f>
        <v>2</v>
      </c>
      <c r="R173" s="13">
        <f t="shared" ref="R173" si="1000">IF(Q173="","",(IF($C173=0,0,$C173)))</f>
        <v>2</v>
      </c>
      <c r="S173" s="13">
        <f t="shared" ref="S173" si="1001">IF(R173="","",(IF($C173=0,0,$C173)))</f>
        <v>2</v>
      </c>
    </row>
    <row r="174" spans="1:19" x14ac:dyDescent="0.25">
      <c r="A174" s="39" t="s">
        <v>54</v>
      </c>
      <c r="B174" s="39" t="s">
        <v>92</v>
      </c>
      <c r="C174" s="44">
        <v>35.29</v>
      </c>
      <c r="E174" s="11" t="str">
        <f t="shared" ref="E174" si="1002">IF(B174="","","Union-Hrly - Avg Hourly Rate")</f>
        <v>Union-Hrly - Avg Hourly Rate</v>
      </c>
      <c r="F174" s="11">
        <f t="shared" ca="1" si="808"/>
        <v>2019</v>
      </c>
      <c r="G174" s="11" t="str">
        <f t="shared" si="806"/>
        <v>003410</v>
      </c>
      <c r="H174" s="12">
        <f t="shared" ref="H174" si="1003">IF(G174="","",(IF(C174=0,0,C174)*$G$4*$H$4*$I$4*$J$4))</f>
        <v>39.719205904900001</v>
      </c>
      <c r="I174" s="12">
        <f t="shared" ref="I174" si="1004">IF(H174="","",(+H174))</f>
        <v>39.719205904900001</v>
      </c>
      <c r="J174" s="12">
        <f t="shared" ref="J174" si="1005">IF(I174="","",(+I174))</f>
        <v>39.719205904900001</v>
      </c>
      <c r="K174" s="12">
        <f t="shared" ref="K174" si="1006">IF(J174="","",(+J174))</f>
        <v>39.719205904900001</v>
      </c>
      <c r="L174" s="12">
        <f t="shared" ref="L174" si="1007">IF(K174="","",(+K174))</f>
        <v>39.719205904900001</v>
      </c>
      <c r="M174" s="12">
        <f t="shared" ref="M174" si="1008">IF(L174="","",(+L174))</f>
        <v>39.719205904900001</v>
      </c>
      <c r="N174" s="12">
        <f t="shared" ref="N174" si="1009">IF(M174="","",(+M174))</f>
        <v>39.719205904900001</v>
      </c>
      <c r="O174" s="12">
        <f t="shared" ref="O174" si="1010">IF(N174="","",(+N174))</f>
        <v>39.719205904900001</v>
      </c>
      <c r="P174" s="12">
        <f t="shared" ref="P174" si="1011">IF(O174="","",(+O174))</f>
        <v>39.719205904900001</v>
      </c>
      <c r="Q174" s="12">
        <f t="shared" ref="Q174" si="1012">IF(P174="","",(+P174))</f>
        <v>39.719205904900001</v>
      </c>
      <c r="R174" s="12">
        <f t="shared" ref="R174" si="1013">IF(Q174="","",+Q174*$R$6)</f>
        <v>40.910782082047</v>
      </c>
      <c r="S174" s="12">
        <f t="shared" ref="S174" si="1014">IF(R174="","",+R174)</f>
        <v>40.910782082047</v>
      </c>
    </row>
    <row r="175" spans="1:19" x14ac:dyDescent="0.25">
      <c r="A175" s="39" t="s">
        <v>54</v>
      </c>
      <c r="B175" s="39" t="s">
        <v>169</v>
      </c>
      <c r="C175" s="44"/>
      <c r="E175" s="11" t="str">
        <f t="shared" ref="E175" si="1015">IF($B175="","","Union-Hrly - Other Offdty hrs/emp")</f>
        <v>Union-Hrly - Other Offdty hrs/emp</v>
      </c>
      <c r="F175" s="11">
        <f t="shared" ca="1" si="808"/>
        <v>2019</v>
      </c>
      <c r="G175" s="11" t="str">
        <f t="shared" si="806"/>
        <v>003410</v>
      </c>
      <c r="H175" s="36">
        <f t="shared" ref="H175:S175" si="1016">IF(G175="","",IF(H$7="FEB",8,0))</f>
        <v>0</v>
      </c>
      <c r="I175" s="36">
        <f t="shared" si="1016"/>
        <v>8</v>
      </c>
      <c r="J175" s="36">
        <f t="shared" si="1016"/>
        <v>0</v>
      </c>
      <c r="K175" s="36">
        <f t="shared" si="1016"/>
        <v>0</v>
      </c>
      <c r="L175" s="36">
        <f t="shared" si="1016"/>
        <v>0</v>
      </c>
      <c r="M175" s="36">
        <f t="shared" si="1016"/>
        <v>0</v>
      </c>
      <c r="N175" s="36">
        <f t="shared" si="1016"/>
        <v>0</v>
      </c>
      <c r="O175" s="36">
        <f t="shared" si="1016"/>
        <v>0</v>
      </c>
      <c r="P175" s="36">
        <f t="shared" si="1016"/>
        <v>0</v>
      </c>
      <c r="Q175" s="36">
        <f t="shared" si="1016"/>
        <v>0</v>
      </c>
      <c r="R175" s="36">
        <f t="shared" si="1016"/>
        <v>0</v>
      </c>
      <c r="S175" s="36">
        <f t="shared" si="1016"/>
        <v>0</v>
      </c>
    </row>
    <row r="176" spans="1:19" x14ac:dyDescent="0.25">
      <c r="A176" s="39" t="s">
        <v>54</v>
      </c>
      <c r="B176" s="39" t="s">
        <v>141</v>
      </c>
      <c r="C176" s="44">
        <v>400</v>
      </c>
      <c r="E176" s="11" t="str">
        <f t="shared" ref="E176" si="1017">IF($B176="","","Union-Hrly - Vacation Hours")</f>
        <v>Union-Hrly - Vacation Hours</v>
      </c>
      <c r="F176" s="11">
        <f t="shared" ca="1" si="808"/>
        <v>2019</v>
      </c>
      <c r="G176" s="11" t="str">
        <f t="shared" si="806"/>
        <v>003410</v>
      </c>
      <c r="H176" s="33">
        <f>IF(G176="","",($C176*'VACSICK EST'!C$50))</f>
        <v>16.927413149654573</v>
      </c>
      <c r="I176" s="33">
        <f>IF(H176="","",($C176*'VACSICK EST'!D$50))</f>
        <v>18.038373389621988</v>
      </c>
      <c r="J176" s="33">
        <f>IF(I176="","",($C176*'VACSICK EST'!E$50))</f>
        <v>19.149333629589396</v>
      </c>
      <c r="K176" s="33">
        <f>IF(J176="","",($C176*'VACSICK EST'!F$50))</f>
        <v>27.840169853476688</v>
      </c>
      <c r="L176" s="33">
        <f>IF(K176="","",($C176*'VACSICK EST'!G$50))</f>
        <v>34.777170178535428</v>
      </c>
      <c r="M176" s="33">
        <f>IF(L176="","",($C176*'VACSICK EST'!H$50))</f>
        <v>39.287504166100902</v>
      </c>
      <c r="N176" s="33">
        <f>IF(M176="","",($C176*'VACSICK EST'!I$50))</f>
        <v>45.468722354577359</v>
      </c>
      <c r="O176" s="33">
        <f>IF(N176="","",($C176*'VACSICK EST'!J$50))</f>
        <v>30.781663395505959</v>
      </c>
      <c r="P176" s="33">
        <f>IF(O176="","",($C176*'VACSICK EST'!K$50))</f>
        <v>27.407636000049372</v>
      </c>
      <c r="Q176" s="33">
        <f>IF(P176="","",($C176*'VACSICK EST'!L$50))</f>
        <v>36.17549880057441</v>
      </c>
      <c r="R176" s="33">
        <f>IF(Q176="","",($C176*'VACSICK EST'!M$50))</f>
        <v>34.683026584867079</v>
      </c>
      <c r="S176" s="33">
        <f>IF(R176="","",($C176*'VACSICK EST'!N$50))</f>
        <v>69.463488497446846</v>
      </c>
    </row>
    <row r="177" spans="1:19" x14ac:dyDescent="0.25">
      <c r="A177" s="39" t="s">
        <v>54</v>
      </c>
      <c r="B177" s="39" t="s">
        <v>95</v>
      </c>
      <c r="C177" s="44">
        <v>80</v>
      </c>
      <c r="E177" s="11" t="str">
        <f t="shared" ref="E177" si="1018">IF($B177="","","Union-Hrly - Sick Time Hours")</f>
        <v>Union-Hrly - Sick Time Hours</v>
      </c>
      <c r="F177" s="11">
        <f t="shared" ca="1" si="808"/>
        <v>2019</v>
      </c>
      <c r="G177" s="11" t="str">
        <f t="shared" si="806"/>
        <v>003410</v>
      </c>
      <c r="H177" s="33">
        <f>IF(G177="","",($C177*'VACSICK EST'!C$30))</f>
        <v>10.041259579744965</v>
      </c>
      <c r="I177" s="33">
        <f>IF(H177="","",($C177*'VACSICK EST'!D$30))</f>
        <v>8.6509257190792503</v>
      </c>
      <c r="J177" s="33">
        <f>IF(I177="","",($C177*'VACSICK EST'!E$30))</f>
        <v>7.973265615953097</v>
      </c>
      <c r="K177" s="33">
        <f>IF(J177="","",($C177*'VACSICK EST'!F$30))</f>
        <v>7.0625458756377002</v>
      </c>
      <c r="L177" s="33">
        <f>IF(K177="","",($C177*'VACSICK EST'!G$30))</f>
        <v>5.8563984262091795</v>
      </c>
      <c r="M177" s="33">
        <f>IF(L177="","",($C177*'VACSICK EST'!H$30))</f>
        <v>5.4358698476814844</v>
      </c>
      <c r="N177" s="33">
        <f>IF(M177="","",($C177*'VACSICK EST'!I$30))</f>
        <v>5.8290440086987054</v>
      </c>
      <c r="O177" s="33">
        <f>IF(N177="","",($C177*'VACSICK EST'!J$30))</f>
        <v>6.264891061032265</v>
      </c>
      <c r="P177" s="33">
        <f>IF(O177="","",($C177*'VACSICK EST'!K$30))</f>
        <v>5.7801707827466577</v>
      </c>
      <c r="Q177" s="33">
        <f>IF(P177="","",($C177*'VACSICK EST'!L$30))</f>
        <v>5.7119671017538742</v>
      </c>
      <c r="R177" s="33">
        <f>IF(Q177="","",($C177*'VACSICK EST'!M$30))</f>
        <v>5.3246285498055554</v>
      </c>
      <c r="S177" s="33">
        <f>IF(R177="","",($C177*'VACSICK EST'!N$30))</f>
        <v>6.0690334316572674</v>
      </c>
    </row>
    <row r="178" spans="1:19" x14ac:dyDescent="0.25">
      <c r="A178" s="39" t="s">
        <v>55</v>
      </c>
      <c r="B178" s="39" t="s">
        <v>93</v>
      </c>
      <c r="C178" s="44">
        <v>26</v>
      </c>
      <c r="E178" s="11" t="str">
        <f t="shared" ref="E178" si="1019">IF($B178="","","Union-Hrly - Headcount")</f>
        <v>Union-Hrly - Headcount</v>
      </c>
      <c r="F178" s="11">
        <f t="shared" ca="1" si="808"/>
        <v>2019</v>
      </c>
      <c r="G178" s="11" t="str">
        <f t="shared" si="806"/>
        <v>003430</v>
      </c>
      <c r="H178" s="13">
        <f t="shared" ref="H178" si="1020">IF(G178="","",(IF($C178=0,0,$C178)))</f>
        <v>26</v>
      </c>
      <c r="I178" s="13">
        <f t="shared" ref="I178" si="1021">IF(H178="","",(IF($C178=0,0,$C178)))</f>
        <v>26</v>
      </c>
      <c r="J178" s="13">
        <f t="shared" ref="J178" si="1022">IF(I178="","",(IF($C178=0,0,$C178)))</f>
        <v>26</v>
      </c>
      <c r="K178" s="13">
        <f t="shared" ref="K178" si="1023">IF(J178="","",(IF($C178=0,0,$C178)))</f>
        <v>26</v>
      </c>
      <c r="L178" s="13">
        <f t="shared" ref="L178" si="1024">IF(K178="","",(IF($C178=0,0,$C178)))</f>
        <v>26</v>
      </c>
      <c r="M178" s="13">
        <f t="shared" ref="M178" si="1025">IF(L178="","",(IF($C178=0,0,$C178)))</f>
        <v>26</v>
      </c>
      <c r="N178" s="13">
        <f t="shared" ref="N178" si="1026">IF(M178="","",(IF($C178=0,0,$C178)))</f>
        <v>26</v>
      </c>
      <c r="O178" s="13">
        <f t="shared" ref="O178" si="1027">IF(N178="","",(IF($C178=0,0,$C178)))</f>
        <v>26</v>
      </c>
      <c r="P178" s="13">
        <f t="shared" ref="P178" si="1028">IF(O178="","",(IF($C178=0,0,$C178)))</f>
        <v>26</v>
      </c>
      <c r="Q178" s="13">
        <f t="shared" ref="Q178" si="1029">IF(P178="","",(IF($C178=0,0,$C178)))</f>
        <v>26</v>
      </c>
      <c r="R178" s="13">
        <f t="shared" ref="R178" si="1030">IF(Q178="","",(IF($C178=0,0,$C178)))</f>
        <v>26</v>
      </c>
      <c r="S178" s="13">
        <f t="shared" ref="S178" si="1031">IF(R178="","",(IF($C178=0,0,$C178)))</f>
        <v>26</v>
      </c>
    </row>
    <row r="179" spans="1:19" x14ac:dyDescent="0.25">
      <c r="A179" s="39" t="s">
        <v>55</v>
      </c>
      <c r="B179" s="39" t="s">
        <v>92</v>
      </c>
      <c r="C179" s="44">
        <v>32.671923076923079</v>
      </c>
      <c r="E179" s="11" t="str">
        <f t="shared" ref="E179" si="1032">IF(B179="","","Union-Hrly - Avg Hourly Rate")</f>
        <v>Union-Hrly - Avg Hourly Rate</v>
      </c>
      <c r="F179" s="11">
        <f t="shared" ca="1" si="808"/>
        <v>2019</v>
      </c>
      <c r="G179" s="11" t="str">
        <f t="shared" si="806"/>
        <v>003430</v>
      </c>
      <c r="H179" s="12">
        <f t="shared" ref="H179" si="1033">IF(G179="","",(IF(C179=0,0,C179)*$G$4*$H$4*$I$4*$J$4))</f>
        <v>36.772537262719233</v>
      </c>
      <c r="I179" s="12">
        <f t="shared" ref="I179" si="1034">IF(H179="","",(+H179))</f>
        <v>36.772537262719233</v>
      </c>
      <c r="J179" s="12">
        <f t="shared" ref="J179" si="1035">IF(I179="","",(+I179))</f>
        <v>36.772537262719233</v>
      </c>
      <c r="K179" s="12">
        <f t="shared" ref="K179" si="1036">IF(J179="","",(+J179))</f>
        <v>36.772537262719233</v>
      </c>
      <c r="L179" s="12">
        <f t="shared" ref="L179" si="1037">IF(K179="","",(+K179))</f>
        <v>36.772537262719233</v>
      </c>
      <c r="M179" s="12">
        <f t="shared" ref="M179" si="1038">IF(L179="","",(+L179))</f>
        <v>36.772537262719233</v>
      </c>
      <c r="N179" s="12">
        <f t="shared" ref="N179" si="1039">IF(M179="","",(+M179))</f>
        <v>36.772537262719233</v>
      </c>
      <c r="O179" s="12">
        <f t="shared" ref="O179" si="1040">IF(N179="","",(+N179))</f>
        <v>36.772537262719233</v>
      </c>
      <c r="P179" s="12">
        <f t="shared" ref="P179" si="1041">IF(O179="","",(+O179))</f>
        <v>36.772537262719233</v>
      </c>
      <c r="Q179" s="12">
        <f t="shared" ref="Q179" si="1042">IF(P179="","",(+P179))</f>
        <v>36.772537262719233</v>
      </c>
      <c r="R179" s="12">
        <f t="shared" ref="R179" si="1043">IF(Q179="","",+Q179*$R$6)</f>
        <v>37.875713380600814</v>
      </c>
      <c r="S179" s="12">
        <f t="shared" ref="S179" si="1044">IF(R179="","",+R179)</f>
        <v>37.875713380600814</v>
      </c>
    </row>
    <row r="180" spans="1:19" x14ac:dyDescent="0.25">
      <c r="A180" s="39" t="s">
        <v>55</v>
      </c>
      <c r="B180" s="39" t="s">
        <v>169</v>
      </c>
      <c r="C180" s="44"/>
      <c r="E180" s="11" t="str">
        <f t="shared" ref="E180" si="1045">IF($B180="","","Union-Hrly - Other Offdty hrs/emp")</f>
        <v>Union-Hrly - Other Offdty hrs/emp</v>
      </c>
      <c r="F180" s="11">
        <f t="shared" ca="1" si="808"/>
        <v>2019</v>
      </c>
      <c r="G180" s="11" t="str">
        <f t="shared" si="806"/>
        <v>003430</v>
      </c>
      <c r="H180" s="36">
        <f t="shared" ref="H180:S180" si="1046">IF(G180="","",IF(H$7="FEB",8,0))</f>
        <v>0</v>
      </c>
      <c r="I180" s="36">
        <f t="shared" si="1046"/>
        <v>8</v>
      </c>
      <c r="J180" s="36">
        <f t="shared" si="1046"/>
        <v>0</v>
      </c>
      <c r="K180" s="36">
        <f t="shared" si="1046"/>
        <v>0</v>
      </c>
      <c r="L180" s="36">
        <f t="shared" si="1046"/>
        <v>0</v>
      </c>
      <c r="M180" s="36">
        <f t="shared" si="1046"/>
        <v>0</v>
      </c>
      <c r="N180" s="36">
        <f t="shared" si="1046"/>
        <v>0</v>
      </c>
      <c r="O180" s="36">
        <f t="shared" si="1046"/>
        <v>0</v>
      </c>
      <c r="P180" s="36">
        <f t="shared" si="1046"/>
        <v>0</v>
      </c>
      <c r="Q180" s="36">
        <f t="shared" si="1046"/>
        <v>0</v>
      </c>
      <c r="R180" s="36">
        <f t="shared" si="1046"/>
        <v>0</v>
      </c>
      <c r="S180" s="36">
        <f t="shared" si="1046"/>
        <v>0</v>
      </c>
    </row>
    <row r="181" spans="1:19" x14ac:dyDescent="0.25">
      <c r="A181" s="39" t="s">
        <v>55</v>
      </c>
      <c r="B181" s="39" t="s">
        <v>141</v>
      </c>
      <c r="C181" s="44">
        <v>3680</v>
      </c>
      <c r="E181" s="11" t="str">
        <f t="shared" ref="E181" si="1047">IF($B181="","","Union-Hrly - Vacation Hours")</f>
        <v>Union-Hrly - Vacation Hours</v>
      </c>
      <c r="F181" s="11">
        <f t="shared" ca="1" si="808"/>
        <v>2019</v>
      </c>
      <c r="G181" s="11" t="str">
        <f t="shared" si="806"/>
        <v>003430</v>
      </c>
      <c r="H181" s="33">
        <f>IF(G181="","",($C181*'VACSICK EST'!C$50))</f>
        <v>155.73220097682207</v>
      </c>
      <c r="I181" s="33">
        <f>IF(H181="","",($C181*'VACSICK EST'!D$50))</f>
        <v>165.95303518452226</v>
      </c>
      <c r="J181" s="33">
        <f>IF(I181="","",($C181*'VACSICK EST'!E$50))</f>
        <v>176.17386939222246</v>
      </c>
      <c r="K181" s="33">
        <f>IF(J181="","",($C181*'VACSICK EST'!F$50))</f>
        <v>256.12956265198551</v>
      </c>
      <c r="L181" s="33">
        <f>IF(K181="","",($C181*'VACSICK EST'!G$50))</f>
        <v>319.94996564252591</v>
      </c>
      <c r="M181" s="33">
        <f>IF(L181="","",($C181*'VACSICK EST'!H$50))</f>
        <v>361.44503832812831</v>
      </c>
      <c r="N181" s="33">
        <f>IF(M181="","",($C181*'VACSICK EST'!I$50))</f>
        <v>418.31224566211171</v>
      </c>
      <c r="O181" s="33">
        <f>IF(N181="","",($C181*'VACSICK EST'!J$50))</f>
        <v>283.19130323865483</v>
      </c>
      <c r="P181" s="33">
        <f>IF(O181="","",($C181*'VACSICK EST'!K$50))</f>
        <v>252.15025120045425</v>
      </c>
      <c r="Q181" s="33">
        <f>IF(P181="","",($C181*'VACSICK EST'!L$50))</f>
        <v>332.81458896528454</v>
      </c>
      <c r="R181" s="33">
        <f>IF(Q181="","",($C181*'VACSICK EST'!M$50))</f>
        <v>319.08384458077711</v>
      </c>
      <c r="S181" s="33">
        <f>IF(R181="","",($C181*'VACSICK EST'!N$50))</f>
        <v>639.06409417651093</v>
      </c>
    </row>
    <row r="182" spans="1:19" x14ac:dyDescent="0.25">
      <c r="A182" s="39" t="s">
        <v>55</v>
      </c>
      <c r="B182" s="39" t="s">
        <v>95</v>
      </c>
      <c r="C182" s="44">
        <v>1040</v>
      </c>
      <c r="E182" s="11" t="str">
        <f t="shared" ref="E182" si="1048">IF($B182="","","Union-Hrly - Sick Time Hours")</f>
        <v>Union-Hrly - Sick Time Hours</v>
      </c>
      <c r="F182" s="11">
        <f t="shared" ca="1" si="808"/>
        <v>2019</v>
      </c>
      <c r="G182" s="11" t="str">
        <f t="shared" si="806"/>
        <v>003430</v>
      </c>
      <c r="H182" s="33">
        <f>IF(G182="","",($C182*'VACSICK EST'!C$30))</f>
        <v>130.53637453668455</v>
      </c>
      <c r="I182" s="33">
        <f>IF(H182="","",($C182*'VACSICK EST'!D$30))</f>
        <v>112.46203434803024</v>
      </c>
      <c r="J182" s="33">
        <f>IF(I182="","",($C182*'VACSICK EST'!E$30))</f>
        <v>103.65245300739026</v>
      </c>
      <c r="K182" s="33">
        <f>IF(J182="","",($C182*'VACSICK EST'!F$30))</f>
        <v>91.813096383290102</v>
      </c>
      <c r="L182" s="33">
        <f>IF(K182="","",($C182*'VACSICK EST'!G$30))</f>
        <v>76.13317954071934</v>
      </c>
      <c r="M182" s="33">
        <f>IF(L182="","",($C182*'VACSICK EST'!H$30))</f>
        <v>70.666308019859301</v>
      </c>
      <c r="N182" s="33">
        <f>IF(M182="","",($C182*'VACSICK EST'!I$30))</f>
        <v>75.777572113083167</v>
      </c>
      <c r="O182" s="33">
        <f>IF(N182="","",($C182*'VACSICK EST'!J$30))</f>
        <v>81.44358379341945</v>
      </c>
      <c r="P182" s="33">
        <f>IF(O182="","",($C182*'VACSICK EST'!K$30))</f>
        <v>75.142220175706541</v>
      </c>
      <c r="Q182" s="33">
        <f>IF(P182="","",($C182*'VACSICK EST'!L$30))</f>
        <v>74.255572322800361</v>
      </c>
      <c r="R182" s="33">
        <f>IF(Q182="","",($C182*'VACSICK EST'!M$30))</f>
        <v>69.220171147472229</v>
      </c>
      <c r="S182" s="33">
        <f>IF(R182="","",($C182*'VACSICK EST'!N$30))</f>
        <v>78.897434611544469</v>
      </c>
    </row>
    <row r="183" spans="1:19" x14ac:dyDescent="0.25">
      <c r="A183" s="39" t="s">
        <v>58</v>
      </c>
      <c r="B183" s="39" t="s">
        <v>93</v>
      </c>
      <c r="C183" s="44">
        <v>2</v>
      </c>
      <c r="E183" s="11" t="str">
        <f t="shared" ref="E183" si="1049">IF($B183="","","Union-Hrly - Headcount")</f>
        <v>Union-Hrly - Headcount</v>
      </c>
      <c r="F183" s="11">
        <f t="shared" ca="1" si="808"/>
        <v>2019</v>
      </c>
      <c r="G183" s="11" t="str">
        <f t="shared" si="806"/>
        <v>003550</v>
      </c>
      <c r="H183" s="13">
        <f t="shared" ref="H183" si="1050">IF(G183="","",(IF($C183=0,0,$C183)))</f>
        <v>2</v>
      </c>
      <c r="I183" s="13">
        <f t="shared" ref="I183" si="1051">IF(H183="","",(IF($C183=0,0,$C183)))</f>
        <v>2</v>
      </c>
      <c r="J183" s="13">
        <f t="shared" ref="J183" si="1052">IF(I183="","",(IF($C183=0,0,$C183)))</f>
        <v>2</v>
      </c>
      <c r="K183" s="13">
        <f t="shared" ref="K183" si="1053">IF(J183="","",(IF($C183=0,0,$C183)))</f>
        <v>2</v>
      </c>
      <c r="L183" s="13">
        <f t="shared" ref="L183" si="1054">IF(K183="","",(IF($C183=0,0,$C183)))</f>
        <v>2</v>
      </c>
      <c r="M183" s="13">
        <f t="shared" ref="M183" si="1055">IF(L183="","",(IF($C183=0,0,$C183)))</f>
        <v>2</v>
      </c>
      <c r="N183" s="13">
        <f t="shared" ref="N183" si="1056">IF(M183="","",(IF($C183=0,0,$C183)))</f>
        <v>2</v>
      </c>
      <c r="O183" s="13">
        <f t="shared" ref="O183" si="1057">IF(N183="","",(IF($C183=0,0,$C183)))</f>
        <v>2</v>
      </c>
      <c r="P183" s="13">
        <f t="shared" ref="P183" si="1058">IF(O183="","",(IF($C183=0,0,$C183)))</f>
        <v>2</v>
      </c>
      <c r="Q183" s="13">
        <f t="shared" ref="Q183" si="1059">IF(P183="","",(IF($C183=0,0,$C183)))</f>
        <v>2</v>
      </c>
      <c r="R183" s="13">
        <f t="shared" ref="R183" si="1060">IF(Q183="","",(IF($C183=0,0,$C183)))</f>
        <v>2</v>
      </c>
      <c r="S183" s="13">
        <f t="shared" ref="S183" si="1061">IF(R183="","",(IF($C183=0,0,$C183)))</f>
        <v>2</v>
      </c>
    </row>
    <row r="184" spans="1:19" x14ac:dyDescent="0.25">
      <c r="A184" s="39" t="s">
        <v>58</v>
      </c>
      <c r="B184" s="39" t="s">
        <v>92</v>
      </c>
      <c r="C184" s="44">
        <v>35.474999999999994</v>
      </c>
      <c r="E184" s="11" t="str">
        <f t="shared" ref="E184" si="1062">IF(B184="","","Union-Hrly - Avg Hourly Rate")</f>
        <v>Union-Hrly - Avg Hourly Rate</v>
      </c>
      <c r="F184" s="11">
        <f t="shared" ca="1" si="808"/>
        <v>2019</v>
      </c>
      <c r="G184" s="11" t="str">
        <f t="shared" si="806"/>
        <v>003550</v>
      </c>
      <c r="H184" s="12">
        <f t="shared" ref="H184" si="1063">IF(G184="","",(IF(C184=0,0,C184)*$G$4*$H$4*$I$4*$J$4))</f>
        <v>39.927425034750001</v>
      </c>
      <c r="I184" s="12">
        <f t="shared" ref="I184" si="1064">IF(H184="","",(+H184))</f>
        <v>39.927425034750001</v>
      </c>
      <c r="J184" s="12">
        <f t="shared" ref="J184" si="1065">IF(I184="","",(+I184))</f>
        <v>39.927425034750001</v>
      </c>
      <c r="K184" s="12">
        <f t="shared" ref="K184" si="1066">IF(J184="","",(+J184))</f>
        <v>39.927425034750001</v>
      </c>
      <c r="L184" s="12">
        <f t="shared" ref="L184" si="1067">IF(K184="","",(+K184))</f>
        <v>39.927425034750001</v>
      </c>
      <c r="M184" s="12">
        <f t="shared" ref="M184" si="1068">IF(L184="","",(+L184))</f>
        <v>39.927425034750001</v>
      </c>
      <c r="N184" s="12">
        <f t="shared" ref="N184" si="1069">IF(M184="","",(+M184))</f>
        <v>39.927425034750001</v>
      </c>
      <c r="O184" s="12">
        <f t="shared" ref="O184" si="1070">IF(N184="","",(+N184))</f>
        <v>39.927425034750001</v>
      </c>
      <c r="P184" s="12">
        <f t="shared" ref="P184" si="1071">IF(O184="","",(+O184))</f>
        <v>39.927425034750001</v>
      </c>
      <c r="Q184" s="12">
        <f t="shared" ref="Q184" si="1072">IF(P184="","",(+P184))</f>
        <v>39.927425034750001</v>
      </c>
      <c r="R184" s="12">
        <f t="shared" ref="R184" si="1073">IF(Q184="","",+Q184*$R$6)</f>
        <v>41.125247785792503</v>
      </c>
      <c r="S184" s="12">
        <f t="shared" ref="S184" si="1074">IF(R184="","",+R184)</f>
        <v>41.125247785792503</v>
      </c>
    </row>
    <row r="185" spans="1:19" x14ac:dyDescent="0.25">
      <c r="A185" s="39" t="s">
        <v>58</v>
      </c>
      <c r="B185" s="39" t="s">
        <v>169</v>
      </c>
      <c r="C185" s="44"/>
      <c r="E185" s="11" t="str">
        <f t="shared" ref="E185" si="1075">IF($B185="","","Union-Hrly - Other Offdty hrs/emp")</f>
        <v>Union-Hrly - Other Offdty hrs/emp</v>
      </c>
      <c r="F185" s="11">
        <f t="shared" ca="1" si="808"/>
        <v>2019</v>
      </c>
      <c r="G185" s="11" t="str">
        <f t="shared" si="806"/>
        <v>003550</v>
      </c>
      <c r="H185" s="36">
        <f t="shared" ref="H185:S185" si="1076">IF(G185="","",IF(H$7="FEB",8,0))</f>
        <v>0</v>
      </c>
      <c r="I185" s="36">
        <f t="shared" si="1076"/>
        <v>8</v>
      </c>
      <c r="J185" s="36">
        <f t="shared" si="1076"/>
        <v>0</v>
      </c>
      <c r="K185" s="36">
        <f t="shared" si="1076"/>
        <v>0</v>
      </c>
      <c r="L185" s="36">
        <f t="shared" si="1076"/>
        <v>0</v>
      </c>
      <c r="M185" s="36">
        <f t="shared" si="1076"/>
        <v>0</v>
      </c>
      <c r="N185" s="36">
        <f t="shared" si="1076"/>
        <v>0</v>
      </c>
      <c r="O185" s="36">
        <f t="shared" si="1076"/>
        <v>0</v>
      </c>
      <c r="P185" s="36">
        <f t="shared" si="1076"/>
        <v>0</v>
      </c>
      <c r="Q185" s="36">
        <f t="shared" si="1076"/>
        <v>0</v>
      </c>
      <c r="R185" s="36">
        <f t="shared" si="1076"/>
        <v>0</v>
      </c>
      <c r="S185" s="36">
        <f t="shared" si="1076"/>
        <v>0</v>
      </c>
    </row>
    <row r="186" spans="1:19" x14ac:dyDescent="0.25">
      <c r="A186" s="39" t="s">
        <v>58</v>
      </c>
      <c r="B186" s="39" t="s">
        <v>141</v>
      </c>
      <c r="C186" s="44">
        <v>320</v>
      </c>
      <c r="E186" s="11" t="str">
        <f t="shared" ref="E186" si="1077">IF($B186="","","Union-Hrly - Vacation Hours")</f>
        <v>Union-Hrly - Vacation Hours</v>
      </c>
      <c r="F186" s="11">
        <f t="shared" ca="1" si="808"/>
        <v>2019</v>
      </c>
      <c r="G186" s="11" t="str">
        <f t="shared" si="806"/>
        <v>003550</v>
      </c>
      <c r="H186" s="33">
        <f>IF(G186="","",($C186*'VACSICK EST'!C$50))</f>
        <v>13.54193051972366</v>
      </c>
      <c r="I186" s="33">
        <f>IF(H186="","",($C186*'VACSICK EST'!D$50))</f>
        <v>14.430698711697589</v>
      </c>
      <c r="J186" s="33">
        <f>IF(I186="","",($C186*'VACSICK EST'!E$50))</f>
        <v>15.319466903671517</v>
      </c>
      <c r="K186" s="33">
        <f>IF(J186="","",($C186*'VACSICK EST'!F$50))</f>
        <v>22.272135882781349</v>
      </c>
      <c r="L186" s="33">
        <f>IF(K186="","",($C186*'VACSICK EST'!G$50))</f>
        <v>27.821736142828343</v>
      </c>
      <c r="M186" s="33">
        <f>IF(L186="","",($C186*'VACSICK EST'!H$50))</f>
        <v>31.43000333288072</v>
      </c>
      <c r="N186" s="33">
        <f>IF(M186="","",($C186*'VACSICK EST'!I$50))</f>
        <v>36.374977883661892</v>
      </c>
      <c r="O186" s="33">
        <f>IF(N186="","",($C186*'VACSICK EST'!J$50))</f>
        <v>24.625330716404768</v>
      </c>
      <c r="P186" s="33">
        <f>IF(O186="","",($C186*'VACSICK EST'!K$50))</f>
        <v>21.926108800039501</v>
      </c>
      <c r="Q186" s="33">
        <f>IF(P186="","",($C186*'VACSICK EST'!L$50))</f>
        <v>28.940399040459525</v>
      </c>
      <c r="R186" s="33">
        <f>IF(Q186="","",($C186*'VACSICK EST'!M$50))</f>
        <v>27.746421267893663</v>
      </c>
      <c r="S186" s="33">
        <f>IF(R186="","",($C186*'VACSICK EST'!N$50))</f>
        <v>55.570790797957478</v>
      </c>
    </row>
    <row r="187" spans="1:19" x14ac:dyDescent="0.25">
      <c r="A187" s="39" t="s">
        <v>58</v>
      </c>
      <c r="B187" s="39" t="s">
        <v>95</v>
      </c>
      <c r="C187" s="44">
        <v>80</v>
      </c>
      <c r="E187" s="11" t="str">
        <f t="shared" ref="E187" si="1078">IF($B187="","","Union-Hrly - Sick Time Hours")</f>
        <v>Union-Hrly - Sick Time Hours</v>
      </c>
      <c r="F187" s="11">
        <f t="shared" ca="1" si="808"/>
        <v>2019</v>
      </c>
      <c r="G187" s="11" t="str">
        <f t="shared" si="806"/>
        <v>003550</v>
      </c>
      <c r="H187" s="33">
        <f>IF(G187="","",($C187*'VACSICK EST'!C$30))</f>
        <v>10.041259579744965</v>
      </c>
      <c r="I187" s="33">
        <f>IF(H187="","",($C187*'VACSICK EST'!D$30))</f>
        <v>8.6509257190792503</v>
      </c>
      <c r="J187" s="33">
        <f>IF(I187="","",($C187*'VACSICK EST'!E$30))</f>
        <v>7.973265615953097</v>
      </c>
      <c r="K187" s="33">
        <f>IF(J187="","",($C187*'VACSICK EST'!F$30))</f>
        <v>7.0625458756377002</v>
      </c>
      <c r="L187" s="33">
        <f>IF(K187="","",($C187*'VACSICK EST'!G$30))</f>
        <v>5.8563984262091795</v>
      </c>
      <c r="M187" s="33">
        <f>IF(L187="","",($C187*'VACSICK EST'!H$30))</f>
        <v>5.4358698476814844</v>
      </c>
      <c r="N187" s="33">
        <f>IF(M187="","",($C187*'VACSICK EST'!I$30))</f>
        <v>5.8290440086987054</v>
      </c>
      <c r="O187" s="33">
        <f>IF(N187="","",($C187*'VACSICK EST'!J$30))</f>
        <v>6.264891061032265</v>
      </c>
      <c r="P187" s="33">
        <f>IF(O187="","",($C187*'VACSICK EST'!K$30))</f>
        <v>5.7801707827466577</v>
      </c>
      <c r="Q187" s="33">
        <f>IF(P187="","",($C187*'VACSICK EST'!L$30))</f>
        <v>5.7119671017538742</v>
      </c>
      <c r="R187" s="33">
        <f>IF(Q187="","",($C187*'VACSICK EST'!M$30))</f>
        <v>5.3246285498055554</v>
      </c>
      <c r="S187" s="33">
        <f>IF(R187="","",($C187*'VACSICK EST'!N$30))</f>
        <v>6.0690334316572674</v>
      </c>
    </row>
    <row r="188" spans="1:19" x14ac:dyDescent="0.25">
      <c r="A188" s="39" t="s">
        <v>60</v>
      </c>
      <c r="B188" s="39" t="s">
        <v>93</v>
      </c>
      <c r="C188" s="44">
        <v>25</v>
      </c>
      <c r="E188" s="11" t="str">
        <f t="shared" ref="E188" si="1079">IF($B188="","","Union-Hrly - Headcount")</f>
        <v>Union-Hrly - Headcount</v>
      </c>
      <c r="F188" s="11">
        <f t="shared" ca="1" si="808"/>
        <v>2019</v>
      </c>
      <c r="G188" s="11" t="str">
        <f t="shared" si="806"/>
        <v>004040</v>
      </c>
      <c r="H188" s="13">
        <f t="shared" ref="H188" si="1080">IF(G188="","",(IF($C188=0,0,$C188)))</f>
        <v>25</v>
      </c>
      <c r="I188" s="13">
        <f t="shared" ref="I188" si="1081">IF(H188="","",(IF($C188=0,0,$C188)))</f>
        <v>25</v>
      </c>
      <c r="J188" s="13">
        <f t="shared" ref="J188" si="1082">IF(I188="","",(IF($C188=0,0,$C188)))</f>
        <v>25</v>
      </c>
      <c r="K188" s="13">
        <f t="shared" ref="K188" si="1083">IF(J188="","",(IF($C188=0,0,$C188)))</f>
        <v>25</v>
      </c>
      <c r="L188" s="13">
        <f t="shared" ref="L188" si="1084">IF(K188="","",(IF($C188=0,0,$C188)))</f>
        <v>25</v>
      </c>
      <c r="M188" s="13">
        <f t="shared" ref="M188" si="1085">IF(L188="","",(IF($C188=0,0,$C188)))</f>
        <v>25</v>
      </c>
      <c r="N188" s="13">
        <f t="shared" ref="N188" si="1086">IF(M188="","",(IF($C188=0,0,$C188)))</f>
        <v>25</v>
      </c>
      <c r="O188" s="13">
        <f t="shared" ref="O188" si="1087">IF(N188="","",(IF($C188=0,0,$C188)))</f>
        <v>25</v>
      </c>
      <c r="P188" s="13">
        <f t="shared" ref="P188" si="1088">IF(O188="","",(IF($C188=0,0,$C188)))</f>
        <v>25</v>
      </c>
      <c r="Q188" s="13">
        <f t="shared" ref="Q188" si="1089">IF(P188="","",(IF($C188=0,0,$C188)))</f>
        <v>25</v>
      </c>
      <c r="R188" s="13">
        <f t="shared" ref="R188" si="1090">IF(Q188="","",(IF($C188=0,0,$C188)))</f>
        <v>25</v>
      </c>
      <c r="S188" s="13">
        <f t="shared" ref="S188" si="1091">IF(R188="","",(IF($C188=0,0,$C188)))</f>
        <v>25</v>
      </c>
    </row>
    <row r="189" spans="1:19" x14ac:dyDescent="0.25">
      <c r="A189" s="39" t="s">
        <v>60</v>
      </c>
      <c r="B189" s="39" t="s">
        <v>92</v>
      </c>
      <c r="C189" s="44">
        <v>33.465600000000002</v>
      </c>
      <c r="E189" s="11" t="str">
        <f t="shared" ref="E189" si="1092">IF(B189="","","Union-Hrly - Avg Hourly Rate")</f>
        <v>Union-Hrly - Avg Hourly Rate</v>
      </c>
      <c r="F189" s="11">
        <f t="shared" ca="1" si="808"/>
        <v>2019</v>
      </c>
      <c r="G189" s="11" t="str">
        <f t="shared" si="806"/>
        <v>004040</v>
      </c>
      <c r="H189" s="12">
        <f t="shared" ref="H189" si="1093">IF(G189="","",(IF(C189=0,0,C189)*$G$4*$H$4*$I$4*$J$4))</f>
        <v>37.665827631936011</v>
      </c>
      <c r="I189" s="12">
        <f t="shared" ref="I189" si="1094">IF(H189="","",(+H189))</f>
        <v>37.665827631936011</v>
      </c>
      <c r="J189" s="12">
        <f t="shared" ref="J189" si="1095">IF(I189="","",(+I189))</f>
        <v>37.665827631936011</v>
      </c>
      <c r="K189" s="12">
        <f t="shared" ref="K189" si="1096">IF(J189="","",(+J189))</f>
        <v>37.665827631936011</v>
      </c>
      <c r="L189" s="12">
        <f t="shared" ref="L189" si="1097">IF(K189="","",(+K189))</f>
        <v>37.665827631936011</v>
      </c>
      <c r="M189" s="12">
        <f t="shared" ref="M189" si="1098">IF(L189="","",(+L189))</f>
        <v>37.665827631936011</v>
      </c>
      <c r="N189" s="12">
        <f t="shared" ref="N189" si="1099">IF(M189="","",(+M189))</f>
        <v>37.665827631936011</v>
      </c>
      <c r="O189" s="12">
        <f t="shared" ref="O189" si="1100">IF(N189="","",(+N189))</f>
        <v>37.665827631936011</v>
      </c>
      <c r="P189" s="12">
        <f t="shared" ref="P189" si="1101">IF(O189="","",(+O189))</f>
        <v>37.665827631936011</v>
      </c>
      <c r="Q189" s="12">
        <f t="shared" ref="Q189" si="1102">IF(P189="","",(+P189))</f>
        <v>37.665827631936011</v>
      </c>
      <c r="R189" s="12">
        <f t="shared" ref="R189" si="1103">IF(Q189="","",+Q189*$R$6)</f>
        <v>38.795802460894095</v>
      </c>
      <c r="S189" s="12">
        <f t="shared" ref="S189" si="1104">IF(R189="","",+R189)</f>
        <v>38.795802460894095</v>
      </c>
    </row>
    <row r="190" spans="1:19" x14ac:dyDescent="0.25">
      <c r="A190" s="39" t="s">
        <v>60</v>
      </c>
      <c r="B190" s="39" t="s">
        <v>169</v>
      </c>
      <c r="C190" s="44"/>
      <c r="E190" s="11" t="str">
        <f t="shared" ref="E190" si="1105">IF($B190="","","Union-Hrly - Other Offdty hrs/emp")</f>
        <v>Union-Hrly - Other Offdty hrs/emp</v>
      </c>
      <c r="F190" s="11">
        <f t="shared" ca="1" si="808"/>
        <v>2019</v>
      </c>
      <c r="G190" s="11" t="str">
        <f t="shared" si="806"/>
        <v>004040</v>
      </c>
      <c r="H190" s="36">
        <f t="shared" ref="H190:S190" si="1106">IF(G190="","",IF(H$7="FEB",8,0))</f>
        <v>0</v>
      </c>
      <c r="I190" s="36">
        <f t="shared" si="1106"/>
        <v>8</v>
      </c>
      <c r="J190" s="36">
        <f t="shared" si="1106"/>
        <v>0</v>
      </c>
      <c r="K190" s="36">
        <f t="shared" si="1106"/>
        <v>0</v>
      </c>
      <c r="L190" s="36">
        <f t="shared" si="1106"/>
        <v>0</v>
      </c>
      <c r="M190" s="36">
        <f t="shared" si="1106"/>
        <v>0</v>
      </c>
      <c r="N190" s="36">
        <f t="shared" si="1106"/>
        <v>0</v>
      </c>
      <c r="O190" s="36">
        <f t="shared" si="1106"/>
        <v>0</v>
      </c>
      <c r="P190" s="36">
        <f t="shared" si="1106"/>
        <v>0</v>
      </c>
      <c r="Q190" s="36">
        <f t="shared" si="1106"/>
        <v>0</v>
      </c>
      <c r="R190" s="36">
        <f t="shared" si="1106"/>
        <v>0</v>
      </c>
      <c r="S190" s="36">
        <f t="shared" si="1106"/>
        <v>0</v>
      </c>
    </row>
    <row r="191" spans="1:19" x14ac:dyDescent="0.25">
      <c r="A191" s="39" t="s">
        <v>60</v>
      </c>
      <c r="B191" s="39" t="s">
        <v>141</v>
      </c>
      <c r="C191" s="44">
        <v>3800</v>
      </c>
      <c r="E191" s="11" t="str">
        <f t="shared" ref="E191" si="1107">IF($B191="","","Union-Hrly - Vacation Hours")</f>
        <v>Union-Hrly - Vacation Hours</v>
      </c>
      <c r="F191" s="11">
        <f t="shared" ca="1" si="808"/>
        <v>2019</v>
      </c>
      <c r="G191" s="11" t="str">
        <f t="shared" si="806"/>
        <v>004040</v>
      </c>
      <c r="H191" s="33">
        <f>IF(G191="","",($C191*'VACSICK EST'!C$50))</f>
        <v>160.81042492171846</v>
      </c>
      <c r="I191" s="33">
        <f>IF(H191="","",($C191*'VACSICK EST'!D$50))</f>
        <v>171.36454720140887</v>
      </c>
      <c r="J191" s="33">
        <f>IF(I191="","",($C191*'VACSICK EST'!E$50))</f>
        <v>181.91866948109927</v>
      </c>
      <c r="K191" s="33">
        <f>IF(J191="","",($C191*'VACSICK EST'!F$50))</f>
        <v>264.48161360802851</v>
      </c>
      <c r="L191" s="33">
        <f>IF(K191="","",($C191*'VACSICK EST'!G$50))</f>
        <v>330.38311669608657</v>
      </c>
      <c r="M191" s="33">
        <f>IF(L191="","",($C191*'VACSICK EST'!H$50))</f>
        <v>373.23128957795853</v>
      </c>
      <c r="N191" s="33">
        <f>IF(M191="","",($C191*'VACSICK EST'!I$50))</f>
        <v>431.95286236848494</v>
      </c>
      <c r="O191" s="33">
        <f>IF(N191="","",($C191*'VACSICK EST'!J$50))</f>
        <v>292.4258022573066</v>
      </c>
      <c r="P191" s="33">
        <f>IF(O191="","",($C191*'VACSICK EST'!K$50))</f>
        <v>260.37254200046902</v>
      </c>
      <c r="Q191" s="33">
        <f>IF(P191="","",($C191*'VACSICK EST'!L$50))</f>
        <v>343.66723860545687</v>
      </c>
      <c r="R191" s="33">
        <f>IF(Q191="","",($C191*'VACSICK EST'!M$50))</f>
        <v>329.48875255623722</v>
      </c>
      <c r="S191" s="33">
        <f>IF(R191="","",($C191*'VACSICK EST'!N$50))</f>
        <v>659.90314072574506</v>
      </c>
    </row>
    <row r="192" spans="1:19" x14ac:dyDescent="0.25">
      <c r="A192" s="39" t="s">
        <v>60</v>
      </c>
      <c r="B192" s="39" t="s">
        <v>95</v>
      </c>
      <c r="C192" s="44">
        <v>1000</v>
      </c>
      <c r="E192" s="11" t="str">
        <f t="shared" ref="E192" si="1108">IF($B192="","","Union-Hrly - Sick Time Hours")</f>
        <v>Union-Hrly - Sick Time Hours</v>
      </c>
      <c r="F192" s="11">
        <f t="shared" ca="1" si="808"/>
        <v>2019</v>
      </c>
      <c r="G192" s="11" t="str">
        <f t="shared" si="806"/>
        <v>004040</v>
      </c>
      <c r="H192" s="33">
        <f>IF(G192="","",($C192*'VACSICK EST'!C$30))</f>
        <v>125.51574474681208</v>
      </c>
      <c r="I192" s="33">
        <f>IF(H192="","",($C192*'VACSICK EST'!D$30))</f>
        <v>108.13657148849062</v>
      </c>
      <c r="J192" s="33">
        <f>IF(I192="","",($C192*'VACSICK EST'!E$30))</f>
        <v>99.665820199413716</v>
      </c>
      <c r="K192" s="33">
        <f>IF(J192="","",($C192*'VACSICK EST'!F$30))</f>
        <v>88.281823445471247</v>
      </c>
      <c r="L192" s="33">
        <f>IF(K192="","",($C192*'VACSICK EST'!G$30))</f>
        <v>73.204980327614749</v>
      </c>
      <c r="M192" s="33">
        <f>IF(L192="","",($C192*'VACSICK EST'!H$30))</f>
        <v>67.948373096018557</v>
      </c>
      <c r="N192" s="33">
        <f>IF(M192="","",($C192*'VACSICK EST'!I$30))</f>
        <v>72.863050108733816</v>
      </c>
      <c r="O192" s="33">
        <f>IF(N192="","",($C192*'VACSICK EST'!J$30))</f>
        <v>78.311138262903313</v>
      </c>
      <c r="P192" s="33">
        <f>IF(O192="","",($C192*'VACSICK EST'!K$30))</f>
        <v>72.252134784333222</v>
      </c>
      <c r="Q192" s="33">
        <f>IF(P192="","",($C192*'VACSICK EST'!L$30))</f>
        <v>71.399588771923433</v>
      </c>
      <c r="R192" s="33">
        <f>IF(Q192="","",($C192*'VACSICK EST'!M$30))</f>
        <v>66.557856872569445</v>
      </c>
      <c r="S192" s="33">
        <f>IF(R192="","",($C192*'VACSICK EST'!N$30))</f>
        <v>75.862917895715839</v>
      </c>
    </row>
    <row r="193" spans="1:19" x14ac:dyDescent="0.25">
      <c r="A193" s="39" t="s">
        <v>61</v>
      </c>
      <c r="B193" s="39" t="s">
        <v>93</v>
      </c>
      <c r="C193" s="44">
        <v>16</v>
      </c>
      <c r="E193" s="11" t="str">
        <f t="shared" ref="E193" si="1109">IF($B193="","","Union-Hrly - Headcount")</f>
        <v>Union-Hrly - Headcount</v>
      </c>
      <c r="F193" s="11">
        <f t="shared" ca="1" si="808"/>
        <v>2019</v>
      </c>
      <c r="G193" s="11" t="str">
        <f t="shared" si="806"/>
        <v>004060</v>
      </c>
      <c r="H193" s="13">
        <f t="shared" ref="H193" si="1110">IF(G193="","",(IF($C193=0,0,$C193)))</f>
        <v>16</v>
      </c>
      <c r="I193" s="13">
        <f t="shared" ref="I193" si="1111">IF(H193="","",(IF($C193=0,0,$C193)))</f>
        <v>16</v>
      </c>
      <c r="J193" s="13">
        <f t="shared" ref="J193" si="1112">IF(I193="","",(IF($C193=0,0,$C193)))</f>
        <v>16</v>
      </c>
      <c r="K193" s="13">
        <f t="shared" ref="K193" si="1113">IF(J193="","",(IF($C193=0,0,$C193)))</f>
        <v>16</v>
      </c>
      <c r="L193" s="13">
        <f t="shared" ref="L193" si="1114">IF(K193="","",(IF($C193=0,0,$C193)))</f>
        <v>16</v>
      </c>
      <c r="M193" s="13">
        <f t="shared" ref="M193" si="1115">IF(L193="","",(IF($C193=0,0,$C193)))</f>
        <v>16</v>
      </c>
      <c r="N193" s="13">
        <f t="shared" ref="N193" si="1116">IF(M193="","",(IF($C193=0,0,$C193)))</f>
        <v>16</v>
      </c>
      <c r="O193" s="13">
        <f t="shared" ref="O193" si="1117">IF(N193="","",(IF($C193=0,0,$C193)))</f>
        <v>16</v>
      </c>
      <c r="P193" s="13">
        <f t="shared" ref="P193" si="1118">IF(O193="","",(IF($C193=0,0,$C193)))</f>
        <v>16</v>
      </c>
      <c r="Q193" s="13">
        <f t="shared" ref="Q193" si="1119">IF(P193="","",(IF($C193=0,0,$C193)))</f>
        <v>16</v>
      </c>
      <c r="R193" s="13">
        <f t="shared" ref="R193" si="1120">IF(Q193="","",(IF($C193=0,0,$C193)))</f>
        <v>16</v>
      </c>
      <c r="S193" s="13">
        <f t="shared" ref="S193" si="1121">IF(R193="","",(IF($C193=0,0,$C193)))</f>
        <v>16</v>
      </c>
    </row>
    <row r="194" spans="1:19" x14ac:dyDescent="0.25">
      <c r="A194" s="39" t="s">
        <v>61</v>
      </c>
      <c r="B194" s="39" t="s">
        <v>92</v>
      </c>
      <c r="C194" s="44">
        <v>35.290000000000006</v>
      </c>
      <c r="E194" s="11" t="str">
        <f t="shared" ref="E194" si="1122">IF(B194="","","Union-Hrly - Avg Hourly Rate")</f>
        <v>Union-Hrly - Avg Hourly Rate</v>
      </c>
      <c r="F194" s="11">
        <f t="shared" ca="1" si="808"/>
        <v>2019</v>
      </c>
      <c r="G194" s="11" t="str">
        <f t="shared" si="806"/>
        <v>004060</v>
      </c>
      <c r="H194" s="12">
        <f t="shared" ref="H194" si="1123">IF(G194="","",(IF(C194=0,0,C194)*$G$4*$H$4*$I$4*$J$4))</f>
        <v>39.719205904900008</v>
      </c>
      <c r="I194" s="12">
        <f t="shared" ref="I194" si="1124">IF(H194="","",(+H194))</f>
        <v>39.719205904900008</v>
      </c>
      <c r="J194" s="12">
        <f t="shared" ref="J194" si="1125">IF(I194="","",(+I194))</f>
        <v>39.719205904900008</v>
      </c>
      <c r="K194" s="12">
        <f t="shared" ref="K194" si="1126">IF(J194="","",(+J194))</f>
        <v>39.719205904900008</v>
      </c>
      <c r="L194" s="12">
        <f t="shared" ref="L194" si="1127">IF(K194="","",(+K194))</f>
        <v>39.719205904900008</v>
      </c>
      <c r="M194" s="12">
        <f t="shared" ref="M194" si="1128">IF(L194="","",(+L194))</f>
        <v>39.719205904900008</v>
      </c>
      <c r="N194" s="12">
        <f t="shared" ref="N194" si="1129">IF(M194="","",(+M194))</f>
        <v>39.719205904900008</v>
      </c>
      <c r="O194" s="12">
        <f t="shared" ref="O194" si="1130">IF(N194="","",(+N194))</f>
        <v>39.719205904900008</v>
      </c>
      <c r="P194" s="12">
        <f t="shared" ref="P194" si="1131">IF(O194="","",(+O194))</f>
        <v>39.719205904900008</v>
      </c>
      <c r="Q194" s="12">
        <f t="shared" ref="Q194" si="1132">IF(P194="","",(+P194))</f>
        <v>39.719205904900008</v>
      </c>
      <c r="R194" s="12">
        <f t="shared" ref="R194" si="1133">IF(Q194="","",+Q194*$R$6)</f>
        <v>40.910782082047007</v>
      </c>
      <c r="S194" s="12">
        <f t="shared" ref="S194" si="1134">IF(R194="","",+R194)</f>
        <v>40.910782082047007</v>
      </c>
    </row>
    <row r="195" spans="1:19" x14ac:dyDescent="0.25">
      <c r="A195" s="39" t="s">
        <v>61</v>
      </c>
      <c r="B195" s="39" t="s">
        <v>169</v>
      </c>
      <c r="C195" s="44"/>
      <c r="E195" s="11" t="str">
        <f t="shared" ref="E195" si="1135">IF($B195="","","Union-Hrly - Other Offdty hrs/emp")</f>
        <v>Union-Hrly - Other Offdty hrs/emp</v>
      </c>
      <c r="F195" s="11">
        <f t="shared" ca="1" si="808"/>
        <v>2019</v>
      </c>
      <c r="G195" s="11" t="str">
        <f t="shared" si="806"/>
        <v>004060</v>
      </c>
      <c r="H195" s="36">
        <f t="shared" ref="H195:S195" si="1136">IF(G195="","",IF(H$7="FEB",8,0))</f>
        <v>0</v>
      </c>
      <c r="I195" s="36">
        <f t="shared" si="1136"/>
        <v>8</v>
      </c>
      <c r="J195" s="36">
        <f t="shared" si="1136"/>
        <v>0</v>
      </c>
      <c r="K195" s="36">
        <f t="shared" si="1136"/>
        <v>0</v>
      </c>
      <c r="L195" s="36">
        <f t="shared" si="1136"/>
        <v>0</v>
      </c>
      <c r="M195" s="36">
        <f t="shared" si="1136"/>
        <v>0</v>
      </c>
      <c r="N195" s="36">
        <f t="shared" si="1136"/>
        <v>0</v>
      </c>
      <c r="O195" s="36">
        <f t="shared" si="1136"/>
        <v>0</v>
      </c>
      <c r="P195" s="36">
        <f t="shared" si="1136"/>
        <v>0</v>
      </c>
      <c r="Q195" s="36">
        <f t="shared" si="1136"/>
        <v>0</v>
      </c>
      <c r="R195" s="36">
        <f t="shared" si="1136"/>
        <v>0</v>
      </c>
      <c r="S195" s="36">
        <f t="shared" si="1136"/>
        <v>0</v>
      </c>
    </row>
    <row r="196" spans="1:19" x14ac:dyDescent="0.25">
      <c r="A196" s="39" t="s">
        <v>61</v>
      </c>
      <c r="B196" s="39" t="s">
        <v>141</v>
      </c>
      <c r="C196" s="44">
        <v>3200</v>
      </c>
      <c r="E196" s="11" t="str">
        <f t="shared" ref="E196" si="1137">IF($B196="","","Union-Hrly - Vacation Hours")</f>
        <v>Union-Hrly - Vacation Hours</v>
      </c>
      <c r="F196" s="11">
        <f t="shared" ca="1" si="808"/>
        <v>2019</v>
      </c>
      <c r="G196" s="11" t="str">
        <f t="shared" si="806"/>
        <v>004060</v>
      </c>
      <c r="H196" s="33">
        <f>IF(G196="","",($C196*'VACSICK EST'!C$50))</f>
        <v>135.41930519723658</v>
      </c>
      <c r="I196" s="33">
        <f>IF(H196="","",($C196*'VACSICK EST'!D$50))</f>
        <v>144.3069871169759</v>
      </c>
      <c r="J196" s="33">
        <f>IF(I196="","",($C196*'VACSICK EST'!E$50))</f>
        <v>153.19466903671517</v>
      </c>
      <c r="K196" s="33">
        <f>IF(J196="","",($C196*'VACSICK EST'!F$50))</f>
        <v>222.7213588278135</v>
      </c>
      <c r="L196" s="33">
        <f>IF(K196="","",($C196*'VACSICK EST'!G$50))</f>
        <v>278.21736142828343</v>
      </c>
      <c r="M196" s="33">
        <f>IF(L196="","",($C196*'VACSICK EST'!H$50))</f>
        <v>314.30003332880722</v>
      </c>
      <c r="N196" s="33">
        <f>IF(M196="","",($C196*'VACSICK EST'!I$50))</f>
        <v>363.74977883661887</v>
      </c>
      <c r="O196" s="33">
        <f>IF(N196="","",($C196*'VACSICK EST'!J$50))</f>
        <v>246.25330716404767</v>
      </c>
      <c r="P196" s="33">
        <f>IF(O196="","",($C196*'VACSICK EST'!K$50))</f>
        <v>219.26108800039498</v>
      </c>
      <c r="Q196" s="33">
        <f>IF(P196="","",($C196*'VACSICK EST'!L$50))</f>
        <v>289.40399040459528</v>
      </c>
      <c r="R196" s="33">
        <f>IF(Q196="","",($C196*'VACSICK EST'!M$50))</f>
        <v>277.46421267893663</v>
      </c>
      <c r="S196" s="33">
        <f>IF(R196="","",($C196*'VACSICK EST'!N$50))</f>
        <v>555.70790797957477</v>
      </c>
    </row>
    <row r="197" spans="1:19" x14ac:dyDescent="0.25">
      <c r="A197" s="39" t="s">
        <v>61</v>
      </c>
      <c r="B197" s="39" t="s">
        <v>95</v>
      </c>
      <c r="C197" s="44">
        <v>640</v>
      </c>
      <c r="E197" s="11" t="str">
        <f t="shared" ref="E197" si="1138">IF($B197="","","Union-Hrly - Sick Time Hours")</f>
        <v>Union-Hrly - Sick Time Hours</v>
      </c>
      <c r="F197" s="11">
        <f t="shared" ca="1" si="808"/>
        <v>2019</v>
      </c>
      <c r="G197" s="11" t="str">
        <f t="shared" si="806"/>
        <v>004060</v>
      </c>
      <c r="H197" s="33">
        <f>IF(G197="","",($C197*'VACSICK EST'!C$30))</f>
        <v>80.330076637959721</v>
      </c>
      <c r="I197" s="33">
        <f>IF(H197="","",($C197*'VACSICK EST'!D$30))</f>
        <v>69.207405752634003</v>
      </c>
      <c r="J197" s="33">
        <f>IF(I197="","",($C197*'VACSICK EST'!E$30))</f>
        <v>63.786124927624776</v>
      </c>
      <c r="K197" s="33">
        <f>IF(J197="","",($C197*'VACSICK EST'!F$30))</f>
        <v>56.500367005101602</v>
      </c>
      <c r="L197" s="33">
        <f>IF(K197="","",($C197*'VACSICK EST'!G$30))</f>
        <v>46.851187409673436</v>
      </c>
      <c r="M197" s="33">
        <f>IF(L197="","",($C197*'VACSICK EST'!H$30))</f>
        <v>43.486958781451875</v>
      </c>
      <c r="N197" s="33">
        <f>IF(M197="","",($C197*'VACSICK EST'!I$30))</f>
        <v>46.632352069589643</v>
      </c>
      <c r="O197" s="33">
        <f>IF(N197="","",($C197*'VACSICK EST'!J$30))</f>
        <v>50.11912848825812</v>
      </c>
      <c r="P197" s="33">
        <f>IF(O197="","",($C197*'VACSICK EST'!K$30))</f>
        <v>46.241366261973262</v>
      </c>
      <c r="Q197" s="33">
        <f>IF(P197="","",($C197*'VACSICK EST'!L$30))</f>
        <v>45.695736814030994</v>
      </c>
      <c r="R197" s="33">
        <f>IF(Q197="","",($C197*'VACSICK EST'!M$30))</f>
        <v>42.597028398444444</v>
      </c>
      <c r="S197" s="33">
        <f>IF(R197="","",($C197*'VACSICK EST'!N$30))</f>
        <v>48.552267453258139</v>
      </c>
    </row>
    <row r="198" spans="1:19" x14ac:dyDescent="0.25">
      <c r="A198" s="39" t="s">
        <v>64</v>
      </c>
      <c r="B198" s="39" t="s">
        <v>93</v>
      </c>
      <c r="C198" s="44">
        <v>39</v>
      </c>
      <c r="E198" s="11" t="str">
        <f t="shared" ref="E198" si="1139">IF($B198="","","Union-Hrly - Headcount")</f>
        <v>Union-Hrly - Headcount</v>
      </c>
      <c r="F198" s="11">
        <f t="shared" ca="1" si="808"/>
        <v>2019</v>
      </c>
      <c r="G198" s="11" t="str">
        <f t="shared" si="806"/>
        <v>004190</v>
      </c>
      <c r="H198" s="13">
        <f t="shared" ref="H198" si="1140">IF(G198="","",(IF($C198=0,0,$C198)))</f>
        <v>39</v>
      </c>
      <c r="I198" s="13">
        <f t="shared" ref="I198" si="1141">IF(H198="","",(IF($C198=0,0,$C198)))</f>
        <v>39</v>
      </c>
      <c r="J198" s="13">
        <f t="shared" ref="J198" si="1142">IF(I198="","",(IF($C198=0,0,$C198)))</f>
        <v>39</v>
      </c>
      <c r="K198" s="13">
        <f t="shared" ref="K198" si="1143">IF(J198="","",(IF($C198=0,0,$C198)))</f>
        <v>39</v>
      </c>
      <c r="L198" s="13">
        <f t="shared" ref="L198" si="1144">IF(K198="","",(IF($C198=0,0,$C198)))</f>
        <v>39</v>
      </c>
      <c r="M198" s="13">
        <f t="shared" ref="M198" si="1145">IF(L198="","",(IF($C198=0,0,$C198)))</f>
        <v>39</v>
      </c>
      <c r="N198" s="13">
        <f t="shared" ref="N198" si="1146">IF(M198="","",(IF($C198=0,0,$C198)))</f>
        <v>39</v>
      </c>
      <c r="O198" s="13">
        <f t="shared" ref="O198" si="1147">IF(N198="","",(IF($C198=0,0,$C198)))</f>
        <v>39</v>
      </c>
      <c r="P198" s="13">
        <f t="shared" ref="P198" si="1148">IF(O198="","",(IF($C198=0,0,$C198)))</f>
        <v>39</v>
      </c>
      <c r="Q198" s="13">
        <f t="shared" ref="Q198" si="1149">IF(P198="","",(IF($C198=0,0,$C198)))</f>
        <v>39</v>
      </c>
      <c r="R198" s="13">
        <f t="shared" ref="R198" si="1150">IF(Q198="","",(IF($C198=0,0,$C198)))</f>
        <v>39</v>
      </c>
      <c r="S198" s="13">
        <f t="shared" ref="S198" si="1151">IF(R198="","",(IF($C198=0,0,$C198)))</f>
        <v>39</v>
      </c>
    </row>
    <row r="199" spans="1:19" x14ac:dyDescent="0.25">
      <c r="A199" s="39" t="s">
        <v>64</v>
      </c>
      <c r="B199" s="39" t="s">
        <v>92</v>
      </c>
      <c r="C199" s="44">
        <v>32.696666666666687</v>
      </c>
      <c r="E199" s="11" t="str">
        <f t="shared" ref="E199" si="1152">IF(B199="","","Union-Hrly - Avg Hourly Rate")</f>
        <v>Union-Hrly - Avg Hourly Rate</v>
      </c>
      <c r="F199" s="11">
        <f t="shared" ca="1" si="808"/>
        <v>2019</v>
      </c>
      <c r="G199" s="11" t="str">
        <f t="shared" si="806"/>
        <v>004190</v>
      </c>
      <c r="H199" s="12">
        <f t="shared" ref="H199" si="1153">IF(G199="","",(IF(C199=0,0,C199)*$G$4*$H$4*$I$4*$J$4))</f>
        <v>36.800386390966693</v>
      </c>
      <c r="I199" s="12">
        <f t="shared" ref="I199" si="1154">IF(H199="","",(+H199))</f>
        <v>36.800386390966693</v>
      </c>
      <c r="J199" s="12">
        <f t="shared" ref="J199" si="1155">IF(I199="","",(+I199))</f>
        <v>36.800386390966693</v>
      </c>
      <c r="K199" s="12">
        <f t="shared" ref="K199" si="1156">IF(J199="","",(+J199))</f>
        <v>36.800386390966693</v>
      </c>
      <c r="L199" s="12">
        <f t="shared" ref="L199" si="1157">IF(K199="","",(+K199))</f>
        <v>36.800386390966693</v>
      </c>
      <c r="M199" s="12">
        <f t="shared" ref="M199" si="1158">IF(L199="","",(+L199))</f>
        <v>36.800386390966693</v>
      </c>
      <c r="N199" s="12">
        <f t="shared" ref="N199" si="1159">IF(M199="","",(+M199))</f>
        <v>36.800386390966693</v>
      </c>
      <c r="O199" s="12">
        <f t="shared" ref="O199" si="1160">IF(N199="","",(+N199))</f>
        <v>36.800386390966693</v>
      </c>
      <c r="P199" s="12">
        <f t="shared" ref="P199" si="1161">IF(O199="","",(+O199))</f>
        <v>36.800386390966693</v>
      </c>
      <c r="Q199" s="12">
        <f t="shared" ref="Q199" si="1162">IF(P199="","",(+P199))</f>
        <v>36.800386390966693</v>
      </c>
      <c r="R199" s="12">
        <f t="shared" ref="R199" si="1163">IF(Q199="","",+Q199*$R$6)</f>
        <v>37.904397982695698</v>
      </c>
      <c r="S199" s="12">
        <f t="shared" ref="S199" si="1164">IF(R199="","",+R199)</f>
        <v>37.904397982695698</v>
      </c>
    </row>
    <row r="200" spans="1:19" x14ac:dyDescent="0.25">
      <c r="A200" s="39" t="s">
        <v>64</v>
      </c>
      <c r="B200" s="39" t="s">
        <v>169</v>
      </c>
      <c r="C200" s="44"/>
      <c r="E200" s="11" t="str">
        <f t="shared" ref="E200" si="1165">IF($B200="","","Union-Hrly - Other Offdty hrs/emp")</f>
        <v>Union-Hrly - Other Offdty hrs/emp</v>
      </c>
      <c r="F200" s="11">
        <f t="shared" ca="1" si="808"/>
        <v>2019</v>
      </c>
      <c r="G200" s="11" t="str">
        <f t="shared" si="806"/>
        <v>004190</v>
      </c>
      <c r="H200" s="36">
        <f t="shared" ref="H200:S200" si="1166">IF(G200="","",IF(H$7="FEB",8,0))</f>
        <v>0</v>
      </c>
      <c r="I200" s="36">
        <f t="shared" si="1166"/>
        <v>8</v>
      </c>
      <c r="J200" s="36">
        <f t="shared" si="1166"/>
        <v>0</v>
      </c>
      <c r="K200" s="36">
        <f t="shared" si="1166"/>
        <v>0</v>
      </c>
      <c r="L200" s="36">
        <f t="shared" si="1166"/>
        <v>0</v>
      </c>
      <c r="M200" s="36">
        <f t="shared" si="1166"/>
        <v>0</v>
      </c>
      <c r="N200" s="36">
        <f t="shared" si="1166"/>
        <v>0</v>
      </c>
      <c r="O200" s="36">
        <f t="shared" si="1166"/>
        <v>0</v>
      </c>
      <c r="P200" s="36">
        <f t="shared" si="1166"/>
        <v>0</v>
      </c>
      <c r="Q200" s="36">
        <f t="shared" si="1166"/>
        <v>0</v>
      </c>
      <c r="R200" s="36">
        <f t="shared" si="1166"/>
        <v>0</v>
      </c>
      <c r="S200" s="36">
        <f t="shared" si="1166"/>
        <v>0</v>
      </c>
    </row>
    <row r="201" spans="1:19" x14ac:dyDescent="0.25">
      <c r="A201" s="39" t="s">
        <v>64</v>
      </c>
      <c r="B201" s="39" t="s">
        <v>141</v>
      </c>
      <c r="C201" s="44">
        <v>5880</v>
      </c>
      <c r="E201" s="11" t="str">
        <f t="shared" ref="E201" si="1167">IF($B201="","","Union-Hrly - Vacation Hours")</f>
        <v>Union-Hrly - Vacation Hours</v>
      </c>
      <c r="F201" s="11">
        <f t="shared" ca="1" si="808"/>
        <v>2019</v>
      </c>
      <c r="G201" s="11" t="str">
        <f t="shared" si="806"/>
        <v>004190</v>
      </c>
      <c r="H201" s="33">
        <f>IF(G201="","",($C201*'VACSICK EST'!C$50))</f>
        <v>248.83297329992223</v>
      </c>
      <c r="I201" s="33">
        <f>IF(H201="","",($C201*'VACSICK EST'!D$50))</f>
        <v>265.16408882744321</v>
      </c>
      <c r="J201" s="33">
        <f>IF(I201="","",($C201*'VACSICK EST'!E$50))</f>
        <v>281.49520435496413</v>
      </c>
      <c r="K201" s="33">
        <f>IF(J201="","",($C201*'VACSICK EST'!F$50))</f>
        <v>409.2504968461073</v>
      </c>
      <c r="L201" s="33">
        <f>IF(K201="","",($C201*'VACSICK EST'!G$50))</f>
        <v>511.22440162447077</v>
      </c>
      <c r="M201" s="33">
        <f>IF(L201="","",($C201*'VACSICK EST'!H$50))</f>
        <v>577.52631124168329</v>
      </c>
      <c r="N201" s="33">
        <f>IF(M201="","",($C201*'VACSICK EST'!I$50))</f>
        <v>668.39021861228719</v>
      </c>
      <c r="O201" s="33">
        <f>IF(N201="","",($C201*'VACSICK EST'!J$50))</f>
        <v>452.49045191393759</v>
      </c>
      <c r="P201" s="33">
        <f>IF(O201="","",($C201*'VACSICK EST'!K$50))</f>
        <v>402.89224920072581</v>
      </c>
      <c r="Q201" s="33">
        <f>IF(P201="","",($C201*'VACSICK EST'!L$50))</f>
        <v>531.77983236844375</v>
      </c>
      <c r="R201" s="33">
        <f>IF(Q201="","",($C201*'VACSICK EST'!M$50))</f>
        <v>509.84049079754601</v>
      </c>
      <c r="S201" s="33">
        <f>IF(R201="","",($C201*'VACSICK EST'!N$50))</f>
        <v>1021.1132809124687</v>
      </c>
    </row>
    <row r="202" spans="1:19" x14ac:dyDescent="0.25">
      <c r="A202" s="39" t="s">
        <v>64</v>
      </c>
      <c r="B202" s="39" t="s">
        <v>95</v>
      </c>
      <c r="C202" s="44">
        <v>1560</v>
      </c>
      <c r="E202" s="11" t="str">
        <f t="shared" ref="E202" si="1168">IF($B202="","","Union-Hrly - Sick Time Hours")</f>
        <v>Union-Hrly - Sick Time Hours</v>
      </c>
      <c r="F202" s="11">
        <f t="shared" ca="1" si="808"/>
        <v>2019</v>
      </c>
      <c r="G202" s="11" t="str">
        <f t="shared" si="806"/>
        <v>004190</v>
      </c>
      <c r="H202" s="33">
        <f>IF(G202="","",($C202*'VACSICK EST'!C$30))</f>
        <v>195.80456180502682</v>
      </c>
      <c r="I202" s="33">
        <f>IF(H202="","",($C202*'VACSICK EST'!D$30))</f>
        <v>168.69305152204538</v>
      </c>
      <c r="J202" s="33">
        <f>IF(I202="","",($C202*'VACSICK EST'!E$30))</f>
        <v>155.47867951108537</v>
      </c>
      <c r="K202" s="33">
        <f>IF(J202="","",($C202*'VACSICK EST'!F$30))</f>
        <v>137.71964457493516</v>
      </c>
      <c r="L202" s="33">
        <f>IF(K202="","",($C202*'VACSICK EST'!G$30))</f>
        <v>114.199769311079</v>
      </c>
      <c r="M202" s="33">
        <f>IF(L202="","",($C202*'VACSICK EST'!H$30))</f>
        <v>105.99946202978896</v>
      </c>
      <c r="N202" s="33">
        <f>IF(M202="","",($C202*'VACSICK EST'!I$30))</f>
        <v>113.66635816962474</v>
      </c>
      <c r="O202" s="33">
        <f>IF(N202="","",($C202*'VACSICK EST'!J$30))</f>
        <v>122.16537569012917</v>
      </c>
      <c r="P202" s="33">
        <f>IF(O202="","",($C202*'VACSICK EST'!K$30))</f>
        <v>112.71333026355983</v>
      </c>
      <c r="Q202" s="33">
        <f>IF(P202="","",($C202*'VACSICK EST'!L$30))</f>
        <v>111.38335848420054</v>
      </c>
      <c r="R202" s="33">
        <f>IF(Q202="","",($C202*'VACSICK EST'!M$30))</f>
        <v>103.83025672120833</v>
      </c>
      <c r="S202" s="33">
        <f>IF(R202="","",($C202*'VACSICK EST'!N$30))</f>
        <v>118.3461519173167</v>
      </c>
    </row>
    <row r="203" spans="1:19" x14ac:dyDescent="0.25">
      <c r="A203" s="39" t="s">
        <v>65</v>
      </c>
      <c r="B203" s="39" t="s">
        <v>93</v>
      </c>
      <c r="C203" s="44">
        <v>12</v>
      </c>
      <c r="E203" s="11" t="str">
        <f t="shared" ref="E203" si="1169">IF($B203="","","Union-Hrly - Headcount")</f>
        <v>Union-Hrly - Headcount</v>
      </c>
      <c r="F203" s="11">
        <f t="shared" ca="1" si="808"/>
        <v>2019</v>
      </c>
      <c r="G203" s="11" t="str">
        <f t="shared" si="806"/>
        <v>004210</v>
      </c>
      <c r="H203" s="13">
        <f t="shared" ref="H203" si="1170">IF(G203="","",(IF($C203=0,0,$C203)))</f>
        <v>12</v>
      </c>
      <c r="I203" s="13">
        <f t="shared" ref="I203" si="1171">IF(H203="","",(IF($C203=0,0,$C203)))</f>
        <v>12</v>
      </c>
      <c r="J203" s="13">
        <f t="shared" ref="J203" si="1172">IF(I203="","",(IF($C203=0,0,$C203)))</f>
        <v>12</v>
      </c>
      <c r="K203" s="13">
        <f t="shared" ref="K203" si="1173">IF(J203="","",(IF($C203=0,0,$C203)))</f>
        <v>12</v>
      </c>
      <c r="L203" s="13">
        <f t="shared" ref="L203" si="1174">IF(K203="","",(IF($C203=0,0,$C203)))</f>
        <v>12</v>
      </c>
      <c r="M203" s="13">
        <f t="shared" ref="M203" si="1175">IF(L203="","",(IF($C203=0,0,$C203)))</f>
        <v>12</v>
      </c>
      <c r="N203" s="13">
        <f t="shared" ref="N203" si="1176">IF(M203="","",(IF($C203=0,0,$C203)))</f>
        <v>12</v>
      </c>
      <c r="O203" s="13">
        <f t="shared" ref="O203" si="1177">IF(N203="","",(IF($C203=0,0,$C203)))</f>
        <v>12</v>
      </c>
      <c r="P203" s="13">
        <f t="shared" ref="P203" si="1178">IF(O203="","",(IF($C203=0,0,$C203)))</f>
        <v>12</v>
      </c>
      <c r="Q203" s="13">
        <f t="shared" ref="Q203" si="1179">IF(P203="","",(IF($C203=0,0,$C203)))</f>
        <v>12</v>
      </c>
      <c r="R203" s="13">
        <f t="shared" ref="R203" si="1180">IF(Q203="","",(IF($C203=0,0,$C203)))</f>
        <v>12</v>
      </c>
      <c r="S203" s="13">
        <f t="shared" ref="S203" si="1181">IF(R203="","",(IF($C203=0,0,$C203)))</f>
        <v>12</v>
      </c>
    </row>
    <row r="204" spans="1:19" x14ac:dyDescent="0.25">
      <c r="A204" s="39" t="s">
        <v>65</v>
      </c>
      <c r="B204" s="39" t="s">
        <v>92</v>
      </c>
      <c r="C204" s="44">
        <v>34.066666666666663</v>
      </c>
      <c r="E204" s="11" t="str">
        <f t="shared" ref="E204" si="1182">IF(B204="","","Union-Hrly - Avg Hourly Rate")</f>
        <v>Union-Hrly - Avg Hourly Rate</v>
      </c>
      <c r="F204" s="11">
        <f t="shared" ca="1" si="808"/>
        <v>2019</v>
      </c>
      <c r="G204" s="11" t="str">
        <f t="shared" si="806"/>
        <v>004210</v>
      </c>
      <c r="H204" s="12">
        <f t="shared" ref="H204" si="1183">IF(G204="","",(IF(C204=0,0,C204)*$G$4*$H$4*$I$4*$J$4))</f>
        <v>38.342333460666666</v>
      </c>
      <c r="I204" s="12">
        <f t="shared" ref="I204" si="1184">IF(H204="","",(+H204))</f>
        <v>38.342333460666666</v>
      </c>
      <c r="J204" s="12">
        <f t="shared" ref="J204" si="1185">IF(I204="","",(+I204))</f>
        <v>38.342333460666666</v>
      </c>
      <c r="K204" s="12">
        <f t="shared" ref="K204" si="1186">IF(J204="","",(+J204))</f>
        <v>38.342333460666666</v>
      </c>
      <c r="L204" s="12">
        <f t="shared" ref="L204" si="1187">IF(K204="","",(+K204))</f>
        <v>38.342333460666666</v>
      </c>
      <c r="M204" s="12">
        <f t="shared" ref="M204" si="1188">IF(L204="","",(+L204))</f>
        <v>38.342333460666666</v>
      </c>
      <c r="N204" s="12">
        <f t="shared" ref="N204" si="1189">IF(M204="","",(+M204))</f>
        <v>38.342333460666666</v>
      </c>
      <c r="O204" s="12">
        <f t="shared" ref="O204" si="1190">IF(N204="","",(+N204))</f>
        <v>38.342333460666666</v>
      </c>
      <c r="P204" s="12">
        <f t="shared" ref="P204" si="1191">IF(O204="","",(+O204))</f>
        <v>38.342333460666666</v>
      </c>
      <c r="Q204" s="12">
        <f t="shared" ref="Q204" si="1192">IF(P204="","",(+P204))</f>
        <v>38.342333460666666</v>
      </c>
      <c r="R204" s="12">
        <f t="shared" ref="R204" si="1193">IF(Q204="","",+Q204*$R$6)</f>
        <v>39.492603464486663</v>
      </c>
      <c r="S204" s="12">
        <f t="shared" ref="S204" si="1194">IF(R204="","",+R204)</f>
        <v>39.492603464486663</v>
      </c>
    </row>
    <row r="205" spans="1:19" x14ac:dyDescent="0.25">
      <c r="A205" s="39" t="s">
        <v>65</v>
      </c>
      <c r="B205" s="39" t="s">
        <v>169</v>
      </c>
      <c r="C205" s="44"/>
      <c r="E205" s="11" t="str">
        <f t="shared" ref="E205" si="1195">IF($B205="","","Union-Hrly - Other Offdty hrs/emp")</f>
        <v>Union-Hrly - Other Offdty hrs/emp</v>
      </c>
      <c r="F205" s="11">
        <f t="shared" ca="1" si="808"/>
        <v>2019</v>
      </c>
      <c r="G205" s="11" t="str">
        <f t="shared" ref="G205:G268" si="1196">IF(E205="","",A205)</f>
        <v>004210</v>
      </c>
      <c r="H205" s="36">
        <f t="shared" ref="H205:S205" si="1197">IF(G205="","",IF(H$7="FEB",8,0))</f>
        <v>0</v>
      </c>
      <c r="I205" s="36">
        <f t="shared" si="1197"/>
        <v>8</v>
      </c>
      <c r="J205" s="36">
        <f t="shared" si="1197"/>
        <v>0</v>
      </c>
      <c r="K205" s="36">
        <f t="shared" si="1197"/>
        <v>0</v>
      </c>
      <c r="L205" s="36">
        <f t="shared" si="1197"/>
        <v>0</v>
      </c>
      <c r="M205" s="36">
        <f t="shared" si="1197"/>
        <v>0</v>
      </c>
      <c r="N205" s="36">
        <f t="shared" si="1197"/>
        <v>0</v>
      </c>
      <c r="O205" s="36">
        <f t="shared" si="1197"/>
        <v>0</v>
      </c>
      <c r="P205" s="36">
        <f t="shared" si="1197"/>
        <v>0</v>
      </c>
      <c r="Q205" s="36">
        <f t="shared" si="1197"/>
        <v>0</v>
      </c>
      <c r="R205" s="36">
        <f t="shared" si="1197"/>
        <v>0</v>
      </c>
      <c r="S205" s="36">
        <f t="shared" si="1197"/>
        <v>0</v>
      </c>
    </row>
    <row r="206" spans="1:19" x14ac:dyDescent="0.25">
      <c r="A206" s="39" t="s">
        <v>65</v>
      </c>
      <c r="B206" s="39" t="s">
        <v>141</v>
      </c>
      <c r="C206" s="44">
        <v>2280</v>
      </c>
      <c r="E206" s="11" t="str">
        <f t="shared" ref="E206" si="1198">IF($B206="","","Union-Hrly - Vacation Hours")</f>
        <v>Union-Hrly - Vacation Hours</v>
      </c>
      <c r="F206" s="11">
        <f t="shared" ref="F206:F269" ca="1" si="1199">IF(E206="","",$E$5)</f>
        <v>2019</v>
      </c>
      <c r="G206" s="11" t="str">
        <f t="shared" si="1196"/>
        <v>004210</v>
      </c>
      <c r="H206" s="33">
        <f>IF(G206="","",($C206*'VACSICK EST'!C$50))</f>
        <v>96.486254953031079</v>
      </c>
      <c r="I206" s="33">
        <f>IF(H206="","",($C206*'VACSICK EST'!D$50))</f>
        <v>102.81872832084532</v>
      </c>
      <c r="J206" s="33">
        <f>IF(I206="","",($C206*'VACSICK EST'!E$50))</f>
        <v>109.15120168865955</v>
      </c>
      <c r="K206" s="33">
        <f>IF(J206="","",($C206*'VACSICK EST'!F$50))</f>
        <v>158.68896816481711</v>
      </c>
      <c r="L206" s="33">
        <f>IF(K206="","",($C206*'VACSICK EST'!G$50))</f>
        <v>198.22987001765193</v>
      </c>
      <c r="M206" s="33">
        <f>IF(L206="","",($C206*'VACSICK EST'!H$50))</f>
        <v>223.93877374677513</v>
      </c>
      <c r="N206" s="33">
        <f>IF(M206="","",($C206*'VACSICK EST'!I$50))</f>
        <v>259.17171742109099</v>
      </c>
      <c r="O206" s="33">
        <f>IF(N206="","",($C206*'VACSICK EST'!J$50))</f>
        <v>175.45548135438398</v>
      </c>
      <c r="P206" s="33">
        <f>IF(O206="","",($C206*'VACSICK EST'!K$50))</f>
        <v>156.22352520028141</v>
      </c>
      <c r="Q206" s="33">
        <f>IF(P206="","",($C206*'VACSICK EST'!L$50))</f>
        <v>206.20034316327411</v>
      </c>
      <c r="R206" s="33">
        <f>IF(Q206="","",($C206*'VACSICK EST'!M$50))</f>
        <v>197.69325153374234</v>
      </c>
      <c r="S206" s="33">
        <f>IF(R206="","",($C206*'VACSICK EST'!N$50))</f>
        <v>395.94188443544704</v>
      </c>
    </row>
    <row r="207" spans="1:19" x14ac:dyDescent="0.25">
      <c r="A207" s="39" t="s">
        <v>65</v>
      </c>
      <c r="B207" s="39" t="s">
        <v>95</v>
      </c>
      <c r="C207" s="44">
        <v>480</v>
      </c>
      <c r="E207" s="11" t="str">
        <f t="shared" ref="E207" si="1200">IF($B207="","","Union-Hrly - Sick Time Hours")</f>
        <v>Union-Hrly - Sick Time Hours</v>
      </c>
      <c r="F207" s="11">
        <f t="shared" ca="1" si="1199"/>
        <v>2019</v>
      </c>
      <c r="G207" s="11" t="str">
        <f t="shared" si="1196"/>
        <v>004210</v>
      </c>
      <c r="H207" s="33">
        <f>IF(G207="","",($C207*'VACSICK EST'!C$30))</f>
        <v>60.247557478469794</v>
      </c>
      <c r="I207" s="33">
        <f>IF(H207="","",($C207*'VACSICK EST'!D$30))</f>
        <v>51.905554314475502</v>
      </c>
      <c r="J207" s="33">
        <f>IF(I207="","",($C207*'VACSICK EST'!E$30))</f>
        <v>47.839593695718584</v>
      </c>
      <c r="K207" s="33">
        <f>IF(J207="","",($C207*'VACSICK EST'!F$30))</f>
        <v>42.375275253826203</v>
      </c>
      <c r="L207" s="33">
        <f>IF(K207="","",($C207*'VACSICK EST'!G$30))</f>
        <v>35.138390557255079</v>
      </c>
      <c r="M207" s="33">
        <f>IF(L207="","",($C207*'VACSICK EST'!H$30))</f>
        <v>32.615219086088906</v>
      </c>
      <c r="N207" s="33">
        <f>IF(M207="","",($C207*'VACSICK EST'!I$30))</f>
        <v>34.974264052192233</v>
      </c>
      <c r="O207" s="33">
        <f>IF(N207="","",($C207*'VACSICK EST'!J$30))</f>
        <v>37.589346366193588</v>
      </c>
      <c r="P207" s="33">
        <f>IF(O207="","",($C207*'VACSICK EST'!K$30))</f>
        <v>34.681024696479945</v>
      </c>
      <c r="Q207" s="33">
        <f>IF(P207="","",($C207*'VACSICK EST'!L$30))</f>
        <v>34.271802610523245</v>
      </c>
      <c r="R207" s="33">
        <f>IF(Q207="","",($C207*'VACSICK EST'!M$30))</f>
        <v>31.947771298833334</v>
      </c>
      <c r="S207" s="33">
        <f>IF(R207="","",($C207*'VACSICK EST'!N$30))</f>
        <v>36.414200589943604</v>
      </c>
    </row>
    <row r="208" spans="1:19" x14ac:dyDescent="0.25">
      <c r="A208" s="39" t="s">
        <v>66</v>
      </c>
      <c r="B208" s="39" t="s">
        <v>93</v>
      </c>
      <c r="C208" s="44">
        <v>3</v>
      </c>
      <c r="E208" s="11" t="str">
        <f t="shared" ref="E208" si="1201">IF($B208="","","Union-Hrly - Headcount")</f>
        <v>Union-Hrly - Headcount</v>
      </c>
      <c r="F208" s="11">
        <f t="shared" ca="1" si="1199"/>
        <v>2019</v>
      </c>
      <c r="G208" s="11" t="str">
        <f t="shared" si="1196"/>
        <v>004220</v>
      </c>
      <c r="H208" s="13">
        <f t="shared" ref="H208" si="1202">IF(G208="","",(IF($C208=0,0,$C208)))</f>
        <v>3</v>
      </c>
      <c r="I208" s="13">
        <f t="shared" ref="I208" si="1203">IF(H208="","",(IF($C208=0,0,$C208)))</f>
        <v>3</v>
      </c>
      <c r="J208" s="13">
        <f t="shared" ref="J208" si="1204">IF(I208="","",(IF($C208=0,0,$C208)))</f>
        <v>3</v>
      </c>
      <c r="K208" s="13">
        <f t="shared" ref="K208" si="1205">IF(J208="","",(IF($C208=0,0,$C208)))</f>
        <v>3</v>
      </c>
      <c r="L208" s="13">
        <f t="shared" ref="L208" si="1206">IF(K208="","",(IF($C208=0,0,$C208)))</f>
        <v>3</v>
      </c>
      <c r="M208" s="13">
        <f t="shared" ref="M208" si="1207">IF(L208="","",(IF($C208=0,0,$C208)))</f>
        <v>3</v>
      </c>
      <c r="N208" s="13">
        <f t="shared" ref="N208" si="1208">IF(M208="","",(IF($C208=0,0,$C208)))</f>
        <v>3</v>
      </c>
      <c r="O208" s="13">
        <f t="shared" ref="O208" si="1209">IF(N208="","",(IF($C208=0,0,$C208)))</f>
        <v>3</v>
      </c>
      <c r="P208" s="13">
        <f t="shared" ref="P208" si="1210">IF(O208="","",(IF($C208=0,0,$C208)))</f>
        <v>3</v>
      </c>
      <c r="Q208" s="13">
        <f t="shared" ref="Q208" si="1211">IF(P208="","",(IF($C208=0,0,$C208)))</f>
        <v>3</v>
      </c>
      <c r="R208" s="13">
        <f t="shared" ref="R208" si="1212">IF(Q208="","",(IF($C208=0,0,$C208)))</f>
        <v>3</v>
      </c>
      <c r="S208" s="13">
        <f t="shared" ref="S208" si="1213">IF(R208="","",(IF($C208=0,0,$C208)))</f>
        <v>3</v>
      </c>
    </row>
    <row r="209" spans="1:19" x14ac:dyDescent="0.25">
      <c r="A209" s="39" t="s">
        <v>66</v>
      </c>
      <c r="B209" s="39" t="s">
        <v>92</v>
      </c>
      <c r="C209" s="44">
        <v>35.543333333333329</v>
      </c>
      <c r="E209" s="11" t="str">
        <f t="shared" ref="E209" si="1214">IF(B209="","","Union-Hrly - Avg Hourly Rate")</f>
        <v>Union-Hrly - Avg Hourly Rate</v>
      </c>
      <c r="F209" s="11">
        <f t="shared" ca="1" si="1199"/>
        <v>2019</v>
      </c>
      <c r="G209" s="11" t="str">
        <f t="shared" si="1196"/>
        <v>004220</v>
      </c>
      <c r="H209" s="12">
        <f t="shared" ref="H209" si="1215">IF(G209="","",(IF(C209=0,0,C209)*$G$4*$H$4*$I$4*$J$4))</f>
        <v>40.004334803433338</v>
      </c>
      <c r="I209" s="12">
        <f t="shared" ref="I209" si="1216">IF(H209="","",(+H209))</f>
        <v>40.004334803433338</v>
      </c>
      <c r="J209" s="12">
        <f t="shared" ref="J209" si="1217">IF(I209="","",(+I209))</f>
        <v>40.004334803433338</v>
      </c>
      <c r="K209" s="12">
        <f t="shared" ref="K209" si="1218">IF(J209="","",(+J209))</f>
        <v>40.004334803433338</v>
      </c>
      <c r="L209" s="12">
        <f t="shared" ref="L209" si="1219">IF(K209="","",(+K209))</f>
        <v>40.004334803433338</v>
      </c>
      <c r="M209" s="12">
        <f t="shared" ref="M209" si="1220">IF(L209="","",(+L209))</f>
        <v>40.004334803433338</v>
      </c>
      <c r="N209" s="12">
        <f t="shared" ref="N209" si="1221">IF(M209="","",(+M209))</f>
        <v>40.004334803433338</v>
      </c>
      <c r="O209" s="12">
        <f t="shared" ref="O209" si="1222">IF(N209="","",(+N209))</f>
        <v>40.004334803433338</v>
      </c>
      <c r="P209" s="12">
        <f t="shared" ref="P209" si="1223">IF(O209="","",(+O209))</f>
        <v>40.004334803433338</v>
      </c>
      <c r="Q209" s="12">
        <f t="shared" ref="Q209" si="1224">IF(P209="","",(+P209))</f>
        <v>40.004334803433338</v>
      </c>
      <c r="R209" s="12">
        <f t="shared" ref="R209" si="1225">IF(Q209="","",+Q209*$R$6)</f>
        <v>41.204464847536336</v>
      </c>
      <c r="S209" s="12">
        <f t="shared" ref="S209" si="1226">IF(R209="","",+R209)</f>
        <v>41.204464847536336</v>
      </c>
    </row>
    <row r="210" spans="1:19" x14ac:dyDescent="0.25">
      <c r="A210" s="39" t="s">
        <v>66</v>
      </c>
      <c r="B210" s="39" t="s">
        <v>169</v>
      </c>
      <c r="C210" s="44"/>
      <c r="E210" s="11" t="str">
        <f t="shared" ref="E210" si="1227">IF($B210="","","Union-Hrly - Other Offdty hrs/emp")</f>
        <v>Union-Hrly - Other Offdty hrs/emp</v>
      </c>
      <c r="F210" s="11">
        <f t="shared" ca="1" si="1199"/>
        <v>2019</v>
      </c>
      <c r="G210" s="11" t="str">
        <f t="shared" si="1196"/>
        <v>004220</v>
      </c>
      <c r="H210" s="36">
        <f t="shared" ref="H210:S210" si="1228">IF(G210="","",IF(H$7="FEB",8,0))</f>
        <v>0</v>
      </c>
      <c r="I210" s="36">
        <f t="shared" si="1228"/>
        <v>8</v>
      </c>
      <c r="J210" s="36">
        <f t="shared" si="1228"/>
        <v>0</v>
      </c>
      <c r="K210" s="36">
        <f t="shared" si="1228"/>
        <v>0</v>
      </c>
      <c r="L210" s="36">
        <f t="shared" si="1228"/>
        <v>0</v>
      </c>
      <c r="M210" s="36">
        <f t="shared" si="1228"/>
        <v>0</v>
      </c>
      <c r="N210" s="36">
        <f t="shared" si="1228"/>
        <v>0</v>
      </c>
      <c r="O210" s="36">
        <f t="shared" si="1228"/>
        <v>0</v>
      </c>
      <c r="P210" s="36">
        <f t="shared" si="1228"/>
        <v>0</v>
      </c>
      <c r="Q210" s="36">
        <f t="shared" si="1228"/>
        <v>0</v>
      </c>
      <c r="R210" s="36">
        <f t="shared" si="1228"/>
        <v>0</v>
      </c>
      <c r="S210" s="36">
        <f t="shared" si="1228"/>
        <v>0</v>
      </c>
    </row>
    <row r="211" spans="1:19" x14ac:dyDescent="0.25">
      <c r="A211" s="39" t="s">
        <v>66</v>
      </c>
      <c r="B211" s="39" t="s">
        <v>141</v>
      </c>
      <c r="C211" s="44">
        <v>480</v>
      </c>
      <c r="E211" s="11" t="str">
        <f t="shared" ref="E211" si="1229">IF($B211="","","Union-Hrly - Vacation Hours")</f>
        <v>Union-Hrly - Vacation Hours</v>
      </c>
      <c r="F211" s="11">
        <f t="shared" ca="1" si="1199"/>
        <v>2019</v>
      </c>
      <c r="G211" s="11" t="str">
        <f t="shared" si="1196"/>
        <v>004220</v>
      </c>
      <c r="H211" s="33">
        <f>IF(G211="","",($C211*'VACSICK EST'!C$50))</f>
        <v>20.312895779585489</v>
      </c>
      <c r="I211" s="33">
        <f>IF(H211="","",($C211*'VACSICK EST'!D$50))</f>
        <v>21.646048067546385</v>
      </c>
      <c r="J211" s="33">
        <f>IF(I211="","",($C211*'VACSICK EST'!E$50))</f>
        <v>22.979200355507274</v>
      </c>
      <c r="K211" s="33">
        <f>IF(J211="","",($C211*'VACSICK EST'!F$50))</f>
        <v>33.408203824172027</v>
      </c>
      <c r="L211" s="33">
        <f>IF(K211="","",($C211*'VACSICK EST'!G$50))</f>
        <v>41.732604214242514</v>
      </c>
      <c r="M211" s="33">
        <f>IF(L211="","",($C211*'VACSICK EST'!H$50))</f>
        <v>47.145004999321081</v>
      </c>
      <c r="N211" s="33">
        <f>IF(M211="","",($C211*'VACSICK EST'!I$50))</f>
        <v>54.562466825492834</v>
      </c>
      <c r="O211" s="33">
        <f>IF(N211="","",($C211*'VACSICK EST'!J$50))</f>
        <v>36.937996074607149</v>
      </c>
      <c r="P211" s="33">
        <f>IF(O211="","",($C211*'VACSICK EST'!K$50))</f>
        <v>32.889163200059251</v>
      </c>
      <c r="Q211" s="33">
        <f>IF(P211="","",($C211*'VACSICK EST'!L$50))</f>
        <v>43.410598560689287</v>
      </c>
      <c r="R211" s="33">
        <f>IF(Q211="","",($C211*'VACSICK EST'!M$50))</f>
        <v>41.619631901840492</v>
      </c>
      <c r="S211" s="33">
        <f>IF(R211="","",($C211*'VACSICK EST'!N$50))</f>
        <v>83.356186196936221</v>
      </c>
    </row>
    <row r="212" spans="1:19" x14ac:dyDescent="0.25">
      <c r="A212" s="39" t="s">
        <v>66</v>
      </c>
      <c r="B212" s="39" t="s">
        <v>95</v>
      </c>
      <c r="C212" s="44">
        <v>120</v>
      </c>
      <c r="E212" s="11" t="str">
        <f t="shared" ref="E212" si="1230">IF($B212="","","Union-Hrly - Sick Time Hours")</f>
        <v>Union-Hrly - Sick Time Hours</v>
      </c>
      <c r="F212" s="11">
        <f t="shared" ca="1" si="1199"/>
        <v>2019</v>
      </c>
      <c r="G212" s="11" t="str">
        <f t="shared" si="1196"/>
        <v>004220</v>
      </c>
      <c r="H212" s="33">
        <f>IF(G212="","",($C212*'VACSICK EST'!C$30))</f>
        <v>15.061889369617449</v>
      </c>
      <c r="I212" s="33">
        <f>IF(H212="","",($C212*'VACSICK EST'!D$30))</f>
        <v>12.976388578618876</v>
      </c>
      <c r="J212" s="33">
        <f>IF(I212="","",($C212*'VACSICK EST'!E$30))</f>
        <v>11.959898423929646</v>
      </c>
      <c r="K212" s="33">
        <f>IF(J212="","",($C212*'VACSICK EST'!F$30))</f>
        <v>10.593818813456551</v>
      </c>
      <c r="L212" s="33">
        <f>IF(K212="","",($C212*'VACSICK EST'!G$30))</f>
        <v>8.7845976393137697</v>
      </c>
      <c r="M212" s="33">
        <f>IF(L212="","",($C212*'VACSICK EST'!H$30))</f>
        <v>8.1538047715222266</v>
      </c>
      <c r="N212" s="33">
        <f>IF(M212="","",($C212*'VACSICK EST'!I$30))</f>
        <v>8.7435660130480581</v>
      </c>
      <c r="O212" s="33">
        <f>IF(N212="","",($C212*'VACSICK EST'!J$30))</f>
        <v>9.3973365915483971</v>
      </c>
      <c r="P212" s="33">
        <f>IF(O212="","",($C212*'VACSICK EST'!K$30))</f>
        <v>8.6702561741199862</v>
      </c>
      <c r="Q212" s="33">
        <f>IF(P212="","",($C212*'VACSICK EST'!L$30))</f>
        <v>8.5679506526308113</v>
      </c>
      <c r="R212" s="33">
        <f>IF(Q212="","",($C212*'VACSICK EST'!M$30))</f>
        <v>7.9869428247083336</v>
      </c>
      <c r="S212" s="33">
        <f>IF(R212="","",($C212*'VACSICK EST'!N$30))</f>
        <v>9.1035501474859011</v>
      </c>
    </row>
    <row r="213" spans="1:19" x14ac:dyDescent="0.25">
      <c r="A213" s="39" t="s">
        <v>67</v>
      </c>
      <c r="B213" s="39" t="s">
        <v>93</v>
      </c>
      <c r="C213" s="44">
        <v>9</v>
      </c>
      <c r="E213" s="11" t="str">
        <f t="shared" ref="E213" si="1231">IF($B213="","","Union-Hrly - Headcount")</f>
        <v>Union-Hrly - Headcount</v>
      </c>
      <c r="F213" s="11">
        <f t="shared" ca="1" si="1199"/>
        <v>2019</v>
      </c>
      <c r="G213" s="11" t="str">
        <f t="shared" si="1196"/>
        <v>004270</v>
      </c>
      <c r="H213" s="13">
        <f t="shared" ref="H213" si="1232">IF(G213="","",(IF($C213=0,0,$C213)))</f>
        <v>9</v>
      </c>
      <c r="I213" s="13">
        <f t="shared" ref="I213" si="1233">IF(H213="","",(IF($C213=0,0,$C213)))</f>
        <v>9</v>
      </c>
      <c r="J213" s="13">
        <f t="shared" ref="J213" si="1234">IF(I213="","",(IF($C213=0,0,$C213)))</f>
        <v>9</v>
      </c>
      <c r="K213" s="13">
        <f t="shared" ref="K213" si="1235">IF(J213="","",(IF($C213=0,0,$C213)))</f>
        <v>9</v>
      </c>
      <c r="L213" s="13">
        <f t="shared" ref="L213" si="1236">IF(K213="","",(IF($C213=0,0,$C213)))</f>
        <v>9</v>
      </c>
      <c r="M213" s="13">
        <f t="shared" ref="M213" si="1237">IF(L213="","",(IF($C213=0,0,$C213)))</f>
        <v>9</v>
      </c>
      <c r="N213" s="13">
        <f t="shared" ref="N213" si="1238">IF(M213="","",(IF($C213=0,0,$C213)))</f>
        <v>9</v>
      </c>
      <c r="O213" s="13">
        <f t="shared" ref="O213" si="1239">IF(N213="","",(IF($C213=0,0,$C213)))</f>
        <v>9</v>
      </c>
      <c r="P213" s="13">
        <f t="shared" ref="P213" si="1240">IF(O213="","",(IF($C213=0,0,$C213)))</f>
        <v>9</v>
      </c>
      <c r="Q213" s="13">
        <f t="shared" ref="Q213" si="1241">IF(P213="","",(IF($C213=0,0,$C213)))</f>
        <v>9</v>
      </c>
      <c r="R213" s="13">
        <f t="shared" ref="R213" si="1242">IF(Q213="","",(IF($C213=0,0,$C213)))</f>
        <v>9</v>
      </c>
      <c r="S213" s="13">
        <f t="shared" ref="S213" si="1243">IF(R213="","",(IF($C213=0,0,$C213)))</f>
        <v>9</v>
      </c>
    </row>
    <row r="214" spans="1:19" x14ac:dyDescent="0.25">
      <c r="A214" s="39" t="s">
        <v>67</v>
      </c>
      <c r="B214" s="39" t="s">
        <v>92</v>
      </c>
      <c r="C214" s="44">
        <v>33.32</v>
      </c>
      <c r="E214" s="11" t="str">
        <f t="shared" ref="E214" si="1244">IF(B214="","","Union-Hrly - Avg Hourly Rate")</f>
        <v>Union-Hrly - Avg Hourly Rate</v>
      </c>
      <c r="F214" s="11">
        <f t="shared" ca="1" si="1199"/>
        <v>2019</v>
      </c>
      <c r="G214" s="11" t="str">
        <f t="shared" si="1196"/>
        <v>004270</v>
      </c>
      <c r="H214" s="12">
        <f t="shared" ref="H214" si="1245">IF(G214="","",(IF(C214=0,0,C214)*$G$4*$H$4*$I$4*$J$4))</f>
        <v>37.501953549200003</v>
      </c>
      <c r="I214" s="12">
        <f t="shared" ref="I214" si="1246">IF(H214="","",(+H214))</f>
        <v>37.501953549200003</v>
      </c>
      <c r="J214" s="12">
        <f t="shared" ref="J214" si="1247">IF(I214="","",(+I214))</f>
        <v>37.501953549200003</v>
      </c>
      <c r="K214" s="12">
        <f t="shared" ref="K214" si="1248">IF(J214="","",(+J214))</f>
        <v>37.501953549200003</v>
      </c>
      <c r="L214" s="12">
        <f t="shared" ref="L214" si="1249">IF(K214="","",(+K214))</f>
        <v>37.501953549200003</v>
      </c>
      <c r="M214" s="12">
        <f t="shared" ref="M214" si="1250">IF(L214="","",(+L214))</f>
        <v>37.501953549200003</v>
      </c>
      <c r="N214" s="12">
        <f t="shared" ref="N214" si="1251">IF(M214="","",(+M214))</f>
        <v>37.501953549200003</v>
      </c>
      <c r="O214" s="12">
        <f t="shared" ref="O214" si="1252">IF(N214="","",(+N214))</f>
        <v>37.501953549200003</v>
      </c>
      <c r="P214" s="12">
        <f t="shared" ref="P214" si="1253">IF(O214="","",(+O214))</f>
        <v>37.501953549200003</v>
      </c>
      <c r="Q214" s="12">
        <f t="shared" ref="Q214" si="1254">IF(P214="","",(+P214))</f>
        <v>37.501953549200003</v>
      </c>
      <c r="R214" s="12">
        <f t="shared" ref="R214" si="1255">IF(Q214="","",+Q214*$R$6)</f>
        <v>38.627012155676006</v>
      </c>
      <c r="S214" s="12">
        <f t="shared" ref="S214" si="1256">IF(R214="","",+R214)</f>
        <v>38.627012155676006</v>
      </c>
    </row>
    <row r="215" spans="1:19" x14ac:dyDescent="0.25">
      <c r="A215" s="39" t="s">
        <v>67</v>
      </c>
      <c r="B215" s="39" t="s">
        <v>169</v>
      </c>
      <c r="C215" s="44"/>
      <c r="E215" s="11" t="str">
        <f t="shared" ref="E215" si="1257">IF($B215="","","Union-Hrly - Other Offdty hrs/emp")</f>
        <v>Union-Hrly - Other Offdty hrs/emp</v>
      </c>
      <c r="F215" s="11">
        <f t="shared" ca="1" si="1199"/>
        <v>2019</v>
      </c>
      <c r="G215" s="11" t="str">
        <f t="shared" si="1196"/>
        <v>004270</v>
      </c>
      <c r="H215" s="36">
        <f t="shared" ref="H215:S215" si="1258">IF(G215="","",IF(H$7="FEB",8,0))</f>
        <v>0</v>
      </c>
      <c r="I215" s="36">
        <f t="shared" si="1258"/>
        <v>8</v>
      </c>
      <c r="J215" s="36">
        <f t="shared" si="1258"/>
        <v>0</v>
      </c>
      <c r="K215" s="36">
        <f t="shared" si="1258"/>
        <v>0</v>
      </c>
      <c r="L215" s="36">
        <f t="shared" si="1258"/>
        <v>0</v>
      </c>
      <c r="M215" s="36">
        <f t="shared" si="1258"/>
        <v>0</v>
      </c>
      <c r="N215" s="36">
        <f t="shared" si="1258"/>
        <v>0</v>
      </c>
      <c r="O215" s="36">
        <f t="shared" si="1258"/>
        <v>0</v>
      </c>
      <c r="P215" s="36">
        <f t="shared" si="1258"/>
        <v>0</v>
      </c>
      <c r="Q215" s="36">
        <f t="shared" si="1258"/>
        <v>0</v>
      </c>
      <c r="R215" s="36">
        <f t="shared" si="1258"/>
        <v>0</v>
      </c>
      <c r="S215" s="36">
        <f t="shared" si="1258"/>
        <v>0</v>
      </c>
    </row>
    <row r="216" spans="1:19" x14ac:dyDescent="0.25">
      <c r="A216" s="39" t="s">
        <v>67</v>
      </c>
      <c r="B216" s="39" t="s">
        <v>141</v>
      </c>
      <c r="C216" s="44">
        <v>1360</v>
      </c>
      <c r="E216" s="11" t="str">
        <f t="shared" ref="E216" si="1259">IF($B216="","","Union-Hrly - Vacation Hours")</f>
        <v>Union-Hrly - Vacation Hours</v>
      </c>
      <c r="F216" s="11">
        <f t="shared" ca="1" si="1199"/>
        <v>2019</v>
      </c>
      <c r="G216" s="11" t="str">
        <f t="shared" si="1196"/>
        <v>004270</v>
      </c>
      <c r="H216" s="33">
        <f>IF(G216="","",($C216*'VACSICK EST'!C$50))</f>
        <v>57.553204708825554</v>
      </c>
      <c r="I216" s="33">
        <f>IF(H216="","",($C216*'VACSICK EST'!D$50))</f>
        <v>61.330469524714758</v>
      </c>
      <c r="J216" s="33">
        <f>IF(I216="","",($C216*'VACSICK EST'!E$50))</f>
        <v>65.10773434060394</v>
      </c>
      <c r="K216" s="33">
        <f>IF(J216="","",($C216*'VACSICK EST'!F$50))</f>
        <v>94.656577501820735</v>
      </c>
      <c r="L216" s="33">
        <f>IF(K216="","",($C216*'VACSICK EST'!G$50))</f>
        <v>118.24237860702046</v>
      </c>
      <c r="M216" s="33">
        <f>IF(L216="","",($C216*'VACSICK EST'!H$50))</f>
        <v>133.57751416474306</v>
      </c>
      <c r="N216" s="33">
        <f>IF(M216="","",($C216*'VACSICK EST'!I$50))</f>
        <v>154.59365600556302</v>
      </c>
      <c r="O216" s="33">
        <f>IF(N216="","",($C216*'VACSICK EST'!J$50))</f>
        <v>104.65765554472026</v>
      </c>
      <c r="P216" s="33">
        <f>IF(O216="","",($C216*'VACSICK EST'!K$50))</f>
        <v>93.185962400167867</v>
      </c>
      <c r="Q216" s="33">
        <f>IF(P216="","",($C216*'VACSICK EST'!L$50))</f>
        <v>122.99669592195299</v>
      </c>
      <c r="R216" s="33">
        <f>IF(Q216="","",($C216*'VACSICK EST'!M$50))</f>
        <v>117.92229038854806</v>
      </c>
      <c r="S216" s="33">
        <f>IF(R216="","",($C216*'VACSICK EST'!N$50))</f>
        <v>236.17586089131927</v>
      </c>
    </row>
    <row r="217" spans="1:19" x14ac:dyDescent="0.25">
      <c r="A217" s="39" t="s">
        <v>67</v>
      </c>
      <c r="B217" s="39" t="s">
        <v>95</v>
      </c>
      <c r="C217" s="44">
        <v>360</v>
      </c>
      <c r="E217" s="11" t="str">
        <f t="shared" ref="E217" si="1260">IF($B217="","","Union-Hrly - Sick Time Hours")</f>
        <v>Union-Hrly - Sick Time Hours</v>
      </c>
      <c r="F217" s="11">
        <f t="shared" ca="1" si="1199"/>
        <v>2019</v>
      </c>
      <c r="G217" s="11" t="str">
        <f t="shared" si="1196"/>
        <v>004270</v>
      </c>
      <c r="H217" s="33">
        <f>IF(G217="","",($C217*'VACSICK EST'!C$30))</f>
        <v>45.185668108852347</v>
      </c>
      <c r="I217" s="33">
        <f>IF(H217="","",($C217*'VACSICK EST'!D$30))</f>
        <v>38.929165735856621</v>
      </c>
      <c r="J217" s="33">
        <f>IF(I217="","",($C217*'VACSICK EST'!E$30))</f>
        <v>35.879695271788933</v>
      </c>
      <c r="K217" s="33">
        <f>IF(J217="","",($C217*'VACSICK EST'!F$30))</f>
        <v>31.781456440369652</v>
      </c>
      <c r="L217" s="33">
        <f>IF(K217="","",($C217*'VACSICK EST'!G$30))</f>
        <v>26.353792917941309</v>
      </c>
      <c r="M217" s="33">
        <f>IF(L217="","",($C217*'VACSICK EST'!H$30))</f>
        <v>24.461414314566682</v>
      </c>
      <c r="N217" s="33">
        <f>IF(M217="","",($C217*'VACSICK EST'!I$30))</f>
        <v>26.230698039144173</v>
      </c>
      <c r="O217" s="33">
        <f>IF(N217="","",($C217*'VACSICK EST'!J$30))</f>
        <v>28.192009774645193</v>
      </c>
      <c r="P217" s="33">
        <f>IF(O217="","",($C217*'VACSICK EST'!K$30))</f>
        <v>26.01076852235996</v>
      </c>
      <c r="Q217" s="33">
        <f>IF(P217="","",($C217*'VACSICK EST'!L$30))</f>
        <v>25.703851957892432</v>
      </c>
      <c r="R217" s="33">
        <f>IF(Q217="","",($C217*'VACSICK EST'!M$30))</f>
        <v>23.960828474125002</v>
      </c>
      <c r="S217" s="33">
        <f>IF(R217="","",($C217*'VACSICK EST'!N$30))</f>
        <v>27.3106504424577</v>
      </c>
    </row>
    <row r="218" spans="1:19" x14ac:dyDescent="0.25">
      <c r="A218" s="39" t="s">
        <v>68</v>
      </c>
      <c r="B218" s="39" t="s">
        <v>93</v>
      </c>
      <c r="C218" s="44">
        <v>16</v>
      </c>
      <c r="E218" s="11" t="str">
        <f t="shared" ref="E218" si="1261">IF($B218="","","Union-Hrly - Headcount")</f>
        <v>Union-Hrly - Headcount</v>
      </c>
      <c r="F218" s="11">
        <f t="shared" ca="1" si="1199"/>
        <v>2019</v>
      </c>
      <c r="G218" s="11" t="str">
        <f t="shared" si="1196"/>
        <v>004280</v>
      </c>
      <c r="H218" s="13">
        <f t="shared" ref="H218" si="1262">IF(G218="","",(IF($C218=0,0,$C218)))</f>
        <v>16</v>
      </c>
      <c r="I218" s="13">
        <f t="shared" ref="I218" si="1263">IF(H218="","",(IF($C218=0,0,$C218)))</f>
        <v>16</v>
      </c>
      <c r="J218" s="13">
        <f t="shared" ref="J218" si="1264">IF(I218="","",(IF($C218=0,0,$C218)))</f>
        <v>16</v>
      </c>
      <c r="K218" s="13">
        <f t="shared" ref="K218" si="1265">IF(J218="","",(IF($C218=0,0,$C218)))</f>
        <v>16</v>
      </c>
      <c r="L218" s="13">
        <f t="shared" ref="L218" si="1266">IF(K218="","",(IF($C218=0,0,$C218)))</f>
        <v>16</v>
      </c>
      <c r="M218" s="13">
        <f t="shared" ref="M218" si="1267">IF(L218="","",(IF($C218=0,0,$C218)))</f>
        <v>16</v>
      </c>
      <c r="N218" s="13">
        <f t="shared" ref="N218" si="1268">IF(M218="","",(IF($C218=0,0,$C218)))</f>
        <v>16</v>
      </c>
      <c r="O218" s="13">
        <f t="shared" ref="O218" si="1269">IF(N218="","",(IF($C218=0,0,$C218)))</f>
        <v>16</v>
      </c>
      <c r="P218" s="13">
        <f t="shared" ref="P218" si="1270">IF(O218="","",(IF($C218=0,0,$C218)))</f>
        <v>16</v>
      </c>
      <c r="Q218" s="13">
        <f t="shared" ref="Q218" si="1271">IF(P218="","",(IF($C218=0,0,$C218)))</f>
        <v>16</v>
      </c>
      <c r="R218" s="13">
        <f t="shared" ref="R218" si="1272">IF(Q218="","",(IF($C218=0,0,$C218)))</f>
        <v>16</v>
      </c>
      <c r="S218" s="13">
        <f t="shared" ref="S218" si="1273">IF(R218="","",(IF($C218=0,0,$C218)))</f>
        <v>16</v>
      </c>
    </row>
    <row r="219" spans="1:19" x14ac:dyDescent="0.25">
      <c r="A219" s="39" t="s">
        <v>68</v>
      </c>
      <c r="B219" s="39" t="s">
        <v>92</v>
      </c>
      <c r="C219" s="44">
        <v>34.643750000000011</v>
      </c>
      <c r="E219" s="11" t="str">
        <f t="shared" ref="E219" si="1274">IF(B219="","","Union-Hrly - Avg Hourly Rate")</f>
        <v>Union-Hrly - Avg Hourly Rate</v>
      </c>
      <c r="F219" s="11">
        <f t="shared" ca="1" si="1199"/>
        <v>2019</v>
      </c>
      <c r="G219" s="11" t="str">
        <f t="shared" si="1196"/>
        <v>004280</v>
      </c>
      <c r="H219" s="12">
        <f t="shared" ref="H219" si="1275">IF(G219="","",(IF(C219=0,0,C219)*$G$4*$H$4*$I$4*$J$4))</f>
        <v>38.99184583643752</v>
      </c>
      <c r="I219" s="12">
        <f t="shared" ref="I219" si="1276">IF(H219="","",(+H219))</f>
        <v>38.99184583643752</v>
      </c>
      <c r="J219" s="12">
        <f t="shared" ref="J219" si="1277">IF(I219="","",(+I219))</f>
        <v>38.99184583643752</v>
      </c>
      <c r="K219" s="12">
        <f t="shared" ref="K219" si="1278">IF(J219="","",(+J219))</f>
        <v>38.99184583643752</v>
      </c>
      <c r="L219" s="12">
        <f t="shared" ref="L219" si="1279">IF(K219="","",(+K219))</f>
        <v>38.99184583643752</v>
      </c>
      <c r="M219" s="12">
        <f t="shared" ref="M219" si="1280">IF(L219="","",(+L219))</f>
        <v>38.99184583643752</v>
      </c>
      <c r="N219" s="12">
        <f t="shared" ref="N219" si="1281">IF(M219="","",(+M219))</f>
        <v>38.99184583643752</v>
      </c>
      <c r="O219" s="12">
        <f t="shared" ref="O219" si="1282">IF(N219="","",(+N219))</f>
        <v>38.99184583643752</v>
      </c>
      <c r="P219" s="12">
        <f t="shared" ref="P219" si="1283">IF(O219="","",(+O219))</f>
        <v>38.99184583643752</v>
      </c>
      <c r="Q219" s="12">
        <f t="shared" ref="Q219" si="1284">IF(P219="","",(+P219))</f>
        <v>38.99184583643752</v>
      </c>
      <c r="R219" s="12">
        <f t="shared" ref="R219" si="1285">IF(Q219="","",+Q219*$R$6)</f>
        <v>40.161601211530645</v>
      </c>
      <c r="S219" s="12">
        <f t="shared" ref="S219" si="1286">IF(R219="","",+R219)</f>
        <v>40.161601211530645</v>
      </c>
    </row>
    <row r="220" spans="1:19" x14ac:dyDescent="0.25">
      <c r="A220" s="39" t="s">
        <v>68</v>
      </c>
      <c r="B220" s="39" t="s">
        <v>169</v>
      </c>
      <c r="C220" s="44"/>
      <c r="E220" s="11" t="str">
        <f t="shared" ref="E220" si="1287">IF($B220="","","Union-Hrly - Other Offdty hrs/emp")</f>
        <v>Union-Hrly - Other Offdty hrs/emp</v>
      </c>
      <c r="F220" s="11">
        <f t="shared" ca="1" si="1199"/>
        <v>2019</v>
      </c>
      <c r="G220" s="11" t="str">
        <f t="shared" si="1196"/>
        <v>004280</v>
      </c>
      <c r="H220" s="36">
        <f t="shared" ref="H220:S220" si="1288">IF(G220="","",IF(H$7="FEB",8,0))</f>
        <v>0</v>
      </c>
      <c r="I220" s="36">
        <f t="shared" si="1288"/>
        <v>8</v>
      </c>
      <c r="J220" s="36">
        <f t="shared" si="1288"/>
        <v>0</v>
      </c>
      <c r="K220" s="36">
        <f t="shared" si="1288"/>
        <v>0</v>
      </c>
      <c r="L220" s="36">
        <f t="shared" si="1288"/>
        <v>0</v>
      </c>
      <c r="M220" s="36">
        <f t="shared" si="1288"/>
        <v>0</v>
      </c>
      <c r="N220" s="36">
        <f t="shared" si="1288"/>
        <v>0</v>
      </c>
      <c r="O220" s="36">
        <f t="shared" si="1288"/>
        <v>0</v>
      </c>
      <c r="P220" s="36">
        <f t="shared" si="1288"/>
        <v>0</v>
      </c>
      <c r="Q220" s="36">
        <f t="shared" si="1288"/>
        <v>0</v>
      </c>
      <c r="R220" s="36">
        <f t="shared" si="1288"/>
        <v>0</v>
      </c>
      <c r="S220" s="36">
        <f t="shared" si="1288"/>
        <v>0</v>
      </c>
    </row>
    <row r="221" spans="1:19" x14ac:dyDescent="0.25">
      <c r="A221" s="39" t="s">
        <v>68</v>
      </c>
      <c r="B221" s="39" t="s">
        <v>141</v>
      </c>
      <c r="C221" s="44">
        <v>2720</v>
      </c>
      <c r="E221" s="11" t="str">
        <f t="shared" ref="E221" si="1289">IF($B221="","","Union-Hrly - Vacation Hours")</f>
        <v>Union-Hrly - Vacation Hours</v>
      </c>
      <c r="F221" s="11">
        <f t="shared" ca="1" si="1199"/>
        <v>2019</v>
      </c>
      <c r="G221" s="11" t="str">
        <f t="shared" si="1196"/>
        <v>004280</v>
      </c>
      <c r="H221" s="33">
        <f>IF(G221="","",($C221*'VACSICK EST'!C$50))</f>
        <v>115.10640941765111</v>
      </c>
      <c r="I221" s="33">
        <f>IF(H221="","",($C221*'VACSICK EST'!D$50))</f>
        <v>122.66093904942952</v>
      </c>
      <c r="J221" s="33">
        <f>IF(I221="","",($C221*'VACSICK EST'!E$50))</f>
        <v>130.21546868120788</v>
      </c>
      <c r="K221" s="33">
        <f>IF(J221="","",($C221*'VACSICK EST'!F$50))</f>
        <v>189.31315500364147</v>
      </c>
      <c r="L221" s="33">
        <f>IF(K221="","",($C221*'VACSICK EST'!G$50))</f>
        <v>236.48475721404091</v>
      </c>
      <c r="M221" s="33">
        <f>IF(L221="","",($C221*'VACSICK EST'!H$50))</f>
        <v>267.15502832948613</v>
      </c>
      <c r="N221" s="33">
        <f>IF(M221="","",($C221*'VACSICK EST'!I$50))</f>
        <v>309.18731201112604</v>
      </c>
      <c r="O221" s="33">
        <f>IF(N221="","",($C221*'VACSICK EST'!J$50))</f>
        <v>209.31531108944051</v>
      </c>
      <c r="P221" s="33">
        <f>IF(O221="","",($C221*'VACSICK EST'!K$50))</f>
        <v>186.37192480033573</v>
      </c>
      <c r="Q221" s="33">
        <f>IF(P221="","",($C221*'VACSICK EST'!L$50))</f>
        <v>245.99339184390598</v>
      </c>
      <c r="R221" s="33">
        <f>IF(Q221="","",($C221*'VACSICK EST'!M$50))</f>
        <v>235.84458077709613</v>
      </c>
      <c r="S221" s="33">
        <f>IF(R221="","",($C221*'VACSICK EST'!N$50))</f>
        <v>472.35172178263855</v>
      </c>
    </row>
    <row r="222" spans="1:19" x14ac:dyDescent="0.25">
      <c r="A222" s="39" t="s">
        <v>68</v>
      </c>
      <c r="B222" s="39" t="s">
        <v>95</v>
      </c>
      <c r="C222" s="44">
        <v>640</v>
      </c>
      <c r="E222" s="11" t="str">
        <f t="shared" ref="E222" si="1290">IF($B222="","","Union-Hrly - Sick Time Hours")</f>
        <v>Union-Hrly - Sick Time Hours</v>
      </c>
      <c r="F222" s="11">
        <f t="shared" ca="1" si="1199"/>
        <v>2019</v>
      </c>
      <c r="G222" s="11" t="str">
        <f t="shared" si="1196"/>
        <v>004280</v>
      </c>
      <c r="H222" s="33">
        <f>IF(G222="","",($C222*'VACSICK EST'!C$30))</f>
        <v>80.330076637959721</v>
      </c>
      <c r="I222" s="33">
        <f>IF(H222="","",($C222*'VACSICK EST'!D$30))</f>
        <v>69.207405752634003</v>
      </c>
      <c r="J222" s="33">
        <f>IF(I222="","",($C222*'VACSICK EST'!E$30))</f>
        <v>63.786124927624776</v>
      </c>
      <c r="K222" s="33">
        <f>IF(J222="","",($C222*'VACSICK EST'!F$30))</f>
        <v>56.500367005101602</v>
      </c>
      <c r="L222" s="33">
        <f>IF(K222="","",($C222*'VACSICK EST'!G$30))</f>
        <v>46.851187409673436</v>
      </c>
      <c r="M222" s="33">
        <f>IF(L222="","",($C222*'VACSICK EST'!H$30))</f>
        <v>43.486958781451875</v>
      </c>
      <c r="N222" s="33">
        <f>IF(M222="","",($C222*'VACSICK EST'!I$30))</f>
        <v>46.632352069589643</v>
      </c>
      <c r="O222" s="33">
        <f>IF(N222="","",($C222*'VACSICK EST'!J$30))</f>
        <v>50.11912848825812</v>
      </c>
      <c r="P222" s="33">
        <f>IF(O222="","",($C222*'VACSICK EST'!K$30))</f>
        <v>46.241366261973262</v>
      </c>
      <c r="Q222" s="33">
        <f>IF(P222="","",($C222*'VACSICK EST'!L$30))</f>
        <v>45.695736814030994</v>
      </c>
      <c r="R222" s="33">
        <f>IF(Q222="","",($C222*'VACSICK EST'!M$30))</f>
        <v>42.597028398444444</v>
      </c>
      <c r="S222" s="33">
        <f>IF(R222="","",($C222*'VACSICK EST'!N$30))</f>
        <v>48.552267453258139</v>
      </c>
    </row>
    <row r="223" spans="1:19" x14ac:dyDescent="0.25">
      <c r="A223" s="39" t="s">
        <v>69</v>
      </c>
      <c r="B223" s="39" t="s">
        <v>93</v>
      </c>
      <c r="C223" s="44">
        <v>3</v>
      </c>
      <c r="E223" s="11" t="str">
        <f t="shared" ref="E223" si="1291">IF($B223="","","Union-Hrly - Headcount")</f>
        <v>Union-Hrly - Headcount</v>
      </c>
      <c r="F223" s="11">
        <f t="shared" ca="1" si="1199"/>
        <v>2019</v>
      </c>
      <c r="G223" s="11" t="str">
        <f t="shared" si="1196"/>
        <v>004290</v>
      </c>
      <c r="H223" s="13">
        <f t="shared" ref="H223" si="1292">IF(G223="","",(IF($C223=0,0,$C223)))</f>
        <v>3</v>
      </c>
      <c r="I223" s="13">
        <f t="shared" ref="I223" si="1293">IF(H223="","",(IF($C223=0,0,$C223)))</f>
        <v>3</v>
      </c>
      <c r="J223" s="13">
        <f t="shared" ref="J223" si="1294">IF(I223="","",(IF($C223=0,0,$C223)))</f>
        <v>3</v>
      </c>
      <c r="K223" s="13">
        <f t="shared" ref="K223" si="1295">IF(J223="","",(IF($C223=0,0,$C223)))</f>
        <v>3</v>
      </c>
      <c r="L223" s="13">
        <f t="shared" ref="L223" si="1296">IF(K223="","",(IF($C223=0,0,$C223)))</f>
        <v>3</v>
      </c>
      <c r="M223" s="13">
        <f t="shared" ref="M223" si="1297">IF(L223="","",(IF($C223=0,0,$C223)))</f>
        <v>3</v>
      </c>
      <c r="N223" s="13">
        <f t="shared" ref="N223" si="1298">IF(M223="","",(IF($C223=0,0,$C223)))</f>
        <v>3</v>
      </c>
      <c r="O223" s="13">
        <f t="shared" ref="O223" si="1299">IF(N223="","",(IF($C223=0,0,$C223)))</f>
        <v>3</v>
      </c>
      <c r="P223" s="13">
        <f t="shared" ref="P223" si="1300">IF(O223="","",(IF($C223=0,0,$C223)))</f>
        <v>3</v>
      </c>
      <c r="Q223" s="13">
        <f t="shared" ref="Q223" si="1301">IF(P223="","",(IF($C223=0,0,$C223)))</f>
        <v>3</v>
      </c>
      <c r="R223" s="13">
        <f t="shared" ref="R223" si="1302">IF(Q223="","",(IF($C223=0,0,$C223)))</f>
        <v>3</v>
      </c>
      <c r="S223" s="13">
        <f t="shared" ref="S223" si="1303">IF(R223="","",(IF($C223=0,0,$C223)))</f>
        <v>3</v>
      </c>
    </row>
    <row r="224" spans="1:19" x14ac:dyDescent="0.25">
      <c r="A224" s="39" t="s">
        <v>69</v>
      </c>
      <c r="B224" s="39" t="s">
        <v>92</v>
      </c>
      <c r="C224" s="44">
        <v>27.673333333333332</v>
      </c>
      <c r="E224" s="11" t="str">
        <f t="shared" ref="E224" si="1304">IF(B224="","","Union-Hrly - Avg Hourly Rate")</f>
        <v>Union-Hrly - Avg Hourly Rate</v>
      </c>
      <c r="F224" s="11">
        <f t="shared" ca="1" si="1199"/>
        <v>2019</v>
      </c>
      <c r="G224" s="11" t="str">
        <f t="shared" si="1196"/>
        <v>004290</v>
      </c>
      <c r="H224" s="12">
        <f t="shared" ref="H224" si="1305">IF(G224="","",(IF(C224=0,0,C224)*$G$4*$H$4*$I$4*$J$4))</f>
        <v>31.146580468733337</v>
      </c>
      <c r="I224" s="12">
        <f t="shared" ref="I224" si="1306">IF(H224="","",(+H224))</f>
        <v>31.146580468733337</v>
      </c>
      <c r="J224" s="12">
        <f t="shared" ref="J224" si="1307">IF(I224="","",(+I224))</f>
        <v>31.146580468733337</v>
      </c>
      <c r="K224" s="12">
        <f t="shared" ref="K224" si="1308">IF(J224="","",(+J224))</f>
        <v>31.146580468733337</v>
      </c>
      <c r="L224" s="12">
        <f t="shared" ref="L224" si="1309">IF(K224="","",(+K224))</f>
        <v>31.146580468733337</v>
      </c>
      <c r="M224" s="12">
        <f t="shared" ref="M224" si="1310">IF(L224="","",(+L224))</f>
        <v>31.146580468733337</v>
      </c>
      <c r="N224" s="12">
        <f t="shared" ref="N224" si="1311">IF(M224="","",(+M224))</f>
        <v>31.146580468733337</v>
      </c>
      <c r="O224" s="12">
        <f t="shared" ref="O224" si="1312">IF(N224="","",(+N224))</f>
        <v>31.146580468733337</v>
      </c>
      <c r="P224" s="12">
        <f t="shared" ref="P224" si="1313">IF(O224="","",(+O224))</f>
        <v>31.146580468733337</v>
      </c>
      <c r="Q224" s="12">
        <f t="shared" ref="Q224" si="1314">IF(P224="","",(+P224))</f>
        <v>31.146580468733337</v>
      </c>
      <c r="R224" s="12">
        <f t="shared" ref="R224" si="1315">IF(Q224="","",+Q224*$R$6)</f>
        <v>32.080977882795338</v>
      </c>
      <c r="S224" s="12">
        <f t="shared" ref="S224" si="1316">IF(R224="","",+R224)</f>
        <v>32.080977882795338</v>
      </c>
    </row>
    <row r="225" spans="1:19" x14ac:dyDescent="0.25">
      <c r="A225" s="39" t="s">
        <v>69</v>
      </c>
      <c r="B225" s="39" t="s">
        <v>169</v>
      </c>
      <c r="C225" s="44"/>
      <c r="E225" s="11" t="str">
        <f t="shared" ref="E225" si="1317">IF($B225="","","Union-Hrly - Other Offdty hrs/emp")</f>
        <v>Union-Hrly - Other Offdty hrs/emp</v>
      </c>
      <c r="F225" s="11">
        <f t="shared" ca="1" si="1199"/>
        <v>2019</v>
      </c>
      <c r="G225" s="11" t="str">
        <f t="shared" si="1196"/>
        <v>004290</v>
      </c>
      <c r="H225" s="36">
        <f t="shared" ref="H225:S225" si="1318">IF(G225="","",IF(H$7="FEB",8,0))</f>
        <v>0</v>
      </c>
      <c r="I225" s="36">
        <f t="shared" si="1318"/>
        <v>8</v>
      </c>
      <c r="J225" s="36">
        <f t="shared" si="1318"/>
        <v>0</v>
      </c>
      <c r="K225" s="36">
        <f t="shared" si="1318"/>
        <v>0</v>
      </c>
      <c r="L225" s="36">
        <f t="shared" si="1318"/>
        <v>0</v>
      </c>
      <c r="M225" s="36">
        <f t="shared" si="1318"/>
        <v>0</v>
      </c>
      <c r="N225" s="36">
        <f t="shared" si="1318"/>
        <v>0</v>
      </c>
      <c r="O225" s="36">
        <f t="shared" si="1318"/>
        <v>0</v>
      </c>
      <c r="P225" s="36">
        <f t="shared" si="1318"/>
        <v>0</v>
      </c>
      <c r="Q225" s="36">
        <f t="shared" si="1318"/>
        <v>0</v>
      </c>
      <c r="R225" s="36">
        <f t="shared" si="1318"/>
        <v>0</v>
      </c>
      <c r="S225" s="36">
        <f t="shared" si="1318"/>
        <v>0</v>
      </c>
    </row>
    <row r="226" spans="1:19" x14ac:dyDescent="0.25">
      <c r="A226" s="39" t="s">
        <v>69</v>
      </c>
      <c r="B226" s="39" t="s">
        <v>141</v>
      </c>
      <c r="C226" s="44">
        <v>440</v>
      </c>
      <c r="E226" s="11" t="str">
        <f t="shared" ref="E226" si="1319">IF($B226="","","Union-Hrly - Vacation Hours")</f>
        <v>Union-Hrly - Vacation Hours</v>
      </c>
      <c r="F226" s="11">
        <f t="shared" ca="1" si="1199"/>
        <v>2019</v>
      </c>
      <c r="G226" s="11" t="str">
        <f t="shared" si="1196"/>
        <v>004290</v>
      </c>
      <c r="H226" s="33">
        <f>IF(G226="","",($C226*'VACSICK EST'!C$50))</f>
        <v>18.620154464620033</v>
      </c>
      <c r="I226" s="33">
        <f>IF(H226="","",($C226*'VACSICK EST'!D$50))</f>
        <v>19.842210728584185</v>
      </c>
      <c r="J226" s="33">
        <f>IF(I226="","",($C226*'VACSICK EST'!E$50))</f>
        <v>21.064266992548337</v>
      </c>
      <c r="K226" s="33">
        <f>IF(J226="","",($C226*'VACSICK EST'!F$50))</f>
        <v>30.624186838824357</v>
      </c>
      <c r="L226" s="33">
        <f>IF(K226="","",($C226*'VACSICK EST'!G$50))</f>
        <v>38.254887196388971</v>
      </c>
      <c r="M226" s="33">
        <f>IF(L226="","",($C226*'VACSICK EST'!H$50))</f>
        <v>43.216254582710988</v>
      </c>
      <c r="N226" s="33">
        <f>IF(M226="","",($C226*'VACSICK EST'!I$50))</f>
        <v>50.0155945900351</v>
      </c>
      <c r="O226" s="33">
        <f>IF(N226="","",($C226*'VACSICK EST'!J$50))</f>
        <v>33.859829735056557</v>
      </c>
      <c r="P226" s="33">
        <f>IF(O226="","",($C226*'VACSICK EST'!K$50))</f>
        <v>30.148399600054312</v>
      </c>
      <c r="Q226" s="33">
        <f>IF(P226="","",($C226*'VACSICK EST'!L$50))</f>
        <v>39.793048680631848</v>
      </c>
      <c r="R226" s="33">
        <f>IF(Q226="","",($C226*'VACSICK EST'!M$50))</f>
        <v>38.151329243353786</v>
      </c>
      <c r="S226" s="33">
        <f>IF(R226="","",($C226*'VACSICK EST'!N$50))</f>
        <v>76.409837347191527</v>
      </c>
    </row>
    <row r="227" spans="1:19" x14ac:dyDescent="0.25">
      <c r="A227" s="39" t="s">
        <v>69</v>
      </c>
      <c r="B227" s="39" t="s">
        <v>95</v>
      </c>
      <c r="C227" s="44">
        <v>120</v>
      </c>
      <c r="E227" s="11" t="str">
        <f t="shared" ref="E227" si="1320">IF($B227="","","Union-Hrly - Sick Time Hours")</f>
        <v>Union-Hrly - Sick Time Hours</v>
      </c>
      <c r="F227" s="11">
        <f t="shared" ca="1" si="1199"/>
        <v>2019</v>
      </c>
      <c r="G227" s="11" t="str">
        <f t="shared" si="1196"/>
        <v>004290</v>
      </c>
      <c r="H227" s="33">
        <f>IF(G227="","",($C227*'VACSICK EST'!C$30))</f>
        <v>15.061889369617449</v>
      </c>
      <c r="I227" s="33">
        <f>IF(H227="","",($C227*'VACSICK EST'!D$30))</f>
        <v>12.976388578618876</v>
      </c>
      <c r="J227" s="33">
        <f>IF(I227="","",($C227*'VACSICK EST'!E$30))</f>
        <v>11.959898423929646</v>
      </c>
      <c r="K227" s="33">
        <f>IF(J227="","",($C227*'VACSICK EST'!F$30))</f>
        <v>10.593818813456551</v>
      </c>
      <c r="L227" s="33">
        <f>IF(K227="","",($C227*'VACSICK EST'!G$30))</f>
        <v>8.7845976393137697</v>
      </c>
      <c r="M227" s="33">
        <f>IF(L227="","",($C227*'VACSICK EST'!H$30))</f>
        <v>8.1538047715222266</v>
      </c>
      <c r="N227" s="33">
        <f>IF(M227="","",($C227*'VACSICK EST'!I$30))</f>
        <v>8.7435660130480581</v>
      </c>
      <c r="O227" s="33">
        <f>IF(N227="","",($C227*'VACSICK EST'!J$30))</f>
        <v>9.3973365915483971</v>
      </c>
      <c r="P227" s="33">
        <f>IF(O227="","",($C227*'VACSICK EST'!K$30))</f>
        <v>8.6702561741199862</v>
      </c>
      <c r="Q227" s="33">
        <f>IF(P227="","",($C227*'VACSICK EST'!L$30))</f>
        <v>8.5679506526308113</v>
      </c>
      <c r="R227" s="33">
        <f>IF(Q227="","",($C227*'VACSICK EST'!M$30))</f>
        <v>7.9869428247083336</v>
      </c>
      <c r="S227" s="33">
        <f>IF(R227="","",($C227*'VACSICK EST'!N$30))</f>
        <v>9.1035501474859011</v>
      </c>
    </row>
    <row r="228" spans="1:19" x14ac:dyDescent="0.25">
      <c r="A228" s="39" t="s">
        <v>70</v>
      </c>
      <c r="B228" s="39" t="s">
        <v>93</v>
      </c>
      <c r="C228" s="44">
        <v>10</v>
      </c>
      <c r="E228" s="11" t="str">
        <f t="shared" ref="E228" si="1321">IF($B228="","","Union-Hrly - Headcount")</f>
        <v>Union-Hrly - Headcount</v>
      </c>
      <c r="F228" s="11">
        <f t="shared" ca="1" si="1199"/>
        <v>2019</v>
      </c>
      <c r="G228" s="11" t="str">
        <f t="shared" si="1196"/>
        <v>004370</v>
      </c>
      <c r="H228" s="13">
        <f t="shared" ref="H228" si="1322">IF(G228="","",(IF($C228=0,0,$C228)))</f>
        <v>10</v>
      </c>
      <c r="I228" s="13">
        <f t="shared" ref="I228" si="1323">IF(H228="","",(IF($C228=0,0,$C228)))</f>
        <v>10</v>
      </c>
      <c r="J228" s="13">
        <f t="shared" ref="J228" si="1324">IF(I228="","",(IF($C228=0,0,$C228)))</f>
        <v>10</v>
      </c>
      <c r="K228" s="13">
        <f t="shared" ref="K228" si="1325">IF(J228="","",(IF($C228=0,0,$C228)))</f>
        <v>10</v>
      </c>
      <c r="L228" s="13">
        <f t="shared" ref="L228" si="1326">IF(K228="","",(IF($C228=0,0,$C228)))</f>
        <v>10</v>
      </c>
      <c r="M228" s="13">
        <f t="shared" ref="M228" si="1327">IF(L228="","",(IF($C228=0,0,$C228)))</f>
        <v>10</v>
      </c>
      <c r="N228" s="13">
        <f t="shared" ref="N228" si="1328">IF(M228="","",(IF($C228=0,0,$C228)))</f>
        <v>10</v>
      </c>
      <c r="O228" s="13">
        <f t="shared" ref="O228" si="1329">IF(N228="","",(IF($C228=0,0,$C228)))</f>
        <v>10</v>
      </c>
      <c r="P228" s="13">
        <f t="shared" ref="P228" si="1330">IF(O228="","",(IF($C228=0,0,$C228)))</f>
        <v>10</v>
      </c>
      <c r="Q228" s="13">
        <f t="shared" ref="Q228" si="1331">IF(P228="","",(IF($C228=0,0,$C228)))</f>
        <v>10</v>
      </c>
      <c r="R228" s="13">
        <f t="shared" ref="R228" si="1332">IF(Q228="","",(IF($C228=0,0,$C228)))</f>
        <v>10</v>
      </c>
      <c r="S228" s="13">
        <f t="shared" ref="S228" si="1333">IF(R228="","",(IF($C228=0,0,$C228)))</f>
        <v>10</v>
      </c>
    </row>
    <row r="229" spans="1:19" x14ac:dyDescent="0.25">
      <c r="A229" s="39" t="s">
        <v>70</v>
      </c>
      <c r="B229" s="39" t="s">
        <v>92</v>
      </c>
      <c r="C229" s="44">
        <v>31.666000000000004</v>
      </c>
      <c r="E229" s="11" t="str">
        <f t="shared" ref="E229" si="1334">IF(B229="","","Union-Hrly - Avg Hourly Rate")</f>
        <v>Union-Hrly - Avg Hourly Rate</v>
      </c>
      <c r="F229" s="11">
        <f t="shared" ca="1" si="1199"/>
        <v>2019</v>
      </c>
      <c r="G229" s="11" t="str">
        <f t="shared" si="1196"/>
        <v>004370</v>
      </c>
      <c r="H229" s="12">
        <f t="shared" ref="H229" si="1335">IF(G229="","",(IF(C229=0,0,C229)*$G$4*$H$4*$I$4*$J$4))</f>
        <v>35.640361977460003</v>
      </c>
      <c r="I229" s="12">
        <f t="shared" ref="I229" si="1336">IF(H229="","",(+H229))</f>
        <v>35.640361977460003</v>
      </c>
      <c r="J229" s="12">
        <f t="shared" ref="J229" si="1337">IF(I229="","",(+I229))</f>
        <v>35.640361977460003</v>
      </c>
      <c r="K229" s="12">
        <f t="shared" ref="K229" si="1338">IF(J229="","",(+J229))</f>
        <v>35.640361977460003</v>
      </c>
      <c r="L229" s="12">
        <f t="shared" ref="L229" si="1339">IF(K229="","",(+K229))</f>
        <v>35.640361977460003</v>
      </c>
      <c r="M229" s="12">
        <f t="shared" ref="M229" si="1340">IF(L229="","",(+L229))</f>
        <v>35.640361977460003</v>
      </c>
      <c r="N229" s="12">
        <f t="shared" ref="N229" si="1341">IF(M229="","",(+M229))</f>
        <v>35.640361977460003</v>
      </c>
      <c r="O229" s="12">
        <f t="shared" ref="O229" si="1342">IF(N229="","",(+N229))</f>
        <v>35.640361977460003</v>
      </c>
      <c r="P229" s="12">
        <f t="shared" ref="P229" si="1343">IF(O229="","",(+O229))</f>
        <v>35.640361977460003</v>
      </c>
      <c r="Q229" s="12">
        <f t="shared" ref="Q229" si="1344">IF(P229="","",(+P229))</f>
        <v>35.640361977460003</v>
      </c>
      <c r="R229" s="12">
        <f t="shared" ref="R229" si="1345">IF(Q229="","",+Q229*$R$6)</f>
        <v>36.709572836783806</v>
      </c>
      <c r="S229" s="12">
        <f t="shared" ref="S229" si="1346">IF(R229="","",+R229)</f>
        <v>36.709572836783806</v>
      </c>
    </row>
    <row r="230" spans="1:19" x14ac:dyDescent="0.25">
      <c r="A230" s="39" t="s">
        <v>70</v>
      </c>
      <c r="B230" s="39" t="s">
        <v>169</v>
      </c>
      <c r="C230" s="44"/>
      <c r="E230" s="11" t="str">
        <f t="shared" ref="E230" si="1347">IF($B230="","","Union-Hrly - Other Offdty hrs/emp")</f>
        <v>Union-Hrly - Other Offdty hrs/emp</v>
      </c>
      <c r="F230" s="11">
        <f t="shared" ca="1" si="1199"/>
        <v>2019</v>
      </c>
      <c r="G230" s="11" t="str">
        <f t="shared" si="1196"/>
        <v>004370</v>
      </c>
      <c r="H230" s="36">
        <f t="shared" ref="H230:S230" si="1348">IF(G230="","",IF(H$7="FEB",8,0))</f>
        <v>0</v>
      </c>
      <c r="I230" s="36">
        <f t="shared" si="1348"/>
        <v>8</v>
      </c>
      <c r="J230" s="36">
        <f t="shared" si="1348"/>
        <v>0</v>
      </c>
      <c r="K230" s="36">
        <f t="shared" si="1348"/>
        <v>0</v>
      </c>
      <c r="L230" s="36">
        <f t="shared" si="1348"/>
        <v>0</v>
      </c>
      <c r="M230" s="36">
        <f t="shared" si="1348"/>
        <v>0</v>
      </c>
      <c r="N230" s="36">
        <f t="shared" si="1348"/>
        <v>0</v>
      </c>
      <c r="O230" s="36">
        <f t="shared" si="1348"/>
        <v>0</v>
      </c>
      <c r="P230" s="36">
        <f t="shared" si="1348"/>
        <v>0</v>
      </c>
      <c r="Q230" s="36">
        <f t="shared" si="1348"/>
        <v>0</v>
      </c>
      <c r="R230" s="36">
        <f t="shared" si="1348"/>
        <v>0</v>
      </c>
      <c r="S230" s="36">
        <f t="shared" si="1348"/>
        <v>0</v>
      </c>
    </row>
    <row r="231" spans="1:19" x14ac:dyDescent="0.25">
      <c r="A231" s="39" t="s">
        <v>70</v>
      </c>
      <c r="B231" s="39" t="s">
        <v>141</v>
      </c>
      <c r="C231" s="44">
        <v>1560</v>
      </c>
      <c r="E231" s="11" t="str">
        <f t="shared" ref="E231" si="1349">IF($B231="","","Union-Hrly - Vacation Hours")</f>
        <v>Union-Hrly - Vacation Hours</v>
      </c>
      <c r="F231" s="11">
        <f t="shared" ca="1" si="1199"/>
        <v>2019</v>
      </c>
      <c r="G231" s="11" t="str">
        <f t="shared" si="1196"/>
        <v>004370</v>
      </c>
      <c r="H231" s="33">
        <f>IF(G231="","",($C231*'VACSICK EST'!C$50))</f>
        <v>66.016911283652846</v>
      </c>
      <c r="I231" s="33">
        <f>IF(H231="","",($C231*'VACSICK EST'!D$50))</f>
        <v>70.349656219525741</v>
      </c>
      <c r="J231" s="33">
        <f>IF(I231="","",($C231*'VACSICK EST'!E$50))</f>
        <v>74.682401155398651</v>
      </c>
      <c r="K231" s="33">
        <f>IF(J231="","",($C231*'VACSICK EST'!F$50))</f>
        <v>108.57666242855908</v>
      </c>
      <c r="L231" s="33">
        <f>IF(K231="","",($C231*'VACSICK EST'!G$50))</f>
        <v>135.63096369628818</v>
      </c>
      <c r="M231" s="33">
        <f>IF(L231="","",($C231*'VACSICK EST'!H$50))</f>
        <v>153.22126624779352</v>
      </c>
      <c r="N231" s="33">
        <f>IF(M231="","",($C231*'VACSICK EST'!I$50))</f>
        <v>177.32801718285171</v>
      </c>
      <c r="O231" s="33">
        <f>IF(N231="","",($C231*'VACSICK EST'!J$50))</f>
        <v>120.04848724247324</v>
      </c>
      <c r="P231" s="33">
        <f>IF(O231="","",($C231*'VACSICK EST'!K$50))</f>
        <v>106.88978040019256</v>
      </c>
      <c r="Q231" s="33">
        <f>IF(P231="","",($C231*'VACSICK EST'!L$50))</f>
        <v>141.08444532224019</v>
      </c>
      <c r="R231" s="33">
        <f>IF(Q231="","",($C231*'VACSICK EST'!M$50))</f>
        <v>135.2638036809816</v>
      </c>
      <c r="S231" s="33">
        <f>IF(R231="","",($C231*'VACSICK EST'!N$50))</f>
        <v>270.90760514004268</v>
      </c>
    </row>
    <row r="232" spans="1:19" x14ac:dyDescent="0.25">
      <c r="A232" s="39" t="s">
        <v>70</v>
      </c>
      <c r="B232" s="39" t="s">
        <v>95</v>
      </c>
      <c r="C232" s="44">
        <v>400</v>
      </c>
      <c r="E232" s="11" t="str">
        <f t="shared" ref="E232" si="1350">IF($B232="","","Union-Hrly - Sick Time Hours")</f>
        <v>Union-Hrly - Sick Time Hours</v>
      </c>
      <c r="F232" s="11">
        <f t="shared" ca="1" si="1199"/>
        <v>2019</v>
      </c>
      <c r="G232" s="11" t="str">
        <f t="shared" si="1196"/>
        <v>004370</v>
      </c>
      <c r="H232" s="33">
        <f>IF(G232="","",($C232*'VACSICK EST'!C$30))</f>
        <v>50.206297898724827</v>
      </c>
      <c r="I232" s="33">
        <f>IF(H232="","",($C232*'VACSICK EST'!D$30))</f>
        <v>43.254628595396248</v>
      </c>
      <c r="J232" s="33">
        <f>IF(I232="","",($C232*'VACSICK EST'!E$30))</f>
        <v>39.866328079765481</v>
      </c>
      <c r="K232" s="33">
        <f>IF(J232="","",($C232*'VACSICK EST'!F$30))</f>
        <v>35.3127293781885</v>
      </c>
      <c r="L232" s="33">
        <f>IF(K232="","",($C232*'VACSICK EST'!G$30))</f>
        <v>29.281992131045897</v>
      </c>
      <c r="M232" s="33">
        <f>IF(L232="","",($C232*'VACSICK EST'!H$30))</f>
        <v>27.179349238407426</v>
      </c>
      <c r="N232" s="33">
        <f>IF(M232="","",($C232*'VACSICK EST'!I$30))</f>
        <v>29.145220043493524</v>
      </c>
      <c r="O232" s="33">
        <f>IF(N232="","",($C232*'VACSICK EST'!J$30))</f>
        <v>31.324455305161326</v>
      </c>
      <c r="P232" s="33">
        <f>IF(O232="","",($C232*'VACSICK EST'!K$30))</f>
        <v>28.900853913733286</v>
      </c>
      <c r="Q232" s="33">
        <f>IF(P232="","",($C232*'VACSICK EST'!L$30))</f>
        <v>28.559835508769371</v>
      </c>
      <c r="R232" s="33">
        <f>IF(Q232="","",($C232*'VACSICK EST'!M$30))</f>
        <v>26.623142749027778</v>
      </c>
      <c r="S232" s="33">
        <f>IF(R232="","",($C232*'VACSICK EST'!N$30))</f>
        <v>30.345167158286333</v>
      </c>
    </row>
    <row r="233" spans="1:19" x14ac:dyDescent="0.25">
      <c r="A233" s="39" t="s">
        <v>73</v>
      </c>
      <c r="B233" s="39" t="s">
        <v>93</v>
      </c>
      <c r="C233" s="44">
        <v>6</v>
      </c>
      <c r="E233" s="11" t="str">
        <f t="shared" ref="E233" si="1351">IF($B233="","","Union-Hrly - Headcount")</f>
        <v>Union-Hrly - Headcount</v>
      </c>
      <c r="F233" s="11">
        <f t="shared" ca="1" si="1199"/>
        <v>2019</v>
      </c>
      <c r="G233" s="11" t="str">
        <f t="shared" si="1196"/>
        <v>004450</v>
      </c>
      <c r="H233" s="13">
        <f t="shared" ref="H233" si="1352">IF(G233="","",(IF($C233=0,0,$C233)))</f>
        <v>6</v>
      </c>
      <c r="I233" s="13">
        <f t="shared" ref="I233" si="1353">IF(H233="","",(IF($C233=0,0,$C233)))</f>
        <v>6</v>
      </c>
      <c r="J233" s="13">
        <f t="shared" ref="J233" si="1354">IF(I233="","",(IF($C233=0,0,$C233)))</f>
        <v>6</v>
      </c>
      <c r="K233" s="13">
        <f t="shared" ref="K233" si="1355">IF(J233="","",(IF($C233=0,0,$C233)))</f>
        <v>6</v>
      </c>
      <c r="L233" s="13">
        <f t="shared" ref="L233" si="1356">IF(K233="","",(IF($C233=0,0,$C233)))</f>
        <v>6</v>
      </c>
      <c r="M233" s="13">
        <f t="shared" ref="M233" si="1357">IF(L233="","",(IF($C233=0,0,$C233)))</f>
        <v>6</v>
      </c>
      <c r="N233" s="13">
        <f t="shared" ref="N233" si="1358">IF(M233="","",(IF($C233=0,0,$C233)))</f>
        <v>6</v>
      </c>
      <c r="O233" s="13">
        <f t="shared" ref="O233" si="1359">IF(N233="","",(IF($C233=0,0,$C233)))</f>
        <v>6</v>
      </c>
      <c r="P233" s="13">
        <f t="shared" ref="P233" si="1360">IF(O233="","",(IF($C233=0,0,$C233)))</f>
        <v>6</v>
      </c>
      <c r="Q233" s="13">
        <f t="shared" ref="Q233" si="1361">IF(P233="","",(IF($C233=0,0,$C233)))</f>
        <v>6</v>
      </c>
      <c r="R233" s="13">
        <f t="shared" ref="R233" si="1362">IF(Q233="","",(IF($C233=0,0,$C233)))</f>
        <v>6</v>
      </c>
      <c r="S233" s="13">
        <f t="shared" ref="S233" si="1363">IF(R233="","",(IF($C233=0,0,$C233)))</f>
        <v>6</v>
      </c>
    </row>
    <row r="234" spans="1:19" x14ac:dyDescent="0.25">
      <c r="A234" s="39" t="s">
        <v>73</v>
      </c>
      <c r="B234" s="39" t="s">
        <v>92</v>
      </c>
      <c r="C234" s="44">
        <v>34.633333333333333</v>
      </c>
      <c r="E234" s="11" t="str">
        <f t="shared" ref="E234" si="1364">IF(B234="","","Union-Hrly - Avg Hourly Rate")</f>
        <v>Union-Hrly - Avg Hourly Rate</v>
      </c>
      <c r="F234" s="11">
        <f t="shared" ca="1" si="1199"/>
        <v>2019</v>
      </c>
      <c r="G234" s="11" t="str">
        <f t="shared" si="1196"/>
        <v>004450</v>
      </c>
      <c r="H234" s="12">
        <f t="shared" ref="H234" si="1365">IF(G234="","",(IF(C234=0,0,C234)*$G$4*$H$4*$I$4*$J$4))</f>
        <v>38.980121786333342</v>
      </c>
      <c r="I234" s="12">
        <f t="shared" ref="I234" si="1366">IF(H234="","",(+H234))</f>
        <v>38.980121786333342</v>
      </c>
      <c r="J234" s="12">
        <f t="shared" ref="J234" si="1367">IF(I234="","",(+I234))</f>
        <v>38.980121786333342</v>
      </c>
      <c r="K234" s="12">
        <f t="shared" ref="K234" si="1368">IF(J234="","",(+J234))</f>
        <v>38.980121786333342</v>
      </c>
      <c r="L234" s="12">
        <f t="shared" ref="L234" si="1369">IF(K234="","",(+K234))</f>
        <v>38.980121786333342</v>
      </c>
      <c r="M234" s="12">
        <f t="shared" ref="M234" si="1370">IF(L234="","",(+L234))</f>
        <v>38.980121786333342</v>
      </c>
      <c r="N234" s="12">
        <f t="shared" ref="N234" si="1371">IF(M234="","",(+M234))</f>
        <v>38.980121786333342</v>
      </c>
      <c r="O234" s="12">
        <f t="shared" ref="O234" si="1372">IF(N234="","",(+N234))</f>
        <v>38.980121786333342</v>
      </c>
      <c r="P234" s="12">
        <f t="shared" ref="P234" si="1373">IF(O234="","",(+O234))</f>
        <v>38.980121786333342</v>
      </c>
      <c r="Q234" s="12">
        <f t="shared" ref="Q234" si="1374">IF(P234="","",(+P234))</f>
        <v>38.980121786333342</v>
      </c>
      <c r="R234" s="12">
        <f t="shared" ref="R234" si="1375">IF(Q234="","",+Q234*$R$6)</f>
        <v>40.149525439923345</v>
      </c>
      <c r="S234" s="12">
        <f t="shared" ref="S234" si="1376">IF(R234="","",+R234)</f>
        <v>40.149525439923345</v>
      </c>
    </row>
    <row r="235" spans="1:19" x14ac:dyDescent="0.25">
      <c r="A235" s="39" t="s">
        <v>73</v>
      </c>
      <c r="B235" s="39" t="s">
        <v>169</v>
      </c>
      <c r="C235" s="44"/>
      <c r="E235" s="11" t="str">
        <f t="shared" ref="E235" si="1377">IF($B235="","","Union-Hrly - Other Offdty hrs/emp")</f>
        <v>Union-Hrly - Other Offdty hrs/emp</v>
      </c>
      <c r="F235" s="11">
        <f t="shared" ca="1" si="1199"/>
        <v>2019</v>
      </c>
      <c r="G235" s="11" t="str">
        <f t="shared" si="1196"/>
        <v>004450</v>
      </c>
      <c r="H235" s="36">
        <f t="shared" ref="H235:S235" si="1378">IF(G235="","",IF(H$7="FEB",8,0))</f>
        <v>0</v>
      </c>
      <c r="I235" s="36">
        <f t="shared" si="1378"/>
        <v>8</v>
      </c>
      <c r="J235" s="36">
        <f t="shared" si="1378"/>
        <v>0</v>
      </c>
      <c r="K235" s="36">
        <f t="shared" si="1378"/>
        <v>0</v>
      </c>
      <c r="L235" s="36">
        <f t="shared" si="1378"/>
        <v>0</v>
      </c>
      <c r="M235" s="36">
        <f t="shared" si="1378"/>
        <v>0</v>
      </c>
      <c r="N235" s="36">
        <f t="shared" si="1378"/>
        <v>0</v>
      </c>
      <c r="O235" s="36">
        <f t="shared" si="1378"/>
        <v>0</v>
      </c>
      <c r="P235" s="36">
        <f t="shared" si="1378"/>
        <v>0</v>
      </c>
      <c r="Q235" s="36">
        <f t="shared" si="1378"/>
        <v>0</v>
      </c>
      <c r="R235" s="36">
        <f t="shared" si="1378"/>
        <v>0</v>
      </c>
      <c r="S235" s="36">
        <f t="shared" si="1378"/>
        <v>0</v>
      </c>
    </row>
    <row r="236" spans="1:19" x14ac:dyDescent="0.25">
      <c r="A236" s="39" t="s">
        <v>73</v>
      </c>
      <c r="B236" s="39" t="s">
        <v>141</v>
      </c>
      <c r="C236" s="44">
        <v>1120</v>
      </c>
      <c r="E236" s="11" t="str">
        <f t="shared" ref="E236" si="1379">IF($B236="","","Union-Hrly - Vacation Hours")</f>
        <v>Union-Hrly - Vacation Hours</v>
      </c>
      <c r="F236" s="11">
        <f t="shared" ca="1" si="1199"/>
        <v>2019</v>
      </c>
      <c r="G236" s="11" t="str">
        <f t="shared" si="1196"/>
        <v>004450</v>
      </c>
      <c r="H236" s="33">
        <f>IF(G236="","",($C236*'VACSICK EST'!C$50))</f>
        <v>47.396756819032809</v>
      </c>
      <c r="I236" s="33">
        <f>IF(H236="","",($C236*'VACSICK EST'!D$50))</f>
        <v>50.507445490941564</v>
      </c>
      <c r="J236" s="33">
        <f>IF(I236="","",($C236*'VACSICK EST'!E$50))</f>
        <v>53.618134162850311</v>
      </c>
      <c r="K236" s="33">
        <f>IF(J236="","",($C236*'VACSICK EST'!F$50))</f>
        <v>77.952475589734718</v>
      </c>
      <c r="L236" s="33">
        <f>IF(K236="","",($C236*'VACSICK EST'!G$50))</f>
        <v>97.376076499899199</v>
      </c>
      <c r="M236" s="33">
        <f>IF(L236="","",($C236*'VACSICK EST'!H$50))</f>
        <v>110.00501166508252</v>
      </c>
      <c r="N236" s="33">
        <f>IF(M236="","",($C236*'VACSICK EST'!I$50))</f>
        <v>127.31242259281662</v>
      </c>
      <c r="O236" s="33">
        <f>IF(N236="","",($C236*'VACSICK EST'!J$50))</f>
        <v>86.188657507416693</v>
      </c>
      <c r="P236" s="33">
        <f>IF(O236="","",($C236*'VACSICK EST'!K$50))</f>
        <v>76.741380800138245</v>
      </c>
      <c r="Q236" s="33">
        <f>IF(P236="","",($C236*'VACSICK EST'!L$50))</f>
        <v>101.29139664160834</v>
      </c>
      <c r="R236" s="33">
        <f>IF(Q236="","",($C236*'VACSICK EST'!M$50))</f>
        <v>97.11247443762781</v>
      </c>
      <c r="S236" s="33">
        <f>IF(R236="","",($C236*'VACSICK EST'!N$50))</f>
        <v>194.49776779285116</v>
      </c>
    </row>
    <row r="237" spans="1:19" x14ac:dyDescent="0.25">
      <c r="A237" s="39" t="s">
        <v>73</v>
      </c>
      <c r="B237" s="39" t="s">
        <v>95</v>
      </c>
      <c r="C237" s="44">
        <v>240</v>
      </c>
      <c r="E237" s="11" t="str">
        <f t="shared" ref="E237" si="1380">IF($B237="","","Union-Hrly - Sick Time Hours")</f>
        <v>Union-Hrly - Sick Time Hours</v>
      </c>
      <c r="F237" s="11">
        <f t="shared" ca="1" si="1199"/>
        <v>2019</v>
      </c>
      <c r="G237" s="11" t="str">
        <f t="shared" si="1196"/>
        <v>004450</v>
      </c>
      <c r="H237" s="33">
        <f>IF(G237="","",($C237*'VACSICK EST'!C$30))</f>
        <v>30.123778739234897</v>
      </c>
      <c r="I237" s="33">
        <f>IF(H237="","",($C237*'VACSICK EST'!D$30))</f>
        <v>25.952777157237751</v>
      </c>
      <c r="J237" s="33">
        <f>IF(I237="","",($C237*'VACSICK EST'!E$30))</f>
        <v>23.919796847859292</v>
      </c>
      <c r="K237" s="33">
        <f>IF(J237="","",($C237*'VACSICK EST'!F$30))</f>
        <v>21.187637626913101</v>
      </c>
      <c r="L237" s="33">
        <f>IF(K237="","",($C237*'VACSICK EST'!G$30))</f>
        <v>17.569195278627539</v>
      </c>
      <c r="M237" s="33">
        <f>IF(L237="","",($C237*'VACSICK EST'!H$30))</f>
        <v>16.307609543044453</v>
      </c>
      <c r="N237" s="33">
        <f>IF(M237="","",($C237*'VACSICK EST'!I$30))</f>
        <v>17.487132026096116</v>
      </c>
      <c r="O237" s="33">
        <f>IF(N237="","",($C237*'VACSICK EST'!J$30))</f>
        <v>18.794673183096794</v>
      </c>
      <c r="P237" s="33">
        <f>IF(O237="","",($C237*'VACSICK EST'!K$30))</f>
        <v>17.340512348239972</v>
      </c>
      <c r="Q237" s="33">
        <f>IF(P237="","",($C237*'VACSICK EST'!L$30))</f>
        <v>17.135901305261623</v>
      </c>
      <c r="R237" s="33">
        <f>IF(Q237="","",($C237*'VACSICK EST'!M$30))</f>
        <v>15.973885649416667</v>
      </c>
      <c r="S237" s="33">
        <f>IF(R237="","",($C237*'VACSICK EST'!N$30))</f>
        <v>18.207100294971802</v>
      </c>
    </row>
    <row r="238" spans="1:19" x14ac:dyDescent="0.25">
      <c r="A238" s="39" t="s">
        <v>74</v>
      </c>
      <c r="B238" s="39" t="s">
        <v>93</v>
      </c>
      <c r="C238" s="44">
        <v>16</v>
      </c>
      <c r="E238" s="11" t="str">
        <f t="shared" ref="E238" si="1381">IF($B238="","","Union-Hrly - Headcount")</f>
        <v>Union-Hrly - Headcount</v>
      </c>
      <c r="F238" s="11">
        <f t="shared" ca="1" si="1199"/>
        <v>2019</v>
      </c>
      <c r="G238" s="11" t="str">
        <f t="shared" si="1196"/>
        <v>004470</v>
      </c>
      <c r="H238" s="13">
        <f t="shared" ref="H238" si="1382">IF(G238="","",(IF($C238=0,0,$C238)))</f>
        <v>16</v>
      </c>
      <c r="I238" s="13">
        <f t="shared" ref="I238" si="1383">IF(H238="","",(IF($C238=0,0,$C238)))</f>
        <v>16</v>
      </c>
      <c r="J238" s="13">
        <f t="shared" ref="J238" si="1384">IF(I238="","",(IF($C238=0,0,$C238)))</f>
        <v>16</v>
      </c>
      <c r="K238" s="13">
        <f t="shared" ref="K238" si="1385">IF(J238="","",(IF($C238=0,0,$C238)))</f>
        <v>16</v>
      </c>
      <c r="L238" s="13">
        <f t="shared" ref="L238" si="1386">IF(K238="","",(IF($C238=0,0,$C238)))</f>
        <v>16</v>
      </c>
      <c r="M238" s="13">
        <f t="shared" ref="M238" si="1387">IF(L238="","",(IF($C238=0,0,$C238)))</f>
        <v>16</v>
      </c>
      <c r="N238" s="13">
        <f t="shared" ref="N238" si="1388">IF(M238="","",(IF($C238=0,0,$C238)))</f>
        <v>16</v>
      </c>
      <c r="O238" s="13">
        <f t="shared" ref="O238" si="1389">IF(N238="","",(IF($C238=0,0,$C238)))</f>
        <v>16</v>
      </c>
      <c r="P238" s="13">
        <f t="shared" ref="P238" si="1390">IF(O238="","",(IF($C238=0,0,$C238)))</f>
        <v>16</v>
      </c>
      <c r="Q238" s="13">
        <f t="shared" ref="Q238" si="1391">IF(P238="","",(IF($C238=0,0,$C238)))</f>
        <v>16</v>
      </c>
      <c r="R238" s="13">
        <f t="shared" ref="R238" si="1392">IF(Q238="","",(IF($C238=0,0,$C238)))</f>
        <v>16</v>
      </c>
      <c r="S238" s="13">
        <f t="shared" ref="S238" si="1393">IF(R238="","",(IF($C238=0,0,$C238)))</f>
        <v>16</v>
      </c>
    </row>
    <row r="239" spans="1:19" x14ac:dyDescent="0.25">
      <c r="A239" s="39" t="s">
        <v>74</v>
      </c>
      <c r="B239" s="39" t="s">
        <v>92</v>
      </c>
      <c r="C239" s="44">
        <v>34.784999999999997</v>
      </c>
      <c r="E239" s="11" t="str">
        <f t="shared" ref="E239" si="1394">IF(B239="","","Union-Hrly - Avg Hourly Rate")</f>
        <v>Union-Hrly - Avg Hourly Rate</v>
      </c>
      <c r="F239" s="11">
        <f t="shared" ca="1" si="1199"/>
        <v>2019</v>
      </c>
      <c r="G239" s="11" t="str">
        <f t="shared" si="1196"/>
        <v>004470</v>
      </c>
      <c r="H239" s="12">
        <f t="shared" ref="H239" si="1395">IF(G239="","",(IF(C239=0,0,C239)*$G$4*$H$4*$I$4*$J$4))</f>
        <v>39.150823955850008</v>
      </c>
      <c r="I239" s="12">
        <f t="shared" ref="I239" si="1396">IF(H239="","",(+H239))</f>
        <v>39.150823955850008</v>
      </c>
      <c r="J239" s="12">
        <f t="shared" ref="J239" si="1397">IF(I239="","",(+I239))</f>
        <v>39.150823955850008</v>
      </c>
      <c r="K239" s="12">
        <f t="shared" ref="K239" si="1398">IF(J239="","",(+J239))</f>
        <v>39.150823955850008</v>
      </c>
      <c r="L239" s="12">
        <f t="shared" ref="L239" si="1399">IF(K239="","",(+K239))</f>
        <v>39.150823955850008</v>
      </c>
      <c r="M239" s="12">
        <f t="shared" ref="M239" si="1400">IF(L239="","",(+L239))</f>
        <v>39.150823955850008</v>
      </c>
      <c r="N239" s="12">
        <f t="shared" ref="N239" si="1401">IF(M239="","",(+M239))</f>
        <v>39.150823955850008</v>
      </c>
      <c r="O239" s="12">
        <f t="shared" ref="O239" si="1402">IF(N239="","",(+N239))</f>
        <v>39.150823955850008</v>
      </c>
      <c r="P239" s="12">
        <f t="shared" ref="P239" si="1403">IF(O239="","",(+O239))</f>
        <v>39.150823955850008</v>
      </c>
      <c r="Q239" s="12">
        <f t="shared" ref="Q239" si="1404">IF(P239="","",(+P239))</f>
        <v>39.150823955850008</v>
      </c>
      <c r="R239" s="12">
        <f t="shared" ref="R239" si="1405">IF(Q239="","",+Q239*$R$6)</f>
        <v>40.325348674525507</v>
      </c>
      <c r="S239" s="12">
        <f t="shared" ref="S239" si="1406">IF(R239="","",+R239)</f>
        <v>40.325348674525507</v>
      </c>
    </row>
    <row r="240" spans="1:19" x14ac:dyDescent="0.25">
      <c r="A240" s="39" t="s">
        <v>74</v>
      </c>
      <c r="B240" s="39" t="s">
        <v>169</v>
      </c>
      <c r="C240" s="44"/>
      <c r="E240" s="11" t="str">
        <f t="shared" ref="E240" si="1407">IF($B240="","","Union-Hrly - Other Offdty hrs/emp")</f>
        <v>Union-Hrly - Other Offdty hrs/emp</v>
      </c>
      <c r="F240" s="11">
        <f t="shared" ca="1" si="1199"/>
        <v>2019</v>
      </c>
      <c r="G240" s="11" t="str">
        <f t="shared" si="1196"/>
        <v>004470</v>
      </c>
      <c r="H240" s="36">
        <f t="shared" ref="H240:S240" si="1408">IF(G240="","",IF(H$7="FEB",8,0))</f>
        <v>0</v>
      </c>
      <c r="I240" s="36">
        <f t="shared" si="1408"/>
        <v>8</v>
      </c>
      <c r="J240" s="36">
        <f t="shared" si="1408"/>
        <v>0</v>
      </c>
      <c r="K240" s="36">
        <f t="shared" si="1408"/>
        <v>0</v>
      </c>
      <c r="L240" s="36">
        <f t="shared" si="1408"/>
        <v>0</v>
      </c>
      <c r="M240" s="36">
        <f t="shared" si="1408"/>
        <v>0</v>
      </c>
      <c r="N240" s="36">
        <f t="shared" si="1408"/>
        <v>0</v>
      </c>
      <c r="O240" s="36">
        <f t="shared" si="1408"/>
        <v>0</v>
      </c>
      <c r="P240" s="36">
        <f t="shared" si="1408"/>
        <v>0</v>
      </c>
      <c r="Q240" s="36">
        <f t="shared" si="1408"/>
        <v>0</v>
      </c>
      <c r="R240" s="36">
        <f t="shared" si="1408"/>
        <v>0</v>
      </c>
      <c r="S240" s="36">
        <f t="shared" si="1408"/>
        <v>0</v>
      </c>
    </row>
    <row r="241" spans="1:19" x14ac:dyDescent="0.25">
      <c r="A241" s="39" t="s">
        <v>74</v>
      </c>
      <c r="B241" s="39" t="s">
        <v>141</v>
      </c>
      <c r="C241" s="44">
        <v>2760</v>
      </c>
      <c r="E241" s="11" t="str">
        <f t="shared" ref="E241" si="1409">IF($B241="","","Union-Hrly - Vacation Hours")</f>
        <v>Union-Hrly - Vacation Hours</v>
      </c>
      <c r="F241" s="11">
        <f t="shared" ca="1" si="1199"/>
        <v>2019</v>
      </c>
      <c r="G241" s="11" t="str">
        <f t="shared" si="1196"/>
        <v>004470</v>
      </c>
      <c r="H241" s="33">
        <f>IF(G241="","",($C241*'VACSICK EST'!C$50))</f>
        <v>116.79915073261657</v>
      </c>
      <c r="I241" s="33">
        <f>IF(H241="","",($C241*'VACSICK EST'!D$50))</f>
        <v>124.46477638839171</v>
      </c>
      <c r="J241" s="33">
        <f>IF(I241="","",($C241*'VACSICK EST'!E$50))</f>
        <v>132.13040204416683</v>
      </c>
      <c r="K241" s="33">
        <f>IF(J241="","",($C241*'VACSICK EST'!F$50))</f>
        <v>192.09717198898915</v>
      </c>
      <c r="L241" s="33">
        <f>IF(K241="","",($C241*'VACSICK EST'!G$50))</f>
        <v>239.96247423189445</v>
      </c>
      <c r="M241" s="33">
        <f>IF(L241="","",($C241*'VACSICK EST'!H$50))</f>
        <v>271.08377874609619</v>
      </c>
      <c r="N241" s="33">
        <f>IF(M241="","",($C241*'VACSICK EST'!I$50))</f>
        <v>313.73418424658382</v>
      </c>
      <c r="O241" s="33">
        <f>IF(N241="","",($C241*'VACSICK EST'!J$50))</f>
        <v>212.39347742899113</v>
      </c>
      <c r="P241" s="33">
        <f>IF(O241="","",($C241*'VACSICK EST'!K$50))</f>
        <v>189.11268840034069</v>
      </c>
      <c r="Q241" s="33">
        <f>IF(P241="","",($C241*'VACSICK EST'!L$50))</f>
        <v>249.61094172396341</v>
      </c>
      <c r="R241" s="33">
        <f>IF(Q241="","",($C241*'VACSICK EST'!M$50))</f>
        <v>239.31288343558282</v>
      </c>
      <c r="S241" s="33">
        <f>IF(R241="","",($C241*'VACSICK EST'!N$50))</f>
        <v>479.29807063238326</v>
      </c>
    </row>
    <row r="242" spans="1:19" x14ac:dyDescent="0.25">
      <c r="A242" s="39" t="s">
        <v>74</v>
      </c>
      <c r="B242" s="39" t="s">
        <v>95</v>
      </c>
      <c r="C242" s="44">
        <v>640</v>
      </c>
      <c r="E242" s="11" t="str">
        <f t="shared" ref="E242" si="1410">IF($B242="","","Union-Hrly - Sick Time Hours")</f>
        <v>Union-Hrly - Sick Time Hours</v>
      </c>
      <c r="F242" s="11">
        <f t="shared" ca="1" si="1199"/>
        <v>2019</v>
      </c>
      <c r="G242" s="11" t="str">
        <f t="shared" si="1196"/>
        <v>004470</v>
      </c>
      <c r="H242" s="33">
        <f>IF(G242="","",($C242*'VACSICK EST'!C$30))</f>
        <v>80.330076637959721</v>
      </c>
      <c r="I242" s="33">
        <f>IF(H242="","",($C242*'VACSICK EST'!D$30))</f>
        <v>69.207405752634003</v>
      </c>
      <c r="J242" s="33">
        <f>IF(I242="","",($C242*'VACSICK EST'!E$30))</f>
        <v>63.786124927624776</v>
      </c>
      <c r="K242" s="33">
        <f>IF(J242="","",($C242*'VACSICK EST'!F$30))</f>
        <v>56.500367005101602</v>
      </c>
      <c r="L242" s="33">
        <f>IF(K242="","",($C242*'VACSICK EST'!G$30))</f>
        <v>46.851187409673436</v>
      </c>
      <c r="M242" s="33">
        <f>IF(L242="","",($C242*'VACSICK EST'!H$30))</f>
        <v>43.486958781451875</v>
      </c>
      <c r="N242" s="33">
        <f>IF(M242="","",($C242*'VACSICK EST'!I$30))</f>
        <v>46.632352069589643</v>
      </c>
      <c r="O242" s="33">
        <f>IF(N242="","",($C242*'VACSICK EST'!J$30))</f>
        <v>50.11912848825812</v>
      </c>
      <c r="P242" s="33">
        <f>IF(O242="","",($C242*'VACSICK EST'!K$30))</f>
        <v>46.241366261973262</v>
      </c>
      <c r="Q242" s="33">
        <f>IF(P242="","",($C242*'VACSICK EST'!L$30))</f>
        <v>45.695736814030994</v>
      </c>
      <c r="R242" s="33">
        <f>IF(Q242="","",($C242*'VACSICK EST'!M$30))</f>
        <v>42.597028398444444</v>
      </c>
      <c r="S242" s="33">
        <f>IF(R242="","",($C242*'VACSICK EST'!N$30))</f>
        <v>48.552267453258139</v>
      </c>
    </row>
    <row r="243" spans="1:19" x14ac:dyDescent="0.25">
      <c r="A243" s="39" t="s">
        <v>76</v>
      </c>
      <c r="B243" s="39" t="s">
        <v>93</v>
      </c>
      <c r="C243" s="44">
        <v>13</v>
      </c>
      <c r="E243" s="11" t="str">
        <f t="shared" ref="E243" si="1411">IF($B243="","","Union-Hrly - Headcount")</f>
        <v>Union-Hrly - Headcount</v>
      </c>
      <c r="F243" s="11">
        <f t="shared" ca="1" si="1199"/>
        <v>2019</v>
      </c>
      <c r="G243" s="11" t="str">
        <f t="shared" si="1196"/>
        <v>004480</v>
      </c>
      <c r="H243" s="13">
        <f t="shared" ref="H243" si="1412">IF(G243="","",(IF($C243=0,0,$C243)))</f>
        <v>13</v>
      </c>
      <c r="I243" s="13">
        <f t="shared" ref="I243" si="1413">IF(H243="","",(IF($C243=0,0,$C243)))</f>
        <v>13</v>
      </c>
      <c r="J243" s="13">
        <f t="shared" ref="J243" si="1414">IF(I243="","",(IF($C243=0,0,$C243)))</f>
        <v>13</v>
      </c>
      <c r="K243" s="13">
        <f t="shared" ref="K243" si="1415">IF(J243="","",(IF($C243=0,0,$C243)))</f>
        <v>13</v>
      </c>
      <c r="L243" s="13">
        <f t="shared" ref="L243" si="1416">IF(K243="","",(IF($C243=0,0,$C243)))</f>
        <v>13</v>
      </c>
      <c r="M243" s="13">
        <f t="shared" ref="M243" si="1417">IF(L243="","",(IF($C243=0,0,$C243)))</f>
        <v>13</v>
      </c>
      <c r="N243" s="13">
        <f t="shared" ref="N243" si="1418">IF(M243="","",(IF($C243=0,0,$C243)))</f>
        <v>13</v>
      </c>
      <c r="O243" s="13">
        <f t="shared" ref="O243" si="1419">IF(N243="","",(IF($C243=0,0,$C243)))</f>
        <v>13</v>
      </c>
      <c r="P243" s="13">
        <f t="shared" ref="P243" si="1420">IF(O243="","",(IF($C243=0,0,$C243)))</f>
        <v>13</v>
      </c>
      <c r="Q243" s="13">
        <f t="shared" ref="Q243" si="1421">IF(P243="","",(IF($C243=0,0,$C243)))</f>
        <v>13</v>
      </c>
      <c r="R243" s="13">
        <f t="shared" ref="R243" si="1422">IF(Q243="","",(IF($C243=0,0,$C243)))</f>
        <v>13</v>
      </c>
      <c r="S243" s="13">
        <f t="shared" ref="S243" si="1423">IF(R243="","",(IF($C243=0,0,$C243)))</f>
        <v>13</v>
      </c>
    </row>
    <row r="244" spans="1:19" x14ac:dyDescent="0.25">
      <c r="A244" s="39" t="s">
        <v>76</v>
      </c>
      <c r="B244" s="39" t="s">
        <v>92</v>
      </c>
      <c r="C244" s="44">
        <v>32.433076923076925</v>
      </c>
      <c r="E244" s="11" t="str">
        <f t="shared" ref="E244" si="1424">IF(B244="","","Union-Hrly - Avg Hourly Rate")</f>
        <v>Union-Hrly - Avg Hourly Rate</v>
      </c>
      <c r="F244" s="11">
        <f t="shared" ca="1" si="1199"/>
        <v>2019</v>
      </c>
      <c r="G244" s="11" t="str">
        <f t="shared" si="1196"/>
        <v>004480</v>
      </c>
      <c r="H244" s="12">
        <f t="shared" ref="H244" si="1425">IF(G244="","",(IF(C244=0,0,C244)*$G$4*$H$4*$I$4*$J$4))</f>
        <v>36.50371381233078</v>
      </c>
      <c r="I244" s="12">
        <f t="shared" ref="I244" si="1426">IF(H244="","",(+H244))</f>
        <v>36.50371381233078</v>
      </c>
      <c r="J244" s="12">
        <f t="shared" ref="J244" si="1427">IF(I244="","",(+I244))</f>
        <v>36.50371381233078</v>
      </c>
      <c r="K244" s="12">
        <f t="shared" ref="K244" si="1428">IF(J244="","",(+J244))</f>
        <v>36.50371381233078</v>
      </c>
      <c r="L244" s="12">
        <f t="shared" ref="L244" si="1429">IF(K244="","",(+K244))</f>
        <v>36.50371381233078</v>
      </c>
      <c r="M244" s="12">
        <f t="shared" ref="M244" si="1430">IF(L244="","",(+L244))</f>
        <v>36.50371381233078</v>
      </c>
      <c r="N244" s="12">
        <f t="shared" ref="N244" si="1431">IF(M244="","",(+M244))</f>
        <v>36.50371381233078</v>
      </c>
      <c r="O244" s="12">
        <f t="shared" ref="O244" si="1432">IF(N244="","",(+N244))</f>
        <v>36.50371381233078</v>
      </c>
      <c r="P244" s="12">
        <f t="shared" ref="P244" si="1433">IF(O244="","",(+O244))</f>
        <v>36.50371381233078</v>
      </c>
      <c r="Q244" s="12">
        <f t="shared" ref="Q244" si="1434">IF(P244="","",(+P244))</f>
        <v>36.50371381233078</v>
      </c>
      <c r="R244" s="12">
        <f t="shared" ref="R244" si="1435">IF(Q244="","",+Q244*$R$6)</f>
        <v>37.598825226700704</v>
      </c>
      <c r="S244" s="12">
        <f t="shared" ref="S244" si="1436">IF(R244="","",+R244)</f>
        <v>37.598825226700704</v>
      </c>
    </row>
    <row r="245" spans="1:19" x14ac:dyDescent="0.25">
      <c r="A245" s="39" t="s">
        <v>76</v>
      </c>
      <c r="B245" s="39" t="s">
        <v>169</v>
      </c>
      <c r="C245" s="44"/>
      <c r="E245" s="11" t="str">
        <f t="shared" ref="E245" si="1437">IF($B245="","","Union-Hrly - Other Offdty hrs/emp")</f>
        <v>Union-Hrly - Other Offdty hrs/emp</v>
      </c>
      <c r="F245" s="11">
        <f t="shared" ca="1" si="1199"/>
        <v>2019</v>
      </c>
      <c r="G245" s="11" t="str">
        <f t="shared" si="1196"/>
        <v>004480</v>
      </c>
      <c r="H245" s="36">
        <f t="shared" ref="H245:S245" si="1438">IF(G245="","",IF(H$7="FEB",8,0))</f>
        <v>0</v>
      </c>
      <c r="I245" s="36">
        <f t="shared" si="1438"/>
        <v>8</v>
      </c>
      <c r="J245" s="36">
        <f t="shared" si="1438"/>
        <v>0</v>
      </c>
      <c r="K245" s="36">
        <f t="shared" si="1438"/>
        <v>0</v>
      </c>
      <c r="L245" s="36">
        <f t="shared" si="1438"/>
        <v>0</v>
      </c>
      <c r="M245" s="36">
        <f t="shared" si="1438"/>
        <v>0</v>
      </c>
      <c r="N245" s="36">
        <f t="shared" si="1438"/>
        <v>0</v>
      </c>
      <c r="O245" s="36">
        <f t="shared" si="1438"/>
        <v>0</v>
      </c>
      <c r="P245" s="36">
        <f t="shared" si="1438"/>
        <v>0</v>
      </c>
      <c r="Q245" s="36">
        <f t="shared" si="1438"/>
        <v>0</v>
      </c>
      <c r="R245" s="36">
        <f t="shared" si="1438"/>
        <v>0</v>
      </c>
      <c r="S245" s="36">
        <f t="shared" si="1438"/>
        <v>0</v>
      </c>
    </row>
    <row r="246" spans="1:19" x14ac:dyDescent="0.25">
      <c r="A246" s="39" t="s">
        <v>76</v>
      </c>
      <c r="B246" s="39" t="s">
        <v>141</v>
      </c>
      <c r="C246" s="44">
        <v>2000</v>
      </c>
      <c r="E246" s="11" t="str">
        <f t="shared" ref="E246" si="1439">IF($B246="","","Union-Hrly - Vacation Hours")</f>
        <v>Union-Hrly - Vacation Hours</v>
      </c>
      <c r="F246" s="11">
        <f t="shared" ca="1" si="1199"/>
        <v>2019</v>
      </c>
      <c r="G246" s="11" t="str">
        <f t="shared" si="1196"/>
        <v>004480</v>
      </c>
      <c r="H246" s="33">
        <f>IF(G246="","",($C246*'VACSICK EST'!C$50))</f>
        <v>84.637065748272875</v>
      </c>
      <c r="I246" s="33">
        <f>IF(H246="","",($C246*'VACSICK EST'!D$50))</f>
        <v>90.191866948109933</v>
      </c>
      <c r="J246" s="33">
        <f>IF(I246="","",($C246*'VACSICK EST'!E$50))</f>
        <v>95.746668147946977</v>
      </c>
      <c r="K246" s="33">
        <f>IF(J246="","",($C246*'VACSICK EST'!F$50))</f>
        <v>139.20084926738343</v>
      </c>
      <c r="L246" s="33">
        <f>IF(K246="","",($C246*'VACSICK EST'!G$50))</f>
        <v>173.88585089267713</v>
      </c>
      <c r="M246" s="33">
        <f>IF(L246="","",($C246*'VACSICK EST'!H$50))</f>
        <v>196.4375208305045</v>
      </c>
      <c r="N246" s="33">
        <f>IF(M246="","",($C246*'VACSICK EST'!I$50))</f>
        <v>227.34361177288682</v>
      </c>
      <c r="O246" s="33">
        <f>IF(N246="","",($C246*'VACSICK EST'!J$50))</f>
        <v>153.90831697752981</v>
      </c>
      <c r="P246" s="33">
        <f>IF(O246="","",($C246*'VACSICK EST'!K$50))</f>
        <v>137.03818000024685</v>
      </c>
      <c r="Q246" s="33">
        <f>IF(P246="","",($C246*'VACSICK EST'!L$50))</f>
        <v>180.87749400287203</v>
      </c>
      <c r="R246" s="33">
        <f>IF(Q246="","",($C246*'VACSICK EST'!M$50))</f>
        <v>173.41513292433538</v>
      </c>
      <c r="S246" s="33">
        <f>IF(R246="","",($C246*'VACSICK EST'!N$50))</f>
        <v>347.31744248723425</v>
      </c>
    </row>
    <row r="247" spans="1:19" x14ac:dyDescent="0.25">
      <c r="A247" s="39" t="s">
        <v>76</v>
      </c>
      <c r="B247" s="39" t="s">
        <v>95</v>
      </c>
      <c r="C247" s="44">
        <v>520</v>
      </c>
      <c r="E247" s="11" t="str">
        <f t="shared" ref="E247" si="1440">IF($B247="","","Union-Hrly - Sick Time Hours")</f>
        <v>Union-Hrly - Sick Time Hours</v>
      </c>
      <c r="F247" s="11">
        <f t="shared" ca="1" si="1199"/>
        <v>2019</v>
      </c>
      <c r="G247" s="11" t="str">
        <f t="shared" si="1196"/>
        <v>004480</v>
      </c>
      <c r="H247" s="33">
        <f>IF(G247="","",($C247*'VACSICK EST'!C$30))</f>
        <v>65.268187268342274</v>
      </c>
      <c r="I247" s="33">
        <f>IF(H247="","",($C247*'VACSICK EST'!D$30))</f>
        <v>56.231017174015122</v>
      </c>
      <c r="J247" s="33">
        <f>IF(I247="","",($C247*'VACSICK EST'!E$30))</f>
        <v>51.826226503695132</v>
      </c>
      <c r="K247" s="33">
        <f>IF(J247="","",($C247*'VACSICK EST'!F$30))</f>
        <v>45.906548191645051</v>
      </c>
      <c r="L247" s="33">
        <f>IF(K247="","",($C247*'VACSICK EST'!G$30))</f>
        <v>38.06658977035967</v>
      </c>
      <c r="M247" s="33">
        <f>IF(L247="","",($C247*'VACSICK EST'!H$30))</f>
        <v>35.33315400992965</v>
      </c>
      <c r="N247" s="33">
        <f>IF(M247="","",($C247*'VACSICK EST'!I$30))</f>
        <v>37.888786056541583</v>
      </c>
      <c r="O247" s="33">
        <f>IF(N247="","",($C247*'VACSICK EST'!J$30))</f>
        <v>40.721791896709725</v>
      </c>
      <c r="P247" s="33">
        <f>IF(O247="","",($C247*'VACSICK EST'!K$30))</f>
        <v>37.57111008785327</v>
      </c>
      <c r="Q247" s="33">
        <f>IF(P247="","",($C247*'VACSICK EST'!L$30))</f>
        <v>37.127786161400181</v>
      </c>
      <c r="R247" s="33">
        <f>IF(Q247="","",($C247*'VACSICK EST'!M$30))</f>
        <v>34.610085573736114</v>
      </c>
      <c r="S247" s="33">
        <f>IF(R247="","",($C247*'VACSICK EST'!N$30))</f>
        <v>39.448717305772234</v>
      </c>
    </row>
    <row r="248" spans="1:19" x14ac:dyDescent="0.25">
      <c r="A248" s="39" t="s">
        <v>77</v>
      </c>
      <c r="B248" s="39" t="s">
        <v>93</v>
      </c>
      <c r="C248" s="44">
        <v>8</v>
      </c>
      <c r="E248" s="11" t="str">
        <f t="shared" ref="E248" si="1441">IF($B248="","","Union-Hrly - Headcount")</f>
        <v>Union-Hrly - Headcount</v>
      </c>
      <c r="F248" s="11">
        <f t="shared" ca="1" si="1199"/>
        <v>2019</v>
      </c>
      <c r="G248" s="11" t="str">
        <f t="shared" si="1196"/>
        <v>004485</v>
      </c>
      <c r="H248" s="13">
        <f t="shared" ref="H248" si="1442">IF(G248="","",(IF($C248=0,0,$C248)))</f>
        <v>8</v>
      </c>
      <c r="I248" s="13">
        <f t="shared" ref="I248" si="1443">IF(H248="","",(IF($C248=0,0,$C248)))</f>
        <v>8</v>
      </c>
      <c r="J248" s="13">
        <f t="shared" ref="J248" si="1444">IF(I248="","",(IF($C248=0,0,$C248)))</f>
        <v>8</v>
      </c>
      <c r="K248" s="13">
        <f t="shared" ref="K248" si="1445">IF(J248="","",(IF($C248=0,0,$C248)))</f>
        <v>8</v>
      </c>
      <c r="L248" s="13">
        <f t="shared" ref="L248" si="1446">IF(K248="","",(IF($C248=0,0,$C248)))</f>
        <v>8</v>
      </c>
      <c r="M248" s="13">
        <f t="shared" ref="M248" si="1447">IF(L248="","",(IF($C248=0,0,$C248)))</f>
        <v>8</v>
      </c>
      <c r="N248" s="13">
        <f t="shared" ref="N248" si="1448">IF(M248="","",(IF($C248=0,0,$C248)))</f>
        <v>8</v>
      </c>
      <c r="O248" s="13">
        <f t="shared" ref="O248" si="1449">IF(N248="","",(IF($C248=0,0,$C248)))</f>
        <v>8</v>
      </c>
      <c r="P248" s="13">
        <f t="shared" ref="P248" si="1450">IF(O248="","",(IF($C248=0,0,$C248)))</f>
        <v>8</v>
      </c>
      <c r="Q248" s="13">
        <f t="shared" ref="Q248" si="1451">IF(P248="","",(IF($C248=0,0,$C248)))</f>
        <v>8</v>
      </c>
      <c r="R248" s="13">
        <f t="shared" ref="R248" si="1452">IF(Q248="","",(IF($C248=0,0,$C248)))</f>
        <v>8</v>
      </c>
      <c r="S248" s="13">
        <f t="shared" ref="S248" si="1453">IF(R248="","",(IF($C248=0,0,$C248)))</f>
        <v>8</v>
      </c>
    </row>
    <row r="249" spans="1:19" x14ac:dyDescent="0.25">
      <c r="A249" s="39" t="s">
        <v>77</v>
      </c>
      <c r="B249" s="39" t="s">
        <v>92</v>
      </c>
      <c r="C249" s="44">
        <v>35.358750000000001</v>
      </c>
      <c r="E249" s="11" t="str">
        <f t="shared" ref="E249" si="1454">IF(B249="","","Union-Hrly - Avg Hourly Rate")</f>
        <v>Union-Hrly - Avg Hourly Rate</v>
      </c>
      <c r="F249" s="11">
        <f t="shared" ca="1" si="1199"/>
        <v>2019</v>
      </c>
      <c r="G249" s="11" t="str">
        <f t="shared" si="1196"/>
        <v>004485</v>
      </c>
      <c r="H249" s="12">
        <f t="shared" ref="H249" si="1455">IF(G249="","",(IF(C249=0,0,C249)*$G$4*$H$4*$I$4*$J$4))</f>
        <v>39.7965846355875</v>
      </c>
      <c r="I249" s="12">
        <f t="shared" ref="I249" si="1456">IF(H249="","",(+H249))</f>
        <v>39.7965846355875</v>
      </c>
      <c r="J249" s="12">
        <f t="shared" ref="J249" si="1457">IF(I249="","",(+I249))</f>
        <v>39.7965846355875</v>
      </c>
      <c r="K249" s="12">
        <f t="shared" ref="K249" si="1458">IF(J249="","",(+J249))</f>
        <v>39.7965846355875</v>
      </c>
      <c r="L249" s="12">
        <f t="shared" ref="L249" si="1459">IF(K249="","",(+K249))</f>
        <v>39.7965846355875</v>
      </c>
      <c r="M249" s="12">
        <f t="shared" ref="M249" si="1460">IF(L249="","",(+L249))</f>
        <v>39.7965846355875</v>
      </c>
      <c r="N249" s="12">
        <f t="shared" ref="N249" si="1461">IF(M249="","",(+M249))</f>
        <v>39.7965846355875</v>
      </c>
      <c r="O249" s="12">
        <f t="shared" ref="O249" si="1462">IF(N249="","",(+N249))</f>
        <v>39.7965846355875</v>
      </c>
      <c r="P249" s="12">
        <f t="shared" ref="P249" si="1463">IF(O249="","",(+O249))</f>
        <v>39.7965846355875</v>
      </c>
      <c r="Q249" s="12">
        <f t="shared" ref="Q249" si="1464">IF(P249="","",(+P249))</f>
        <v>39.7965846355875</v>
      </c>
      <c r="R249" s="12">
        <f t="shared" ref="R249" si="1465">IF(Q249="","",+Q249*$R$6)</f>
        <v>40.990482174655128</v>
      </c>
      <c r="S249" s="12">
        <f t="shared" ref="S249" si="1466">IF(R249="","",+R249)</f>
        <v>40.990482174655128</v>
      </c>
    </row>
    <row r="250" spans="1:19" x14ac:dyDescent="0.25">
      <c r="A250" s="39" t="s">
        <v>77</v>
      </c>
      <c r="B250" s="39" t="s">
        <v>169</v>
      </c>
      <c r="C250" s="44"/>
      <c r="E250" s="11" t="str">
        <f t="shared" ref="E250" si="1467">IF($B250="","","Union-Hrly - Other Offdty hrs/emp")</f>
        <v>Union-Hrly - Other Offdty hrs/emp</v>
      </c>
      <c r="F250" s="11">
        <f t="shared" ca="1" si="1199"/>
        <v>2019</v>
      </c>
      <c r="G250" s="11" t="str">
        <f t="shared" si="1196"/>
        <v>004485</v>
      </c>
      <c r="H250" s="36">
        <f t="shared" ref="H250:S250" si="1468">IF(G250="","",IF(H$7="FEB",8,0))</f>
        <v>0</v>
      </c>
      <c r="I250" s="36">
        <f t="shared" si="1468"/>
        <v>8</v>
      </c>
      <c r="J250" s="36">
        <f t="shared" si="1468"/>
        <v>0</v>
      </c>
      <c r="K250" s="36">
        <f t="shared" si="1468"/>
        <v>0</v>
      </c>
      <c r="L250" s="36">
        <f t="shared" si="1468"/>
        <v>0</v>
      </c>
      <c r="M250" s="36">
        <f t="shared" si="1468"/>
        <v>0</v>
      </c>
      <c r="N250" s="36">
        <f t="shared" si="1468"/>
        <v>0</v>
      </c>
      <c r="O250" s="36">
        <f t="shared" si="1468"/>
        <v>0</v>
      </c>
      <c r="P250" s="36">
        <f t="shared" si="1468"/>
        <v>0</v>
      </c>
      <c r="Q250" s="36">
        <f t="shared" si="1468"/>
        <v>0</v>
      </c>
      <c r="R250" s="36">
        <f t="shared" si="1468"/>
        <v>0</v>
      </c>
      <c r="S250" s="36">
        <f t="shared" si="1468"/>
        <v>0</v>
      </c>
    </row>
    <row r="251" spans="1:19" x14ac:dyDescent="0.25">
      <c r="A251" s="39" t="s">
        <v>77</v>
      </c>
      <c r="B251" s="39" t="s">
        <v>141</v>
      </c>
      <c r="C251" s="44">
        <v>1440</v>
      </c>
      <c r="E251" s="11" t="str">
        <f t="shared" ref="E251" si="1469">IF($B251="","","Union-Hrly - Vacation Hours")</f>
        <v>Union-Hrly - Vacation Hours</v>
      </c>
      <c r="F251" s="11">
        <f t="shared" ca="1" si="1199"/>
        <v>2019</v>
      </c>
      <c r="G251" s="11" t="str">
        <f t="shared" si="1196"/>
        <v>004485</v>
      </c>
      <c r="H251" s="33">
        <f>IF(G251="","",($C251*'VACSICK EST'!C$50))</f>
        <v>60.938687338756466</v>
      </c>
      <c r="I251" s="33">
        <f>IF(H251="","",($C251*'VACSICK EST'!D$50))</f>
        <v>64.938144202639151</v>
      </c>
      <c r="J251" s="33">
        <f>IF(I251="","",($C251*'VACSICK EST'!E$50))</f>
        <v>68.937601066521822</v>
      </c>
      <c r="K251" s="33">
        <f>IF(J251="","",($C251*'VACSICK EST'!F$50))</f>
        <v>100.22461147251607</v>
      </c>
      <c r="L251" s="33">
        <f>IF(K251="","",($C251*'VACSICK EST'!G$50))</f>
        <v>125.19781264272754</v>
      </c>
      <c r="M251" s="33">
        <f>IF(L251="","",($C251*'VACSICK EST'!H$50))</f>
        <v>141.43501499796324</v>
      </c>
      <c r="N251" s="33">
        <f>IF(M251="","",($C251*'VACSICK EST'!I$50))</f>
        <v>163.6874004764785</v>
      </c>
      <c r="O251" s="33">
        <f>IF(N251="","",($C251*'VACSICK EST'!J$50))</f>
        <v>110.81398822382145</v>
      </c>
      <c r="P251" s="33">
        <f>IF(O251="","",($C251*'VACSICK EST'!K$50))</f>
        <v>98.667489600177746</v>
      </c>
      <c r="Q251" s="33">
        <f>IF(P251="","",($C251*'VACSICK EST'!L$50))</f>
        <v>130.23179568206785</v>
      </c>
      <c r="R251" s="33">
        <f>IF(Q251="","",($C251*'VACSICK EST'!M$50))</f>
        <v>124.85889570552148</v>
      </c>
      <c r="S251" s="33">
        <f>IF(R251="","",($C251*'VACSICK EST'!N$50))</f>
        <v>250.06855859080864</v>
      </c>
    </row>
    <row r="252" spans="1:19" x14ac:dyDescent="0.25">
      <c r="A252" s="39" t="s">
        <v>77</v>
      </c>
      <c r="B252" s="39" t="s">
        <v>95</v>
      </c>
      <c r="C252" s="44">
        <v>320</v>
      </c>
      <c r="E252" s="11" t="str">
        <f t="shared" ref="E252" si="1470">IF($B252="","","Union-Hrly - Sick Time Hours")</f>
        <v>Union-Hrly - Sick Time Hours</v>
      </c>
      <c r="F252" s="11">
        <f t="shared" ca="1" si="1199"/>
        <v>2019</v>
      </c>
      <c r="G252" s="11" t="str">
        <f t="shared" si="1196"/>
        <v>004485</v>
      </c>
      <c r="H252" s="33">
        <f>IF(G252="","",($C252*'VACSICK EST'!C$30))</f>
        <v>40.16503831897986</v>
      </c>
      <c r="I252" s="33">
        <f>IF(H252="","",($C252*'VACSICK EST'!D$30))</f>
        <v>34.603702876317001</v>
      </c>
      <c r="J252" s="33">
        <f>IF(I252="","",($C252*'VACSICK EST'!E$30))</f>
        <v>31.893062463812388</v>
      </c>
      <c r="K252" s="33">
        <f>IF(J252="","",($C252*'VACSICK EST'!F$30))</f>
        <v>28.250183502550801</v>
      </c>
      <c r="L252" s="33">
        <f>IF(K252="","",($C252*'VACSICK EST'!G$30))</f>
        <v>23.425593704836718</v>
      </c>
      <c r="M252" s="33">
        <f>IF(L252="","",($C252*'VACSICK EST'!H$30))</f>
        <v>21.743479390725938</v>
      </c>
      <c r="N252" s="33">
        <f>IF(M252="","",($C252*'VACSICK EST'!I$30))</f>
        <v>23.316176034794822</v>
      </c>
      <c r="O252" s="33">
        <f>IF(N252="","",($C252*'VACSICK EST'!J$30))</f>
        <v>25.05956424412906</v>
      </c>
      <c r="P252" s="33">
        <f>IF(O252="","",($C252*'VACSICK EST'!K$30))</f>
        <v>23.120683130986631</v>
      </c>
      <c r="Q252" s="33">
        <f>IF(P252="","",($C252*'VACSICK EST'!L$30))</f>
        <v>22.847868407015497</v>
      </c>
      <c r="R252" s="33">
        <f>IF(Q252="","",($C252*'VACSICK EST'!M$30))</f>
        <v>21.298514199222222</v>
      </c>
      <c r="S252" s="33">
        <f>IF(R252="","",($C252*'VACSICK EST'!N$30))</f>
        <v>24.27613372662907</v>
      </c>
    </row>
    <row r="253" spans="1:19" x14ac:dyDescent="0.25">
      <c r="A253" s="39" t="s">
        <v>79</v>
      </c>
      <c r="B253" s="39" t="s">
        <v>93</v>
      </c>
      <c r="C253" s="44">
        <v>7</v>
      </c>
      <c r="E253" s="11" t="str">
        <f t="shared" ref="E253" si="1471">IF($B253="","","Union-Hrly - Headcount")</f>
        <v>Union-Hrly - Headcount</v>
      </c>
      <c r="F253" s="11">
        <f t="shared" ca="1" si="1199"/>
        <v>2019</v>
      </c>
      <c r="G253" s="11" t="str">
        <f t="shared" si="1196"/>
        <v>004500</v>
      </c>
      <c r="H253" s="13">
        <f t="shared" ref="H253" si="1472">IF(G253="","",(IF($C253=0,0,$C253)))</f>
        <v>7</v>
      </c>
      <c r="I253" s="13">
        <f t="shared" ref="I253" si="1473">IF(H253="","",(IF($C253=0,0,$C253)))</f>
        <v>7</v>
      </c>
      <c r="J253" s="13">
        <f t="shared" ref="J253" si="1474">IF(I253="","",(IF($C253=0,0,$C253)))</f>
        <v>7</v>
      </c>
      <c r="K253" s="13">
        <f t="shared" ref="K253" si="1475">IF(J253="","",(IF($C253=0,0,$C253)))</f>
        <v>7</v>
      </c>
      <c r="L253" s="13">
        <f t="shared" ref="L253" si="1476">IF(K253="","",(IF($C253=0,0,$C253)))</f>
        <v>7</v>
      </c>
      <c r="M253" s="13">
        <f t="shared" ref="M253" si="1477">IF(L253="","",(IF($C253=0,0,$C253)))</f>
        <v>7</v>
      </c>
      <c r="N253" s="13">
        <f t="shared" ref="N253" si="1478">IF(M253="","",(IF($C253=0,0,$C253)))</f>
        <v>7</v>
      </c>
      <c r="O253" s="13">
        <f t="shared" ref="O253" si="1479">IF(N253="","",(IF($C253=0,0,$C253)))</f>
        <v>7</v>
      </c>
      <c r="P253" s="13">
        <f t="shared" ref="P253" si="1480">IF(O253="","",(IF($C253=0,0,$C253)))</f>
        <v>7</v>
      </c>
      <c r="Q253" s="13">
        <f t="shared" ref="Q253" si="1481">IF(P253="","",(IF($C253=0,0,$C253)))</f>
        <v>7</v>
      </c>
      <c r="R253" s="13">
        <f t="shared" ref="R253" si="1482">IF(Q253="","",(IF($C253=0,0,$C253)))</f>
        <v>7</v>
      </c>
      <c r="S253" s="13">
        <f t="shared" ref="S253" si="1483">IF(R253="","",(IF($C253=0,0,$C253)))</f>
        <v>7</v>
      </c>
    </row>
    <row r="254" spans="1:19" x14ac:dyDescent="0.25">
      <c r="A254" s="39" t="s">
        <v>79</v>
      </c>
      <c r="B254" s="39" t="s">
        <v>92</v>
      </c>
      <c r="C254" s="44">
        <v>34.849999999999994</v>
      </c>
      <c r="E254" s="11" t="str">
        <f t="shared" ref="E254" si="1484">IF(B254="","","Union-Hrly - Avg Hourly Rate")</f>
        <v>Union-Hrly - Avg Hourly Rate</v>
      </c>
      <c r="F254" s="11">
        <f t="shared" ca="1" si="1199"/>
        <v>2019</v>
      </c>
      <c r="G254" s="11" t="str">
        <f t="shared" si="1196"/>
        <v>004500</v>
      </c>
      <c r="H254" s="12">
        <f t="shared" ref="H254" si="1485">IF(G254="","",(IF(C254=0,0,C254)*$G$4*$H$4*$I$4*$J$4))</f>
        <v>39.223982028499996</v>
      </c>
      <c r="I254" s="12">
        <f t="shared" ref="I254" si="1486">IF(H254="","",(+H254))</f>
        <v>39.223982028499996</v>
      </c>
      <c r="J254" s="12">
        <f t="shared" ref="J254" si="1487">IF(I254="","",(+I254))</f>
        <v>39.223982028499996</v>
      </c>
      <c r="K254" s="12">
        <f t="shared" ref="K254" si="1488">IF(J254="","",(+J254))</f>
        <v>39.223982028499996</v>
      </c>
      <c r="L254" s="12">
        <f t="shared" ref="L254" si="1489">IF(K254="","",(+K254))</f>
        <v>39.223982028499996</v>
      </c>
      <c r="M254" s="12">
        <f t="shared" ref="M254" si="1490">IF(L254="","",(+L254))</f>
        <v>39.223982028499996</v>
      </c>
      <c r="N254" s="12">
        <f t="shared" ref="N254" si="1491">IF(M254="","",(+M254))</f>
        <v>39.223982028499996</v>
      </c>
      <c r="O254" s="12">
        <f t="shared" ref="O254" si="1492">IF(N254="","",(+N254))</f>
        <v>39.223982028499996</v>
      </c>
      <c r="P254" s="12">
        <f t="shared" ref="P254" si="1493">IF(O254="","",(+O254))</f>
        <v>39.223982028499996</v>
      </c>
      <c r="Q254" s="12">
        <f t="shared" ref="Q254" si="1494">IF(P254="","",(+P254))</f>
        <v>39.223982028499996</v>
      </c>
      <c r="R254" s="12">
        <f t="shared" ref="R254" si="1495">IF(Q254="","",+Q254*$R$6)</f>
        <v>40.400701489355001</v>
      </c>
      <c r="S254" s="12">
        <f t="shared" ref="S254" si="1496">IF(R254="","",+R254)</f>
        <v>40.400701489355001</v>
      </c>
    </row>
    <row r="255" spans="1:19" x14ac:dyDescent="0.25">
      <c r="A255" s="39" t="s">
        <v>79</v>
      </c>
      <c r="B255" s="39" t="s">
        <v>169</v>
      </c>
      <c r="C255" s="44"/>
      <c r="E255" s="11" t="str">
        <f t="shared" ref="E255" si="1497">IF($B255="","","Union-Hrly - Other Offdty hrs/emp")</f>
        <v>Union-Hrly - Other Offdty hrs/emp</v>
      </c>
      <c r="F255" s="11">
        <f t="shared" ca="1" si="1199"/>
        <v>2019</v>
      </c>
      <c r="G255" s="11" t="str">
        <f t="shared" si="1196"/>
        <v>004500</v>
      </c>
      <c r="H255" s="36">
        <f t="shared" ref="H255:S255" si="1498">IF(G255="","",IF(H$7="FEB",8,0))</f>
        <v>0</v>
      </c>
      <c r="I255" s="36">
        <f t="shared" si="1498"/>
        <v>8</v>
      </c>
      <c r="J255" s="36">
        <f t="shared" si="1498"/>
        <v>0</v>
      </c>
      <c r="K255" s="36">
        <f t="shared" si="1498"/>
        <v>0</v>
      </c>
      <c r="L255" s="36">
        <f t="shared" si="1498"/>
        <v>0</v>
      </c>
      <c r="M255" s="36">
        <f t="shared" si="1498"/>
        <v>0</v>
      </c>
      <c r="N255" s="36">
        <f t="shared" si="1498"/>
        <v>0</v>
      </c>
      <c r="O255" s="36">
        <f t="shared" si="1498"/>
        <v>0</v>
      </c>
      <c r="P255" s="36">
        <f t="shared" si="1498"/>
        <v>0</v>
      </c>
      <c r="Q255" s="36">
        <f t="shared" si="1498"/>
        <v>0</v>
      </c>
      <c r="R255" s="36">
        <f t="shared" si="1498"/>
        <v>0</v>
      </c>
      <c r="S255" s="36">
        <f t="shared" si="1498"/>
        <v>0</v>
      </c>
    </row>
    <row r="256" spans="1:19" x14ac:dyDescent="0.25">
      <c r="A256" s="39" t="s">
        <v>79</v>
      </c>
      <c r="B256" s="39" t="s">
        <v>141</v>
      </c>
      <c r="C256" s="44">
        <v>1120</v>
      </c>
      <c r="E256" s="11" t="str">
        <f t="shared" ref="E256" si="1499">IF($B256="","","Union-Hrly - Vacation Hours")</f>
        <v>Union-Hrly - Vacation Hours</v>
      </c>
      <c r="F256" s="11">
        <f t="shared" ca="1" si="1199"/>
        <v>2019</v>
      </c>
      <c r="G256" s="11" t="str">
        <f t="shared" si="1196"/>
        <v>004500</v>
      </c>
      <c r="H256" s="33">
        <f>IF(G256="","",($C256*'VACSICK EST'!C$50))</f>
        <v>47.396756819032809</v>
      </c>
      <c r="I256" s="33">
        <f>IF(H256="","",($C256*'VACSICK EST'!D$50))</f>
        <v>50.507445490941564</v>
      </c>
      <c r="J256" s="33">
        <f>IF(I256="","",($C256*'VACSICK EST'!E$50))</f>
        <v>53.618134162850311</v>
      </c>
      <c r="K256" s="33">
        <f>IF(J256="","",($C256*'VACSICK EST'!F$50))</f>
        <v>77.952475589734718</v>
      </c>
      <c r="L256" s="33">
        <f>IF(K256="","",($C256*'VACSICK EST'!G$50))</f>
        <v>97.376076499899199</v>
      </c>
      <c r="M256" s="33">
        <f>IF(L256="","",($C256*'VACSICK EST'!H$50))</f>
        <v>110.00501166508252</v>
      </c>
      <c r="N256" s="33">
        <f>IF(M256="","",($C256*'VACSICK EST'!I$50))</f>
        <v>127.31242259281662</v>
      </c>
      <c r="O256" s="33">
        <f>IF(N256="","",($C256*'VACSICK EST'!J$50))</f>
        <v>86.188657507416693</v>
      </c>
      <c r="P256" s="33">
        <f>IF(O256="","",($C256*'VACSICK EST'!K$50))</f>
        <v>76.741380800138245</v>
      </c>
      <c r="Q256" s="33">
        <f>IF(P256="","",($C256*'VACSICK EST'!L$50))</f>
        <v>101.29139664160834</v>
      </c>
      <c r="R256" s="33">
        <f>IF(Q256="","",($C256*'VACSICK EST'!M$50))</f>
        <v>97.11247443762781</v>
      </c>
      <c r="S256" s="33">
        <f>IF(R256="","",($C256*'VACSICK EST'!N$50))</f>
        <v>194.49776779285116</v>
      </c>
    </row>
    <row r="257" spans="1:19" x14ac:dyDescent="0.25">
      <c r="A257" s="39" t="s">
        <v>79</v>
      </c>
      <c r="B257" s="39" t="s">
        <v>95</v>
      </c>
      <c r="C257" s="44">
        <v>280</v>
      </c>
      <c r="E257" s="11" t="str">
        <f t="shared" ref="E257" si="1500">IF($B257="","","Union-Hrly - Sick Time Hours")</f>
        <v>Union-Hrly - Sick Time Hours</v>
      </c>
      <c r="F257" s="11">
        <f t="shared" ca="1" si="1199"/>
        <v>2019</v>
      </c>
      <c r="G257" s="11" t="str">
        <f t="shared" si="1196"/>
        <v>004500</v>
      </c>
      <c r="H257" s="33">
        <f>IF(G257="","",($C257*'VACSICK EST'!C$30))</f>
        <v>35.14440852910738</v>
      </c>
      <c r="I257" s="33">
        <f>IF(H257="","",($C257*'VACSICK EST'!D$30))</f>
        <v>30.278240016777374</v>
      </c>
      <c r="J257" s="33">
        <f>IF(I257="","",($C257*'VACSICK EST'!E$30))</f>
        <v>27.90642965583584</v>
      </c>
      <c r="K257" s="33">
        <f>IF(J257="","",($C257*'VACSICK EST'!F$30))</f>
        <v>24.718910564731949</v>
      </c>
      <c r="L257" s="33">
        <f>IF(K257="","",($C257*'VACSICK EST'!G$30))</f>
        <v>20.497394491732127</v>
      </c>
      <c r="M257" s="33">
        <f>IF(L257="","",($C257*'VACSICK EST'!H$30))</f>
        <v>19.025544466885197</v>
      </c>
      <c r="N257" s="33">
        <f>IF(M257="","",($C257*'VACSICK EST'!I$30))</f>
        <v>20.401654030445467</v>
      </c>
      <c r="O257" s="33">
        <f>IF(N257="","",($C257*'VACSICK EST'!J$30))</f>
        <v>21.927118713612927</v>
      </c>
      <c r="P257" s="33">
        <f>IF(O257="","",($C257*'VACSICK EST'!K$30))</f>
        <v>20.230597739613302</v>
      </c>
      <c r="Q257" s="33">
        <f>IF(P257="","",($C257*'VACSICK EST'!L$30))</f>
        <v>19.991884856138562</v>
      </c>
      <c r="R257" s="33">
        <f>IF(Q257="","",($C257*'VACSICK EST'!M$30))</f>
        <v>18.636199924319445</v>
      </c>
      <c r="S257" s="33">
        <f>IF(R257="","",($C257*'VACSICK EST'!N$30))</f>
        <v>21.241617010800436</v>
      </c>
    </row>
    <row r="258" spans="1:19" x14ac:dyDescent="0.25">
      <c r="A258" s="39" t="s">
        <v>80</v>
      </c>
      <c r="B258" s="39" t="s">
        <v>93</v>
      </c>
      <c r="C258" s="44">
        <v>13</v>
      </c>
      <c r="E258" s="11" t="str">
        <f t="shared" ref="E258" si="1501">IF($B258="","","Union-Hrly - Headcount")</f>
        <v>Union-Hrly - Headcount</v>
      </c>
      <c r="F258" s="11">
        <f t="shared" ca="1" si="1199"/>
        <v>2019</v>
      </c>
      <c r="G258" s="11" t="str">
        <f t="shared" si="1196"/>
        <v>004510</v>
      </c>
      <c r="H258" s="13">
        <f t="shared" ref="H258" si="1502">IF(G258="","",(IF($C258=0,0,$C258)))</f>
        <v>13</v>
      </c>
      <c r="I258" s="13">
        <f t="shared" ref="I258" si="1503">IF(H258="","",(IF($C258=0,0,$C258)))</f>
        <v>13</v>
      </c>
      <c r="J258" s="13">
        <f t="shared" ref="J258" si="1504">IF(I258="","",(IF($C258=0,0,$C258)))</f>
        <v>13</v>
      </c>
      <c r="K258" s="13">
        <f t="shared" ref="K258" si="1505">IF(J258="","",(IF($C258=0,0,$C258)))</f>
        <v>13</v>
      </c>
      <c r="L258" s="13">
        <f t="shared" ref="L258" si="1506">IF(K258="","",(IF($C258=0,0,$C258)))</f>
        <v>13</v>
      </c>
      <c r="M258" s="13">
        <f t="shared" ref="M258" si="1507">IF(L258="","",(IF($C258=0,0,$C258)))</f>
        <v>13</v>
      </c>
      <c r="N258" s="13">
        <f t="shared" ref="N258" si="1508">IF(M258="","",(IF($C258=0,0,$C258)))</f>
        <v>13</v>
      </c>
      <c r="O258" s="13">
        <f t="shared" ref="O258" si="1509">IF(N258="","",(IF($C258=0,0,$C258)))</f>
        <v>13</v>
      </c>
      <c r="P258" s="13">
        <f t="shared" ref="P258" si="1510">IF(O258="","",(IF($C258=0,0,$C258)))</f>
        <v>13</v>
      </c>
      <c r="Q258" s="13">
        <f t="shared" ref="Q258" si="1511">IF(P258="","",(IF($C258=0,0,$C258)))</f>
        <v>13</v>
      </c>
      <c r="R258" s="13">
        <f t="shared" ref="R258" si="1512">IF(Q258="","",(IF($C258=0,0,$C258)))</f>
        <v>13</v>
      </c>
      <c r="S258" s="13">
        <f t="shared" ref="S258" si="1513">IF(R258="","",(IF($C258=0,0,$C258)))</f>
        <v>13</v>
      </c>
    </row>
    <row r="259" spans="1:19" x14ac:dyDescent="0.25">
      <c r="A259" s="39" t="s">
        <v>80</v>
      </c>
      <c r="B259" s="39" t="s">
        <v>92</v>
      </c>
      <c r="C259" s="44">
        <v>33.474615384615383</v>
      </c>
      <c r="E259" s="11" t="str">
        <f t="shared" ref="E259" si="1514">IF(B259="","","Union-Hrly - Avg Hourly Rate")</f>
        <v>Union-Hrly - Avg Hourly Rate</v>
      </c>
      <c r="F259" s="11">
        <f t="shared" ca="1" si="1199"/>
        <v>2019</v>
      </c>
      <c r="G259" s="11" t="str">
        <f t="shared" si="1196"/>
        <v>004510</v>
      </c>
      <c r="H259" s="12">
        <f t="shared" ref="H259" si="1515">IF(G259="","",(IF(C259=0,0,C259)*$G$4*$H$4*$I$4*$J$4))</f>
        <v>37.675974526746153</v>
      </c>
      <c r="I259" s="12">
        <f t="shared" ref="I259" si="1516">IF(H259="","",(+H259))</f>
        <v>37.675974526746153</v>
      </c>
      <c r="J259" s="12">
        <f t="shared" ref="J259" si="1517">IF(I259="","",(+I259))</f>
        <v>37.675974526746153</v>
      </c>
      <c r="K259" s="12">
        <f t="shared" ref="K259" si="1518">IF(J259="","",(+J259))</f>
        <v>37.675974526746153</v>
      </c>
      <c r="L259" s="12">
        <f t="shared" ref="L259" si="1519">IF(K259="","",(+K259))</f>
        <v>37.675974526746153</v>
      </c>
      <c r="M259" s="12">
        <f t="shared" ref="M259" si="1520">IF(L259="","",(+L259))</f>
        <v>37.675974526746153</v>
      </c>
      <c r="N259" s="12">
        <f t="shared" ref="N259" si="1521">IF(M259="","",(+M259))</f>
        <v>37.675974526746153</v>
      </c>
      <c r="O259" s="12">
        <f t="shared" ref="O259" si="1522">IF(N259="","",(+N259))</f>
        <v>37.675974526746153</v>
      </c>
      <c r="P259" s="12">
        <f t="shared" ref="P259" si="1523">IF(O259="","",(+O259))</f>
        <v>37.675974526746153</v>
      </c>
      <c r="Q259" s="12">
        <f t="shared" ref="Q259" si="1524">IF(P259="","",(+P259))</f>
        <v>37.675974526746153</v>
      </c>
      <c r="R259" s="12">
        <f t="shared" ref="R259" si="1525">IF(Q259="","",+Q259*$R$6)</f>
        <v>38.806253762548536</v>
      </c>
      <c r="S259" s="12">
        <f t="shared" ref="S259" si="1526">IF(R259="","",+R259)</f>
        <v>38.806253762548536</v>
      </c>
    </row>
    <row r="260" spans="1:19" x14ac:dyDescent="0.25">
      <c r="A260" s="39" t="s">
        <v>80</v>
      </c>
      <c r="B260" s="39" t="s">
        <v>169</v>
      </c>
      <c r="C260" s="44"/>
      <c r="E260" s="11" t="str">
        <f t="shared" ref="E260" si="1527">IF($B260="","","Union-Hrly - Other Offdty hrs/emp")</f>
        <v>Union-Hrly - Other Offdty hrs/emp</v>
      </c>
      <c r="F260" s="11">
        <f t="shared" ca="1" si="1199"/>
        <v>2019</v>
      </c>
      <c r="G260" s="11" t="str">
        <f t="shared" si="1196"/>
        <v>004510</v>
      </c>
      <c r="H260" s="36">
        <f t="shared" ref="H260:S260" si="1528">IF(G260="","",IF(H$7="FEB",8,0))</f>
        <v>0</v>
      </c>
      <c r="I260" s="36">
        <f t="shared" si="1528"/>
        <v>8</v>
      </c>
      <c r="J260" s="36">
        <f t="shared" si="1528"/>
        <v>0</v>
      </c>
      <c r="K260" s="36">
        <f t="shared" si="1528"/>
        <v>0</v>
      </c>
      <c r="L260" s="36">
        <f t="shared" si="1528"/>
        <v>0</v>
      </c>
      <c r="M260" s="36">
        <f t="shared" si="1528"/>
        <v>0</v>
      </c>
      <c r="N260" s="36">
        <f t="shared" si="1528"/>
        <v>0</v>
      </c>
      <c r="O260" s="36">
        <f t="shared" si="1528"/>
        <v>0</v>
      </c>
      <c r="P260" s="36">
        <f t="shared" si="1528"/>
        <v>0</v>
      </c>
      <c r="Q260" s="36">
        <f t="shared" si="1528"/>
        <v>0</v>
      </c>
      <c r="R260" s="36">
        <f t="shared" si="1528"/>
        <v>0</v>
      </c>
      <c r="S260" s="36">
        <f t="shared" si="1528"/>
        <v>0</v>
      </c>
    </row>
    <row r="261" spans="1:19" x14ac:dyDescent="0.25">
      <c r="A261" s="39" t="s">
        <v>80</v>
      </c>
      <c r="B261" s="39" t="s">
        <v>141</v>
      </c>
      <c r="C261" s="44">
        <v>2200</v>
      </c>
      <c r="E261" s="11" t="str">
        <f t="shared" ref="E261" si="1529">IF($B261="","","Union-Hrly - Vacation Hours")</f>
        <v>Union-Hrly - Vacation Hours</v>
      </c>
      <c r="F261" s="11">
        <f t="shared" ca="1" si="1199"/>
        <v>2019</v>
      </c>
      <c r="G261" s="11" t="str">
        <f t="shared" si="1196"/>
        <v>004510</v>
      </c>
      <c r="H261" s="33">
        <f>IF(G261="","",($C261*'VACSICK EST'!C$50))</f>
        <v>93.100772323100159</v>
      </c>
      <c r="I261" s="33">
        <f>IF(H261="","",($C261*'VACSICK EST'!D$50))</f>
        <v>99.21105364292093</v>
      </c>
      <c r="J261" s="33">
        <f>IF(I261="","",($C261*'VACSICK EST'!E$50))</f>
        <v>105.32133496274167</v>
      </c>
      <c r="K261" s="33">
        <f>IF(J261="","",($C261*'VACSICK EST'!F$50))</f>
        <v>153.12093419412179</v>
      </c>
      <c r="L261" s="33">
        <f>IF(K261="","",($C261*'VACSICK EST'!G$50))</f>
        <v>191.27443598194486</v>
      </c>
      <c r="M261" s="33">
        <f>IF(L261="","",($C261*'VACSICK EST'!H$50))</f>
        <v>216.08127291355495</v>
      </c>
      <c r="N261" s="33">
        <f>IF(M261="","",($C261*'VACSICK EST'!I$50))</f>
        <v>250.07797295017548</v>
      </c>
      <c r="O261" s="33">
        <f>IF(N261="","",($C261*'VACSICK EST'!J$50))</f>
        <v>169.29914867528277</v>
      </c>
      <c r="P261" s="33">
        <f>IF(O261="","",($C261*'VACSICK EST'!K$50))</f>
        <v>150.74199800027156</v>
      </c>
      <c r="Q261" s="33">
        <f>IF(P261="","",($C261*'VACSICK EST'!L$50))</f>
        <v>198.96524340315923</v>
      </c>
      <c r="R261" s="33">
        <f>IF(Q261="","",($C261*'VACSICK EST'!M$50))</f>
        <v>190.75664621676893</v>
      </c>
      <c r="S261" s="33">
        <f>IF(R261="","",($C261*'VACSICK EST'!N$50))</f>
        <v>382.04918673595768</v>
      </c>
    </row>
    <row r="262" spans="1:19" x14ac:dyDescent="0.25">
      <c r="A262" s="39" t="s">
        <v>80</v>
      </c>
      <c r="B262" s="39" t="s">
        <v>95</v>
      </c>
      <c r="C262" s="44">
        <v>520</v>
      </c>
      <c r="E262" s="11" t="str">
        <f t="shared" ref="E262" si="1530">IF($B262="","","Union-Hrly - Sick Time Hours")</f>
        <v>Union-Hrly - Sick Time Hours</v>
      </c>
      <c r="F262" s="11">
        <f t="shared" ca="1" si="1199"/>
        <v>2019</v>
      </c>
      <c r="G262" s="11" t="str">
        <f t="shared" si="1196"/>
        <v>004510</v>
      </c>
      <c r="H262" s="33">
        <f>IF(G262="","",($C262*'VACSICK EST'!C$30))</f>
        <v>65.268187268342274</v>
      </c>
      <c r="I262" s="33">
        <f>IF(H262="","",($C262*'VACSICK EST'!D$30))</f>
        <v>56.231017174015122</v>
      </c>
      <c r="J262" s="33">
        <f>IF(I262="","",($C262*'VACSICK EST'!E$30))</f>
        <v>51.826226503695132</v>
      </c>
      <c r="K262" s="33">
        <f>IF(J262="","",($C262*'VACSICK EST'!F$30))</f>
        <v>45.906548191645051</v>
      </c>
      <c r="L262" s="33">
        <f>IF(K262="","",($C262*'VACSICK EST'!G$30))</f>
        <v>38.06658977035967</v>
      </c>
      <c r="M262" s="33">
        <f>IF(L262="","",($C262*'VACSICK EST'!H$30))</f>
        <v>35.33315400992965</v>
      </c>
      <c r="N262" s="33">
        <f>IF(M262="","",($C262*'VACSICK EST'!I$30))</f>
        <v>37.888786056541583</v>
      </c>
      <c r="O262" s="33">
        <f>IF(N262="","",($C262*'VACSICK EST'!J$30))</f>
        <v>40.721791896709725</v>
      </c>
      <c r="P262" s="33">
        <f>IF(O262="","",($C262*'VACSICK EST'!K$30))</f>
        <v>37.57111008785327</v>
      </c>
      <c r="Q262" s="33">
        <f>IF(P262="","",($C262*'VACSICK EST'!L$30))</f>
        <v>37.127786161400181</v>
      </c>
      <c r="R262" s="33">
        <f>IF(Q262="","",($C262*'VACSICK EST'!M$30))</f>
        <v>34.610085573736114</v>
      </c>
      <c r="S262" s="33">
        <f>IF(R262="","",($C262*'VACSICK EST'!N$30))</f>
        <v>39.448717305772234</v>
      </c>
    </row>
    <row r="263" spans="1:19" x14ac:dyDescent="0.25">
      <c r="A263" s="39" t="s">
        <v>82</v>
      </c>
      <c r="B263" s="39" t="s">
        <v>93</v>
      </c>
      <c r="C263" s="44">
        <v>2</v>
      </c>
      <c r="E263" s="11" t="str">
        <f t="shared" ref="E263" si="1531">IF($B263="","","Union-Hrly - Headcount")</f>
        <v>Union-Hrly - Headcount</v>
      </c>
      <c r="F263" s="11">
        <f t="shared" ca="1" si="1199"/>
        <v>2019</v>
      </c>
      <c r="G263" s="11" t="str">
        <f t="shared" si="1196"/>
        <v>004600</v>
      </c>
      <c r="H263" s="13">
        <f t="shared" ref="H263" si="1532">IF(G263="","",(IF($C263=0,0,$C263)))</f>
        <v>2</v>
      </c>
      <c r="I263" s="13">
        <f t="shared" ref="I263" si="1533">IF(H263="","",(IF($C263=0,0,$C263)))</f>
        <v>2</v>
      </c>
      <c r="J263" s="13">
        <f t="shared" ref="J263" si="1534">IF(I263="","",(IF($C263=0,0,$C263)))</f>
        <v>2</v>
      </c>
      <c r="K263" s="13">
        <f t="shared" ref="K263" si="1535">IF(J263="","",(IF($C263=0,0,$C263)))</f>
        <v>2</v>
      </c>
      <c r="L263" s="13">
        <f t="shared" ref="L263" si="1536">IF(K263="","",(IF($C263=0,0,$C263)))</f>
        <v>2</v>
      </c>
      <c r="M263" s="13">
        <f t="shared" ref="M263" si="1537">IF(L263="","",(IF($C263=0,0,$C263)))</f>
        <v>2</v>
      </c>
      <c r="N263" s="13">
        <f t="shared" ref="N263" si="1538">IF(M263="","",(IF($C263=0,0,$C263)))</f>
        <v>2</v>
      </c>
      <c r="O263" s="13">
        <f t="shared" ref="O263" si="1539">IF(N263="","",(IF($C263=0,0,$C263)))</f>
        <v>2</v>
      </c>
      <c r="P263" s="13">
        <f t="shared" ref="P263" si="1540">IF(O263="","",(IF($C263=0,0,$C263)))</f>
        <v>2</v>
      </c>
      <c r="Q263" s="13">
        <f t="shared" ref="Q263" si="1541">IF(P263="","",(IF($C263=0,0,$C263)))</f>
        <v>2</v>
      </c>
      <c r="R263" s="13">
        <f t="shared" ref="R263" si="1542">IF(Q263="","",(IF($C263=0,0,$C263)))</f>
        <v>2</v>
      </c>
      <c r="S263" s="13">
        <f t="shared" ref="S263" si="1543">IF(R263="","",(IF($C263=0,0,$C263)))</f>
        <v>2</v>
      </c>
    </row>
    <row r="264" spans="1:19" x14ac:dyDescent="0.25">
      <c r="A264" s="39" t="s">
        <v>82</v>
      </c>
      <c r="B264" s="39" t="s">
        <v>92</v>
      </c>
      <c r="C264" s="44">
        <v>29.905000000000001</v>
      </c>
      <c r="E264" s="11" t="str">
        <f t="shared" ref="E264" si="1544">IF(B264="","","Union-Hrly - Avg Hourly Rate")</f>
        <v>Union-Hrly - Avg Hourly Rate</v>
      </c>
      <c r="F264" s="11">
        <f t="shared" ca="1" si="1199"/>
        <v>2019</v>
      </c>
      <c r="G264" s="11" t="str">
        <f t="shared" si="1196"/>
        <v>004600</v>
      </c>
      <c r="H264" s="12">
        <f t="shared" ref="H264" si="1545">IF(G264="","",(IF(C264=0,0,C264)*$G$4*$H$4*$I$4*$J$4))</f>
        <v>33.658340963050001</v>
      </c>
      <c r="I264" s="12">
        <f t="shared" ref="I264" si="1546">IF(H264="","",(+H264))</f>
        <v>33.658340963050001</v>
      </c>
      <c r="J264" s="12">
        <f t="shared" ref="J264" si="1547">IF(I264="","",(+I264))</f>
        <v>33.658340963050001</v>
      </c>
      <c r="K264" s="12">
        <f t="shared" ref="K264" si="1548">IF(J264="","",(+J264))</f>
        <v>33.658340963050001</v>
      </c>
      <c r="L264" s="12">
        <f t="shared" ref="L264" si="1549">IF(K264="","",(+K264))</f>
        <v>33.658340963050001</v>
      </c>
      <c r="M264" s="12">
        <f t="shared" ref="M264" si="1550">IF(L264="","",(+L264))</f>
        <v>33.658340963050001</v>
      </c>
      <c r="N264" s="12">
        <f t="shared" ref="N264" si="1551">IF(M264="","",(+M264))</f>
        <v>33.658340963050001</v>
      </c>
      <c r="O264" s="12">
        <f t="shared" ref="O264" si="1552">IF(N264="","",(+N264))</f>
        <v>33.658340963050001</v>
      </c>
      <c r="P264" s="12">
        <f t="shared" ref="P264" si="1553">IF(O264="","",(+O264))</f>
        <v>33.658340963050001</v>
      </c>
      <c r="Q264" s="12">
        <f t="shared" ref="Q264" si="1554">IF(P264="","",(+P264))</f>
        <v>33.658340963050001</v>
      </c>
      <c r="R264" s="12">
        <f t="shared" ref="R264" si="1555">IF(Q264="","",+Q264*$R$6)</f>
        <v>34.6680911919415</v>
      </c>
      <c r="S264" s="12">
        <f t="shared" ref="S264" si="1556">IF(R264="","",+R264)</f>
        <v>34.6680911919415</v>
      </c>
    </row>
    <row r="265" spans="1:19" x14ac:dyDescent="0.25">
      <c r="A265" s="39" t="s">
        <v>82</v>
      </c>
      <c r="B265" s="39" t="s">
        <v>169</v>
      </c>
      <c r="C265" s="44"/>
      <c r="E265" s="11" t="str">
        <f t="shared" ref="E265" si="1557">IF($B265="","","Union-Hrly - Other Offdty hrs/emp")</f>
        <v>Union-Hrly - Other Offdty hrs/emp</v>
      </c>
      <c r="F265" s="11">
        <f t="shared" ca="1" si="1199"/>
        <v>2019</v>
      </c>
      <c r="G265" s="11" t="str">
        <f t="shared" si="1196"/>
        <v>004600</v>
      </c>
      <c r="H265" s="36">
        <f t="shared" ref="H265:S265" si="1558">IF(G265="","",IF(H$7="FEB",8,0))</f>
        <v>0</v>
      </c>
      <c r="I265" s="36">
        <f t="shared" si="1558"/>
        <v>8</v>
      </c>
      <c r="J265" s="36">
        <f t="shared" si="1558"/>
        <v>0</v>
      </c>
      <c r="K265" s="36">
        <f t="shared" si="1558"/>
        <v>0</v>
      </c>
      <c r="L265" s="36">
        <f t="shared" si="1558"/>
        <v>0</v>
      </c>
      <c r="M265" s="36">
        <f t="shared" si="1558"/>
        <v>0</v>
      </c>
      <c r="N265" s="36">
        <f t="shared" si="1558"/>
        <v>0</v>
      </c>
      <c r="O265" s="36">
        <f t="shared" si="1558"/>
        <v>0</v>
      </c>
      <c r="P265" s="36">
        <f t="shared" si="1558"/>
        <v>0</v>
      </c>
      <c r="Q265" s="36">
        <f t="shared" si="1558"/>
        <v>0</v>
      </c>
      <c r="R265" s="36">
        <f t="shared" si="1558"/>
        <v>0</v>
      </c>
      <c r="S265" s="36">
        <f t="shared" si="1558"/>
        <v>0</v>
      </c>
    </row>
    <row r="266" spans="1:19" x14ac:dyDescent="0.25">
      <c r="A266" s="39" t="s">
        <v>82</v>
      </c>
      <c r="B266" s="39" t="s">
        <v>141</v>
      </c>
      <c r="C266" s="44">
        <v>240</v>
      </c>
      <c r="E266" s="11" t="str">
        <f t="shared" ref="E266" si="1559">IF($B266="","","Union-Hrly - Vacation Hours")</f>
        <v>Union-Hrly - Vacation Hours</v>
      </c>
      <c r="F266" s="11">
        <f t="shared" ca="1" si="1199"/>
        <v>2019</v>
      </c>
      <c r="G266" s="11" t="str">
        <f t="shared" si="1196"/>
        <v>004600</v>
      </c>
      <c r="H266" s="33">
        <f>IF(G266="","",($C266*'VACSICK EST'!C$50))</f>
        <v>10.156447889792744</v>
      </c>
      <c r="I266" s="33">
        <f>IF(H266="","",($C266*'VACSICK EST'!D$50))</f>
        <v>10.823024033773192</v>
      </c>
      <c r="J266" s="33">
        <f>IF(I266="","",($C266*'VACSICK EST'!E$50))</f>
        <v>11.489600177753637</v>
      </c>
      <c r="K266" s="33">
        <f>IF(J266="","",($C266*'VACSICK EST'!F$50))</f>
        <v>16.704101912086013</v>
      </c>
      <c r="L266" s="33">
        <f>IF(K266="","",($C266*'VACSICK EST'!G$50))</f>
        <v>20.866302107121257</v>
      </c>
      <c r="M266" s="33">
        <f>IF(L266="","",($C266*'VACSICK EST'!H$50))</f>
        <v>23.572502499660541</v>
      </c>
      <c r="N266" s="33">
        <f>IF(M266="","",($C266*'VACSICK EST'!I$50))</f>
        <v>27.281233412746417</v>
      </c>
      <c r="O266" s="33">
        <f>IF(N266="","",($C266*'VACSICK EST'!J$50))</f>
        <v>18.468998037303574</v>
      </c>
      <c r="P266" s="33">
        <f>IF(O266="","",($C266*'VACSICK EST'!K$50))</f>
        <v>16.444581600029625</v>
      </c>
      <c r="Q266" s="33">
        <f>IF(P266="","",($C266*'VACSICK EST'!L$50))</f>
        <v>21.705299280344644</v>
      </c>
      <c r="R266" s="33">
        <f>IF(Q266="","",($C266*'VACSICK EST'!M$50))</f>
        <v>20.809815950920246</v>
      </c>
      <c r="S266" s="33">
        <f>IF(R266="","",($C266*'VACSICK EST'!N$50))</f>
        <v>41.678093098468111</v>
      </c>
    </row>
    <row r="267" spans="1:19" x14ac:dyDescent="0.25">
      <c r="A267" s="39" t="s">
        <v>82</v>
      </c>
      <c r="B267" s="39" t="s">
        <v>95</v>
      </c>
      <c r="C267" s="44">
        <v>80</v>
      </c>
      <c r="E267" s="11" t="str">
        <f t="shared" ref="E267" si="1560">IF($B267="","","Union-Hrly - Sick Time Hours")</f>
        <v>Union-Hrly - Sick Time Hours</v>
      </c>
      <c r="F267" s="11">
        <f t="shared" ca="1" si="1199"/>
        <v>2019</v>
      </c>
      <c r="G267" s="11" t="str">
        <f t="shared" si="1196"/>
        <v>004600</v>
      </c>
      <c r="H267" s="33">
        <f>IF(G267="","",($C267*'VACSICK EST'!C$30))</f>
        <v>10.041259579744965</v>
      </c>
      <c r="I267" s="33">
        <f>IF(H267="","",($C267*'VACSICK EST'!D$30))</f>
        <v>8.6509257190792503</v>
      </c>
      <c r="J267" s="33">
        <f>IF(I267="","",($C267*'VACSICK EST'!E$30))</f>
        <v>7.973265615953097</v>
      </c>
      <c r="K267" s="33">
        <f>IF(J267="","",($C267*'VACSICK EST'!F$30))</f>
        <v>7.0625458756377002</v>
      </c>
      <c r="L267" s="33">
        <f>IF(K267="","",($C267*'VACSICK EST'!G$30))</f>
        <v>5.8563984262091795</v>
      </c>
      <c r="M267" s="33">
        <f>IF(L267="","",($C267*'VACSICK EST'!H$30))</f>
        <v>5.4358698476814844</v>
      </c>
      <c r="N267" s="33">
        <f>IF(M267="","",($C267*'VACSICK EST'!I$30))</f>
        <v>5.8290440086987054</v>
      </c>
      <c r="O267" s="33">
        <f>IF(N267="","",($C267*'VACSICK EST'!J$30))</f>
        <v>6.264891061032265</v>
      </c>
      <c r="P267" s="33">
        <f>IF(O267="","",($C267*'VACSICK EST'!K$30))</f>
        <v>5.7801707827466577</v>
      </c>
      <c r="Q267" s="33">
        <f>IF(P267="","",($C267*'VACSICK EST'!L$30))</f>
        <v>5.7119671017538742</v>
      </c>
      <c r="R267" s="33">
        <f>IF(Q267="","",($C267*'VACSICK EST'!M$30))</f>
        <v>5.3246285498055554</v>
      </c>
      <c r="S267" s="33">
        <f>IF(R267="","",($C267*'VACSICK EST'!N$30))</f>
        <v>6.0690334316572674</v>
      </c>
    </row>
    <row r="268" spans="1:19" x14ac:dyDescent="0.25">
      <c r="A268" s="39" t="s">
        <v>83</v>
      </c>
      <c r="B268" s="39" t="s">
        <v>93</v>
      </c>
      <c r="C268" s="44">
        <v>3</v>
      </c>
      <c r="E268" s="11" t="str">
        <f t="shared" ref="E268" si="1561">IF($B268="","","Union-Hrly - Headcount")</f>
        <v>Union-Hrly - Headcount</v>
      </c>
      <c r="F268" s="11">
        <f t="shared" ca="1" si="1199"/>
        <v>2019</v>
      </c>
      <c r="G268" s="11" t="str">
        <f t="shared" si="1196"/>
        <v>005310</v>
      </c>
      <c r="H268" s="13">
        <f t="shared" ref="H268" si="1562">IF(G268="","",(IF($C268=0,0,$C268)))</f>
        <v>3</v>
      </c>
      <c r="I268" s="13">
        <f t="shared" ref="I268" si="1563">IF(H268="","",(IF($C268=0,0,$C268)))</f>
        <v>3</v>
      </c>
      <c r="J268" s="13">
        <f t="shared" ref="J268" si="1564">IF(I268="","",(IF($C268=0,0,$C268)))</f>
        <v>3</v>
      </c>
      <c r="K268" s="13">
        <f t="shared" ref="K268" si="1565">IF(J268="","",(IF($C268=0,0,$C268)))</f>
        <v>3</v>
      </c>
      <c r="L268" s="13">
        <f t="shared" ref="L268" si="1566">IF(K268="","",(IF($C268=0,0,$C268)))</f>
        <v>3</v>
      </c>
      <c r="M268" s="13">
        <f t="shared" ref="M268" si="1567">IF(L268="","",(IF($C268=0,0,$C268)))</f>
        <v>3</v>
      </c>
      <c r="N268" s="13">
        <f t="shared" ref="N268" si="1568">IF(M268="","",(IF($C268=0,0,$C268)))</f>
        <v>3</v>
      </c>
      <c r="O268" s="13">
        <f t="shared" ref="O268" si="1569">IF(N268="","",(IF($C268=0,0,$C268)))</f>
        <v>3</v>
      </c>
      <c r="P268" s="13">
        <f t="shared" ref="P268" si="1570">IF(O268="","",(IF($C268=0,0,$C268)))</f>
        <v>3</v>
      </c>
      <c r="Q268" s="13">
        <f t="shared" ref="Q268" si="1571">IF(P268="","",(IF($C268=0,0,$C268)))</f>
        <v>3</v>
      </c>
      <c r="R268" s="13">
        <f t="shared" ref="R268" si="1572">IF(Q268="","",(IF($C268=0,0,$C268)))</f>
        <v>3</v>
      </c>
      <c r="S268" s="13">
        <f t="shared" ref="S268" si="1573">IF(R268="","",(IF($C268=0,0,$C268)))</f>
        <v>3</v>
      </c>
    </row>
    <row r="269" spans="1:19" x14ac:dyDescent="0.25">
      <c r="A269" s="39" t="s">
        <v>83</v>
      </c>
      <c r="B269" s="39" t="s">
        <v>92</v>
      </c>
      <c r="C269" s="44">
        <v>35.29</v>
      </c>
      <c r="E269" s="11" t="str">
        <f t="shared" ref="E269" si="1574">IF(B269="","","Union-Hrly - Avg Hourly Rate")</f>
        <v>Union-Hrly - Avg Hourly Rate</v>
      </c>
      <c r="F269" s="11">
        <f t="shared" ca="1" si="1199"/>
        <v>2019</v>
      </c>
      <c r="G269" s="11" t="str">
        <f t="shared" ref="G269:G287" si="1575">IF(E269="","",A269)</f>
        <v>005310</v>
      </c>
      <c r="H269" s="12">
        <f t="shared" ref="H269" si="1576">IF(G269="","",(IF(C269=0,0,C269)*$G$4*$H$4*$I$4*$J$4))</f>
        <v>39.719205904900001</v>
      </c>
      <c r="I269" s="12">
        <f t="shared" ref="I269" si="1577">IF(H269="","",(+H269))</f>
        <v>39.719205904900001</v>
      </c>
      <c r="J269" s="12">
        <f t="shared" ref="J269" si="1578">IF(I269="","",(+I269))</f>
        <v>39.719205904900001</v>
      </c>
      <c r="K269" s="12">
        <f t="shared" ref="K269" si="1579">IF(J269="","",(+J269))</f>
        <v>39.719205904900001</v>
      </c>
      <c r="L269" s="12">
        <f t="shared" ref="L269" si="1580">IF(K269="","",(+K269))</f>
        <v>39.719205904900001</v>
      </c>
      <c r="M269" s="12">
        <f t="shared" ref="M269" si="1581">IF(L269="","",(+L269))</f>
        <v>39.719205904900001</v>
      </c>
      <c r="N269" s="12">
        <f t="shared" ref="N269" si="1582">IF(M269="","",(+M269))</f>
        <v>39.719205904900001</v>
      </c>
      <c r="O269" s="12">
        <f t="shared" ref="O269" si="1583">IF(N269="","",(+N269))</f>
        <v>39.719205904900001</v>
      </c>
      <c r="P269" s="12">
        <f t="shared" ref="P269" si="1584">IF(O269="","",(+O269))</f>
        <v>39.719205904900001</v>
      </c>
      <c r="Q269" s="12">
        <f t="shared" ref="Q269" si="1585">IF(P269="","",(+P269))</f>
        <v>39.719205904900001</v>
      </c>
      <c r="R269" s="12">
        <f t="shared" ref="R269" si="1586">IF(Q269="","",+Q269*$R$6)</f>
        <v>40.910782082047</v>
      </c>
      <c r="S269" s="12">
        <f t="shared" ref="S269" si="1587">IF(R269="","",+R269)</f>
        <v>40.910782082047</v>
      </c>
    </row>
    <row r="270" spans="1:19" x14ac:dyDescent="0.25">
      <c r="A270" s="39" t="s">
        <v>83</v>
      </c>
      <c r="B270" s="39" t="s">
        <v>169</v>
      </c>
      <c r="C270" s="44"/>
      <c r="E270" s="11" t="str">
        <f t="shared" ref="E270" si="1588">IF($B270="","","Union-Hrly - Other Offdty hrs/emp")</f>
        <v>Union-Hrly - Other Offdty hrs/emp</v>
      </c>
      <c r="F270" s="11">
        <f t="shared" ref="F270:F287" ca="1" si="1589">IF(E270="","",$E$5)</f>
        <v>2019</v>
      </c>
      <c r="G270" s="11" t="str">
        <f t="shared" si="1575"/>
        <v>005310</v>
      </c>
      <c r="H270" s="36">
        <f t="shared" ref="H270:S270" si="1590">IF(G270="","",IF(H$7="FEB",8,0))</f>
        <v>0</v>
      </c>
      <c r="I270" s="36">
        <f t="shared" si="1590"/>
        <v>8</v>
      </c>
      <c r="J270" s="36">
        <f t="shared" si="1590"/>
        <v>0</v>
      </c>
      <c r="K270" s="36">
        <f t="shared" si="1590"/>
        <v>0</v>
      </c>
      <c r="L270" s="36">
        <f t="shared" si="1590"/>
        <v>0</v>
      </c>
      <c r="M270" s="36">
        <f t="shared" si="1590"/>
        <v>0</v>
      </c>
      <c r="N270" s="36">
        <f t="shared" si="1590"/>
        <v>0</v>
      </c>
      <c r="O270" s="36">
        <f t="shared" si="1590"/>
        <v>0</v>
      </c>
      <c r="P270" s="36">
        <f t="shared" si="1590"/>
        <v>0</v>
      </c>
      <c r="Q270" s="36">
        <f t="shared" si="1590"/>
        <v>0</v>
      </c>
      <c r="R270" s="36">
        <f t="shared" si="1590"/>
        <v>0</v>
      </c>
      <c r="S270" s="36">
        <f t="shared" si="1590"/>
        <v>0</v>
      </c>
    </row>
    <row r="271" spans="1:19" x14ac:dyDescent="0.25">
      <c r="A271" s="39" t="s">
        <v>83</v>
      </c>
      <c r="B271" s="39" t="s">
        <v>141</v>
      </c>
      <c r="C271" s="44">
        <v>600</v>
      </c>
      <c r="E271" s="11" t="str">
        <f t="shared" ref="E271" si="1591">IF($B271="","","Union-Hrly - Vacation Hours")</f>
        <v>Union-Hrly - Vacation Hours</v>
      </c>
      <c r="F271" s="11">
        <f t="shared" ca="1" si="1589"/>
        <v>2019</v>
      </c>
      <c r="G271" s="11" t="str">
        <f t="shared" si="1575"/>
        <v>005310</v>
      </c>
      <c r="H271" s="33">
        <f>IF(G271="","",($C271*'VACSICK EST'!C$50))</f>
        <v>25.391119724481861</v>
      </c>
      <c r="I271" s="33">
        <f>IF(H271="","",($C271*'VACSICK EST'!D$50))</f>
        <v>27.057560084432978</v>
      </c>
      <c r="J271" s="33">
        <f>IF(I271="","",($C271*'VACSICK EST'!E$50))</f>
        <v>28.724000444384096</v>
      </c>
      <c r="K271" s="33">
        <f>IF(J271="","",($C271*'VACSICK EST'!F$50))</f>
        <v>41.760254780215028</v>
      </c>
      <c r="L271" s="33">
        <f>IF(K271="","",($C271*'VACSICK EST'!G$50))</f>
        <v>52.165755267803142</v>
      </c>
      <c r="M271" s="33">
        <f>IF(L271="","",($C271*'VACSICK EST'!H$50))</f>
        <v>58.931256249151353</v>
      </c>
      <c r="N271" s="33">
        <f>IF(M271="","",($C271*'VACSICK EST'!I$50))</f>
        <v>68.203083531866042</v>
      </c>
      <c r="O271" s="33">
        <f>IF(N271="","",($C271*'VACSICK EST'!J$50))</f>
        <v>46.172495093258938</v>
      </c>
      <c r="P271" s="33">
        <f>IF(O271="","",($C271*'VACSICK EST'!K$50))</f>
        <v>41.111454000074062</v>
      </c>
      <c r="Q271" s="33">
        <f>IF(P271="","",($C271*'VACSICK EST'!L$50))</f>
        <v>54.263248200861611</v>
      </c>
      <c r="R271" s="33">
        <f>IF(Q271="","",($C271*'VACSICK EST'!M$50))</f>
        <v>52.024539877300619</v>
      </c>
      <c r="S271" s="33">
        <f>IF(R271="","",($C271*'VACSICK EST'!N$50))</f>
        <v>104.19523274617026</v>
      </c>
    </row>
    <row r="272" spans="1:19" x14ac:dyDescent="0.25">
      <c r="A272" s="39" t="s">
        <v>83</v>
      </c>
      <c r="B272" s="39" t="s">
        <v>95</v>
      </c>
      <c r="C272" s="44">
        <v>120</v>
      </c>
      <c r="E272" s="11" t="str">
        <f t="shared" ref="E272" si="1592">IF($B272="","","Union-Hrly - Sick Time Hours")</f>
        <v>Union-Hrly - Sick Time Hours</v>
      </c>
      <c r="F272" s="11">
        <f t="shared" ca="1" si="1589"/>
        <v>2019</v>
      </c>
      <c r="G272" s="11" t="str">
        <f t="shared" si="1575"/>
        <v>005310</v>
      </c>
      <c r="H272" s="33">
        <f>IF(G272="","",($C272*'VACSICK EST'!C$30))</f>
        <v>15.061889369617449</v>
      </c>
      <c r="I272" s="33">
        <f>IF(H272="","",($C272*'VACSICK EST'!D$30))</f>
        <v>12.976388578618876</v>
      </c>
      <c r="J272" s="33">
        <f>IF(I272="","",($C272*'VACSICK EST'!E$30))</f>
        <v>11.959898423929646</v>
      </c>
      <c r="K272" s="33">
        <f>IF(J272="","",($C272*'VACSICK EST'!F$30))</f>
        <v>10.593818813456551</v>
      </c>
      <c r="L272" s="33">
        <f>IF(K272="","",($C272*'VACSICK EST'!G$30))</f>
        <v>8.7845976393137697</v>
      </c>
      <c r="M272" s="33">
        <f>IF(L272="","",($C272*'VACSICK EST'!H$30))</f>
        <v>8.1538047715222266</v>
      </c>
      <c r="N272" s="33">
        <f>IF(M272="","",($C272*'VACSICK EST'!I$30))</f>
        <v>8.7435660130480581</v>
      </c>
      <c r="O272" s="33">
        <f>IF(N272="","",($C272*'VACSICK EST'!J$30))</f>
        <v>9.3973365915483971</v>
      </c>
      <c r="P272" s="33">
        <f>IF(O272="","",($C272*'VACSICK EST'!K$30))</f>
        <v>8.6702561741199862</v>
      </c>
      <c r="Q272" s="33">
        <f>IF(P272="","",($C272*'VACSICK EST'!L$30))</f>
        <v>8.5679506526308113</v>
      </c>
      <c r="R272" s="33">
        <f>IF(Q272="","",($C272*'VACSICK EST'!M$30))</f>
        <v>7.9869428247083336</v>
      </c>
      <c r="S272" s="33">
        <f>IF(R272="","",($C272*'VACSICK EST'!N$30))</f>
        <v>9.1035501474859011</v>
      </c>
    </row>
    <row r="273" spans="1:19" x14ac:dyDescent="0.25">
      <c r="A273" s="39" t="s">
        <v>84</v>
      </c>
      <c r="B273" s="39" t="s">
        <v>93</v>
      </c>
      <c r="C273" s="44">
        <v>1</v>
      </c>
      <c r="E273" s="11" t="str">
        <f t="shared" ref="E273" si="1593">IF($B273="","","Union-Hrly - Headcount")</f>
        <v>Union-Hrly - Headcount</v>
      </c>
      <c r="F273" s="11">
        <f t="shared" ca="1" si="1589"/>
        <v>2019</v>
      </c>
      <c r="G273" s="11" t="str">
        <f t="shared" si="1575"/>
        <v>005410</v>
      </c>
      <c r="H273" s="13">
        <f t="shared" ref="H273" si="1594">IF(G273="","",(IF($C273=0,0,$C273)))</f>
        <v>1</v>
      </c>
      <c r="I273" s="13">
        <f t="shared" ref="I273" si="1595">IF(H273="","",(IF($C273=0,0,$C273)))</f>
        <v>1</v>
      </c>
      <c r="J273" s="13">
        <f t="shared" ref="J273" si="1596">IF(I273="","",(IF($C273=0,0,$C273)))</f>
        <v>1</v>
      </c>
      <c r="K273" s="13">
        <f t="shared" ref="K273" si="1597">IF(J273="","",(IF($C273=0,0,$C273)))</f>
        <v>1</v>
      </c>
      <c r="L273" s="13">
        <f t="shared" ref="L273" si="1598">IF(K273="","",(IF($C273=0,0,$C273)))</f>
        <v>1</v>
      </c>
      <c r="M273" s="13">
        <f t="shared" ref="M273" si="1599">IF(L273="","",(IF($C273=0,0,$C273)))</f>
        <v>1</v>
      </c>
      <c r="N273" s="13">
        <f t="shared" ref="N273" si="1600">IF(M273="","",(IF($C273=0,0,$C273)))</f>
        <v>1</v>
      </c>
      <c r="O273" s="13">
        <f t="shared" ref="O273" si="1601">IF(N273="","",(IF($C273=0,0,$C273)))</f>
        <v>1</v>
      </c>
      <c r="P273" s="13">
        <f t="shared" ref="P273" si="1602">IF(O273="","",(IF($C273=0,0,$C273)))</f>
        <v>1</v>
      </c>
      <c r="Q273" s="13">
        <f t="shared" ref="Q273" si="1603">IF(P273="","",(IF($C273=0,0,$C273)))</f>
        <v>1</v>
      </c>
      <c r="R273" s="13">
        <f t="shared" ref="R273" si="1604">IF(Q273="","",(IF($C273=0,0,$C273)))</f>
        <v>1</v>
      </c>
      <c r="S273" s="13">
        <f t="shared" ref="S273" si="1605">IF(R273="","",(IF($C273=0,0,$C273)))</f>
        <v>1</v>
      </c>
    </row>
    <row r="274" spans="1:19" x14ac:dyDescent="0.25">
      <c r="A274" s="39" t="s">
        <v>84</v>
      </c>
      <c r="B274" s="39" t="s">
        <v>92</v>
      </c>
      <c r="C274" s="44">
        <v>33.32</v>
      </c>
      <c r="E274" s="11" t="str">
        <f t="shared" ref="E274" si="1606">IF(B274="","","Union-Hrly - Avg Hourly Rate")</f>
        <v>Union-Hrly - Avg Hourly Rate</v>
      </c>
      <c r="F274" s="11">
        <f t="shared" ca="1" si="1589"/>
        <v>2019</v>
      </c>
      <c r="G274" s="11" t="str">
        <f t="shared" si="1575"/>
        <v>005410</v>
      </c>
      <c r="H274" s="12">
        <f t="shared" ref="H274" si="1607">IF(G274="","",(IF(C274=0,0,C274)*$G$4*$H$4*$I$4*$J$4))</f>
        <v>37.501953549200003</v>
      </c>
      <c r="I274" s="12">
        <f t="shared" ref="I274" si="1608">IF(H274="","",(+H274))</f>
        <v>37.501953549200003</v>
      </c>
      <c r="J274" s="12">
        <f t="shared" ref="J274" si="1609">IF(I274="","",(+I274))</f>
        <v>37.501953549200003</v>
      </c>
      <c r="K274" s="12">
        <f t="shared" ref="K274" si="1610">IF(J274="","",(+J274))</f>
        <v>37.501953549200003</v>
      </c>
      <c r="L274" s="12">
        <f t="shared" ref="L274" si="1611">IF(K274="","",(+K274))</f>
        <v>37.501953549200003</v>
      </c>
      <c r="M274" s="12">
        <f t="shared" ref="M274" si="1612">IF(L274="","",(+L274))</f>
        <v>37.501953549200003</v>
      </c>
      <c r="N274" s="12">
        <f t="shared" ref="N274" si="1613">IF(M274="","",(+M274))</f>
        <v>37.501953549200003</v>
      </c>
      <c r="O274" s="12">
        <f t="shared" ref="O274" si="1614">IF(N274="","",(+N274))</f>
        <v>37.501953549200003</v>
      </c>
      <c r="P274" s="12">
        <f t="shared" ref="P274" si="1615">IF(O274="","",(+O274))</f>
        <v>37.501953549200003</v>
      </c>
      <c r="Q274" s="12">
        <f t="shared" ref="Q274" si="1616">IF(P274="","",(+P274))</f>
        <v>37.501953549200003</v>
      </c>
      <c r="R274" s="12">
        <f t="shared" ref="R274" si="1617">IF(Q274="","",+Q274*$R$6)</f>
        <v>38.627012155676006</v>
      </c>
      <c r="S274" s="12">
        <f t="shared" ref="S274" si="1618">IF(R274="","",+R274)</f>
        <v>38.627012155676006</v>
      </c>
    </row>
    <row r="275" spans="1:19" x14ac:dyDescent="0.25">
      <c r="A275" s="39" t="s">
        <v>84</v>
      </c>
      <c r="B275" s="39" t="s">
        <v>169</v>
      </c>
      <c r="C275" s="44"/>
      <c r="E275" s="11" t="str">
        <f t="shared" ref="E275" si="1619">IF($B275="","","Union-Hrly - Other Offdty hrs/emp")</f>
        <v>Union-Hrly - Other Offdty hrs/emp</v>
      </c>
      <c r="F275" s="11">
        <f t="shared" ca="1" si="1589"/>
        <v>2019</v>
      </c>
      <c r="G275" s="11" t="str">
        <f t="shared" si="1575"/>
        <v>005410</v>
      </c>
      <c r="H275" s="36">
        <f t="shared" ref="H275:S275" si="1620">IF(G275="","",IF(H$7="FEB",8,0))</f>
        <v>0</v>
      </c>
      <c r="I275" s="36">
        <f t="shared" si="1620"/>
        <v>8</v>
      </c>
      <c r="J275" s="36">
        <f t="shared" si="1620"/>
        <v>0</v>
      </c>
      <c r="K275" s="36">
        <f t="shared" si="1620"/>
        <v>0</v>
      </c>
      <c r="L275" s="36">
        <f t="shared" si="1620"/>
        <v>0</v>
      </c>
      <c r="M275" s="36">
        <f t="shared" si="1620"/>
        <v>0</v>
      </c>
      <c r="N275" s="36">
        <f t="shared" si="1620"/>
        <v>0</v>
      </c>
      <c r="O275" s="36">
        <f t="shared" si="1620"/>
        <v>0</v>
      </c>
      <c r="P275" s="36">
        <f t="shared" si="1620"/>
        <v>0</v>
      </c>
      <c r="Q275" s="36">
        <f t="shared" si="1620"/>
        <v>0</v>
      </c>
      <c r="R275" s="36">
        <f t="shared" si="1620"/>
        <v>0</v>
      </c>
      <c r="S275" s="36">
        <f t="shared" si="1620"/>
        <v>0</v>
      </c>
    </row>
    <row r="276" spans="1:19" x14ac:dyDescent="0.25">
      <c r="A276" s="39" t="s">
        <v>84</v>
      </c>
      <c r="B276" s="39" t="s">
        <v>141</v>
      </c>
      <c r="C276" s="44">
        <v>200</v>
      </c>
      <c r="E276" s="11" t="str">
        <f t="shared" ref="E276" si="1621">IF($B276="","","Union-Hrly - Vacation Hours")</f>
        <v>Union-Hrly - Vacation Hours</v>
      </c>
      <c r="F276" s="11">
        <f t="shared" ca="1" si="1589"/>
        <v>2019</v>
      </c>
      <c r="G276" s="11" t="str">
        <f t="shared" si="1575"/>
        <v>005410</v>
      </c>
      <c r="H276" s="33">
        <f>IF(G276="","",($C276*'VACSICK EST'!C$50))</f>
        <v>8.4637065748272864</v>
      </c>
      <c r="I276" s="33">
        <f>IF(H276="","",($C276*'VACSICK EST'!D$50))</f>
        <v>9.019186694810994</v>
      </c>
      <c r="J276" s="33">
        <f>IF(I276="","",($C276*'VACSICK EST'!E$50))</f>
        <v>9.5746668147946981</v>
      </c>
      <c r="K276" s="33">
        <f>IF(J276="","",($C276*'VACSICK EST'!F$50))</f>
        <v>13.920084926738344</v>
      </c>
      <c r="L276" s="33">
        <f>IF(K276="","",($C276*'VACSICK EST'!G$50))</f>
        <v>17.388585089267714</v>
      </c>
      <c r="M276" s="33">
        <f>IF(L276="","",($C276*'VACSICK EST'!H$50))</f>
        <v>19.643752083050451</v>
      </c>
      <c r="N276" s="33">
        <f>IF(M276="","",($C276*'VACSICK EST'!I$50))</f>
        <v>22.73436117728868</v>
      </c>
      <c r="O276" s="33">
        <f>IF(N276="","",($C276*'VACSICK EST'!J$50))</f>
        <v>15.390831697752979</v>
      </c>
      <c r="P276" s="33">
        <f>IF(O276="","",($C276*'VACSICK EST'!K$50))</f>
        <v>13.703818000024686</v>
      </c>
      <c r="Q276" s="33">
        <f>IF(P276="","",($C276*'VACSICK EST'!L$50))</f>
        <v>18.087749400287205</v>
      </c>
      <c r="R276" s="33">
        <f>IF(Q276="","",($C276*'VACSICK EST'!M$50))</f>
        <v>17.34151329243354</v>
      </c>
      <c r="S276" s="33">
        <f>IF(R276="","",($C276*'VACSICK EST'!N$50))</f>
        <v>34.731744248723423</v>
      </c>
    </row>
    <row r="277" spans="1:19" x14ac:dyDescent="0.25">
      <c r="A277" s="39" t="s">
        <v>84</v>
      </c>
      <c r="B277" s="39" t="s">
        <v>95</v>
      </c>
      <c r="C277" s="44">
        <v>40</v>
      </c>
      <c r="E277" s="11" t="str">
        <f t="shared" ref="E277" si="1622">IF($B277="","","Union-Hrly - Sick Time Hours")</f>
        <v>Union-Hrly - Sick Time Hours</v>
      </c>
      <c r="F277" s="11">
        <f t="shared" ca="1" si="1589"/>
        <v>2019</v>
      </c>
      <c r="G277" s="11" t="str">
        <f t="shared" si="1575"/>
        <v>005410</v>
      </c>
      <c r="H277" s="33">
        <f>IF(G277="","",($C277*'VACSICK EST'!C$30))</f>
        <v>5.0206297898724825</v>
      </c>
      <c r="I277" s="33">
        <f>IF(H277="","",($C277*'VACSICK EST'!D$30))</f>
        <v>4.3254628595396252</v>
      </c>
      <c r="J277" s="33">
        <f>IF(I277="","",($C277*'VACSICK EST'!E$30))</f>
        <v>3.9866328079765485</v>
      </c>
      <c r="K277" s="33">
        <f>IF(J277="","",($C277*'VACSICK EST'!F$30))</f>
        <v>3.5312729378188501</v>
      </c>
      <c r="L277" s="33">
        <f>IF(K277="","",($C277*'VACSICK EST'!G$30))</f>
        <v>2.9281992131045897</v>
      </c>
      <c r="M277" s="33">
        <f>IF(L277="","",($C277*'VACSICK EST'!H$30))</f>
        <v>2.7179349238407422</v>
      </c>
      <c r="N277" s="33">
        <f>IF(M277="","",($C277*'VACSICK EST'!I$30))</f>
        <v>2.9145220043493527</v>
      </c>
      <c r="O277" s="33">
        <f>IF(N277="","",($C277*'VACSICK EST'!J$30))</f>
        <v>3.1324455305161325</v>
      </c>
      <c r="P277" s="33">
        <f>IF(O277="","",($C277*'VACSICK EST'!K$30))</f>
        <v>2.8900853913733289</v>
      </c>
      <c r="Q277" s="33">
        <f>IF(P277="","",($C277*'VACSICK EST'!L$30))</f>
        <v>2.8559835508769371</v>
      </c>
      <c r="R277" s="33">
        <f>IF(Q277="","",($C277*'VACSICK EST'!M$30))</f>
        <v>2.6623142749027777</v>
      </c>
      <c r="S277" s="33">
        <f>IF(R277="","",($C277*'VACSICK EST'!N$30))</f>
        <v>3.0345167158286337</v>
      </c>
    </row>
    <row r="278" spans="1:19" x14ac:dyDescent="0.25">
      <c r="A278" s="39" t="s">
        <v>86</v>
      </c>
      <c r="B278" s="39" t="s">
        <v>93</v>
      </c>
      <c r="C278" s="44">
        <v>10</v>
      </c>
      <c r="E278" s="11" t="str">
        <f t="shared" ref="E278" si="1623">IF($B278="","","Union-Hrly - Headcount")</f>
        <v>Union-Hrly - Headcount</v>
      </c>
      <c r="F278" s="11">
        <f t="shared" ca="1" si="1589"/>
        <v>2019</v>
      </c>
      <c r="G278" s="11" t="str">
        <f t="shared" si="1575"/>
        <v>006630</v>
      </c>
      <c r="H278" s="13">
        <f t="shared" ref="H278" si="1624">IF(G278="","",(IF($C278=0,0,$C278)))</f>
        <v>10</v>
      </c>
      <c r="I278" s="13">
        <f t="shared" ref="I278" si="1625">IF(H278="","",(IF($C278=0,0,$C278)))</f>
        <v>10</v>
      </c>
      <c r="J278" s="13">
        <f t="shared" ref="J278" si="1626">IF(I278="","",(IF($C278=0,0,$C278)))</f>
        <v>10</v>
      </c>
      <c r="K278" s="13">
        <f t="shared" ref="K278" si="1627">IF(J278="","",(IF($C278=0,0,$C278)))</f>
        <v>10</v>
      </c>
      <c r="L278" s="13">
        <f t="shared" ref="L278" si="1628">IF(K278="","",(IF($C278=0,0,$C278)))</f>
        <v>10</v>
      </c>
      <c r="M278" s="13">
        <f t="shared" ref="M278" si="1629">IF(L278="","",(IF($C278=0,0,$C278)))</f>
        <v>10</v>
      </c>
      <c r="N278" s="13">
        <f t="shared" ref="N278" si="1630">IF(M278="","",(IF($C278=0,0,$C278)))</f>
        <v>10</v>
      </c>
      <c r="O278" s="13">
        <f t="shared" ref="O278" si="1631">IF(N278="","",(IF($C278=0,0,$C278)))</f>
        <v>10</v>
      </c>
      <c r="P278" s="13">
        <f t="shared" ref="P278" si="1632">IF(O278="","",(IF($C278=0,0,$C278)))</f>
        <v>10</v>
      </c>
      <c r="Q278" s="13">
        <f t="shared" ref="Q278" si="1633">IF(P278="","",(IF($C278=0,0,$C278)))</f>
        <v>10</v>
      </c>
      <c r="R278" s="13">
        <f t="shared" ref="R278" si="1634">IF(Q278="","",(IF($C278=0,0,$C278)))</f>
        <v>10</v>
      </c>
      <c r="S278" s="13">
        <f t="shared" ref="S278" si="1635">IF(R278="","",(IF($C278=0,0,$C278)))</f>
        <v>10</v>
      </c>
    </row>
    <row r="279" spans="1:19" x14ac:dyDescent="0.25">
      <c r="A279" s="39" t="s">
        <v>86</v>
      </c>
      <c r="B279" s="39" t="s">
        <v>92</v>
      </c>
      <c r="C279" s="44">
        <v>36.185000000000002</v>
      </c>
      <c r="E279" s="11" t="str">
        <f t="shared" ref="E279" si="1636">IF(B279="","","Union-Hrly - Avg Hourly Rate")</f>
        <v>Union-Hrly - Avg Hourly Rate</v>
      </c>
      <c r="F279" s="11">
        <f t="shared" ca="1" si="1589"/>
        <v>2019</v>
      </c>
      <c r="G279" s="11" t="str">
        <f t="shared" si="1575"/>
        <v>006630</v>
      </c>
      <c r="H279" s="12">
        <f t="shared" ref="H279" si="1637">IF(G279="","",(IF(C279=0,0,C279)*$G$4*$H$4*$I$4*$J$4))</f>
        <v>40.726536289850003</v>
      </c>
      <c r="I279" s="12">
        <f t="shared" ref="I279" si="1638">IF(H279="","",(+H279))</f>
        <v>40.726536289850003</v>
      </c>
      <c r="J279" s="12">
        <f t="shared" ref="J279" si="1639">IF(I279="","",(+I279))</f>
        <v>40.726536289850003</v>
      </c>
      <c r="K279" s="12">
        <f t="shared" ref="K279" si="1640">IF(J279="","",(+J279))</f>
        <v>40.726536289850003</v>
      </c>
      <c r="L279" s="12">
        <f t="shared" ref="L279" si="1641">IF(K279="","",(+K279))</f>
        <v>40.726536289850003</v>
      </c>
      <c r="M279" s="12">
        <f t="shared" ref="M279" si="1642">IF(L279="","",(+L279))</f>
        <v>40.726536289850003</v>
      </c>
      <c r="N279" s="12">
        <f t="shared" ref="N279" si="1643">IF(M279="","",(+M279))</f>
        <v>40.726536289850003</v>
      </c>
      <c r="O279" s="12">
        <f t="shared" ref="O279" si="1644">IF(N279="","",(+N279))</f>
        <v>40.726536289850003</v>
      </c>
      <c r="P279" s="12">
        <f t="shared" ref="P279" si="1645">IF(O279="","",(+O279))</f>
        <v>40.726536289850003</v>
      </c>
      <c r="Q279" s="12">
        <f t="shared" ref="Q279" si="1646">IF(P279="","",(+P279))</f>
        <v>40.726536289850003</v>
      </c>
      <c r="R279" s="12">
        <f t="shared" ref="R279" si="1647">IF(Q279="","",+Q279*$R$6)</f>
        <v>41.948332378545501</v>
      </c>
      <c r="S279" s="12">
        <f t="shared" ref="S279" si="1648">IF(R279="","",+R279)</f>
        <v>41.948332378545501</v>
      </c>
    </row>
    <row r="280" spans="1:19" x14ac:dyDescent="0.25">
      <c r="A280" s="39" t="s">
        <v>86</v>
      </c>
      <c r="B280" s="39" t="s">
        <v>169</v>
      </c>
      <c r="C280" s="44"/>
      <c r="E280" s="11" t="str">
        <f t="shared" ref="E280" si="1649">IF($B280="","","Union-Hrly - Other Offdty hrs/emp")</f>
        <v>Union-Hrly - Other Offdty hrs/emp</v>
      </c>
      <c r="F280" s="11">
        <f t="shared" ca="1" si="1589"/>
        <v>2019</v>
      </c>
      <c r="G280" s="11" t="str">
        <f t="shared" si="1575"/>
        <v>006630</v>
      </c>
      <c r="H280" s="36">
        <f t="shared" ref="H280:S280" si="1650">IF(G280="","",IF(H$7="FEB",8,0))</f>
        <v>0</v>
      </c>
      <c r="I280" s="36">
        <f t="shared" si="1650"/>
        <v>8</v>
      </c>
      <c r="J280" s="36">
        <f t="shared" si="1650"/>
        <v>0</v>
      </c>
      <c r="K280" s="36">
        <f t="shared" si="1650"/>
        <v>0</v>
      </c>
      <c r="L280" s="36">
        <f t="shared" si="1650"/>
        <v>0</v>
      </c>
      <c r="M280" s="36">
        <f t="shared" si="1650"/>
        <v>0</v>
      </c>
      <c r="N280" s="36">
        <f t="shared" si="1650"/>
        <v>0</v>
      </c>
      <c r="O280" s="36">
        <f t="shared" si="1650"/>
        <v>0</v>
      </c>
      <c r="P280" s="36">
        <f t="shared" si="1650"/>
        <v>0</v>
      </c>
      <c r="Q280" s="36">
        <f t="shared" si="1650"/>
        <v>0</v>
      </c>
      <c r="R280" s="36">
        <f t="shared" si="1650"/>
        <v>0</v>
      </c>
      <c r="S280" s="36">
        <f t="shared" si="1650"/>
        <v>0</v>
      </c>
    </row>
    <row r="281" spans="1:19" x14ac:dyDescent="0.25">
      <c r="A281" s="39" t="s">
        <v>86</v>
      </c>
      <c r="B281" s="39" t="s">
        <v>141</v>
      </c>
      <c r="C281" s="44">
        <v>1800</v>
      </c>
      <c r="E281" s="11" t="str">
        <f t="shared" ref="E281" si="1651">IF($B281="","","Union-Hrly - Vacation Hours")</f>
        <v>Union-Hrly - Vacation Hours</v>
      </c>
      <c r="F281" s="11">
        <f t="shared" ca="1" si="1589"/>
        <v>2019</v>
      </c>
      <c r="G281" s="11" t="str">
        <f t="shared" si="1575"/>
        <v>006630</v>
      </c>
      <c r="H281" s="33">
        <f>IF(G281="","",($C281*'VACSICK EST'!C$50))</f>
        <v>76.17335917344559</v>
      </c>
      <c r="I281" s="33">
        <f>IF(H281="","",($C281*'VACSICK EST'!D$50))</f>
        <v>81.172680253298935</v>
      </c>
      <c r="J281" s="33">
        <f>IF(I281="","",($C281*'VACSICK EST'!E$50))</f>
        <v>86.172001333152281</v>
      </c>
      <c r="K281" s="33">
        <f>IF(J281="","",($C281*'VACSICK EST'!F$50))</f>
        <v>125.28076434064509</v>
      </c>
      <c r="L281" s="33">
        <f>IF(K281="","",($C281*'VACSICK EST'!G$50))</f>
        <v>156.49726580340942</v>
      </c>
      <c r="M281" s="33">
        <f>IF(L281="","",($C281*'VACSICK EST'!H$50))</f>
        <v>176.79376874745407</v>
      </c>
      <c r="N281" s="33">
        <f>IF(M281="","",($C281*'VACSICK EST'!I$50))</f>
        <v>204.60925059559813</v>
      </c>
      <c r="O281" s="33">
        <f>IF(N281="","",($C281*'VACSICK EST'!J$50))</f>
        <v>138.51748527977682</v>
      </c>
      <c r="P281" s="33">
        <f>IF(O281="","",($C281*'VACSICK EST'!K$50))</f>
        <v>123.33436200022219</v>
      </c>
      <c r="Q281" s="33">
        <f>IF(P281="","",($C281*'VACSICK EST'!L$50))</f>
        <v>162.78974460258482</v>
      </c>
      <c r="R281" s="33">
        <f>IF(Q281="","",($C281*'VACSICK EST'!M$50))</f>
        <v>156.07361963190183</v>
      </c>
      <c r="S281" s="33">
        <f>IF(R281="","",($C281*'VACSICK EST'!N$50))</f>
        <v>312.58569823851082</v>
      </c>
    </row>
    <row r="282" spans="1:19" x14ac:dyDescent="0.25">
      <c r="A282" s="39" t="s">
        <v>86</v>
      </c>
      <c r="B282" s="39" t="s">
        <v>95</v>
      </c>
      <c r="C282" s="44">
        <v>400</v>
      </c>
      <c r="E282" s="11" t="str">
        <f t="shared" ref="E282" si="1652">IF($B282="","","Union-Hrly - Sick Time Hours")</f>
        <v>Union-Hrly - Sick Time Hours</v>
      </c>
      <c r="F282" s="11">
        <f t="shared" ca="1" si="1589"/>
        <v>2019</v>
      </c>
      <c r="G282" s="11" t="str">
        <f t="shared" si="1575"/>
        <v>006630</v>
      </c>
      <c r="H282" s="33">
        <f>IF(G282="","",($C282*'VACSICK EST'!C$30))</f>
        <v>50.206297898724827</v>
      </c>
      <c r="I282" s="33">
        <f>IF(H282="","",($C282*'VACSICK EST'!D$30))</f>
        <v>43.254628595396248</v>
      </c>
      <c r="J282" s="33">
        <f>IF(I282="","",($C282*'VACSICK EST'!E$30))</f>
        <v>39.866328079765481</v>
      </c>
      <c r="K282" s="33">
        <f>IF(J282="","",($C282*'VACSICK EST'!F$30))</f>
        <v>35.3127293781885</v>
      </c>
      <c r="L282" s="33">
        <f>IF(K282="","",($C282*'VACSICK EST'!G$30))</f>
        <v>29.281992131045897</v>
      </c>
      <c r="M282" s="33">
        <f>IF(L282="","",($C282*'VACSICK EST'!H$30))</f>
        <v>27.179349238407426</v>
      </c>
      <c r="N282" s="33">
        <f>IF(M282="","",($C282*'VACSICK EST'!I$30))</f>
        <v>29.145220043493524</v>
      </c>
      <c r="O282" s="33">
        <f>IF(N282="","",($C282*'VACSICK EST'!J$30))</f>
        <v>31.324455305161326</v>
      </c>
      <c r="P282" s="33">
        <f>IF(O282="","",($C282*'VACSICK EST'!K$30))</f>
        <v>28.900853913733286</v>
      </c>
      <c r="Q282" s="33">
        <f>IF(P282="","",($C282*'VACSICK EST'!L$30))</f>
        <v>28.559835508769371</v>
      </c>
      <c r="R282" s="33">
        <f>IF(Q282="","",($C282*'VACSICK EST'!M$30))</f>
        <v>26.623142749027778</v>
      </c>
      <c r="S282" s="33">
        <f>IF(R282="","",($C282*'VACSICK EST'!N$30))</f>
        <v>30.345167158286333</v>
      </c>
    </row>
    <row r="283" spans="1:19" x14ac:dyDescent="0.25">
      <c r="A283" s="49" t="s">
        <v>97</v>
      </c>
      <c r="B283" s="49"/>
      <c r="C283" s="50">
        <v>717</v>
      </c>
      <c r="E283" s="11" t="str">
        <f t="shared" ref="E283" si="1653">IF($B283="","","Union-Hrly - Headcount")</f>
        <v/>
      </c>
      <c r="F283" s="11" t="str">
        <f t="shared" si="1589"/>
        <v/>
      </c>
      <c r="G283" s="11" t="str">
        <f t="shared" si="1575"/>
        <v/>
      </c>
      <c r="H283" s="13" t="str">
        <f t="shared" ref="H283" si="1654">IF(G283="","",(IF($C283=0,0,$C283)))</f>
        <v/>
      </c>
      <c r="I283" s="13" t="str">
        <f t="shared" ref="I283" si="1655">IF(H283="","",(IF($C283=0,0,$C283)))</f>
        <v/>
      </c>
      <c r="J283" s="13" t="str">
        <f t="shared" ref="J283" si="1656">IF(I283="","",(IF($C283=0,0,$C283)))</f>
        <v/>
      </c>
      <c r="K283" s="13" t="str">
        <f t="shared" ref="K283" si="1657">IF(J283="","",(IF($C283=0,0,$C283)))</f>
        <v/>
      </c>
      <c r="L283" s="13" t="str">
        <f t="shared" ref="L283" si="1658">IF(K283="","",(IF($C283=0,0,$C283)))</f>
        <v/>
      </c>
      <c r="M283" s="13" t="str">
        <f t="shared" ref="M283" si="1659">IF(L283="","",(IF($C283=0,0,$C283)))</f>
        <v/>
      </c>
      <c r="N283" s="13" t="str">
        <f t="shared" ref="N283" si="1660">IF(M283="","",(IF($C283=0,0,$C283)))</f>
        <v/>
      </c>
      <c r="O283" s="13" t="str">
        <f t="shared" ref="O283" si="1661">IF(N283="","",(IF($C283=0,0,$C283)))</f>
        <v/>
      </c>
      <c r="P283" s="13" t="str">
        <f t="shared" ref="P283" si="1662">IF(O283="","",(IF($C283=0,0,$C283)))</f>
        <v/>
      </c>
      <c r="Q283" s="13" t="str">
        <f t="shared" ref="Q283" si="1663">IF(P283="","",(IF($C283=0,0,$C283)))</f>
        <v/>
      </c>
      <c r="R283" s="13" t="str">
        <f t="shared" ref="R283" si="1664">IF(Q283="","",(IF($C283=0,0,$C283)))</f>
        <v/>
      </c>
      <c r="S283" s="13" t="str">
        <f t="shared" ref="S283" si="1665">IF(R283="","",(IF($C283=0,0,$C283)))</f>
        <v/>
      </c>
    </row>
    <row r="284" spans="1:19" x14ac:dyDescent="0.25">
      <c r="A284" s="51" t="s">
        <v>96</v>
      </c>
      <c r="B284" s="51"/>
      <c r="C284" s="52">
        <v>33.672984658298333</v>
      </c>
      <c r="E284" s="11" t="str">
        <f t="shared" ref="E284" si="1666">IF(B284="","","Union-Hrly - Avg Hourly Rate")</f>
        <v/>
      </c>
      <c r="F284" s="11" t="str">
        <f t="shared" si="1589"/>
        <v/>
      </c>
      <c r="G284" s="11" t="str">
        <f t="shared" si="1575"/>
        <v/>
      </c>
      <c r="H284" s="12" t="str">
        <f t="shared" ref="H284" si="1667">IF(G284="","",(IF(C284=0,0,C284)*$G$4*$H$4*$I$4*$J$4))</f>
        <v/>
      </c>
      <c r="I284" s="12" t="str">
        <f t="shared" ref="I284" si="1668">IF(H284="","",(+H284))</f>
        <v/>
      </c>
      <c r="J284" s="12" t="str">
        <f t="shared" ref="J284" si="1669">IF(I284="","",(+I284))</f>
        <v/>
      </c>
      <c r="K284" s="12" t="str">
        <f t="shared" ref="K284" si="1670">IF(J284="","",(+J284))</f>
        <v/>
      </c>
      <c r="L284" s="12" t="str">
        <f t="shared" ref="L284" si="1671">IF(K284="","",(+K284))</f>
        <v/>
      </c>
      <c r="M284" s="12" t="str">
        <f t="shared" ref="M284" si="1672">IF(L284="","",(+L284))</f>
        <v/>
      </c>
      <c r="N284" s="12" t="str">
        <f t="shared" ref="N284" si="1673">IF(M284="","",(+M284))</f>
        <v/>
      </c>
      <c r="O284" s="12" t="str">
        <f t="shared" ref="O284" si="1674">IF(N284="","",(+N284))</f>
        <v/>
      </c>
      <c r="P284" s="12" t="str">
        <f t="shared" ref="P284" si="1675">IF(O284="","",(+O284))</f>
        <v/>
      </c>
      <c r="Q284" s="12" t="str">
        <f t="shared" ref="Q284" si="1676">IF(P284="","",(+P284))</f>
        <v/>
      </c>
      <c r="R284" s="12" t="str">
        <f t="shared" ref="R284" si="1677">IF(Q284="","",+Q284*$R$6)</f>
        <v/>
      </c>
      <c r="S284" s="12" t="str">
        <f t="shared" ref="S284" si="1678">IF(R284="","",+R284)</f>
        <v/>
      </c>
    </row>
    <row r="285" spans="1:19" x14ac:dyDescent="0.25">
      <c r="A285" s="51" t="s">
        <v>170</v>
      </c>
      <c r="B285" s="51"/>
      <c r="C285" s="52"/>
      <c r="E285" s="11" t="str">
        <f t="shared" ref="E285" si="1679">IF($B285="","","Union-Hrly - Other Offdty hrs/emp")</f>
        <v/>
      </c>
      <c r="F285" s="11" t="str">
        <f t="shared" si="1589"/>
        <v/>
      </c>
      <c r="G285" s="11" t="str">
        <f t="shared" si="1575"/>
        <v/>
      </c>
      <c r="H285" s="36" t="str">
        <f t="shared" ref="H285:S285" si="1680">IF(G285="","",IF(H$7="FEB",8,0))</f>
        <v/>
      </c>
      <c r="I285" s="36" t="str">
        <f t="shared" si="1680"/>
        <v/>
      </c>
      <c r="J285" s="36" t="str">
        <f t="shared" si="1680"/>
        <v/>
      </c>
      <c r="K285" s="36" t="str">
        <f t="shared" si="1680"/>
        <v/>
      </c>
      <c r="L285" s="36" t="str">
        <f t="shared" si="1680"/>
        <v/>
      </c>
      <c r="M285" s="36" t="str">
        <f t="shared" si="1680"/>
        <v/>
      </c>
      <c r="N285" s="36" t="str">
        <f t="shared" si="1680"/>
        <v/>
      </c>
      <c r="O285" s="36" t="str">
        <f t="shared" si="1680"/>
        <v/>
      </c>
      <c r="P285" s="36" t="str">
        <f t="shared" si="1680"/>
        <v/>
      </c>
      <c r="Q285" s="36" t="str">
        <f t="shared" si="1680"/>
        <v/>
      </c>
      <c r="R285" s="36" t="str">
        <f t="shared" si="1680"/>
        <v/>
      </c>
      <c r="S285" s="36" t="str">
        <f t="shared" si="1680"/>
        <v/>
      </c>
    </row>
    <row r="286" spans="1:19" x14ac:dyDescent="0.25">
      <c r="A286" s="51" t="s">
        <v>142</v>
      </c>
      <c r="B286" s="51"/>
      <c r="C286" s="52">
        <v>116000</v>
      </c>
      <c r="E286" s="11" t="str">
        <f t="shared" ref="E286" si="1681">IF($B286="","","Union-Hrly - Vacation Hours")</f>
        <v/>
      </c>
      <c r="F286" s="11" t="str">
        <f t="shared" si="1589"/>
        <v/>
      </c>
      <c r="G286" s="11" t="str">
        <f t="shared" si="1575"/>
        <v/>
      </c>
      <c r="H286" s="33" t="str">
        <f>IF(G286="","",($C286*'VACSICK EST'!C$50))</f>
        <v/>
      </c>
      <c r="I286" s="33" t="str">
        <f>IF(H286="","",($C286*'VACSICK EST'!D$50))</f>
        <v/>
      </c>
      <c r="J286" s="33" t="str">
        <f>IF(I286="","",($C286*'VACSICK EST'!E$50))</f>
        <v/>
      </c>
      <c r="K286" s="33" t="str">
        <f>IF(J286="","",($C286*'VACSICK EST'!F$50))</f>
        <v/>
      </c>
      <c r="L286" s="33" t="str">
        <f>IF(K286="","",($C286*'VACSICK EST'!G$50))</f>
        <v/>
      </c>
      <c r="M286" s="33" t="str">
        <f>IF(L286="","",($C286*'VACSICK EST'!H$50))</f>
        <v/>
      </c>
      <c r="N286" s="33" t="str">
        <f>IF(M286="","",($C286*'VACSICK EST'!I$50))</f>
        <v/>
      </c>
      <c r="O286" s="33" t="str">
        <f>IF(N286="","",($C286*'VACSICK EST'!J$50))</f>
        <v/>
      </c>
      <c r="P286" s="33" t="str">
        <f>IF(O286="","",($C286*'VACSICK EST'!K$50))</f>
        <v/>
      </c>
      <c r="Q286" s="33" t="str">
        <f>IF(P286="","",($C286*'VACSICK EST'!L$50))</f>
        <v/>
      </c>
      <c r="R286" s="33" t="str">
        <f>IF(Q286="","",($C286*'VACSICK EST'!M$50))</f>
        <v/>
      </c>
      <c r="S286" s="33" t="str">
        <f>IF(R286="","",($C286*'VACSICK EST'!N$50))</f>
        <v/>
      </c>
    </row>
    <row r="287" spans="1:19" x14ac:dyDescent="0.25">
      <c r="A287" s="51" t="s">
        <v>99</v>
      </c>
      <c r="B287" s="51"/>
      <c r="C287" s="52">
        <v>28680</v>
      </c>
      <c r="E287" s="11" t="str">
        <f t="shared" ref="E287" si="1682">IF($B287="","","Union-Hrly - Sick Time Hours")</f>
        <v/>
      </c>
      <c r="F287" s="11" t="str">
        <f t="shared" si="1589"/>
        <v/>
      </c>
      <c r="G287" s="11" t="str">
        <f t="shared" si="1575"/>
        <v/>
      </c>
      <c r="H287" s="33" t="str">
        <f>IF(G287="","",($C287*'VACSICK EST'!C$30))</f>
        <v/>
      </c>
      <c r="I287" s="33" t="str">
        <f>IF(H287="","",($C287*'VACSICK EST'!D$30))</f>
        <v/>
      </c>
      <c r="J287" s="33" t="str">
        <f>IF(I287="","",($C287*'VACSICK EST'!E$30))</f>
        <v/>
      </c>
      <c r="K287" s="33" t="str">
        <f>IF(J287="","",($C287*'VACSICK EST'!F$30))</f>
        <v/>
      </c>
      <c r="L287" s="33" t="str">
        <f>IF(K287="","",($C287*'VACSICK EST'!G$30))</f>
        <v/>
      </c>
      <c r="M287" s="33" t="str">
        <f>IF(L287="","",($C287*'VACSICK EST'!H$30))</f>
        <v/>
      </c>
      <c r="N287" s="33" t="str">
        <f>IF(M287="","",($C287*'VACSICK EST'!I$30))</f>
        <v/>
      </c>
      <c r="O287" s="33" t="str">
        <f>IF(N287="","",($C287*'VACSICK EST'!J$30))</f>
        <v/>
      </c>
      <c r="P287" s="33" t="str">
        <f>IF(O287="","",($C287*'VACSICK EST'!K$30))</f>
        <v/>
      </c>
      <c r="Q287" s="33" t="str">
        <f>IF(P287="","",($C287*'VACSICK EST'!L$30))</f>
        <v/>
      </c>
      <c r="R287" s="33" t="str">
        <f>IF(Q287="","",($C287*'VACSICK EST'!M$30))</f>
        <v/>
      </c>
      <c r="S287" s="33" t="str">
        <f>IF(R287="","",($C287*'VACSICK EST'!N$30))</f>
        <v/>
      </c>
    </row>
  </sheetData>
  <autoFilter ref="E7:S287"/>
  <mergeCells count="5">
    <mergeCell ref="F3:F4"/>
    <mergeCell ref="Q3:S3"/>
    <mergeCell ref="A1:C1"/>
    <mergeCell ref="H1:S1"/>
    <mergeCell ref="P4:S4"/>
  </mergeCells>
  <pageMargins left="0.5" right="0.5" top="1" bottom="1.25" header="0.5" footer="0.5"/>
  <pageSetup scale="51" fitToHeight="0" orientation="landscape" r:id="rId1"/>
  <headerFooter scaleWithDoc="0">
    <oddFooter>&amp;R&amp;"Times New Roman,Bold"&amp;12Attachment 1 to Response to LGE PSC-2 Question No. 90(b)
Page &amp;P of &amp;N
K.Blake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S287"/>
  <sheetViews>
    <sheetView zoomScale="85" zoomScaleNormal="85" workbookViewId="0">
      <selection activeCell="B1" sqref="B1"/>
    </sheetView>
  </sheetViews>
  <sheetFormatPr defaultRowHeight="15" x14ac:dyDescent="0.25"/>
  <cols>
    <col min="1" max="1" width="11.5703125" style="2" customWidth="1"/>
    <col min="2" max="2" width="41" style="2" customWidth="1"/>
    <col min="3" max="3" width="8.7109375" style="2" bestFit="1" customWidth="1"/>
    <col min="4" max="4" width="14.42578125" style="2" bestFit="1" customWidth="1"/>
    <col min="5" max="5" width="32.140625" style="2" bestFit="1" customWidth="1"/>
    <col min="6" max="6" width="10.5703125" style="2" customWidth="1"/>
    <col min="7" max="7" width="15.5703125" style="2" bestFit="1" customWidth="1"/>
    <col min="8" max="19" width="8.7109375" style="2" customWidth="1"/>
    <col min="20" max="16384" width="9.140625" style="2"/>
  </cols>
  <sheetData>
    <row r="1" spans="1:19" x14ac:dyDescent="0.25">
      <c r="A1" s="62" t="s">
        <v>173</v>
      </c>
      <c r="B1" s="62"/>
      <c r="C1" s="62"/>
      <c r="H1" s="63" t="s">
        <v>174</v>
      </c>
      <c r="I1" s="64"/>
      <c r="J1" s="64"/>
      <c r="K1" s="64"/>
      <c r="L1" s="64"/>
      <c r="M1" s="64"/>
      <c r="N1" s="64"/>
      <c r="O1" s="64"/>
      <c r="P1" s="64"/>
      <c r="Q1" s="64"/>
      <c r="R1" s="64"/>
      <c r="S1" s="65"/>
    </row>
    <row r="2" spans="1:19" ht="15.75" thickBot="1" x14ac:dyDescent="0.3"/>
    <row r="3" spans="1:19" x14ac:dyDescent="0.25">
      <c r="A3" s="46" t="s">
        <v>87</v>
      </c>
      <c r="B3" s="46" t="s">
        <v>3</v>
      </c>
      <c r="D3" s="16" t="s">
        <v>102</v>
      </c>
      <c r="E3" s="16" t="s">
        <v>138</v>
      </c>
      <c r="F3" s="60" t="s">
        <v>126</v>
      </c>
      <c r="G3" s="5" t="s">
        <v>145</v>
      </c>
      <c r="H3" s="5" t="s">
        <v>105</v>
      </c>
      <c r="I3" s="5" t="s">
        <v>106</v>
      </c>
      <c r="J3" s="5" t="s">
        <v>107</v>
      </c>
      <c r="K3" s="5" t="s">
        <v>108</v>
      </c>
      <c r="Q3" s="69" t="s">
        <v>136</v>
      </c>
      <c r="R3" s="69"/>
      <c r="S3" s="69"/>
    </row>
    <row r="4" spans="1:19" x14ac:dyDescent="0.25">
      <c r="A4" s="46" t="s">
        <v>0</v>
      </c>
      <c r="B4" s="46" t="s">
        <v>4</v>
      </c>
      <c r="C4" s="15" t="s">
        <v>137</v>
      </c>
      <c r="D4" s="17">
        <v>0</v>
      </c>
      <c r="E4" s="18">
        <v>5</v>
      </c>
      <c r="F4" s="61"/>
      <c r="G4" s="14">
        <v>1.03</v>
      </c>
      <c r="H4" s="14">
        <v>1.03</v>
      </c>
      <c r="I4" s="14">
        <v>1.03</v>
      </c>
      <c r="J4" s="14">
        <v>1.03</v>
      </c>
      <c r="K4" s="14">
        <v>1.03</v>
      </c>
      <c r="P4" s="66" t="s">
        <v>175</v>
      </c>
      <c r="Q4" s="67"/>
      <c r="R4" s="67"/>
      <c r="S4" s="68"/>
    </row>
    <row r="5" spans="1:19" ht="15.75" thickBot="1" x14ac:dyDescent="0.3">
      <c r="A5" s="47" t="s">
        <v>1</v>
      </c>
      <c r="B5" s="47" t="s">
        <v>5</v>
      </c>
      <c r="D5" s="19">
        <f ca="1">YEAR(TODAY())</f>
        <v>2015</v>
      </c>
      <c r="E5" s="8">
        <f ca="1">D5+E4</f>
        <v>2020</v>
      </c>
    </row>
    <row r="6" spans="1:19" x14ac:dyDescent="0.25">
      <c r="R6" s="7">
        <v>1.03</v>
      </c>
      <c r="S6" s="2" t="s">
        <v>167</v>
      </c>
    </row>
    <row r="7" spans="1:19" x14ac:dyDescent="0.25">
      <c r="A7" s="48"/>
      <c r="B7" s="48"/>
      <c r="C7" s="48" t="s">
        <v>103</v>
      </c>
      <c r="E7" s="3" t="s">
        <v>100</v>
      </c>
      <c r="F7" s="3" t="s">
        <v>101</v>
      </c>
      <c r="G7" s="3" t="s">
        <v>104</v>
      </c>
      <c r="H7" s="3" t="s">
        <v>109</v>
      </c>
      <c r="I7" s="3" t="s">
        <v>110</v>
      </c>
      <c r="J7" s="3" t="s">
        <v>111</v>
      </c>
      <c r="K7" s="3" t="s">
        <v>112</v>
      </c>
      <c r="L7" s="3" t="s">
        <v>113</v>
      </c>
      <c r="M7" s="3" t="s">
        <v>114</v>
      </c>
      <c r="N7" s="3" t="s">
        <v>115</v>
      </c>
      <c r="O7" s="3" t="s">
        <v>116</v>
      </c>
      <c r="P7" s="3" t="s">
        <v>117</v>
      </c>
      <c r="Q7" s="3" t="s">
        <v>118</v>
      </c>
      <c r="R7" s="3" t="s">
        <v>119</v>
      </c>
      <c r="S7" s="3" t="s">
        <v>120</v>
      </c>
    </row>
    <row r="8" spans="1:19" x14ac:dyDescent="0.25">
      <c r="A8" s="39" t="s">
        <v>2</v>
      </c>
      <c r="B8" s="39" t="s">
        <v>93</v>
      </c>
      <c r="C8" s="44">
        <v>1</v>
      </c>
      <c r="E8" s="11" t="str">
        <f>IF($B8="","","Union-Hrly - Headcount")</f>
        <v>Union-Hrly - Headcount</v>
      </c>
      <c r="F8" s="11">
        <f ca="1">IF(E8="","",$E$5)</f>
        <v>2020</v>
      </c>
      <c r="G8" s="11" t="str">
        <f>IF(E8="","",A8)</f>
        <v>001075</v>
      </c>
      <c r="H8" s="13">
        <f t="shared" ref="H8" si="0">IF(G8="","",(IF($C8=0,0,$C8)))</f>
        <v>1</v>
      </c>
      <c r="I8" s="13">
        <f t="shared" ref="I8" si="1">IF(H8="","",(IF($C8=0,0,$C8)))</f>
        <v>1</v>
      </c>
      <c r="J8" s="13">
        <f t="shared" ref="J8" si="2">IF(I8="","",(IF($C8=0,0,$C8)))</f>
        <v>1</v>
      </c>
      <c r="K8" s="13">
        <f t="shared" ref="K8" si="3">IF(J8="","",(IF($C8=0,0,$C8)))</f>
        <v>1</v>
      </c>
      <c r="L8" s="13">
        <f t="shared" ref="L8" si="4">IF(K8="","",(IF($C8=0,0,$C8)))</f>
        <v>1</v>
      </c>
      <c r="M8" s="13">
        <f t="shared" ref="M8" si="5">IF(L8="","",(IF($C8=0,0,$C8)))</f>
        <v>1</v>
      </c>
      <c r="N8" s="13">
        <f t="shared" ref="N8" si="6">IF(M8="","",(IF($C8=0,0,$C8)))</f>
        <v>1</v>
      </c>
      <c r="O8" s="13">
        <f t="shared" ref="O8" si="7">IF(N8="","",(IF($C8=0,0,$C8)))</f>
        <v>1</v>
      </c>
      <c r="P8" s="13">
        <f t="shared" ref="P8" si="8">IF(O8="","",(IF($C8=0,0,$C8)))</f>
        <v>1</v>
      </c>
      <c r="Q8" s="13">
        <f t="shared" ref="Q8" si="9">IF(P8="","",(IF($C8=0,0,$C8)))</f>
        <v>1</v>
      </c>
      <c r="R8" s="13">
        <f t="shared" ref="R8" si="10">IF(Q8="","",(IF($C8=0,0,$C8)))</f>
        <v>1</v>
      </c>
      <c r="S8" s="13">
        <f t="shared" ref="S8" si="11">IF(R8="","",(IF($C8=0,0,$C8)))</f>
        <v>1</v>
      </c>
    </row>
    <row r="9" spans="1:19" x14ac:dyDescent="0.25">
      <c r="A9" s="39" t="s">
        <v>2</v>
      </c>
      <c r="B9" s="39" t="s">
        <v>92</v>
      </c>
      <c r="C9" s="44">
        <v>32.549999999999997</v>
      </c>
      <c r="E9" s="11" t="str">
        <f>IF($B9="","","Union-Hrly - Avg Hourly Rate")</f>
        <v>Union-Hrly - Avg Hourly Rate</v>
      </c>
      <c r="F9" s="11">
        <f t="shared" ref="F9:F13" ca="1" si="12">IF(E9="","",$E$5)</f>
        <v>2020</v>
      </c>
      <c r="G9" s="11" t="str">
        <f t="shared" ref="G9" si="13">IF(E9="","",A9)</f>
        <v>001075</v>
      </c>
      <c r="H9" s="12">
        <f>IF(G9="","",(IF(C9=0,0,C9)*$G$4*$H$4*$I$4*$J$4*$K$4))</f>
        <v>37.734371118464999</v>
      </c>
      <c r="I9" s="12">
        <f>IF(H9="","",(+H9))</f>
        <v>37.734371118464999</v>
      </c>
      <c r="J9" s="12">
        <f t="shared" ref="J9" si="14">IF(I9="","",(+I9))</f>
        <v>37.734371118464999</v>
      </c>
      <c r="K9" s="12">
        <f t="shared" ref="K9" si="15">IF(J9="","",(+J9))</f>
        <v>37.734371118464999</v>
      </c>
      <c r="L9" s="12">
        <f t="shared" ref="L9" si="16">IF(K9="","",(+K9))</f>
        <v>37.734371118464999</v>
      </c>
      <c r="M9" s="12">
        <f t="shared" ref="M9" si="17">IF(L9="","",(+L9))</f>
        <v>37.734371118464999</v>
      </c>
      <c r="N9" s="12">
        <f t="shared" ref="N9" si="18">IF(M9="","",(+M9))</f>
        <v>37.734371118464999</v>
      </c>
      <c r="O9" s="12">
        <f t="shared" ref="O9" si="19">IF(N9="","",(+N9))</f>
        <v>37.734371118464999</v>
      </c>
      <c r="P9" s="12">
        <f t="shared" ref="P9" si="20">IF(O9="","",(+O9))</f>
        <v>37.734371118464999</v>
      </c>
      <c r="Q9" s="12">
        <f t="shared" ref="Q9" si="21">IF(P9="","",(+P9))</f>
        <v>37.734371118464999</v>
      </c>
      <c r="R9" s="12">
        <f>IF(Q9="","",+Q9*$R$6)</f>
        <v>38.86640225201895</v>
      </c>
      <c r="S9" s="12">
        <f>IF(R9="","",+R9)</f>
        <v>38.86640225201895</v>
      </c>
    </row>
    <row r="10" spans="1:19" x14ac:dyDescent="0.25">
      <c r="A10" s="39" t="s">
        <v>2</v>
      </c>
      <c r="B10" s="39" t="s">
        <v>169</v>
      </c>
      <c r="C10" s="44"/>
      <c r="D10" s="34"/>
      <c r="E10" s="11" t="str">
        <f>IF($B10="","","Union-Hrly - Other Offdty hrs/emp")</f>
        <v>Union-Hrly - Other Offdty hrs/emp</v>
      </c>
      <c r="F10" s="11">
        <f ca="1">IF(E10="","",$E$5)</f>
        <v>2020</v>
      </c>
      <c r="G10" s="11" t="str">
        <f>IF(E10="","",A10)</f>
        <v>001075</v>
      </c>
      <c r="H10" s="36">
        <f t="shared" ref="H10:S10" si="22">IF(G10="","",IF(H$7="FEB",8,0))</f>
        <v>0</v>
      </c>
      <c r="I10" s="36">
        <f t="shared" si="22"/>
        <v>8</v>
      </c>
      <c r="J10" s="36">
        <f t="shared" si="22"/>
        <v>0</v>
      </c>
      <c r="K10" s="36">
        <f t="shared" si="22"/>
        <v>0</v>
      </c>
      <c r="L10" s="36">
        <f t="shared" si="22"/>
        <v>0</v>
      </c>
      <c r="M10" s="36">
        <f t="shared" si="22"/>
        <v>0</v>
      </c>
      <c r="N10" s="36">
        <f t="shared" si="22"/>
        <v>0</v>
      </c>
      <c r="O10" s="36">
        <f t="shared" si="22"/>
        <v>0</v>
      </c>
      <c r="P10" s="36">
        <f t="shared" si="22"/>
        <v>0</v>
      </c>
      <c r="Q10" s="36">
        <f t="shared" si="22"/>
        <v>0</v>
      </c>
      <c r="R10" s="36">
        <f t="shared" si="22"/>
        <v>0</v>
      </c>
      <c r="S10" s="36">
        <f t="shared" si="22"/>
        <v>0</v>
      </c>
    </row>
    <row r="11" spans="1:19" x14ac:dyDescent="0.25">
      <c r="A11" s="39" t="s">
        <v>2</v>
      </c>
      <c r="B11" s="45" t="s">
        <v>143</v>
      </c>
      <c r="C11" s="44">
        <v>200</v>
      </c>
      <c r="D11" s="6"/>
      <c r="E11" s="11" t="str">
        <f>IF($B11="","","Union-Hrly - Vacation Hours")</f>
        <v>Union-Hrly - Vacation Hours</v>
      </c>
      <c r="F11" s="11">
        <f t="shared" ca="1" si="12"/>
        <v>2020</v>
      </c>
      <c r="G11" s="11" t="str">
        <f>IF(E11="","",A11)</f>
        <v>001075</v>
      </c>
      <c r="H11" s="33">
        <f>IF(G11="","",($C11*'VACSICK EST'!C$50))</f>
        <v>8.4637065748272864</v>
      </c>
      <c r="I11" s="33">
        <f>IF(H11="","",($C11*'VACSICK EST'!D$50))</f>
        <v>9.019186694810994</v>
      </c>
      <c r="J11" s="33">
        <f>IF(I11="","",($C11*'VACSICK EST'!E$50))</f>
        <v>9.5746668147946981</v>
      </c>
      <c r="K11" s="33">
        <f>IF(J11="","",($C11*'VACSICK EST'!F$50))</f>
        <v>13.920084926738344</v>
      </c>
      <c r="L11" s="33">
        <f>IF(K11="","",($C11*'VACSICK EST'!G$50))</f>
        <v>17.388585089267714</v>
      </c>
      <c r="M11" s="33">
        <f>IF(L11="","",($C11*'VACSICK EST'!H$50))</f>
        <v>19.643752083050451</v>
      </c>
      <c r="N11" s="33">
        <f>IF(M11="","",($C11*'VACSICK EST'!I$50))</f>
        <v>22.73436117728868</v>
      </c>
      <c r="O11" s="33">
        <f>IF(N11="","",($C11*'VACSICK EST'!J$50))</f>
        <v>15.390831697752979</v>
      </c>
      <c r="P11" s="33">
        <f>IF(O11="","",($C11*'VACSICK EST'!K$50))</f>
        <v>13.703818000024686</v>
      </c>
      <c r="Q11" s="33">
        <f>IF(P11="","",($C11*'VACSICK EST'!L$50))</f>
        <v>18.087749400287205</v>
      </c>
      <c r="R11" s="33">
        <f>IF(Q11="","",($C11*'VACSICK EST'!M$50))</f>
        <v>17.34151329243354</v>
      </c>
      <c r="S11" s="33">
        <f>IF(R11="","",($C11*'VACSICK EST'!N$50))</f>
        <v>34.731744248723423</v>
      </c>
    </row>
    <row r="12" spans="1:19" x14ac:dyDescent="0.25">
      <c r="A12" s="39" t="s">
        <v>2</v>
      </c>
      <c r="B12" s="39" t="s">
        <v>95</v>
      </c>
      <c r="C12" s="44">
        <v>40</v>
      </c>
      <c r="E12" s="11" t="str">
        <f>IF($B12="","","Union-Hrly - Sick Time Hours")</f>
        <v>Union-Hrly - Sick Time Hours</v>
      </c>
      <c r="F12" s="11">
        <f t="shared" ca="1" si="12"/>
        <v>2020</v>
      </c>
      <c r="G12" s="11" t="str">
        <f>IF(E12="","",A12)</f>
        <v>001075</v>
      </c>
      <c r="H12" s="33">
        <f>IF(G12="","",($C12*'VACSICK EST'!C$30))</f>
        <v>5.0206297898724825</v>
      </c>
      <c r="I12" s="33">
        <f>IF(H12="","",($C12*'VACSICK EST'!D$30))</f>
        <v>4.3254628595396252</v>
      </c>
      <c r="J12" s="33">
        <f>IF(I12="","",($C12*'VACSICK EST'!E$30))</f>
        <v>3.9866328079765485</v>
      </c>
      <c r="K12" s="33">
        <f>IF(J12="","",($C12*'VACSICK EST'!F$30))</f>
        <v>3.5312729378188501</v>
      </c>
      <c r="L12" s="33">
        <f>IF(K12="","",($C12*'VACSICK EST'!G$30))</f>
        <v>2.9281992131045897</v>
      </c>
      <c r="M12" s="33">
        <f>IF(L12="","",($C12*'VACSICK EST'!H$30))</f>
        <v>2.7179349238407422</v>
      </c>
      <c r="N12" s="33">
        <f>IF(M12="","",($C12*'VACSICK EST'!I$30))</f>
        <v>2.9145220043493527</v>
      </c>
      <c r="O12" s="33">
        <f>IF(N12="","",($C12*'VACSICK EST'!J$30))</f>
        <v>3.1324455305161325</v>
      </c>
      <c r="P12" s="33">
        <f>IF(O12="","",($C12*'VACSICK EST'!K$30))</f>
        <v>2.8900853913733289</v>
      </c>
      <c r="Q12" s="33">
        <f>IF(P12="","",($C12*'VACSICK EST'!L$30))</f>
        <v>2.8559835508769371</v>
      </c>
      <c r="R12" s="33">
        <f>IF(Q12="","",($C12*'VACSICK EST'!M$30))</f>
        <v>2.6623142749027777</v>
      </c>
      <c r="S12" s="33">
        <f>IF(R12="","",($C12*'VACSICK EST'!N$30))</f>
        <v>3.0345167158286337</v>
      </c>
    </row>
    <row r="13" spans="1:19" x14ac:dyDescent="0.25">
      <c r="A13" s="39" t="s">
        <v>8</v>
      </c>
      <c r="B13" s="39" t="s">
        <v>93</v>
      </c>
      <c r="C13" s="44">
        <v>4</v>
      </c>
      <c r="E13" s="11" t="str">
        <f t="shared" ref="E13" si="23">IF($B13="","","Union-Hrly - Headcount")</f>
        <v>Union-Hrly - Headcount</v>
      </c>
      <c r="F13" s="11">
        <f t="shared" ca="1" si="12"/>
        <v>2020</v>
      </c>
      <c r="G13" s="11" t="str">
        <f t="shared" ref="G13:G76" si="24">IF(E13="","",A13)</f>
        <v>001280</v>
      </c>
      <c r="H13" s="13">
        <f t="shared" ref="H13" si="25">IF(G13="","",(IF($C13=0,0,$C13)))</f>
        <v>4</v>
      </c>
      <c r="I13" s="13">
        <f t="shared" ref="I13" si="26">IF(H13="","",(IF($C13=0,0,$C13)))</f>
        <v>4</v>
      </c>
      <c r="J13" s="13">
        <f t="shared" ref="J13" si="27">IF(I13="","",(IF($C13=0,0,$C13)))</f>
        <v>4</v>
      </c>
      <c r="K13" s="13">
        <f t="shared" ref="K13" si="28">IF(J13="","",(IF($C13=0,0,$C13)))</f>
        <v>4</v>
      </c>
      <c r="L13" s="13">
        <f t="shared" ref="L13" si="29">IF(K13="","",(IF($C13=0,0,$C13)))</f>
        <v>4</v>
      </c>
      <c r="M13" s="13">
        <f t="shared" ref="M13" si="30">IF(L13="","",(IF($C13=0,0,$C13)))</f>
        <v>4</v>
      </c>
      <c r="N13" s="13">
        <f t="shared" ref="N13" si="31">IF(M13="","",(IF($C13=0,0,$C13)))</f>
        <v>4</v>
      </c>
      <c r="O13" s="13">
        <f t="shared" ref="O13" si="32">IF(N13="","",(IF($C13=0,0,$C13)))</f>
        <v>4</v>
      </c>
      <c r="P13" s="13">
        <f t="shared" ref="P13" si="33">IF(O13="","",(IF($C13=0,0,$C13)))</f>
        <v>4</v>
      </c>
      <c r="Q13" s="13">
        <f t="shared" ref="Q13" si="34">IF(P13="","",(IF($C13=0,0,$C13)))</f>
        <v>4</v>
      </c>
      <c r="R13" s="13">
        <f t="shared" ref="R13" si="35">IF(Q13="","",(IF($C13=0,0,$C13)))</f>
        <v>4</v>
      </c>
      <c r="S13" s="13">
        <f t="shared" ref="S13" si="36">IF(R13="","",(IF($C13=0,0,$C13)))</f>
        <v>4</v>
      </c>
    </row>
    <row r="14" spans="1:19" x14ac:dyDescent="0.25">
      <c r="A14" s="39" t="s">
        <v>8</v>
      </c>
      <c r="B14" s="39" t="s">
        <v>92</v>
      </c>
      <c r="C14" s="44">
        <v>28.947499999999998</v>
      </c>
      <c r="E14" s="11" t="str">
        <f t="shared" ref="E14" si="37">IF($B14="","","Union-Hrly - Avg Hourly Rate")</f>
        <v>Union-Hrly - Avg Hourly Rate</v>
      </c>
      <c r="F14" s="11">
        <f t="shared" ref="F14:F77" ca="1" si="38">IF(E14="","",$E$5)</f>
        <v>2020</v>
      </c>
      <c r="G14" s="11" t="str">
        <f t="shared" si="24"/>
        <v>001280</v>
      </c>
      <c r="H14" s="12">
        <f t="shared" ref="H14" si="39">IF(G14="","",(IF(C14=0,0,C14)*$G$4*$H$4*$I$4*$J$4*$K$4))</f>
        <v>33.558086265799254</v>
      </c>
      <c r="I14" s="12">
        <f t="shared" ref="I14" si="40">IF(H14="","",(+H14))</f>
        <v>33.558086265799254</v>
      </c>
      <c r="J14" s="12">
        <f t="shared" ref="J14" si="41">IF(I14="","",(+I14))</f>
        <v>33.558086265799254</v>
      </c>
      <c r="K14" s="12">
        <f t="shared" ref="K14" si="42">IF(J14="","",(+J14))</f>
        <v>33.558086265799254</v>
      </c>
      <c r="L14" s="12">
        <f t="shared" ref="L14" si="43">IF(K14="","",(+K14))</f>
        <v>33.558086265799254</v>
      </c>
      <c r="M14" s="12">
        <f t="shared" ref="M14" si="44">IF(L14="","",(+L14))</f>
        <v>33.558086265799254</v>
      </c>
      <c r="N14" s="12">
        <f t="shared" ref="N14" si="45">IF(M14="","",(+M14))</f>
        <v>33.558086265799254</v>
      </c>
      <c r="O14" s="12">
        <f t="shared" ref="O14" si="46">IF(N14="","",(+N14))</f>
        <v>33.558086265799254</v>
      </c>
      <c r="P14" s="12">
        <f t="shared" ref="P14" si="47">IF(O14="","",(+O14))</f>
        <v>33.558086265799254</v>
      </c>
      <c r="Q14" s="12">
        <f t="shared" ref="Q14" si="48">IF(P14="","",(+P14))</f>
        <v>33.558086265799254</v>
      </c>
      <c r="R14" s="12">
        <f t="shared" ref="R14" si="49">IF(Q14="","",+Q14*$R$6)</f>
        <v>34.564828853773236</v>
      </c>
      <c r="S14" s="12">
        <f t="shared" ref="S14" si="50">IF(R14="","",+R14)</f>
        <v>34.564828853773236</v>
      </c>
    </row>
    <row r="15" spans="1:19" x14ac:dyDescent="0.25">
      <c r="A15" s="39" t="s">
        <v>8</v>
      </c>
      <c r="B15" s="39" t="s">
        <v>169</v>
      </c>
      <c r="C15" s="44"/>
      <c r="E15" s="11" t="str">
        <f t="shared" ref="E15" si="51">IF($B15="","","Union-Hrly - Other Offdty hrs/emp")</f>
        <v>Union-Hrly - Other Offdty hrs/emp</v>
      </c>
      <c r="F15" s="11">
        <f t="shared" ca="1" si="38"/>
        <v>2020</v>
      </c>
      <c r="G15" s="11" t="str">
        <f t="shared" si="24"/>
        <v>001280</v>
      </c>
      <c r="H15" s="36">
        <f t="shared" ref="H15:S15" si="52">IF(G15="","",IF(H$7="FEB",8,0))</f>
        <v>0</v>
      </c>
      <c r="I15" s="36">
        <f t="shared" si="52"/>
        <v>8</v>
      </c>
      <c r="J15" s="36">
        <f t="shared" si="52"/>
        <v>0</v>
      </c>
      <c r="K15" s="36">
        <f t="shared" si="52"/>
        <v>0</v>
      </c>
      <c r="L15" s="36">
        <f t="shared" si="52"/>
        <v>0</v>
      </c>
      <c r="M15" s="36">
        <f t="shared" si="52"/>
        <v>0</v>
      </c>
      <c r="N15" s="36">
        <f t="shared" si="52"/>
        <v>0</v>
      </c>
      <c r="O15" s="36">
        <f t="shared" si="52"/>
        <v>0</v>
      </c>
      <c r="P15" s="36">
        <f t="shared" si="52"/>
        <v>0</v>
      </c>
      <c r="Q15" s="36">
        <f t="shared" si="52"/>
        <v>0</v>
      </c>
      <c r="R15" s="36">
        <f t="shared" si="52"/>
        <v>0</v>
      </c>
      <c r="S15" s="36">
        <f t="shared" si="52"/>
        <v>0</v>
      </c>
    </row>
    <row r="16" spans="1:19" x14ac:dyDescent="0.25">
      <c r="A16" s="39" t="s">
        <v>8</v>
      </c>
      <c r="B16" s="39" t="s">
        <v>143</v>
      </c>
      <c r="C16" s="44">
        <v>680</v>
      </c>
      <c r="E16" s="11" t="str">
        <f t="shared" ref="E16" si="53">IF($B16="","","Union-Hrly - Vacation Hours")</f>
        <v>Union-Hrly - Vacation Hours</v>
      </c>
      <c r="F16" s="11">
        <f t="shared" ca="1" si="38"/>
        <v>2020</v>
      </c>
      <c r="G16" s="11" t="str">
        <f t="shared" si="24"/>
        <v>001280</v>
      </c>
      <c r="H16" s="33">
        <f>IF(G16="","",($C16*'VACSICK EST'!C$50))</f>
        <v>28.776602354412777</v>
      </c>
      <c r="I16" s="33">
        <f>IF(H16="","",($C16*'VACSICK EST'!D$50))</f>
        <v>30.665234762357379</v>
      </c>
      <c r="J16" s="33">
        <f>IF(I16="","",($C16*'VACSICK EST'!E$50))</f>
        <v>32.55386717030197</v>
      </c>
      <c r="K16" s="33">
        <f>IF(J16="","",($C16*'VACSICK EST'!F$50))</f>
        <v>47.328288750910367</v>
      </c>
      <c r="L16" s="33">
        <f>IF(K16="","",($C16*'VACSICK EST'!G$50))</f>
        <v>59.121189303510228</v>
      </c>
      <c r="M16" s="33">
        <f>IF(L16="","",($C16*'VACSICK EST'!H$50))</f>
        <v>66.788757082371532</v>
      </c>
      <c r="N16" s="33">
        <f>IF(M16="","",($C16*'VACSICK EST'!I$50))</f>
        <v>77.29682800278151</v>
      </c>
      <c r="O16" s="33">
        <f>IF(N16="","",($C16*'VACSICK EST'!J$50))</f>
        <v>52.328827772360128</v>
      </c>
      <c r="P16" s="33">
        <f>IF(O16="","",($C16*'VACSICK EST'!K$50))</f>
        <v>46.592981200083933</v>
      </c>
      <c r="Q16" s="33">
        <f>IF(P16="","",($C16*'VACSICK EST'!L$50))</f>
        <v>61.498347960976496</v>
      </c>
      <c r="R16" s="33">
        <f>IF(Q16="","",($C16*'VACSICK EST'!M$50))</f>
        <v>58.961145194274032</v>
      </c>
      <c r="S16" s="33">
        <f>IF(R16="","",($C16*'VACSICK EST'!N$50))</f>
        <v>118.08793044565964</v>
      </c>
    </row>
    <row r="17" spans="1:19" x14ac:dyDescent="0.25">
      <c r="A17" s="39" t="s">
        <v>8</v>
      </c>
      <c r="B17" s="39" t="s">
        <v>95</v>
      </c>
      <c r="C17" s="44">
        <v>160</v>
      </c>
      <c r="E17" s="11" t="str">
        <f t="shared" ref="E17" si="54">IF($B17="","","Union-Hrly - Sick Time Hours")</f>
        <v>Union-Hrly - Sick Time Hours</v>
      </c>
      <c r="F17" s="11">
        <f t="shared" ca="1" si="38"/>
        <v>2020</v>
      </c>
      <c r="G17" s="11" t="str">
        <f t="shared" si="24"/>
        <v>001280</v>
      </c>
      <c r="H17" s="33">
        <f>IF(G17="","",($C17*'VACSICK EST'!C$30))</f>
        <v>20.08251915948993</v>
      </c>
      <c r="I17" s="33">
        <f>IF(H17="","",($C17*'VACSICK EST'!D$30))</f>
        <v>17.301851438158501</v>
      </c>
      <c r="J17" s="33">
        <f>IF(I17="","",($C17*'VACSICK EST'!E$30))</f>
        <v>15.946531231906194</v>
      </c>
      <c r="K17" s="33">
        <f>IF(J17="","",($C17*'VACSICK EST'!F$30))</f>
        <v>14.1250917512754</v>
      </c>
      <c r="L17" s="33">
        <f>IF(K17="","",($C17*'VACSICK EST'!G$30))</f>
        <v>11.712796852418359</v>
      </c>
      <c r="M17" s="33">
        <f>IF(L17="","",($C17*'VACSICK EST'!H$30))</f>
        <v>10.871739695362969</v>
      </c>
      <c r="N17" s="33">
        <f>IF(M17="","",($C17*'VACSICK EST'!I$30))</f>
        <v>11.658088017397411</v>
      </c>
      <c r="O17" s="33">
        <f>IF(N17="","",($C17*'VACSICK EST'!J$30))</f>
        <v>12.52978212206453</v>
      </c>
      <c r="P17" s="33">
        <f>IF(O17="","",($C17*'VACSICK EST'!K$30))</f>
        <v>11.560341565493315</v>
      </c>
      <c r="Q17" s="33">
        <f>IF(P17="","",($C17*'VACSICK EST'!L$30))</f>
        <v>11.423934203507748</v>
      </c>
      <c r="R17" s="33">
        <f>IF(Q17="","",($C17*'VACSICK EST'!M$30))</f>
        <v>10.649257099611111</v>
      </c>
      <c r="S17" s="33">
        <f>IF(R17="","",($C17*'VACSICK EST'!N$30))</f>
        <v>12.138066863314535</v>
      </c>
    </row>
    <row r="18" spans="1:19" x14ac:dyDescent="0.25">
      <c r="A18" s="39" t="s">
        <v>9</v>
      </c>
      <c r="B18" s="39" t="s">
        <v>93</v>
      </c>
      <c r="C18" s="44">
        <v>21</v>
      </c>
      <c r="E18" s="11" t="str">
        <f t="shared" ref="E18" si="55">IF($B18="","","Union-Hrly - Headcount")</f>
        <v>Union-Hrly - Headcount</v>
      </c>
      <c r="F18" s="11">
        <f t="shared" ca="1" si="38"/>
        <v>2020</v>
      </c>
      <c r="G18" s="11" t="str">
        <f t="shared" si="24"/>
        <v>001295</v>
      </c>
      <c r="H18" s="13">
        <f t="shared" ref="H18" si="56">IF(G18="","",(IF($C18=0,0,$C18)))</f>
        <v>21</v>
      </c>
      <c r="I18" s="13">
        <f t="shared" ref="I18" si="57">IF(H18="","",(IF($C18=0,0,$C18)))</f>
        <v>21</v>
      </c>
      <c r="J18" s="13">
        <f t="shared" ref="J18" si="58">IF(I18="","",(IF($C18=0,0,$C18)))</f>
        <v>21</v>
      </c>
      <c r="K18" s="13">
        <f t="shared" ref="K18" si="59">IF(J18="","",(IF($C18=0,0,$C18)))</f>
        <v>21</v>
      </c>
      <c r="L18" s="13">
        <f t="shared" ref="L18" si="60">IF(K18="","",(IF($C18=0,0,$C18)))</f>
        <v>21</v>
      </c>
      <c r="M18" s="13">
        <f t="shared" ref="M18" si="61">IF(L18="","",(IF($C18=0,0,$C18)))</f>
        <v>21</v>
      </c>
      <c r="N18" s="13">
        <f t="shared" ref="N18" si="62">IF(M18="","",(IF($C18=0,0,$C18)))</f>
        <v>21</v>
      </c>
      <c r="O18" s="13">
        <f t="shared" ref="O18" si="63">IF(N18="","",(IF($C18=0,0,$C18)))</f>
        <v>21</v>
      </c>
      <c r="P18" s="13">
        <f t="shared" ref="P18" si="64">IF(O18="","",(IF($C18=0,0,$C18)))</f>
        <v>21</v>
      </c>
      <c r="Q18" s="13">
        <f t="shared" ref="Q18" si="65">IF(P18="","",(IF($C18=0,0,$C18)))</f>
        <v>21</v>
      </c>
      <c r="R18" s="13">
        <f t="shared" ref="R18" si="66">IF(Q18="","",(IF($C18=0,0,$C18)))</f>
        <v>21</v>
      </c>
      <c r="S18" s="13">
        <f t="shared" ref="S18" si="67">IF(R18="","",(IF($C18=0,0,$C18)))</f>
        <v>21</v>
      </c>
    </row>
    <row r="19" spans="1:19" x14ac:dyDescent="0.25">
      <c r="A19" s="39" t="s">
        <v>9</v>
      </c>
      <c r="B19" s="39" t="s">
        <v>92</v>
      </c>
      <c r="C19" s="44">
        <v>31.726190476190471</v>
      </c>
      <c r="E19" s="11" t="str">
        <f t="shared" ref="E19" si="68">IF($B19="","","Union-Hrly - Avg Hourly Rate")</f>
        <v>Union-Hrly - Avg Hourly Rate</v>
      </c>
      <c r="F19" s="11">
        <f t="shared" ca="1" si="38"/>
        <v>2020</v>
      </c>
      <c r="G19" s="11" t="str">
        <f t="shared" si="24"/>
        <v>001295</v>
      </c>
      <c r="H19" s="12">
        <f t="shared" ref="H19" si="69">IF(G19="","",(IF(C19=0,0,C19)*$G$4*$H$4*$I$4*$J$4*$K$4))</f>
        <v>36.779350095351198</v>
      </c>
      <c r="I19" s="12">
        <f t="shared" ref="I19" si="70">IF(H19="","",(+H19))</f>
        <v>36.779350095351198</v>
      </c>
      <c r="J19" s="12">
        <f t="shared" ref="J19" si="71">IF(I19="","",(+I19))</f>
        <v>36.779350095351198</v>
      </c>
      <c r="K19" s="12">
        <f t="shared" ref="K19" si="72">IF(J19="","",(+J19))</f>
        <v>36.779350095351198</v>
      </c>
      <c r="L19" s="12">
        <f t="shared" ref="L19" si="73">IF(K19="","",(+K19))</f>
        <v>36.779350095351198</v>
      </c>
      <c r="M19" s="12">
        <f t="shared" ref="M19" si="74">IF(L19="","",(+L19))</f>
        <v>36.779350095351198</v>
      </c>
      <c r="N19" s="12">
        <f t="shared" ref="N19" si="75">IF(M19="","",(+M19))</f>
        <v>36.779350095351198</v>
      </c>
      <c r="O19" s="12">
        <f t="shared" ref="O19" si="76">IF(N19="","",(+N19))</f>
        <v>36.779350095351198</v>
      </c>
      <c r="P19" s="12">
        <f t="shared" ref="P19" si="77">IF(O19="","",(+O19))</f>
        <v>36.779350095351198</v>
      </c>
      <c r="Q19" s="12">
        <f t="shared" ref="Q19" si="78">IF(P19="","",(+P19))</f>
        <v>36.779350095351198</v>
      </c>
      <c r="R19" s="12">
        <f t="shared" ref="R19" si="79">IF(Q19="","",+Q19*$R$6)</f>
        <v>37.882730598211737</v>
      </c>
      <c r="S19" s="12">
        <f t="shared" ref="S19" si="80">IF(R19="","",+R19)</f>
        <v>37.882730598211737</v>
      </c>
    </row>
    <row r="20" spans="1:19" x14ac:dyDescent="0.25">
      <c r="A20" s="39" t="s">
        <v>9</v>
      </c>
      <c r="B20" s="39" t="s">
        <v>169</v>
      </c>
      <c r="C20" s="44"/>
      <c r="E20" s="11" t="str">
        <f t="shared" ref="E20" si="81">IF($B20="","","Union-Hrly - Other Offdty hrs/emp")</f>
        <v>Union-Hrly - Other Offdty hrs/emp</v>
      </c>
      <c r="F20" s="11">
        <f t="shared" ca="1" si="38"/>
        <v>2020</v>
      </c>
      <c r="G20" s="11" t="str">
        <f t="shared" si="24"/>
        <v>001295</v>
      </c>
      <c r="H20" s="36">
        <f t="shared" ref="H20:S20" si="82">IF(G20="","",IF(H$7="FEB",8,0))</f>
        <v>0</v>
      </c>
      <c r="I20" s="36">
        <f t="shared" si="82"/>
        <v>8</v>
      </c>
      <c r="J20" s="36">
        <f t="shared" si="82"/>
        <v>0</v>
      </c>
      <c r="K20" s="36">
        <f t="shared" si="82"/>
        <v>0</v>
      </c>
      <c r="L20" s="36">
        <f t="shared" si="82"/>
        <v>0</v>
      </c>
      <c r="M20" s="36">
        <f t="shared" si="82"/>
        <v>0</v>
      </c>
      <c r="N20" s="36">
        <f t="shared" si="82"/>
        <v>0</v>
      </c>
      <c r="O20" s="36">
        <f t="shared" si="82"/>
        <v>0</v>
      </c>
      <c r="P20" s="36">
        <f t="shared" si="82"/>
        <v>0</v>
      </c>
      <c r="Q20" s="36">
        <f t="shared" si="82"/>
        <v>0</v>
      </c>
      <c r="R20" s="36">
        <f t="shared" si="82"/>
        <v>0</v>
      </c>
      <c r="S20" s="36">
        <f t="shared" si="82"/>
        <v>0</v>
      </c>
    </row>
    <row r="21" spans="1:19" x14ac:dyDescent="0.25">
      <c r="A21" s="39" t="s">
        <v>9</v>
      </c>
      <c r="B21" s="45" t="s">
        <v>143</v>
      </c>
      <c r="C21" s="44">
        <v>3680</v>
      </c>
      <c r="E21" s="11" t="str">
        <f t="shared" ref="E21" si="83">IF($B21="","","Union-Hrly - Vacation Hours")</f>
        <v>Union-Hrly - Vacation Hours</v>
      </c>
      <c r="F21" s="11">
        <f t="shared" ca="1" si="38"/>
        <v>2020</v>
      </c>
      <c r="G21" s="11" t="str">
        <f t="shared" si="24"/>
        <v>001295</v>
      </c>
      <c r="H21" s="33">
        <f>IF(G21="","",($C21*'VACSICK EST'!C$50))</f>
        <v>155.73220097682207</v>
      </c>
      <c r="I21" s="33">
        <f>IF(H21="","",($C21*'VACSICK EST'!D$50))</f>
        <v>165.95303518452226</v>
      </c>
      <c r="J21" s="33">
        <f>IF(I21="","",($C21*'VACSICK EST'!E$50))</f>
        <v>176.17386939222246</v>
      </c>
      <c r="K21" s="33">
        <f>IF(J21="","",($C21*'VACSICK EST'!F$50))</f>
        <v>256.12956265198551</v>
      </c>
      <c r="L21" s="33">
        <f>IF(K21="","",($C21*'VACSICK EST'!G$50))</f>
        <v>319.94996564252591</v>
      </c>
      <c r="M21" s="33">
        <f>IF(L21="","",($C21*'VACSICK EST'!H$50))</f>
        <v>361.44503832812831</v>
      </c>
      <c r="N21" s="33">
        <f>IF(M21="","",($C21*'VACSICK EST'!I$50))</f>
        <v>418.31224566211171</v>
      </c>
      <c r="O21" s="33">
        <f>IF(N21="","",($C21*'VACSICK EST'!J$50))</f>
        <v>283.19130323865483</v>
      </c>
      <c r="P21" s="33">
        <f>IF(O21="","",($C21*'VACSICK EST'!K$50))</f>
        <v>252.15025120045425</v>
      </c>
      <c r="Q21" s="33">
        <f>IF(P21="","",($C21*'VACSICK EST'!L$50))</f>
        <v>332.81458896528454</v>
      </c>
      <c r="R21" s="33">
        <f>IF(Q21="","",($C21*'VACSICK EST'!M$50))</f>
        <v>319.08384458077711</v>
      </c>
      <c r="S21" s="33">
        <f>IF(R21="","",($C21*'VACSICK EST'!N$50))</f>
        <v>639.06409417651093</v>
      </c>
    </row>
    <row r="22" spans="1:19" x14ac:dyDescent="0.25">
      <c r="A22" s="39" t="s">
        <v>9</v>
      </c>
      <c r="B22" s="39" t="s">
        <v>95</v>
      </c>
      <c r="C22" s="44">
        <v>840</v>
      </c>
      <c r="E22" s="11" t="str">
        <f t="shared" ref="E22" si="84">IF($B22="","","Union-Hrly - Sick Time Hours")</f>
        <v>Union-Hrly - Sick Time Hours</v>
      </c>
      <c r="F22" s="11">
        <f t="shared" ca="1" si="38"/>
        <v>2020</v>
      </c>
      <c r="G22" s="11" t="str">
        <f t="shared" si="24"/>
        <v>001295</v>
      </c>
      <c r="H22" s="33">
        <f>IF(G22="","",($C22*'VACSICK EST'!C$30))</f>
        <v>105.43322558732214</v>
      </c>
      <c r="I22" s="33">
        <f>IF(H22="","",($C22*'VACSICK EST'!D$30))</f>
        <v>90.834720050332123</v>
      </c>
      <c r="J22" s="33">
        <f>IF(I22="","",($C22*'VACSICK EST'!E$30))</f>
        <v>83.719288967507509</v>
      </c>
      <c r="K22" s="33">
        <f>IF(J22="","",($C22*'VACSICK EST'!F$30))</f>
        <v>74.156731694195855</v>
      </c>
      <c r="L22" s="33">
        <f>IF(K22="","",($C22*'VACSICK EST'!G$30))</f>
        <v>61.492183475196384</v>
      </c>
      <c r="M22" s="33">
        <f>IF(L22="","",($C22*'VACSICK EST'!H$30))</f>
        <v>57.076633400655588</v>
      </c>
      <c r="N22" s="33">
        <f>IF(M22="","",($C22*'VACSICK EST'!I$30))</f>
        <v>61.204962091336405</v>
      </c>
      <c r="O22" s="33">
        <f>IF(N22="","",($C22*'VACSICK EST'!J$30))</f>
        <v>65.781356140838781</v>
      </c>
      <c r="P22" s="33">
        <f>IF(O22="","",($C22*'VACSICK EST'!K$30))</f>
        <v>60.691793218839905</v>
      </c>
      <c r="Q22" s="33">
        <f>IF(P22="","",($C22*'VACSICK EST'!L$30))</f>
        <v>59.975654568415678</v>
      </c>
      <c r="R22" s="33">
        <f>IF(Q22="","",($C22*'VACSICK EST'!M$30))</f>
        <v>55.908599772958333</v>
      </c>
      <c r="S22" s="33">
        <f>IF(R22="","",($C22*'VACSICK EST'!N$30))</f>
        <v>63.724851032401304</v>
      </c>
    </row>
    <row r="23" spans="1:19" x14ac:dyDescent="0.25">
      <c r="A23" s="39" t="s">
        <v>12</v>
      </c>
      <c r="B23" s="39" t="s">
        <v>93</v>
      </c>
      <c r="C23" s="44">
        <v>9</v>
      </c>
      <c r="E23" s="11" t="str">
        <f t="shared" ref="E23" si="85">IF($B23="","","Union-Hrly - Headcount")</f>
        <v>Union-Hrly - Headcount</v>
      </c>
      <c r="F23" s="11">
        <f t="shared" ca="1" si="38"/>
        <v>2020</v>
      </c>
      <c r="G23" s="11" t="str">
        <f t="shared" si="24"/>
        <v>001345</v>
      </c>
      <c r="H23" s="13">
        <f t="shared" ref="H23" si="86">IF(G23="","",(IF($C23=0,0,$C23)))</f>
        <v>9</v>
      </c>
      <c r="I23" s="13">
        <f t="shared" ref="I23" si="87">IF(H23="","",(IF($C23=0,0,$C23)))</f>
        <v>9</v>
      </c>
      <c r="J23" s="13">
        <f t="shared" ref="J23" si="88">IF(I23="","",(IF($C23=0,0,$C23)))</f>
        <v>9</v>
      </c>
      <c r="K23" s="13">
        <f t="shared" ref="K23" si="89">IF(J23="","",(IF($C23=0,0,$C23)))</f>
        <v>9</v>
      </c>
      <c r="L23" s="13">
        <f t="shared" ref="L23" si="90">IF(K23="","",(IF($C23=0,0,$C23)))</f>
        <v>9</v>
      </c>
      <c r="M23" s="13">
        <f t="shared" ref="M23" si="91">IF(L23="","",(IF($C23=0,0,$C23)))</f>
        <v>9</v>
      </c>
      <c r="N23" s="13">
        <f t="shared" ref="N23" si="92">IF(M23="","",(IF($C23=0,0,$C23)))</f>
        <v>9</v>
      </c>
      <c r="O23" s="13">
        <f t="shared" ref="O23" si="93">IF(N23="","",(IF($C23=0,0,$C23)))</f>
        <v>9</v>
      </c>
      <c r="P23" s="13">
        <f t="shared" ref="P23" si="94">IF(O23="","",(IF($C23=0,0,$C23)))</f>
        <v>9</v>
      </c>
      <c r="Q23" s="13">
        <f t="shared" ref="Q23" si="95">IF(P23="","",(IF($C23=0,0,$C23)))</f>
        <v>9</v>
      </c>
      <c r="R23" s="13">
        <f t="shared" ref="R23" si="96">IF(Q23="","",(IF($C23=0,0,$C23)))</f>
        <v>9</v>
      </c>
      <c r="S23" s="13">
        <f t="shared" ref="S23" si="97">IF(R23="","",(IF($C23=0,0,$C23)))</f>
        <v>9</v>
      </c>
    </row>
    <row r="24" spans="1:19" x14ac:dyDescent="0.25">
      <c r="A24" s="39" t="s">
        <v>12</v>
      </c>
      <c r="B24" s="39" t="s">
        <v>92</v>
      </c>
      <c r="C24" s="44">
        <v>33.111111111111114</v>
      </c>
      <c r="E24" s="11" t="str">
        <f t="shared" ref="E24" si="98">IF($B24="","","Union-Hrly - Avg Hourly Rate")</f>
        <v>Union-Hrly - Avg Hourly Rate</v>
      </c>
      <c r="F24" s="11">
        <f t="shared" ca="1" si="38"/>
        <v>2020</v>
      </c>
      <c r="G24" s="11" t="str">
        <f t="shared" si="24"/>
        <v>001345</v>
      </c>
      <c r="H24" s="12">
        <f t="shared" ref="H24" si="99">IF(G24="","",(IF(C24=0,0,C24)*$G$4*$H$4*$I$4*$J$4*$K$4))</f>
        <v>38.384852682377783</v>
      </c>
      <c r="I24" s="12">
        <f t="shared" ref="I24" si="100">IF(H24="","",(+H24))</f>
        <v>38.384852682377783</v>
      </c>
      <c r="J24" s="12">
        <f t="shared" ref="J24" si="101">IF(I24="","",(+I24))</f>
        <v>38.384852682377783</v>
      </c>
      <c r="K24" s="12">
        <f t="shared" ref="K24" si="102">IF(J24="","",(+J24))</f>
        <v>38.384852682377783</v>
      </c>
      <c r="L24" s="12">
        <f t="shared" ref="L24" si="103">IF(K24="","",(+K24))</f>
        <v>38.384852682377783</v>
      </c>
      <c r="M24" s="12">
        <f t="shared" ref="M24" si="104">IF(L24="","",(+L24))</f>
        <v>38.384852682377783</v>
      </c>
      <c r="N24" s="12">
        <f t="shared" ref="N24" si="105">IF(M24="","",(+M24))</f>
        <v>38.384852682377783</v>
      </c>
      <c r="O24" s="12">
        <f t="shared" ref="O24" si="106">IF(N24="","",(+N24))</f>
        <v>38.384852682377783</v>
      </c>
      <c r="P24" s="12">
        <f t="shared" ref="P24" si="107">IF(O24="","",(+O24))</f>
        <v>38.384852682377783</v>
      </c>
      <c r="Q24" s="12">
        <f t="shared" ref="Q24" si="108">IF(P24="","",(+P24))</f>
        <v>38.384852682377783</v>
      </c>
      <c r="R24" s="12">
        <f t="shared" ref="R24" si="109">IF(Q24="","",+Q24*$R$6)</f>
        <v>39.536398262849119</v>
      </c>
      <c r="S24" s="12">
        <f t="shared" ref="S24" si="110">IF(R24="","",+R24)</f>
        <v>39.536398262849119</v>
      </c>
    </row>
    <row r="25" spans="1:19" x14ac:dyDescent="0.25">
      <c r="A25" s="39" t="s">
        <v>12</v>
      </c>
      <c r="B25" s="39" t="s">
        <v>169</v>
      </c>
      <c r="C25" s="44"/>
      <c r="E25" s="11" t="str">
        <f t="shared" ref="E25" si="111">IF($B25="","","Union-Hrly - Other Offdty hrs/emp")</f>
        <v>Union-Hrly - Other Offdty hrs/emp</v>
      </c>
      <c r="F25" s="11">
        <f t="shared" ca="1" si="38"/>
        <v>2020</v>
      </c>
      <c r="G25" s="11" t="str">
        <f t="shared" si="24"/>
        <v>001345</v>
      </c>
      <c r="H25" s="36">
        <f t="shared" ref="H25:S25" si="112">IF(G25="","",IF(H$7="FEB",8,0))</f>
        <v>0</v>
      </c>
      <c r="I25" s="36">
        <f t="shared" si="112"/>
        <v>8</v>
      </c>
      <c r="J25" s="36">
        <f t="shared" si="112"/>
        <v>0</v>
      </c>
      <c r="K25" s="36">
        <f t="shared" si="112"/>
        <v>0</v>
      </c>
      <c r="L25" s="36">
        <f t="shared" si="112"/>
        <v>0</v>
      </c>
      <c r="M25" s="36">
        <f t="shared" si="112"/>
        <v>0</v>
      </c>
      <c r="N25" s="36">
        <f t="shared" si="112"/>
        <v>0</v>
      </c>
      <c r="O25" s="36">
        <f t="shared" si="112"/>
        <v>0</v>
      </c>
      <c r="P25" s="36">
        <f t="shared" si="112"/>
        <v>0</v>
      </c>
      <c r="Q25" s="36">
        <f t="shared" si="112"/>
        <v>0</v>
      </c>
      <c r="R25" s="36">
        <f t="shared" si="112"/>
        <v>0</v>
      </c>
      <c r="S25" s="36">
        <f t="shared" si="112"/>
        <v>0</v>
      </c>
    </row>
    <row r="26" spans="1:19" x14ac:dyDescent="0.25">
      <c r="A26" s="39" t="s">
        <v>12</v>
      </c>
      <c r="B26" s="39" t="s">
        <v>143</v>
      </c>
      <c r="C26" s="44">
        <v>1600</v>
      </c>
      <c r="E26" s="11" t="str">
        <f t="shared" ref="E26" si="113">IF($B26="","","Union-Hrly - Vacation Hours")</f>
        <v>Union-Hrly - Vacation Hours</v>
      </c>
      <c r="F26" s="11">
        <f t="shared" ca="1" si="38"/>
        <v>2020</v>
      </c>
      <c r="G26" s="11" t="str">
        <f t="shared" si="24"/>
        <v>001345</v>
      </c>
      <c r="H26" s="33">
        <f>IF(G26="","",($C26*'VACSICK EST'!C$50))</f>
        <v>67.709652598618291</v>
      </c>
      <c r="I26" s="33">
        <f>IF(H26="","",($C26*'VACSICK EST'!D$50))</f>
        <v>72.153493558487952</v>
      </c>
      <c r="J26" s="33">
        <f>IF(I26="","",($C26*'VACSICK EST'!E$50))</f>
        <v>76.597334518357584</v>
      </c>
      <c r="K26" s="33">
        <f>IF(J26="","",($C26*'VACSICK EST'!F$50))</f>
        <v>111.36067941390675</v>
      </c>
      <c r="L26" s="33">
        <f>IF(K26="","",($C26*'VACSICK EST'!G$50))</f>
        <v>139.10868071414171</v>
      </c>
      <c r="M26" s="33">
        <f>IF(L26="","",($C26*'VACSICK EST'!H$50))</f>
        <v>157.15001666440361</v>
      </c>
      <c r="N26" s="33">
        <f>IF(M26="","",($C26*'VACSICK EST'!I$50))</f>
        <v>181.87488941830944</v>
      </c>
      <c r="O26" s="33">
        <f>IF(N26="","",($C26*'VACSICK EST'!J$50))</f>
        <v>123.12665358202383</v>
      </c>
      <c r="P26" s="33">
        <f>IF(O26="","",($C26*'VACSICK EST'!K$50))</f>
        <v>109.63054400019749</v>
      </c>
      <c r="Q26" s="33">
        <f>IF(P26="","",($C26*'VACSICK EST'!L$50))</f>
        <v>144.70199520229764</v>
      </c>
      <c r="R26" s="33">
        <f>IF(Q26="","",($C26*'VACSICK EST'!M$50))</f>
        <v>138.73210633946832</v>
      </c>
      <c r="S26" s="33">
        <f>IF(R26="","",($C26*'VACSICK EST'!N$50))</f>
        <v>277.85395398978739</v>
      </c>
    </row>
    <row r="27" spans="1:19" x14ac:dyDescent="0.25">
      <c r="A27" s="39" t="s">
        <v>12</v>
      </c>
      <c r="B27" s="39" t="s">
        <v>95</v>
      </c>
      <c r="C27" s="44">
        <v>360</v>
      </c>
      <c r="E27" s="11" t="str">
        <f t="shared" ref="E27" si="114">IF($B27="","","Union-Hrly - Sick Time Hours")</f>
        <v>Union-Hrly - Sick Time Hours</v>
      </c>
      <c r="F27" s="11">
        <f t="shared" ca="1" si="38"/>
        <v>2020</v>
      </c>
      <c r="G27" s="11" t="str">
        <f t="shared" si="24"/>
        <v>001345</v>
      </c>
      <c r="H27" s="33">
        <f>IF(G27="","",($C27*'VACSICK EST'!C$30))</f>
        <v>45.185668108852347</v>
      </c>
      <c r="I27" s="33">
        <f>IF(H27="","",($C27*'VACSICK EST'!D$30))</f>
        <v>38.929165735856621</v>
      </c>
      <c r="J27" s="33">
        <f>IF(I27="","",($C27*'VACSICK EST'!E$30))</f>
        <v>35.879695271788933</v>
      </c>
      <c r="K27" s="33">
        <f>IF(J27="","",($C27*'VACSICK EST'!F$30))</f>
        <v>31.781456440369652</v>
      </c>
      <c r="L27" s="33">
        <f>IF(K27="","",($C27*'VACSICK EST'!G$30))</f>
        <v>26.353792917941309</v>
      </c>
      <c r="M27" s="33">
        <f>IF(L27="","",($C27*'VACSICK EST'!H$30))</f>
        <v>24.461414314566682</v>
      </c>
      <c r="N27" s="33">
        <f>IF(M27="","",($C27*'VACSICK EST'!I$30))</f>
        <v>26.230698039144173</v>
      </c>
      <c r="O27" s="33">
        <f>IF(N27="","",($C27*'VACSICK EST'!J$30))</f>
        <v>28.192009774645193</v>
      </c>
      <c r="P27" s="33">
        <f>IF(O27="","",($C27*'VACSICK EST'!K$30))</f>
        <v>26.01076852235996</v>
      </c>
      <c r="Q27" s="33">
        <f>IF(P27="","",($C27*'VACSICK EST'!L$30))</f>
        <v>25.703851957892432</v>
      </c>
      <c r="R27" s="33">
        <f>IF(Q27="","",($C27*'VACSICK EST'!M$30))</f>
        <v>23.960828474125002</v>
      </c>
      <c r="S27" s="33">
        <f>IF(R27="","",($C27*'VACSICK EST'!N$30))</f>
        <v>27.3106504424577</v>
      </c>
    </row>
    <row r="28" spans="1:19" x14ac:dyDescent="0.25">
      <c r="A28" s="39" t="s">
        <v>15</v>
      </c>
      <c r="B28" s="39" t="s">
        <v>93</v>
      </c>
      <c r="C28" s="44">
        <v>4</v>
      </c>
      <c r="E28" s="11" t="str">
        <f t="shared" ref="E28" si="115">IF($B28="","","Union-Hrly - Headcount")</f>
        <v>Union-Hrly - Headcount</v>
      </c>
      <c r="F28" s="11">
        <f t="shared" ca="1" si="38"/>
        <v>2020</v>
      </c>
      <c r="G28" s="11" t="str">
        <f t="shared" si="24"/>
        <v>002060</v>
      </c>
      <c r="H28" s="13">
        <f t="shared" ref="H28" si="116">IF(G28="","",(IF($C28=0,0,$C28)))</f>
        <v>4</v>
      </c>
      <c r="I28" s="13">
        <f t="shared" ref="I28" si="117">IF(H28="","",(IF($C28=0,0,$C28)))</f>
        <v>4</v>
      </c>
      <c r="J28" s="13">
        <f t="shared" ref="J28" si="118">IF(I28="","",(IF($C28=0,0,$C28)))</f>
        <v>4</v>
      </c>
      <c r="K28" s="13">
        <f t="shared" ref="K28" si="119">IF(J28="","",(IF($C28=0,0,$C28)))</f>
        <v>4</v>
      </c>
      <c r="L28" s="13">
        <f t="shared" ref="L28" si="120">IF(K28="","",(IF($C28=0,0,$C28)))</f>
        <v>4</v>
      </c>
      <c r="M28" s="13">
        <f t="shared" ref="M28" si="121">IF(L28="","",(IF($C28=0,0,$C28)))</f>
        <v>4</v>
      </c>
      <c r="N28" s="13">
        <f t="shared" ref="N28" si="122">IF(M28="","",(IF($C28=0,0,$C28)))</f>
        <v>4</v>
      </c>
      <c r="O28" s="13">
        <f t="shared" ref="O28" si="123">IF(N28="","",(IF($C28=0,0,$C28)))</f>
        <v>4</v>
      </c>
      <c r="P28" s="13">
        <f t="shared" ref="P28" si="124">IF(O28="","",(IF($C28=0,0,$C28)))</f>
        <v>4</v>
      </c>
      <c r="Q28" s="13">
        <f t="shared" ref="Q28" si="125">IF(P28="","",(IF($C28=0,0,$C28)))</f>
        <v>4</v>
      </c>
      <c r="R28" s="13">
        <f t="shared" ref="R28" si="126">IF(Q28="","",(IF($C28=0,0,$C28)))</f>
        <v>4</v>
      </c>
      <c r="S28" s="13">
        <f t="shared" ref="S28" si="127">IF(R28="","",(IF($C28=0,0,$C28)))</f>
        <v>4</v>
      </c>
    </row>
    <row r="29" spans="1:19" x14ac:dyDescent="0.25">
      <c r="A29" s="39" t="s">
        <v>15</v>
      </c>
      <c r="B29" s="39" t="s">
        <v>92</v>
      </c>
      <c r="C29" s="44">
        <v>31.972499999999997</v>
      </c>
      <c r="E29" s="11" t="str">
        <f t="shared" ref="E29" si="128">IF($B29="","","Union-Hrly - Avg Hourly Rate")</f>
        <v>Union-Hrly - Avg Hourly Rate</v>
      </c>
      <c r="F29" s="11">
        <f t="shared" ca="1" si="38"/>
        <v>2020</v>
      </c>
      <c r="G29" s="11" t="str">
        <f t="shared" si="24"/>
        <v>002060</v>
      </c>
      <c r="H29" s="12">
        <f t="shared" ref="H29" si="129">IF(G29="","",(IF(C29=0,0,C29)*$G$4*$H$4*$I$4*$J$4*$K$4))</f>
        <v>37.064890340556751</v>
      </c>
      <c r="I29" s="12">
        <f t="shared" ref="I29" si="130">IF(H29="","",(+H29))</f>
        <v>37.064890340556751</v>
      </c>
      <c r="J29" s="12">
        <f t="shared" ref="J29" si="131">IF(I29="","",(+I29))</f>
        <v>37.064890340556751</v>
      </c>
      <c r="K29" s="12">
        <f t="shared" ref="K29" si="132">IF(J29="","",(+J29))</f>
        <v>37.064890340556751</v>
      </c>
      <c r="L29" s="12">
        <f t="shared" ref="L29" si="133">IF(K29="","",(+K29))</f>
        <v>37.064890340556751</v>
      </c>
      <c r="M29" s="12">
        <f t="shared" ref="M29" si="134">IF(L29="","",(+L29))</f>
        <v>37.064890340556751</v>
      </c>
      <c r="N29" s="12">
        <f t="shared" ref="N29" si="135">IF(M29="","",(+M29))</f>
        <v>37.064890340556751</v>
      </c>
      <c r="O29" s="12">
        <f t="shared" ref="O29" si="136">IF(N29="","",(+N29))</f>
        <v>37.064890340556751</v>
      </c>
      <c r="P29" s="12">
        <f t="shared" ref="P29" si="137">IF(O29="","",(+O29))</f>
        <v>37.064890340556751</v>
      </c>
      <c r="Q29" s="12">
        <f t="shared" ref="Q29" si="138">IF(P29="","",(+P29))</f>
        <v>37.064890340556751</v>
      </c>
      <c r="R29" s="12">
        <f t="shared" ref="R29" si="139">IF(Q29="","",+Q29*$R$6)</f>
        <v>38.176837050773457</v>
      </c>
      <c r="S29" s="12">
        <f t="shared" ref="S29" si="140">IF(R29="","",+R29)</f>
        <v>38.176837050773457</v>
      </c>
    </row>
    <row r="30" spans="1:19" x14ac:dyDescent="0.25">
      <c r="A30" s="39" t="s">
        <v>15</v>
      </c>
      <c r="B30" s="39" t="s">
        <v>169</v>
      </c>
      <c r="C30" s="44"/>
      <c r="E30" s="11" t="str">
        <f t="shared" ref="E30" si="141">IF($B30="","","Union-Hrly - Other Offdty hrs/emp")</f>
        <v>Union-Hrly - Other Offdty hrs/emp</v>
      </c>
      <c r="F30" s="11">
        <f t="shared" ca="1" si="38"/>
        <v>2020</v>
      </c>
      <c r="G30" s="11" t="str">
        <f t="shared" si="24"/>
        <v>002060</v>
      </c>
      <c r="H30" s="36">
        <f t="shared" ref="H30:S30" si="142">IF(G30="","",IF(H$7="FEB",8,0))</f>
        <v>0</v>
      </c>
      <c r="I30" s="36">
        <f t="shared" si="142"/>
        <v>8</v>
      </c>
      <c r="J30" s="36">
        <f t="shared" si="142"/>
        <v>0</v>
      </c>
      <c r="K30" s="36">
        <f t="shared" si="142"/>
        <v>0</v>
      </c>
      <c r="L30" s="36">
        <f t="shared" si="142"/>
        <v>0</v>
      </c>
      <c r="M30" s="36">
        <f t="shared" si="142"/>
        <v>0</v>
      </c>
      <c r="N30" s="36">
        <f t="shared" si="142"/>
        <v>0</v>
      </c>
      <c r="O30" s="36">
        <f t="shared" si="142"/>
        <v>0</v>
      </c>
      <c r="P30" s="36">
        <f t="shared" si="142"/>
        <v>0</v>
      </c>
      <c r="Q30" s="36">
        <f t="shared" si="142"/>
        <v>0</v>
      </c>
      <c r="R30" s="36">
        <f t="shared" si="142"/>
        <v>0</v>
      </c>
      <c r="S30" s="36">
        <f t="shared" si="142"/>
        <v>0</v>
      </c>
    </row>
    <row r="31" spans="1:19" x14ac:dyDescent="0.25">
      <c r="A31" s="39" t="s">
        <v>15</v>
      </c>
      <c r="B31" s="39" t="s">
        <v>143</v>
      </c>
      <c r="C31" s="44">
        <v>640</v>
      </c>
      <c r="E31" s="11" t="str">
        <f t="shared" ref="E31" si="143">IF($B31="","","Union-Hrly - Vacation Hours")</f>
        <v>Union-Hrly - Vacation Hours</v>
      </c>
      <c r="F31" s="11">
        <f t="shared" ca="1" si="38"/>
        <v>2020</v>
      </c>
      <c r="G31" s="11" t="str">
        <f t="shared" si="24"/>
        <v>002060</v>
      </c>
      <c r="H31" s="33">
        <f>IF(G31="","",($C31*'VACSICK EST'!C$50))</f>
        <v>27.083861039447321</v>
      </c>
      <c r="I31" s="33">
        <f>IF(H31="","",($C31*'VACSICK EST'!D$50))</f>
        <v>28.861397423395179</v>
      </c>
      <c r="J31" s="33">
        <f>IF(I31="","",($C31*'VACSICK EST'!E$50))</f>
        <v>30.638933807343033</v>
      </c>
      <c r="K31" s="33">
        <f>IF(J31="","",($C31*'VACSICK EST'!F$50))</f>
        <v>44.544271765562698</v>
      </c>
      <c r="L31" s="33">
        <f>IF(K31="","",($C31*'VACSICK EST'!G$50))</f>
        <v>55.643472285656685</v>
      </c>
      <c r="M31" s="33">
        <f>IF(L31="","",($C31*'VACSICK EST'!H$50))</f>
        <v>62.860006665761439</v>
      </c>
      <c r="N31" s="33">
        <f>IF(M31="","",($C31*'VACSICK EST'!I$50))</f>
        <v>72.749955767323783</v>
      </c>
      <c r="O31" s="33">
        <f>IF(N31="","",($C31*'VACSICK EST'!J$50))</f>
        <v>49.250661432809537</v>
      </c>
      <c r="P31" s="33">
        <f>IF(O31="","",($C31*'VACSICK EST'!K$50))</f>
        <v>43.852217600079001</v>
      </c>
      <c r="Q31" s="33">
        <f>IF(P31="","",($C31*'VACSICK EST'!L$50))</f>
        <v>57.88079808091905</v>
      </c>
      <c r="R31" s="33">
        <f>IF(Q31="","",($C31*'VACSICK EST'!M$50))</f>
        <v>55.492842535787325</v>
      </c>
      <c r="S31" s="33">
        <f>IF(R31="","",($C31*'VACSICK EST'!N$50))</f>
        <v>111.14158159591496</v>
      </c>
    </row>
    <row r="32" spans="1:19" x14ac:dyDescent="0.25">
      <c r="A32" s="39" t="s">
        <v>15</v>
      </c>
      <c r="B32" s="39" t="s">
        <v>95</v>
      </c>
      <c r="C32" s="44">
        <v>160</v>
      </c>
      <c r="E32" s="11" t="str">
        <f t="shared" ref="E32" si="144">IF($B32="","","Union-Hrly - Sick Time Hours")</f>
        <v>Union-Hrly - Sick Time Hours</v>
      </c>
      <c r="F32" s="11">
        <f t="shared" ca="1" si="38"/>
        <v>2020</v>
      </c>
      <c r="G32" s="11" t="str">
        <f t="shared" si="24"/>
        <v>002060</v>
      </c>
      <c r="H32" s="33">
        <f>IF(G32="","",($C32*'VACSICK EST'!C$30))</f>
        <v>20.08251915948993</v>
      </c>
      <c r="I32" s="33">
        <f>IF(H32="","",($C32*'VACSICK EST'!D$30))</f>
        <v>17.301851438158501</v>
      </c>
      <c r="J32" s="33">
        <f>IF(I32="","",($C32*'VACSICK EST'!E$30))</f>
        <v>15.946531231906194</v>
      </c>
      <c r="K32" s="33">
        <f>IF(J32="","",($C32*'VACSICK EST'!F$30))</f>
        <v>14.1250917512754</v>
      </c>
      <c r="L32" s="33">
        <f>IF(K32="","",($C32*'VACSICK EST'!G$30))</f>
        <v>11.712796852418359</v>
      </c>
      <c r="M32" s="33">
        <f>IF(L32="","",($C32*'VACSICK EST'!H$30))</f>
        <v>10.871739695362969</v>
      </c>
      <c r="N32" s="33">
        <f>IF(M32="","",($C32*'VACSICK EST'!I$30))</f>
        <v>11.658088017397411</v>
      </c>
      <c r="O32" s="33">
        <f>IF(N32="","",($C32*'VACSICK EST'!J$30))</f>
        <v>12.52978212206453</v>
      </c>
      <c r="P32" s="33">
        <f>IF(O32="","",($C32*'VACSICK EST'!K$30))</f>
        <v>11.560341565493315</v>
      </c>
      <c r="Q32" s="33">
        <f>IF(P32="","",($C32*'VACSICK EST'!L$30))</f>
        <v>11.423934203507748</v>
      </c>
      <c r="R32" s="33">
        <f>IF(Q32="","",($C32*'VACSICK EST'!M$30))</f>
        <v>10.649257099611111</v>
      </c>
      <c r="S32" s="33">
        <f>IF(R32="","",($C32*'VACSICK EST'!N$30))</f>
        <v>12.138066863314535</v>
      </c>
    </row>
    <row r="33" spans="1:19" x14ac:dyDescent="0.25">
      <c r="A33" s="39" t="s">
        <v>16</v>
      </c>
      <c r="B33" s="39" t="s">
        <v>93</v>
      </c>
      <c r="C33" s="44">
        <v>6</v>
      </c>
      <c r="E33" s="11" t="str">
        <f t="shared" ref="E33" si="145">IF($B33="","","Union-Hrly - Headcount")</f>
        <v>Union-Hrly - Headcount</v>
      </c>
      <c r="F33" s="11">
        <f t="shared" ca="1" si="38"/>
        <v>2020</v>
      </c>
      <c r="G33" s="11" t="str">
        <f t="shared" si="24"/>
        <v>002120</v>
      </c>
      <c r="H33" s="13">
        <f t="shared" ref="H33" si="146">IF(G33="","",(IF($C33=0,0,$C33)))</f>
        <v>6</v>
      </c>
      <c r="I33" s="13">
        <f t="shared" ref="I33" si="147">IF(H33="","",(IF($C33=0,0,$C33)))</f>
        <v>6</v>
      </c>
      <c r="J33" s="13">
        <f t="shared" ref="J33" si="148">IF(I33="","",(IF($C33=0,0,$C33)))</f>
        <v>6</v>
      </c>
      <c r="K33" s="13">
        <f t="shared" ref="K33" si="149">IF(J33="","",(IF($C33=0,0,$C33)))</f>
        <v>6</v>
      </c>
      <c r="L33" s="13">
        <f t="shared" ref="L33" si="150">IF(K33="","",(IF($C33=0,0,$C33)))</f>
        <v>6</v>
      </c>
      <c r="M33" s="13">
        <f t="shared" ref="M33" si="151">IF(L33="","",(IF($C33=0,0,$C33)))</f>
        <v>6</v>
      </c>
      <c r="N33" s="13">
        <f t="shared" ref="N33" si="152">IF(M33="","",(IF($C33=0,0,$C33)))</f>
        <v>6</v>
      </c>
      <c r="O33" s="13">
        <f t="shared" ref="O33" si="153">IF(N33="","",(IF($C33=0,0,$C33)))</f>
        <v>6</v>
      </c>
      <c r="P33" s="13">
        <f t="shared" ref="P33" si="154">IF(O33="","",(IF($C33=0,0,$C33)))</f>
        <v>6</v>
      </c>
      <c r="Q33" s="13">
        <f t="shared" ref="Q33" si="155">IF(P33="","",(IF($C33=0,0,$C33)))</f>
        <v>6</v>
      </c>
      <c r="R33" s="13">
        <f t="shared" ref="R33" si="156">IF(Q33="","",(IF($C33=0,0,$C33)))</f>
        <v>6</v>
      </c>
      <c r="S33" s="13">
        <f t="shared" ref="S33" si="157">IF(R33="","",(IF($C33=0,0,$C33)))</f>
        <v>6</v>
      </c>
    </row>
    <row r="34" spans="1:19" x14ac:dyDescent="0.25">
      <c r="A34" s="39" t="s">
        <v>16</v>
      </c>
      <c r="B34" s="39" t="s">
        <v>92</v>
      </c>
      <c r="C34" s="44">
        <v>35.543333333333329</v>
      </c>
      <c r="E34" s="11" t="str">
        <f t="shared" ref="E34" si="158">IF($B34="","","Union-Hrly - Avg Hourly Rate")</f>
        <v>Union-Hrly - Avg Hourly Rate</v>
      </c>
      <c r="F34" s="11">
        <f t="shared" ca="1" si="38"/>
        <v>2020</v>
      </c>
      <c r="G34" s="11" t="str">
        <f t="shared" si="24"/>
        <v>002120</v>
      </c>
      <c r="H34" s="12">
        <f t="shared" ref="H34" si="159">IF(G34="","",(IF(C34=0,0,C34)*$G$4*$H$4*$I$4*$J$4*$K$4))</f>
        <v>41.204464847536336</v>
      </c>
      <c r="I34" s="12">
        <f t="shared" ref="I34" si="160">IF(H34="","",(+H34))</f>
        <v>41.204464847536336</v>
      </c>
      <c r="J34" s="12">
        <f t="shared" ref="J34" si="161">IF(I34="","",(+I34))</f>
        <v>41.204464847536336</v>
      </c>
      <c r="K34" s="12">
        <f t="shared" ref="K34" si="162">IF(J34="","",(+J34))</f>
        <v>41.204464847536336</v>
      </c>
      <c r="L34" s="12">
        <f t="shared" ref="L34" si="163">IF(K34="","",(+K34))</f>
        <v>41.204464847536336</v>
      </c>
      <c r="M34" s="12">
        <f t="shared" ref="M34" si="164">IF(L34="","",(+L34))</f>
        <v>41.204464847536336</v>
      </c>
      <c r="N34" s="12">
        <f t="shared" ref="N34" si="165">IF(M34="","",(+M34))</f>
        <v>41.204464847536336</v>
      </c>
      <c r="O34" s="12">
        <f t="shared" ref="O34" si="166">IF(N34="","",(+N34))</f>
        <v>41.204464847536336</v>
      </c>
      <c r="P34" s="12">
        <f t="shared" ref="P34" si="167">IF(O34="","",(+O34))</f>
        <v>41.204464847536336</v>
      </c>
      <c r="Q34" s="12">
        <f t="shared" ref="Q34" si="168">IF(P34="","",(+P34))</f>
        <v>41.204464847536336</v>
      </c>
      <c r="R34" s="12">
        <f t="shared" ref="R34" si="169">IF(Q34="","",+Q34*$R$6)</f>
        <v>42.440598792962426</v>
      </c>
      <c r="S34" s="12">
        <f t="shared" ref="S34" si="170">IF(R34="","",+R34)</f>
        <v>42.440598792962426</v>
      </c>
    </row>
    <row r="35" spans="1:19" x14ac:dyDescent="0.25">
      <c r="A35" s="39" t="s">
        <v>16</v>
      </c>
      <c r="B35" s="39" t="s">
        <v>169</v>
      </c>
      <c r="C35" s="44"/>
      <c r="E35" s="11" t="str">
        <f t="shared" ref="E35" si="171">IF($B35="","","Union-Hrly - Other Offdty hrs/emp")</f>
        <v>Union-Hrly - Other Offdty hrs/emp</v>
      </c>
      <c r="F35" s="11">
        <f t="shared" ca="1" si="38"/>
        <v>2020</v>
      </c>
      <c r="G35" s="11" t="str">
        <f t="shared" si="24"/>
        <v>002120</v>
      </c>
      <c r="H35" s="36">
        <f t="shared" ref="H35:S35" si="172">IF(G35="","",IF(H$7="FEB",8,0))</f>
        <v>0</v>
      </c>
      <c r="I35" s="36">
        <f t="shared" si="172"/>
        <v>8</v>
      </c>
      <c r="J35" s="36">
        <f t="shared" si="172"/>
        <v>0</v>
      </c>
      <c r="K35" s="36">
        <f t="shared" si="172"/>
        <v>0</v>
      </c>
      <c r="L35" s="36">
        <f t="shared" si="172"/>
        <v>0</v>
      </c>
      <c r="M35" s="36">
        <f t="shared" si="172"/>
        <v>0</v>
      </c>
      <c r="N35" s="36">
        <f t="shared" si="172"/>
        <v>0</v>
      </c>
      <c r="O35" s="36">
        <f t="shared" si="172"/>
        <v>0</v>
      </c>
      <c r="P35" s="36">
        <f t="shared" si="172"/>
        <v>0</v>
      </c>
      <c r="Q35" s="36">
        <f t="shared" si="172"/>
        <v>0</v>
      </c>
      <c r="R35" s="36">
        <f t="shared" si="172"/>
        <v>0</v>
      </c>
      <c r="S35" s="36">
        <f t="shared" si="172"/>
        <v>0</v>
      </c>
    </row>
    <row r="36" spans="1:19" x14ac:dyDescent="0.25">
      <c r="A36" s="39" t="s">
        <v>16</v>
      </c>
      <c r="B36" s="39" t="s">
        <v>143</v>
      </c>
      <c r="C36" s="44">
        <v>1200</v>
      </c>
      <c r="E36" s="11" t="str">
        <f t="shared" ref="E36" si="173">IF($B36="","","Union-Hrly - Vacation Hours")</f>
        <v>Union-Hrly - Vacation Hours</v>
      </c>
      <c r="F36" s="11">
        <f t="shared" ca="1" si="38"/>
        <v>2020</v>
      </c>
      <c r="G36" s="11" t="str">
        <f t="shared" si="24"/>
        <v>002120</v>
      </c>
      <c r="H36" s="33">
        <f>IF(G36="","",($C36*'VACSICK EST'!C$50))</f>
        <v>50.782239448963722</v>
      </c>
      <c r="I36" s="33">
        <f>IF(H36="","",($C36*'VACSICK EST'!D$50))</f>
        <v>54.115120168865957</v>
      </c>
      <c r="J36" s="33">
        <f>IF(I36="","",($C36*'VACSICK EST'!E$50))</f>
        <v>57.448000888768192</v>
      </c>
      <c r="K36" s="33">
        <f>IF(J36="","",($C36*'VACSICK EST'!F$50))</f>
        <v>83.520509560430057</v>
      </c>
      <c r="L36" s="33">
        <f>IF(K36="","",($C36*'VACSICK EST'!G$50))</f>
        <v>104.33151053560628</v>
      </c>
      <c r="M36" s="33">
        <f>IF(L36="","",($C36*'VACSICK EST'!H$50))</f>
        <v>117.86251249830271</v>
      </c>
      <c r="N36" s="33">
        <f>IF(M36="","",($C36*'VACSICK EST'!I$50))</f>
        <v>136.40616706373208</v>
      </c>
      <c r="O36" s="33">
        <f>IF(N36="","",($C36*'VACSICK EST'!J$50))</f>
        <v>92.344990186517876</v>
      </c>
      <c r="P36" s="33">
        <f>IF(O36="","",($C36*'VACSICK EST'!K$50))</f>
        <v>82.222908000148124</v>
      </c>
      <c r="Q36" s="33">
        <f>IF(P36="","",($C36*'VACSICK EST'!L$50))</f>
        <v>108.52649640172322</v>
      </c>
      <c r="R36" s="33">
        <f>IF(Q36="","",($C36*'VACSICK EST'!M$50))</f>
        <v>104.04907975460124</v>
      </c>
      <c r="S36" s="33">
        <f>IF(R36="","",($C36*'VACSICK EST'!N$50))</f>
        <v>208.39046549234052</v>
      </c>
    </row>
    <row r="37" spans="1:19" x14ac:dyDescent="0.25">
      <c r="A37" s="39" t="s">
        <v>16</v>
      </c>
      <c r="B37" s="39" t="s">
        <v>95</v>
      </c>
      <c r="C37" s="44">
        <v>240</v>
      </c>
      <c r="E37" s="11" t="str">
        <f t="shared" ref="E37" si="174">IF($B37="","","Union-Hrly - Sick Time Hours")</f>
        <v>Union-Hrly - Sick Time Hours</v>
      </c>
      <c r="F37" s="11">
        <f t="shared" ca="1" si="38"/>
        <v>2020</v>
      </c>
      <c r="G37" s="11" t="str">
        <f t="shared" si="24"/>
        <v>002120</v>
      </c>
      <c r="H37" s="33">
        <f>IF(G37="","",($C37*'VACSICK EST'!C$30))</f>
        <v>30.123778739234897</v>
      </c>
      <c r="I37" s="33">
        <f>IF(H37="","",($C37*'VACSICK EST'!D$30))</f>
        <v>25.952777157237751</v>
      </c>
      <c r="J37" s="33">
        <f>IF(I37="","",($C37*'VACSICK EST'!E$30))</f>
        <v>23.919796847859292</v>
      </c>
      <c r="K37" s="33">
        <f>IF(J37="","",($C37*'VACSICK EST'!F$30))</f>
        <v>21.187637626913101</v>
      </c>
      <c r="L37" s="33">
        <f>IF(K37="","",($C37*'VACSICK EST'!G$30))</f>
        <v>17.569195278627539</v>
      </c>
      <c r="M37" s="33">
        <f>IF(L37="","",($C37*'VACSICK EST'!H$30))</f>
        <v>16.307609543044453</v>
      </c>
      <c r="N37" s="33">
        <f>IF(M37="","",($C37*'VACSICK EST'!I$30))</f>
        <v>17.487132026096116</v>
      </c>
      <c r="O37" s="33">
        <f>IF(N37="","",($C37*'VACSICK EST'!J$30))</f>
        <v>18.794673183096794</v>
      </c>
      <c r="P37" s="33">
        <f>IF(O37="","",($C37*'VACSICK EST'!K$30))</f>
        <v>17.340512348239972</v>
      </c>
      <c r="Q37" s="33">
        <f>IF(P37="","",($C37*'VACSICK EST'!L$30))</f>
        <v>17.135901305261623</v>
      </c>
      <c r="R37" s="33">
        <f>IF(Q37="","",($C37*'VACSICK EST'!M$30))</f>
        <v>15.973885649416667</v>
      </c>
      <c r="S37" s="33">
        <f>IF(R37="","",($C37*'VACSICK EST'!N$30))</f>
        <v>18.207100294971802</v>
      </c>
    </row>
    <row r="38" spans="1:19" x14ac:dyDescent="0.25">
      <c r="A38" s="39" t="s">
        <v>18</v>
      </c>
      <c r="B38" s="39" t="s">
        <v>93</v>
      </c>
      <c r="C38" s="44">
        <v>6</v>
      </c>
      <c r="E38" s="11" t="str">
        <f t="shared" ref="E38" si="175">IF($B38="","","Union-Hrly - Headcount")</f>
        <v>Union-Hrly - Headcount</v>
      </c>
      <c r="F38" s="11">
        <f t="shared" ca="1" si="38"/>
        <v>2020</v>
      </c>
      <c r="G38" s="11" t="str">
        <f t="shared" si="24"/>
        <v>002281</v>
      </c>
      <c r="H38" s="13">
        <f t="shared" ref="H38" si="176">IF(G38="","",(IF($C38=0,0,$C38)))</f>
        <v>6</v>
      </c>
      <c r="I38" s="13">
        <f t="shared" ref="I38" si="177">IF(H38="","",(IF($C38=0,0,$C38)))</f>
        <v>6</v>
      </c>
      <c r="J38" s="13">
        <f t="shared" ref="J38" si="178">IF(I38="","",(IF($C38=0,0,$C38)))</f>
        <v>6</v>
      </c>
      <c r="K38" s="13">
        <f t="shared" ref="K38" si="179">IF(J38="","",(IF($C38=0,0,$C38)))</f>
        <v>6</v>
      </c>
      <c r="L38" s="13">
        <f t="shared" ref="L38" si="180">IF(K38="","",(IF($C38=0,0,$C38)))</f>
        <v>6</v>
      </c>
      <c r="M38" s="13">
        <f t="shared" ref="M38" si="181">IF(L38="","",(IF($C38=0,0,$C38)))</f>
        <v>6</v>
      </c>
      <c r="N38" s="13">
        <f t="shared" ref="N38" si="182">IF(M38="","",(IF($C38=0,0,$C38)))</f>
        <v>6</v>
      </c>
      <c r="O38" s="13">
        <f t="shared" ref="O38" si="183">IF(N38="","",(IF($C38=0,0,$C38)))</f>
        <v>6</v>
      </c>
      <c r="P38" s="13">
        <f t="shared" ref="P38" si="184">IF(O38="","",(IF($C38=0,0,$C38)))</f>
        <v>6</v>
      </c>
      <c r="Q38" s="13">
        <f t="shared" ref="Q38" si="185">IF(P38="","",(IF($C38=0,0,$C38)))</f>
        <v>6</v>
      </c>
      <c r="R38" s="13">
        <f t="shared" ref="R38" si="186">IF(Q38="","",(IF($C38=0,0,$C38)))</f>
        <v>6</v>
      </c>
      <c r="S38" s="13">
        <f t="shared" ref="S38" si="187">IF(R38="","",(IF($C38=0,0,$C38)))</f>
        <v>6</v>
      </c>
    </row>
    <row r="39" spans="1:19" x14ac:dyDescent="0.25">
      <c r="A39" s="39" t="s">
        <v>18</v>
      </c>
      <c r="B39" s="39" t="s">
        <v>92</v>
      </c>
      <c r="C39" s="44">
        <v>35.29</v>
      </c>
      <c r="E39" s="11" t="str">
        <f t="shared" ref="E39" si="188">IF($B39="","","Union-Hrly - Avg Hourly Rate")</f>
        <v>Union-Hrly - Avg Hourly Rate</v>
      </c>
      <c r="F39" s="11">
        <f t="shared" ca="1" si="38"/>
        <v>2020</v>
      </c>
      <c r="G39" s="11" t="str">
        <f t="shared" si="24"/>
        <v>002281</v>
      </c>
      <c r="H39" s="12">
        <f t="shared" ref="H39" si="189">IF(G39="","",(IF(C39=0,0,C39)*$G$4*$H$4*$I$4*$J$4*$K$4))</f>
        <v>40.910782082047</v>
      </c>
      <c r="I39" s="12">
        <f t="shared" ref="I39" si="190">IF(H39="","",(+H39))</f>
        <v>40.910782082047</v>
      </c>
      <c r="J39" s="12">
        <f t="shared" ref="J39" si="191">IF(I39="","",(+I39))</f>
        <v>40.910782082047</v>
      </c>
      <c r="K39" s="12">
        <f t="shared" ref="K39" si="192">IF(J39="","",(+J39))</f>
        <v>40.910782082047</v>
      </c>
      <c r="L39" s="12">
        <f t="shared" ref="L39" si="193">IF(K39="","",(+K39))</f>
        <v>40.910782082047</v>
      </c>
      <c r="M39" s="12">
        <f t="shared" ref="M39" si="194">IF(L39="","",(+L39))</f>
        <v>40.910782082047</v>
      </c>
      <c r="N39" s="12">
        <f t="shared" ref="N39" si="195">IF(M39="","",(+M39))</f>
        <v>40.910782082047</v>
      </c>
      <c r="O39" s="12">
        <f t="shared" ref="O39" si="196">IF(N39="","",(+N39))</f>
        <v>40.910782082047</v>
      </c>
      <c r="P39" s="12">
        <f t="shared" ref="P39" si="197">IF(O39="","",(+O39))</f>
        <v>40.910782082047</v>
      </c>
      <c r="Q39" s="12">
        <f t="shared" ref="Q39" si="198">IF(P39="","",(+P39))</f>
        <v>40.910782082047</v>
      </c>
      <c r="R39" s="12">
        <f t="shared" ref="R39" si="199">IF(Q39="","",+Q39*$R$6)</f>
        <v>42.138105544508413</v>
      </c>
      <c r="S39" s="12">
        <f t="shared" ref="S39" si="200">IF(R39="","",+R39)</f>
        <v>42.138105544508413</v>
      </c>
    </row>
    <row r="40" spans="1:19" x14ac:dyDescent="0.25">
      <c r="A40" s="39" t="s">
        <v>18</v>
      </c>
      <c r="B40" s="39" t="s">
        <v>169</v>
      </c>
      <c r="C40" s="44"/>
      <c r="E40" s="11" t="str">
        <f t="shared" ref="E40" si="201">IF($B40="","","Union-Hrly - Other Offdty hrs/emp")</f>
        <v>Union-Hrly - Other Offdty hrs/emp</v>
      </c>
      <c r="F40" s="11">
        <f t="shared" ca="1" si="38"/>
        <v>2020</v>
      </c>
      <c r="G40" s="11" t="str">
        <f t="shared" si="24"/>
        <v>002281</v>
      </c>
      <c r="H40" s="36">
        <f t="shared" ref="H40:S40" si="202">IF(G40="","",IF(H$7="FEB",8,0))</f>
        <v>0</v>
      </c>
      <c r="I40" s="36">
        <f t="shared" si="202"/>
        <v>8</v>
      </c>
      <c r="J40" s="36">
        <f t="shared" si="202"/>
        <v>0</v>
      </c>
      <c r="K40" s="36">
        <f t="shared" si="202"/>
        <v>0</v>
      </c>
      <c r="L40" s="36">
        <f t="shared" si="202"/>
        <v>0</v>
      </c>
      <c r="M40" s="36">
        <f t="shared" si="202"/>
        <v>0</v>
      </c>
      <c r="N40" s="36">
        <f t="shared" si="202"/>
        <v>0</v>
      </c>
      <c r="O40" s="36">
        <f t="shared" si="202"/>
        <v>0</v>
      </c>
      <c r="P40" s="36">
        <f t="shared" si="202"/>
        <v>0</v>
      </c>
      <c r="Q40" s="36">
        <f t="shared" si="202"/>
        <v>0</v>
      </c>
      <c r="R40" s="36">
        <f t="shared" si="202"/>
        <v>0</v>
      </c>
      <c r="S40" s="36">
        <f t="shared" si="202"/>
        <v>0</v>
      </c>
    </row>
    <row r="41" spans="1:19" x14ac:dyDescent="0.25">
      <c r="A41" s="39" t="s">
        <v>18</v>
      </c>
      <c r="B41" s="39" t="s">
        <v>143</v>
      </c>
      <c r="C41" s="44">
        <v>1200</v>
      </c>
      <c r="E41" s="11" t="str">
        <f t="shared" ref="E41" si="203">IF($B41="","","Union-Hrly - Vacation Hours")</f>
        <v>Union-Hrly - Vacation Hours</v>
      </c>
      <c r="F41" s="11">
        <f t="shared" ca="1" si="38"/>
        <v>2020</v>
      </c>
      <c r="G41" s="11" t="str">
        <f t="shared" si="24"/>
        <v>002281</v>
      </c>
      <c r="H41" s="33">
        <f>IF(G41="","",($C41*'VACSICK EST'!C$50))</f>
        <v>50.782239448963722</v>
      </c>
      <c r="I41" s="33">
        <f>IF(H41="","",($C41*'VACSICK EST'!D$50))</f>
        <v>54.115120168865957</v>
      </c>
      <c r="J41" s="33">
        <f>IF(I41="","",($C41*'VACSICK EST'!E$50))</f>
        <v>57.448000888768192</v>
      </c>
      <c r="K41" s="33">
        <f>IF(J41="","",($C41*'VACSICK EST'!F$50))</f>
        <v>83.520509560430057</v>
      </c>
      <c r="L41" s="33">
        <f>IF(K41="","",($C41*'VACSICK EST'!G$50))</f>
        <v>104.33151053560628</v>
      </c>
      <c r="M41" s="33">
        <f>IF(L41="","",($C41*'VACSICK EST'!H$50))</f>
        <v>117.86251249830271</v>
      </c>
      <c r="N41" s="33">
        <f>IF(M41="","",($C41*'VACSICK EST'!I$50))</f>
        <v>136.40616706373208</v>
      </c>
      <c r="O41" s="33">
        <f>IF(N41="","",($C41*'VACSICK EST'!J$50))</f>
        <v>92.344990186517876</v>
      </c>
      <c r="P41" s="33">
        <f>IF(O41="","",($C41*'VACSICK EST'!K$50))</f>
        <v>82.222908000148124</v>
      </c>
      <c r="Q41" s="33">
        <f>IF(P41="","",($C41*'VACSICK EST'!L$50))</f>
        <v>108.52649640172322</v>
      </c>
      <c r="R41" s="33">
        <f>IF(Q41="","",($C41*'VACSICK EST'!M$50))</f>
        <v>104.04907975460124</v>
      </c>
      <c r="S41" s="33">
        <f>IF(R41="","",($C41*'VACSICK EST'!N$50))</f>
        <v>208.39046549234052</v>
      </c>
    </row>
    <row r="42" spans="1:19" x14ac:dyDescent="0.25">
      <c r="A42" s="39" t="s">
        <v>18</v>
      </c>
      <c r="B42" s="39" t="s">
        <v>95</v>
      </c>
      <c r="C42" s="44">
        <v>240</v>
      </c>
      <c r="E42" s="11" t="str">
        <f t="shared" ref="E42" si="204">IF($B42="","","Union-Hrly - Sick Time Hours")</f>
        <v>Union-Hrly - Sick Time Hours</v>
      </c>
      <c r="F42" s="11">
        <f t="shared" ca="1" si="38"/>
        <v>2020</v>
      </c>
      <c r="G42" s="11" t="str">
        <f t="shared" si="24"/>
        <v>002281</v>
      </c>
      <c r="H42" s="33">
        <f>IF(G42="","",($C42*'VACSICK EST'!C$30))</f>
        <v>30.123778739234897</v>
      </c>
      <c r="I42" s="33">
        <f>IF(H42="","",($C42*'VACSICK EST'!D$30))</f>
        <v>25.952777157237751</v>
      </c>
      <c r="J42" s="33">
        <f>IF(I42="","",($C42*'VACSICK EST'!E$30))</f>
        <v>23.919796847859292</v>
      </c>
      <c r="K42" s="33">
        <f>IF(J42="","",($C42*'VACSICK EST'!F$30))</f>
        <v>21.187637626913101</v>
      </c>
      <c r="L42" s="33">
        <f>IF(K42="","",($C42*'VACSICK EST'!G$30))</f>
        <v>17.569195278627539</v>
      </c>
      <c r="M42" s="33">
        <f>IF(L42="","",($C42*'VACSICK EST'!H$30))</f>
        <v>16.307609543044453</v>
      </c>
      <c r="N42" s="33">
        <f>IF(M42="","",($C42*'VACSICK EST'!I$30))</f>
        <v>17.487132026096116</v>
      </c>
      <c r="O42" s="33">
        <f>IF(N42="","",($C42*'VACSICK EST'!J$30))</f>
        <v>18.794673183096794</v>
      </c>
      <c r="P42" s="33">
        <f>IF(O42="","",($C42*'VACSICK EST'!K$30))</f>
        <v>17.340512348239972</v>
      </c>
      <c r="Q42" s="33">
        <f>IF(P42="","",($C42*'VACSICK EST'!L$30))</f>
        <v>17.135901305261623</v>
      </c>
      <c r="R42" s="33">
        <f>IF(Q42="","",($C42*'VACSICK EST'!M$30))</f>
        <v>15.973885649416667</v>
      </c>
      <c r="S42" s="33">
        <f>IF(R42="","",($C42*'VACSICK EST'!N$30))</f>
        <v>18.207100294971802</v>
      </c>
    </row>
    <row r="43" spans="1:19" x14ac:dyDescent="0.25">
      <c r="A43" s="39" t="s">
        <v>19</v>
      </c>
      <c r="B43" s="39" t="s">
        <v>93</v>
      </c>
      <c r="C43" s="44">
        <v>13</v>
      </c>
      <c r="E43" s="11" t="str">
        <f t="shared" ref="E43" si="205">IF($B43="","","Union-Hrly - Headcount")</f>
        <v>Union-Hrly - Headcount</v>
      </c>
      <c r="F43" s="11">
        <f t="shared" ca="1" si="38"/>
        <v>2020</v>
      </c>
      <c r="G43" s="11" t="str">
        <f t="shared" si="24"/>
        <v>002282</v>
      </c>
      <c r="H43" s="13">
        <f t="shared" ref="H43" si="206">IF(G43="","",(IF($C43=0,0,$C43)))</f>
        <v>13</v>
      </c>
      <c r="I43" s="13">
        <f t="shared" ref="I43" si="207">IF(H43="","",(IF($C43=0,0,$C43)))</f>
        <v>13</v>
      </c>
      <c r="J43" s="13">
        <f t="shared" ref="J43" si="208">IF(I43="","",(IF($C43=0,0,$C43)))</f>
        <v>13</v>
      </c>
      <c r="K43" s="13">
        <f t="shared" ref="K43" si="209">IF(J43="","",(IF($C43=0,0,$C43)))</f>
        <v>13</v>
      </c>
      <c r="L43" s="13">
        <f t="shared" ref="L43" si="210">IF(K43="","",(IF($C43=0,0,$C43)))</f>
        <v>13</v>
      </c>
      <c r="M43" s="13">
        <f t="shared" ref="M43" si="211">IF(L43="","",(IF($C43=0,0,$C43)))</f>
        <v>13</v>
      </c>
      <c r="N43" s="13">
        <f t="shared" ref="N43" si="212">IF(M43="","",(IF($C43=0,0,$C43)))</f>
        <v>13</v>
      </c>
      <c r="O43" s="13">
        <f t="shared" ref="O43" si="213">IF(N43="","",(IF($C43=0,0,$C43)))</f>
        <v>13</v>
      </c>
      <c r="P43" s="13">
        <f t="shared" ref="P43" si="214">IF(O43="","",(IF($C43=0,0,$C43)))</f>
        <v>13</v>
      </c>
      <c r="Q43" s="13">
        <f t="shared" ref="Q43" si="215">IF(P43="","",(IF($C43=0,0,$C43)))</f>
        <v>13</v>
      </c>
      <c r="R43" s="13">
        <f t="shared" ref="R43" si="216">IF(Q43="","",(IF($C43=0,0,$C43)))</f>
        <v>13</v>
      </c>
      <c r="S43" s="13">
        <f t="shared" ref="S43" si="217">IF(R43="","",(IF($C43=0,0,$C43)))</f>
        <v>13</v>
      </c>
    </row>
    <row r="44" spans="1:19" x14ac:dyDescent="0.25">
      <c r="A44" s="39" t="s">
        <v>19</v>
      </c>
      <c r="B44" s="39" t="s">
        <v>92</v>
      </c>
      <c r="C44" s="44">
        <v>33.710000000000008</v>
      </c>
      <c r="E44" s="11" t="str">
        <f t="shared" ref="E44" si="218">IF($B44="","","Union-Hrly - Avg Hourly Rate")</f>
        <v>Union-Hrly - Avg Hourly Rate</v>
      </c>
      <c r="F44" s="11">
        <f t="shared" ca="1" si="38"/>
        <v>2020</v>
      </c>
      <c r="G44" s="11" t="str">
        <f t="shared" si="24"/>
        <v>002282</v>
      </c>
      <c r="H44" s="12">
        <f t="shared" ref="H44" si="219">IF(G44="","",(IF(C44=0,0,C44)*$G$4*$H$4*$I$4*$J$4*$K$4))</f>
        <v>39.079129044653016</v>
      </c>
      <c r="I44" s="12">
        <f t="shared" ref="I44" si="220">IF(H44="","",(+H44))</f>
        <v>39.079129044653016</v>
      </c>
      <c r="J44" s="12">
        <f t="shared" ref="J44" si="221">IF(I44="","",(+I44))</f>
        <v>39.079129044653016</v>
      </c>
      <c r="K44" s="12">
        <f t="shared" ref="K44" si="222">IF(J44="","",(+J44))</f>
        <v>39.079129044653016</v>
      </c>
      <c r="L44" s="12">
        <f t="shared" ref="L44" si="223">IF(K44="","",(+K44))</f>
        <v>39.079129044653016</v>
      </c>
      <c r="M44" s="12">
        <f t="shared" ref="M44" si="224">IF(L44="","",(+L44))</f>
        <v>39.079129044653016</v>
      </c>
      <c r="N44" s="12">
        <f t="shared" ref="N44" si="225">IF(M44="","",(+M44))</f>
        <v>39.079129044653016</v>
      </c>
      <c r="O44" s="12">
        <f t="shared" ref="O44" si="226">IF(N44="","",(+N44))</f>
        <v>39.079129044653016</v>
      </c>
      <c r="P44" s="12">
        <f t="shared" ref="P44" si="227">IF(O44="","",(+O44))</f>
        <v>39.079129044653016</v>
      </c>
      <c r="Q44" s="12">
        <f t="shared" ref="Q44" si="228">IF(P44="","",(+P44))</f>
        <v>39.079129044653016</v>
      </c>
      <c r="R44" s="12">
        <f t="shared" ref="R44" si="229">IF(Q44="","",+Q44*$R$6)</f>
        <v>40.25150291599261</v>
      </c>
      <c r="S44" s="12">
        <f t="shared" ref="S44" si="230">IF(R44="","",+R44)</f>
        <v>40.25150291599261</v>
      </c>
    </row>
    <row r="45" spans="1:19" x14ac:dyDescent="0.25">
      <c r="A45" s="39" t="s">
        <v>19</v>
      </c>
      <c r="B45" s="39" t="s">
        <v>169</v>
      </c>
      <c r="C45" s="44"/>
      <c r="E45" s="11" t="str">
        <f t="shared" ref="E45" si="231">IF($B45="","","Union-Hrly - Other Offdty hrs/emp")</f>
        <v>Union-Hrly - Other Offdty hrs/emp</v>
      </c>
      <c r="F45" s="11">
        <f t="shared" ca="1" si="38"/>
        <v>2020</v>
      </c>
      <c r="G45" s="11" t="str">
        <f t="shared" si="24"/>
        <v>002282</v>
      </c>
      <c r="H45" s="36">
        <f t="shared" ref="H45:S45" si="232">IF(G45="","",IF(H$7="FEB",8,0))</f>
        <v>0</v>
      </c>
      <c r="I45" s="36">
        <f t="shared" si="232"/>
        <v>8</v>
      </c>
      <c r="J45" s="36">
        <f t="shared" si="232"/>
        <v>0</v>
      </c>
      <c r="K45" s="36">
        <f t="shared" si="232"/>
        <v>0</v>
      </c>
      <c r="L45" s="36">
        <f t="shared" si="232"/>
        <v>0</v>
      </c>
      <c r="M45" s="36">
        <f t="shared" si="232"/>
        <v>0</v>
      </c>
      <c r="N45" s="36">
        <f t="shared" si="232"/>
        <v>0</v>
      </c>
      <c r="O45" s="36">
        <f t="shared" si="232"/>
        <v>0</v>
      </c>
      <c r="P45" s="36">
        <f t="shared" si="232"/>
        <v>0</v>
      </c>
      <c r="Q45" s="36">
        <f t="shared" si="232"/>
        <v>0</v>
      </c>
      <c r="R45" s="36">
        <f t="shared" si="232"/>
        <v>0</v>
      </c>
      <c r="S45" s="36">
        <f t="shared" si="232"/>
        <v>0</v>
      </c>
    </row>
    <row r="46" spans="1:19" x14ac:dyDescent="0.25">
      <c r="A46" s="39" t="s">
        <v>19</v>
      </c>
      <c r="B46" s="39" t="s">
        <v>143</v>
      </c>
      <c r="C46" s="44">
        <v>2240</v>
      </c>
      <c r="E46" s="11" t="str">
        <f t="shared" ref="E46" si="233">IF($B46="","","Union-Hrly - Vacation Hours")</f>
        <v>Union-Hrly - Vacation Hours</v>
      </c>
      <c r="F46" s="11">
        <f t="shared" ca="1" si="38"/>
        <v>2020</v>
      </c>
      <c r="G46" s="11" t="str">
        <f t="shared" si="24"/>
        <v>002282</v>
      </c>
      <c r="H46" s="33">
        <f>IF(G46="","",($C46*'VACSICK EST'!C$50))</f>
        <v>94.793513638065619</v>
      </c>
      <c r="I46" s="33">
        <f>IF(H46="","",($C46*'VACSICK EST'!D$50))</f>
        <v>101.01489098188313</v>
      </c>
      <c r="J46" s="33">
        <f>IF(I46="","",($C46*'VACSICK EST'!E$50))</f>
        <v>107.23626832570062</v>
      </c>
      <c r="K46" s="33">
        <f>IF(J46="","",($C46*'VACSICK EST'!F$50))</f>
        <v>155.90495117946944</v>
      </c>
      <c r="L46" s="33">
        <f>IF(K46="","",($C46*'VACSICK EST'!G$50))</f>
        <v>194.7521529997984</v>
      </c>
      <c r="M46" s="33">
        <f>IF(L46="","",($C46*'VACSICK EST'!H$50))</f>
        <v>220.01002333016504</v>
      </c>
      <c r="N46" s="33">
        <f>IF(M46="","",($C46*'VACSICK EST'!I$50))</f>
        <v>254.62484518563323</v>
      </c>
      <c r="O46" s="33">
        <f>IF(N46="","",($C46*'VACSICK EST'!J$50))</f>
        <v>172.37731501483339</v>
      </c>
      <c r="P46" s="33">
        <f>IF(O46="","",($C46*'VACSICK EST'!K$50))</f>
        <v>153.48276160027649</v>
      </c>
      <c r="Q46" s="33">
        <f>IF(P46="","",($C46*'VACSICK EST'!L$50))</f>
        <v>202.58279328321669</v>
      </c>
      <c r="R46" s="33">
        <f>IF(Q46="","",($C46*'VACSICK EST'!M$50))</f>
        <v>194.22494887525562</v>
      </c>
      <c r="S46" s="33">
        <f>IF(R46="","",($C46*'VACSICK EST'!N$50))</f>
        <v>388.99553558570233</v>
      </c>
    </row>
    <row r="47" spans="1:19" x14ac:dyDescent="0.25">
      <c r="A47" s="39" t="s">
        <v>19</v>
      </c>
      <c r="B47" s="39" t="s">
        <v>95</v>
      </c>
      <c r="C47" s="44">
        <v>520</v>
      </c>
      <c r="E47" s="11" t="str">
        <f t="shared" ref="E47" si="234">IF($B47="","","Union-Hrly - Sick Time Hours")</f>
        <v>Union-Hrly - Sick Time Hours</v>
      </c>
      <c r="F47" s="11">
        <f t="shared" ca="1" si="38"/>
        <v>2020</v>
      </c>
      <c r="G47" s="11" t="str">
        <f t="shared" si="24"/>
        <v>002282</v>
      </c>
      <c r="H47" s="33">
        <f>IF(G47="","",($C47*'VACSICK EST'!C$30))</f>
        <v>65.268187268342274</v>
      </c>
      <c r="I47" s="33">
        <f>IF(H47="","",($C47*'VACSICK EST'!D$30))</f>
        <v>56.231017174015122</v>
      </c>
      <c r="J47" s="33">
        <f>IF(I47="","",($C47*'VACSICK EST'!E$30))</f>
        <v>51.826226503695132</v>
      </c>
      <c r="K47" s="33">
        <f>IF(J47="","",($C47*'VACSICK EST'!F$30))</f>
        <v>45.906548191645051</v>
      </c>
      <c r="L47" s="33">
        <f>IF(K47="","",($C47*'VACSICK EST'!G$30))</f>
        <v>38.06658977035967</v>
      </c>
      <c r="M47" s="33">
        <f>IF(L47="","",($C47*'VACSICK EST'!H$30))</f>
        <v>35.33315400992965</v>
      </c>
      <c r="N47" s="33">
        <f>IF(M47="","",($C47*'VACSICK EST'!I$30))</f>
        <v>37.888786056541583</v>
      </c>
      <c r="O47" s="33">
        <f>IF(N47="","",($C47*'VACSICK EST'!J$30))</f>
        <v>40.721791896709725</v>
      </c>
      <c r="P47" s="33">
        <f>IF(O47="","",($C47*'VACSICK EST'!K$30))</f>
        <v>37.57111008785327</v>
      </c>
      <c r="Q47" s="33">
        <f>IF(P47="","",($C47*'VACSICK EST'!L$30))</f>
        <v>37.127786161400181</v>
      </c>
      <c r="R47" s="33">
        <f>IF(Q47="","",($C47*'VACSICK EST'!M$30))</f>
        <v>34.610085573736114</v>
      </c>
      <c r="S47" s="33">
        <f>IF(R47="","",($C47*'VACSICK EST'!N$30))</f>
        <v>39.448717305772234</v>
      </c>
    </row>
    <row r="48" spans="1:19" x14ac:dyDescent="0.25">
      <c r="A48" s="39" t="s">
        <v>20</v>
      </c>
      <c r="B48" s="39" t="s">
        <v>93</v>
      </c>
      <c r="C48" s="44">
        <v>73</v>
      </c>
      <c r="E48" s="11" t="str">
        <f t="shared" ref="E48" si="235">IF($B48="","","Union-Hrly - Headcount")</f>
        <v>Union-Hrly - Headcount</v>
      </c>
      <c r="F48" s="11">
        <f t="shared" ca="1" si="38"/>
        <v>2020</v>
      </c>
      <c r="G48" s="11" t="str">
        <f t="shared" si="24"/>
        <v>002320</v>
      </c>
      <c r="H48" s="13">
        <f t="shared" ref="H48" si="236">IF(G48="","",(IF($C48=0,0,$C48)))</f>
        <v>73</v>
      </c>
      <c r="I48" s="13">
        <f t="shared" ref="I48" si="237">IF(H48="","",(IF($C48=0,0,$C48)))</f>
        <v>73</v>
      </c>
      <c r="J48" s="13">
        <f t="shared" ref="J48" si="238">IF(I48="","",(IF($C48=0,0,$C48)))</f>
        <v>73</v>
      </c>
      <c r="K48" s="13">
        <f t="shared" ref="K48" si="239">IF(J48="","",(IF($C48=0,0,$C48)))</f>
        <v>73</v>
      </c>
      <c r="L48" s="13">
        <f t="shared" ref="L48" si="240">IF(K48="","",(IF($C48=0,0,$C48)))</f>
        <v>73</v>
      </c>
      <c r="M48" s="13">
        <f t="shared" ref="M48" si="241">IF(L48="","",(IF($C48=0,0,$C48)))</f>
        <v>73</v>
      </c>
      <c r="N48" s="13">
        <f t="shared" ref="N48" si="242">IF(M48="","",(IF($C48=0,0,$C48)))</f>
        <v>73</v>
      </c>
      <c r="O48" s="13">
        <f t="shared" ref="O48" si="243">IF(N48="","",(IF($C48=0,0,$C48)))</f>
        <v>73</v>
      </c>
      <c r="P48" s="13">
        <f t="shared" ref="P48" si="244">IF(O48="","",(IF($C48=0,0,$C48)))</f>
        <v>73</v>
      </c>
      <c r="Q48" s="13">
        <f t="shared" ref="Q48" si="245">IF(P48="","",(IF($C48=0,0,$C48)))</f>
        <v>73</v>
      </c>
      <c r="R48" s="13">
        <f t="shared" ref="R48" si="246">IF(Q48="","",(IF($C48=0,0,$C48)))</f>
        <v>73</v>
      </c>
      <c r="S48" s="13">
        <f t="shared" ref="S48" si="247">IF(R48="","",(IF($C48=0,0,$C48)))</f>
        <v>73</v>
      </c>
    </row>
    <row r="49" spans="1:19" x14ac:dyDescent="0.25">
      <c r="A49" s="39" t="s">
        <v>20</v>
      </c>
      <c r="B49" s="39" t="s">
        <v>92</v>
      </c>
      <c r="C49" s="44">
        <v>33.195753424657532</v>
      </c>
      <c r="E49" s="11" t="str">
        <f t="shared" ref="E49" si="248">IF($B49="","","Union-Hrly - Avg Hourly Rate")</f>
        <v>Union-Hrly - Avg Hourly Rate</v>
      </c>
      <c r="F49" s="11">
        <f t="shared" ca="1" si="38"/>
        <v>2020</v>
      </c>
      <c r="G49" s="11" t="str">
        <f t="shared" si="24"/>
        <v>002320</v>
      </c>
      <c r="H49" s="12">
        <f t="shared" ref="H49" si="249">IF(G49="","",(IF(C49=0,0,C49)*$G$4*$H$4*$I$4*$J$4*$K$4))</f>
        <v>38.482976322060914</v>
      </c>
      <c r="I49" s="12">
        <f t="shared" ref="I49" si="250">IF(H49="","",(+H49))</f>
        <v>38.482976322060914</v>
      </c>
      <c r="J49" s="12">
        <f t="shared" ref="J49" si="251">IF(I49="","",(+I49))</f>
        <v>38.482976322060914</v>
      </c>
      <c r="K49" s="12">
        <f t="shared" ref="K49" si="252">IF(J49="","",(+J49))</f>
        <v>38.482976322060914</v>
      </c>
      <c r="L49" s="12">
        <f t="shared" ref="L49" si="253">IF(K49="","",(+K49))</f>
        <v>38.482976322060914</v>
      </c>
      <c r="M49" s="12">
        <f t="shared" ref="M49" si="254">IF(L49="","",(+L49))</f>
        <v>38.482976322060914</v>
      </c>
      <c r="N49" s="12">
        <f t="shared" ref="N49" si="255">IF(M49="","",(+M49))</f>
        <v>38.482976322060914</v>
      </c>
      <c r="O49" s="12">
        <f t="shared" ref="O49" si="256">IF(N49="","",(+N49))</f>
        <v>38.482976322060914</v>
      </c>
      <c r="P49" s="12">
        <f t="shared" ref="P49" si="257">IF(O49="","",(+O49))</f>
        <v>38.482976322060914</v>
      </c>
      <c r="Q49" s="12">
        <f t="shared" ref="Q49" si="258">IF(P49="","",(+P49))</f>
        <v>38.482976322060914</v>
      </c>
      <c r="R49" s="12">
        <f t="shared" ref="R49" si="259">IF(Q49="","",+Q49*$R$6)</f>
        <v>39.637465611722739</v>
      </c>
      <c r="S49" s="12">
        <f t="shared" ref="S49" si="260">IF(R49="","",+R49)</f>
        <v>39.637465611722739</v>
      </c>
    </row>
    <row r="50" spans="1:19" x14ac:dyDescent="0.25">
      <c r="A50" s="39" t="s">
        <v>20</v>
      </c>
      <c r="B50" s="39" t="s">
        <v>169</v>
      </c>
      <c r="C50" s="44"/>
      <c r="E50" s="11" t="str">
        <f t="shared" ref="E50" si="261">IF($B50="","","Union-Hrly - Other Offdty hrs/emp")</f>
        <v>Union-Hrly - Other Offdty hrs/emp</v>
      </c>
      <c r="F50" s="11">
        <f t="shared" ca="1" si="38"/>
        <v>2020</v>
      </c>
      <c r="G50" s="11" t="str">
        <f t="shared" si="24"/>
        <v>002320</v>
      </c>
      <c r="H50" s="36">
        <f t="shared" ref="H50:S50" si="262">IF(G50="","",IF(H$7="FEB",8,0))</f>
        <v>0</v>
      </c>
      <c r="I50" s="36">
        <f t="shared" si="262"/>
        <v>8</v>
      </c>
      <c r="J50" s="36">
        <f t="shared" si="262"/>
        <v>0</v>
      </c>
      <c r="K50" s="36">
        <f t="shared" si="262"/>
        <v>0</v>
      </c>
      <c r="L50" s="36">
        <f t="shared" si="262"/>
        <v>0</v>
      </c>
      <c r="M50" s="36">
        <f t="shared" si="262"/>
        <v>0</v>
      </c>
      <c r="N50" s="36">
        <f t="shared" si="262"/>
        <v>0</v>
      </c>
      <c r="O50" s="36">
        <f t="shared" si="262"/>
        <v>0</v>
      </c>
      <c r="P50" s="36">
        <f t="shared" si="262"/>
        <v>0</v>
      </c>
      <c r="Q50" s="36">
        <f t="shared" si="262"/>
        <v>0</v>
      </c>
      <c r="R50" s="36">
        <f t="shared" si="262"/>
        <v>0</v>
      </c>
      <c r="S50" s="36">
        <f t="shared" si="262"/>
        <v>0</v>
      </c>
    </row>
    <row r="51" spans="1:19" x14ac:dyDescent="0.25">
      <c r="A51" s="39" t="s">
        <v>20</v>
      </c>
      <c r="B51" s="39" t="s">
        <v>143</v>
      </c>
      <c r="C51" s="44">
        <v>11760</v>
      </c>
      <c r="E51" s="11" t="str">
        <f t="shared" ref="E51" si="263">IF($B51="","","Union-Hrly - Vacation Hours")</f>
        <v>Union-Hrly - Vacation Hours</v>
      </c>
      <c r="F51" s="11">
        <f t="shared" ca="1" si="38"/>
        <v>2020</v>
      </c>
      <c r="G51" s="11" t="str">
        <f t="shared" si="24"/>
        <v>002320</v>
      </c>
      <c r="H51" s="33">
        <f>IF(G51="","",($C51*'VACSICK EST'!C$50))</f>
        <v>497.66594659984446</v>
      </c>
      <c r="I51" s="33">
        <f>IF(H51="","",($C51*'VACSICK EST'!D$50))</f>
        <v>530.32817765488642</v>
      </c>
      <c r="J51" s="33">
        <f>IF(I51="","",($C51*'VACSICK EST'!E$50))</f>
        <v>562.99040870992826</v>
      </c>
      <c r="K51" s="33">
        <f>IF(J51="","",($C51*'VACSICK EST'!F$50))</f>
        <v>818.50099369221459</v>
      </c>
      <c r="L51" s="33">
        <f>IF(K51="","",($C51*'VACSICK EST'!G$50))</f>
        <v>1022.4488032489415</v>
      </c>
      <c r="M51" s="33">
        <f>IF(L51="","",($C51*'VACSICK EST'!H$50))</f>
        <v>1155.0526224833666</v>
      </c>
      <c r="N51" s="33">
        <f>IF(M51="","",($C51*'VACSICK EST'!I$50))</f>
        <v>1336.7804372245744</v>
      </c>
      <c r="O51" s="33">
        <f>IF(N51="","",($C51*'VACSICK EST'!J$50))</f>
        <v>904.98090382787518</v>
      </c>
      <c r="P51" s="33">
        <f>IF(O51="","",($C51*'VACSICK EST'!K$50))</f>
        <v>805.78449840145163</v>
      </c>
      <c r="Q51" s="33">
        <f>IF(P51="","",($C51*'VACSICK EST'!L$50))</f>
        <v>1063.5596647368875</v>
      </c>
      <c r="R51" s="33">
        <f>IF(Q51="","",($C51*'VACSICK EST'!M$50))</f>
        <v>1019.680981595092</v>
      </c>
      <c r="S51" s="33">
        <f>IF(R51="","",($C51*'VACSICK EST'!N$50))</f>
        <v>2042.2265618249373</v>
      </c>
    </row>
    <row r="52" spans="1:19" x14ac:dyDescent="0.25">
      <c r="A52" s="39" t="s">
        <v>20</v>
      </c>
      <c r="B52" s="39" t="s">
        <v>95</v>
      </c>
      <c r="C52" s="44">
        <v>2920</v>
      </c>
      <c r="E52" s="11" t="str">
        <f t="shared" ref="E52" si="264">IF($B52="","","Union-Hrly - Sick Time Hours")</f>
        <v>Union-Hrly - Sick Time Hours</v>
      </c>
      <c r="F52" s="11">
        <f t="shared" ca="1" si="38"/>
        <v>2020</v>
      </c>
      <c r="G52" s="11" t="str">
        <f t="shared" si="24"/>
        <v>002320</v>
      </c>
      <c r="H52" s="33">
        <f>IF(G52="","",($C52*'VACSICK EST'!C$30))</f>
        <v>366.50597466069127</v>
      </c>
      <c r="I52" s="33">
        <f>IF(H52="","",($C52*'VACSICK EST'!D$30))</f>
        <v>315.75878874639261</v>
      </c>
      <c r="J52" s="33">
        <f>IF(I52="","",($C52*'VACSICK EST'!E$30))</f>
        <v>291.02419498228801</v>
      </c>
      <c r="K52" s="33">
        <f>IF(J52="","",($C52*'VACSICK EST'!F$30))</f>
        <v>257.78292446077603</v>
      </c>
      <c r="L52" s="33">
        <f>IF(K52="","",($C52*'VACSICK EST'!G$30))</f>
        <v>213.75854255663506</v>
      </c>
      <c r="M52" s="33">
        <f>IF(L52="","",($C52*'VACSICK EST'!H$30))</f>
        <v>198.4092494403742</v>
      </c>
      <c r="N52" s="33">
        <f>IF(M52="","",($C52*'VACSICK EST'!I$30))</f>
        <v>212.76010631750273</v>
      </c>
      <c r="O52" s="33">
        <f>IF(N52="","",($C52*'VACSICK EST'!J$30))</f>
        <v>228.66852372767767</v>
      </c>
      <c r="P52" s="33">
        <f>IF(O52="","",($C52*'VACSICK EST'!K$30))</f>
        <v>210.97623357025299</v>
      </c>
      <c r="Q52" s="33">
        <f>IF(P52="","",($C52*'VACSICK EST'!L$30))</f>
        <v>208.4867992140164</v>
      </c>
      <c r="R52" s="33">
        <f>IF(Q52="","",($C52*'VACSICK EST'!M$30))</f>
        <v>194.34894206790278</v>
      </c>
      <c r="S52" s="33">
        <f>IF(R52="","",($C52*'VACSICK EST'!N$30))</f>
        <v>221.51972025549026</v>
      </c>
    </row>
    <row r="53" spans="1:19" x14ac:dyDescent="0.25">
      <c r="A53" s="39" t="s">
        <v>21</v>
      </c>
      <c r="B53" s="39" t="s">
        <v>93</v>
      </c>
      <c r="C53" s="44">
        <v>3</v>
      </c>
      <c r="E53" s="11" t="str">
        <f t="shared" ref="E53" si="265">IF($B53="","","Union-Hrly - Headcount")</f>
        <v>Union-Hrly - Headcount</v>
      </c>
      <c r="F53" s="11">
        <f t="shared" ca="1" si="38"/>
        <v>2020</v>
      </c>
      <c r="G53" s="11" t="str">
        <f t="shared" si="24"/>
        <v>002340</v>
      </c>
      <c r="H53" s="13">
        <f t="shared" ref="H53" si="266">IF(G53="","",(IF($C53=0,0,$C53)))</f>
        <v>3</v>
      </c>
      <c r="I53" s="13">
        <f t="shared" ref="I53" si="267">IF(H53="","",(IF($C53=0,0,$C53)))</f>
        <v>3</v>
      </c>
      <c r="J53" s="13">
        <f t="shared" ref="J53" si="268">IF(I53="","",(IF($C53=0,0,$C53)))</f>
        <v>3</v>
      </c>
      <c r="K53" s="13">
        <f t="shared" ref="K53" si="269">IF(J53="","",(IF($C53=0,0,$C53)))</f>
        <v>3</v>
      </c>
      <c r="L53" s="13">
        <f t="shared" ref="L53" si="270">IF(K53="","",(IF($C53=0,0,$C53)))</f>
        <v>3</v>
      </c>
      <c r="M53" s="13">
        <f t="shared" ref="M53" si="271">IF(L53="","",(IF($C53=0,0,$C53)))</f>
        <v>3</v>
      </c>
      <c r="N53" s="13">
        <f t="shared" ref="N53" si="272">IF(M53="","",(IF($C53=0,0,$C53)))</f>
        <v>3</v>
      </c>
      <c r="O53" s="13">
        <f t="shared" ref="O53" si="273">IF(N53="","",(IF($C53=0,0,$C53)))</f>
        <v>3</v>
      </c>
      <c r="P53" s="13">
        <f t="shared" ref="P53" si="274">IF(O53="","",(IF($C53=0,0,$C53)))</f>
        <v>3</v>
      </c>
      <c r="Q53" s="13">
        <f t="shared" ref="Q53" si="275">IF(P53="","",(IF($C53=0,0,$C53)))</f>
        <v>3</v>
      </c>
      <c r="R53" s="13">
        <f t="shared" ref="R53" si="276">IF(Q53="","",(IF($C53=0,0,$C53)))</f>
        <v>3</v>
      </c>
      <c r="S53" s="13">
        <f t="shared" ref="S53" si="277">IF(R53="","",(IF($C53=0,0,$C53)))</f>
        <v>3</v>
      </c>
    </row>
    <row r="54" spans="1:19" x14ac:dyDescent="0.25">
      <c r="A54" s="39" t="s">
        <v>21</v>
      </c>
      <c r="B54" s="39" t="s">
        <v>92</v>
      </c>
      <c r="C54" s="44">
        <v>31.676666666666666</v>
      </c>
      <c r="E54" s="11" t="str">
        <f t="shared" ref="E54" si="278">IF($B54="","","Union-Hrly - Avg Hourly Rate")</f>
        <v>Union-Hrly - Avg Hourly Rate</v>
      </c>
      <c r="F54" s="11">
        <f t="shared" ca="1" si="38"/>
        <v>2020</v>
      </c>
      <c r="G54" s="11" t="str">
        <f t="shared" si="24"/>
        <v>002340</v>
      </c>
      <c r="H54" s="12">
        <f t="shared" ref="H54" si="279">IF(G54="","",(IF(C54=0,0,C54)*$G$4*$H$4*$I$4*$J$4*$K$4))</f>
        <v>36.721938426909666</v>
      </c>
      <c r="I54" s="12">
        <f t="shared" ref="I54" si="280">IF(H54="","",(+H54))</f>
        <v>36.721938426909666</v>
      </c>
      <c r="J54" s="12">
        <f t="shared" ref="J54" si="281">IF(I54="","",(+I54))</f>
        <v>36.721938426909666</v>
      </c>
      <c r="K54" s="12">
        <f t="shared" ref="K54" si="282">IF(J54="","",(+J54))</f>
        <v>36.721938426909666</v>
      </c>
      <c r="L54" s="12">
        <f t="shared" ref="L54" si="283">IF(K54="","",(+K54))</f>
        <v>36.721938426909666</v>
      </c>
      <c r="M54" s="12">
        <f t="shared" ref="M54" si="284">IF(L54="","",(+L54))</f>
        <v>36.721938426909666</v>
      </c>
      <c r="N54" s="12">
        <f t="shared" ref="N54" si="285">IF(M54="","",(+M54))</f>
        <v>36.721938426909666</v>
      </c>
      <c r="O54" s="12">
        <f t="shared" ref="O54" si="286">IF(N54="","",(+N54))</f>
        <v>36.721938426909666</v>
      </c>
      <c r="P54" s="12">
        <f t="shared" ref="P54" si="287">IF(O54="","",(+O54))</f>
        <v>36.721938426909666</v>
      </c>
      <c r="Q54" s="12">
        <f t="shared" ref="Q54" si="288">IF(P54="","",(+P54))</f>
        <v>36.721938426909666</v>
      </c>
      <c r="R54" s="12">
        <f t="shared" ref="R54" si="289">IF(Q54="","",+Q54*$R$6)</f>
        <v>37.823596579716956</v>
      </c>
      <c r="S54" s="12">
        <f t="shared" ref="S54" si="290">IF(R54="","",+R54)</f>
        <v>37.823596579716956</v>
      </c>
    </row>
    <row r="55" spans="1:19" x14ac:dyDescent="0.25">
      <c r="A55" s="39" t="s">
        <v>21</v>
      </c>
      <c r="B55" s="39" t="s">
        <v>169</v>
      </c>
      <c r="C55" s="44"/>
      <c r="E55" s="11" t="str">
        <f t="shared" ref="E55" si="291">IF($B55="","","Union-Hrly - Other Offdty hrs/emp")</f>
        <v>Union-Hrly - Other Offdty hrs/emp</v>
      </c>
      <c r="F55" s="11">
        <f t="shared" ca="1" si="38"/>
        <v>2020</v>
      </c>
      <c r="G55" s="11" t="str">
        <f t="shared" si="24"/>
        <v>002340</v>
      </c>
      <c r="H55" s="36">
        <f t="shared" ref="H55:S55" si="292">IF(G55="","",IF(H$7="FEB",8,0))</f>
        <v>0</v>
      </c>
      <c r="I55" s="36">
        <f t="shared" si="292"/>
        <v>8</v>
      </c>
      <c r="J55" s="36">
        <f t="shared" si="292"/>
        <v>0</v>
      </c>
      <c r="K55" s="36">
        <f t="shared" si="292"/>
        <v>0</v>
      </c>
      <c r="L55" s="36">
        <f t="shared" si="292"/>
        <v>0</v>
      </c>
      <c r="M55" s="36">
        <f t="shared" si="292"/>
        <v>0</v>
      </c>
      <c r="N55" s="36">
        <f t="shared" si="292"/>
        <v>0</v>
      </c>
      <c r="O55" s="36">
        <f t="shared" si="292"/>
        <v>0</v>
      </c>
      <c r="P55" s="36">
        <f t="shared" si="292"/>
        <v>0</v>
      </c>
      <c r="Q55" s="36">
        <f t="shared" si="292"/>
        <v>0</v>
      </c>
      <c r="R55" s="36">
        <f t="shared" si="292"/>
        <v>0</v>
      </c>
      <c r="S55" s="36">
        <f t="shared" si="292"/>
        <v>0</v>
      </c>
    </row>
    <row r="56" spans="1:19" x14ac:dyDescent="0.25">
      <c r="A56" s="39" t="s">
        <v>21</v>
      </c>
      <c r="B56" s="39" t="s">
        <v>143</v>
      </c>
      <c r="C56" s="44">
        <v>560</v>
      </c>
      <c r="E56" s="11" t="str">
        <f t="shared" ref="E56" si="293">IF($B56="","","Union-Hrly - Vacation Hours")</f>
        <v>Union-Hrly - Vacation Hours</v>
      </c>
      <c r="F56" s="11">
        <f t="shared" ca="1" si="38"/>
        <v>2020</v>
      </c>
      <c r="G56" s="11" t="str">
        <f t="shared" si="24"/>
        <v>002340</v>
      </c>
      <c r="H56" s="33">
        <f>IF(G56="","",($C56*'VACSICK EST'!C$50))</f>
        <v>23.698378409516405</v>
      </c>
      <c r="I56" s="33">
        <f>IF(H56="","",($C56*'VACSICK EST'!D$50))</f>
        <v>25.253722745470782</v>
      </c>
      <c r="J56" s="33">
        <f>IF(I56="","",($C56*'VACSICK EST'!E$50))</f>
        <v>26.809067081425155</v>
      </c>
      <c r="K56" s="33">
        <f>IF(J56="","",($C56*'VACSICK EST'!F$50))</f>
        <v>38.976237794867359</v>
      </c>
      <c r="L56" s="33">
        <f>IF(K56="","",($C56*'VACSICK EST'!G$50))</f>
        <v>48.688038249949599</v>
      </c>
      <c r="M56" s="33">
        <f>IF(L56="","",($C56*'VACSICK EST'!H$50))</f>
        <v>55.00250583254126</v>
      </c>
      <c r="N56" s="33">
        <f>IF(M56="","",($C56*'VACSICK EST'!I$50))</f>
        <v>63.656211296408308</v>
      </c>
      <c r="O56" s="33">
        <f>IF(N56="","",($C56*'VACSICK EST'!J$50))</f>
        <v>43.094328753708346</v>
      </c>
      <c r="P56" s="33">
        <f>IF(O56="","",($C56*'VACSICK EST'!K$50))</f>
        <v>38.370690400069122</v>
      </c>
      <c r="Q56" s="33">
        <f>IF(P56="","",($C56*'VACSICK EST'!L$50))</f>
        <v>50.645698320804172</v>
      </c>
      <c r="R56" s="33">
        <f>IF(Q56="","",($C56*'VACSICK EST'!M$50))</f>
        <v>48.556237218813905</v>
      </c>
      <c r="S56" s="33">
        <f>IF(R56="","",($C56*'VACSICK EST'!N$50))</f>
        <v>97.248883896425582</v>
      </c>
    </row>
    <row r="57" spans="1:19" x14ac:dyDescent="0.25">
      <c r="A57" s="39" t="s">
        <v>21</v>
      </c>
      <c r="B57" s="39" t="s">
        <v>95</v>
      </c>
      <c r="C57" s="44">
        <v>120</v>
      </c>
      <c r="E57" s="11" t="str">
        <f t="shared" ref="E57" si="294">IF($B57="","","Union-Hrly - Sick Time Hours")</f>
        <v>Union-Hrly - Sick Time Hours</v>
      </c>
      <c r="F57" s="11">
        <f t="shared" ca="1" si="38"/>
        <v>2020</v>
      </c>
      <c r="G57" s="11" t="str">
        <f t="shared" si="24"/>
        <v>002340</v>
      </c>
      <c r="H57" s="33">
        <f>IF(G57="","",($C57*'VACSICK EST'!C$30))</f>
        <v>15.061889369617449</v>
      </c>
      <c r="I57" s="33">
        <f>IF(H57="","",($C57*'VACSICK EST'!D$30))</f>
        <v>12.976388578618876</v>
      </c>
      <c r="J57" s="33">
        <f>IF(I57="","",($C57*'VACSICK EST'!E$30))</f>
        <v>11.959898423929646</v>
      </c>
      <c r="K57" s="33">
        <f>IF(J57="","",($C57*'VACSICK EST'!F$30))</f>
        <v>10.593818813456551</v>
      </c>
      <c r="L57" s="33">
        <f>IF(K57="","",($C57*'VACSICK EST'!G$30))</f>
        <v>8.7845976393137697</v>
      </c>
      <c r="M57" s="33">
        <f>IF(L57="","",($C57*'VACSICK EST'!H$30))</f>
        <v>8.1538047715222266</v>
      </c>
      <c r="N57" s="33">
        <f>IF(M57="","",($C57*'VACSICK EST'!I$30))</f>
        <v>8.7435660130480581</v>
      </c>
      <c r="O57" s="33">
        <f>IF(N57="","",($C57*'VACSICK EST'!J$30))</f>
        <v>9.3973365915483971</v>
      </c>
      <c r="P57" s="33">
        <f>IF(O57="","",($C57*'VACSICK EST'!K$30))</f>
        <v>8.6702561741199862</v>
      </c>
      <c r="Q57" s="33">
        <f>IF(P57="","",($C57*'VACSICK EST'!L$30))</f>
        <v>8.5679506526308113</v>
      </c>
      <c r="R57" s="33">
        <f>IF(Q57="","",($C57*'VACSICK EST'!M$30))</f>
        <v>7.9869428247083336</v>
      </c>
      <c r="S57" s="33">
        <f>IF(R57="","",($C57*'VACSICK EST'!N$30))</f>
        <v>9.1035501474859011</v>
      </c>
    </row>
    <row r="58" spans="1:19" x14ac:dyDescent="0.25">
      <c r="A58" s="39" t="s">
        <v>22</v>
      </c>
      <c r="B58" s="39" t="s">
        <v>93</v>
      </c>
      <c r="C58" s="44">
        <v>11</v>
      </c>
      <c r="E58" s="11" t="str">
        <f t="shared" ref="E58" si="295">IF($B58="","","Union-Hrly - Headcount")</f>
        <v>Union-Hrly - Headcount</v>
      </c>
      <c r="F58" s="11">
        <f t="shared" ca="1" si="38"/>
        <v>2020</v>
      </c>
      <c r="G58" s="11" t="str">
        <f t="shared" si="24"/>
        <v>002350</v>
      </c>
      <c r="H58" s="13">
        <f t="shared" ref="H58" si="296">IF(G58="","",(IF($C58=0,0,$C58)))</f>
        <v>11</v>
      </c>
      <c r="I58" s="13">
        <f t="shared" ref="I58" si="297">IF(H58="","",(IF($C58=0,0,$C58)))</f>
        <v>11</v>
      </c>
      <c r="J58" s="13">
        <f t="shared" ref="J58" si="298">IF(I58="","",(IF($C58=0,0,$C58)))</f>
        <v>11</v>
      </c>
      <c r="K58" s="13">
        <f t="shared" ref="K58" si="299">IF(J58="","",(IF($C58=0,0,$C58)))</f>
        <v>11</v>
      </c>
      <c r="L58" s="13">
        <f t="shared" ref="L58" si="300">IF(K58="","",(IF($C58=0,0,$C58)))</f>
        <v>11</v>
      </c>
      <c r="M58" s="13">
        <f t="shared" ref="M58" si="301">IF(L58="","",(IF($C58=0,0,$C58)))</f>
        <v>11</v>
      </c>
      <c r="N58" s="13">
        <f t="shared" ref="N58" si="302">IF(M58="","",(IF($C58=0,0,$C58)))</f>
        <v>11</v>
      </c>
      <c r="O58" s="13">
        <f t="shared" ref="O58" si="303">IF(N58="","",(IF($C58=0,0,$C58)))</f>
        <v>11</v>
      </c>
      <c r="P58" s="13">
        <f t="shared" ref="P58" si="304">IF(O58="","",(IF($C58=0,0,$C58)))</f>
        <v>11</v>
      </c>
      <c r="Q58" s="13">
        <f t="shared" ref="Q58" si="305">IF(P58="","",(IF($C58=0,0,$C58)))</f>
        <v>11</v>
      </c>
      <c r="R58" s="13">
        <f t="shared" ref="R58" si="306">IF(Q58="","",(IF($C58=0,0,$C58)))</f>
        <v>11</v>
      </c>
      <c r="S58" s="13">
        <f t="shared" ref="S58" si="307">IF(R58="","",(IF($C58=0,0,$C58)))</f>
        <v>11</v>
      </c>
    </row>
    <row r="59" spans="1:19" x14ac:dyDescent="0.25">
      <c r="A59" s="39" t="s">
        <v>22</v>
      </c>
      <c r="B59" s="39" t="s">
        <v>92</v>
      </c>
      <c r="C59" s="44">
        <v>32.57090909090909</v>
      </c>
      <c r="E59" s="11" t="str">
        <f t="shared" ref="E59" si="308">IF($B59="","","Union-Hrly - Avg Hourly Rate")</f>
        <v>Union-Hrly - Avg Hourly Rate</v>
      </c>
      <c r="F59" s="11">
        <f t="shared" ca="1" si="38"/>
        <v>2020</v>
      </c>
      <c r="G59" s="11" t="str">
        <f t="shared" si="24"/>
        <v>002350</v>
      </c>
      <c r="H59" s="12">
        <f t="shared" ref="H59" si="309">IF(G59="","",(IF(C59=0,0,C59)*$G$4*$H$4*$I$4*$J$4*$K$4))</f>
        <v>37.758610485473092</v>
      </c>
      <c r="I59" s="12">
        <f t="shared" ref="I59" si="310">IF(H59="","",(+H59))</f>
        <v>37.758610485473092</v>
      </c>
      <c r="J59" s="12">
        <f t="shared" ref="J59" si="311">IF(I59="","",(+I59))</f>
        <v>37.758610485473092</v>
      </c>
      <c r="K59" s="12">
        <f t="shared" ref="K59" si="312">IF(J59="","",(+J59))</f>
        <v>37.758610485473092</v>
      </c>
      <c r="L59" s="12">
        <f t="shared" ref="L59" si="313">IF(K59="","",(+K59))</f>
        <v>37.758610485473092</v>
      </c>
      <c r="M59" s="12">
        <f t="shared" ref="M59" si="314">IF(L59="","",(+L59))</f>
        <v>37.758610485473092</v>
      </c>
      <c r="N59" s="12">
        <f t="shared" ref="N59" si="315">IF(M59="","",(+M59))</f>
        <v>37.758610485473092</v>
      </c>
      <c r="O59" s="12">
        <f t="shared" ref="O59" si="316">IF(N59="","",(+N59))</f>
        <v>37.758610485473092</v>
      </c>
      <c r="P59" s="12">
        <f t="shared" ref="P59" si="317">IF(O59="","",(+O59))</f>
        <v>37.758610485473092</v>
      </c>
      <c r="Q59" s="12">
        <f t="shared" ref="Q59" si="318">IF(P59="","",(+P59))</f>
        <v>37.758610485473092</v>
      </c>
      <c r="R59" s="12">
        <f t="shared" ref="R59" si="319">IF(Q59="","",+Q59*$R$6)</f>
        <v>38.891368800037284</v>
      </c>
      <c r="S59" s="12">
        <f t="shared" ref="S59" si="320">IF(R59="","",+R59)</f>
        <v>38.891368800037284</v>
      </c>
    </row>
    <row r="60" spans="1:19" x14ac:dyDescent="0.25">
      <c r="A60" s="39" t="s">
        <v>22</v>
      </c>
      <c r="B60" s="39" t="s">
        <v>169</v>
      </c>
      <c r="C60" s="44"/>
      <c r="E60" s="11" t="str">
        <f t="shared" ref="E60" si="321">IF($B60="","","Union-Hrly - Other Offdty hrs/emp")</f>
        <v>Union-Hrly - Other Offdty hrs/emp</v>
      </c>
      <c r="F60" s="11">
        <f t="shared" ca="1" si="38"/>
        <v>2020</v>
      </c>
      <c r="G60" s="11" t="str">
        <f t="shared" si="24"/>
        <v>002350</v>
      </c>
      <c r="H60" s="36">
        <f t="shared" ref="H60:S60" si="322">IF(G60="","",IF(H$7="FEB",8,0))</f>
        <v>0</v>
      </c>
      <c r="I60" s="36">
        <f t="shared" si="322"/>
        <v>8</v>
      </c>
      <c r="J60" s="36">
        <f t="shared" si="322"/>
        <v>0</v>
      </c>
      <c r="K60" s="36">
        <f t="shared" si="322"/>
        <v>0</v>
      </c>
      <c r="L60" s="36">
        <f t="shared" si="322"/>
        <v>0</v>
      </c>
      <c r="M60" s="36">
        <f t="shared" si="322"/>
        <v>0</v>
      </c>
      <c r="N60" s="36">
        <f t="shared" si="322"/>
        <v>0</v>
      </c>
      <c r="O60" s="36">
        <f t="shared" si="322"/>
        <v>0</v>
      </c>
      <c r="P60" s="36">
        <f t="shared" si="322"/>
        <v>0</v>
      </c>
      <c r="Q60" s="36">
        <f t="shared" si="322"/>
        <v>0</v>
      </c>
      <c r="R60" s="36">
        <f t="shared" si="322"/>
        <v>0</v>
      </c>
      <c r="S60" s="36">
        <f t="shared" si="322"/>
        <v>0</v>
      </c>
    </row>
    <row r="61" spans="1:19" x14ac:dyDescent="0.25">
      <c r="A61" s="39" t="s">
        <v>22</v>
      </c>
      <c r="B61" s="39" t="s">
        <v>143</v>
      </c>
      <c r="C61" s="44">
        <v>2000</v>
      </c>
      <c r="E61" s="11" t="str">
        <f t="shared" ref="E61" si="323">IF($B61="","","Union-Hrly - Vacation Hours")</f>
        <v>Union-Hrly - Vacation Hours</v>
      </c>
      <c r="F61" s="11">
        <f t="shared" ca="1" si="38"/>
        <v>2020</v>
      </c>
      <c r="G61" s="11" t="str">
        <f t="shared" si="24"/>
        <v>002350</v>
      </c>
      <c r="H61" s="33">
        <f>IF(G61="","",($C61*'VACSICK EST'!C$50))</f>
        <v>84.637065748272875</v>
      </c>
      <c r="I61" s="33">
        <f>IF(H61="","",($C61*'VACSICK EST'!D$50))</f>
        <v>90.191866948109933</v>
      </c>
      <c r="J61" s="33">
        <f>IF(I61="","",($C61*'VACSICK EST'!E$50))</f>
        <v>95.746668147946977</v>
      </c>
      <c r="K61" s="33">
        <f>IF(J61="","",($C61*'VACSICK EST'!F$50))</f>
        <v>139.20084926738343</v>
      </c>
      <c r="L61" s="33">
        <f>IF(K61="","",($C61*'VACSICK EST'!G$50))</f>
        <v>173.88585089267713</v>
      </c>
      <c r="M61" s="33">
        <f>IF(L61="","",($C61*'VACSICK EST'!H$50))</f>
        <v>196.4375208305045</v>
      </c>
      <c r="N61" s="33">
        <f>IF(M61="","",($C61*'VACSICK EST'!I$50))</f>
        <v>227.34361177288682</v>
      </c>
      <c r="O61" s="33">
        <f>IF(N61="","",($C61*'VACSICK EST'!J$50))</f>
        <v>153.90831697752981</v>
      </c>
      <c r="P61" s="33">
        <f>IF(O61="","",($C61*'VACSICK EST'!K$50))</f>
        <v>137.03818000024685</v>
      </c>
      <c r="Q61" s="33">
        <f>IF(P61="","",($C61*'VACSICK EST'!L$50))</f>
        <v>180.87749400287203</v>
      </c>
      <c r="R61" s="33">
        <f>IF(Q61="","",($C61*'VACSICK EST'!M$50))</f>
        <v>173.41513292433538</v>
      </c>
      <c r="S61" s="33">
        <f>IF(R61="","",($C61*'VACSICK EST'!N$50))</f>
        <v>347.31744248723425</v>
      </c>
    </row>
    <row r="62" spans="1:19" x14ac:dyDescent="0.25">
      <c r="A62" s="39" t="s">
        <v>22</v>
      </c>
      <c r="B62" s="39" t="s">
        <v>95</v>
      </c>
      <c r="C62" s="44">
        <v>440</v>
      </c>
      <c r="E62" s="11" t="str">
        <f t="shared" ref="E62" si="324">IF($B62="","","Union-Hrly - Sick Time Hours")</f>
        <v>Union-Hrly - Sick Time Hours</v>
      </c>
      <c r="F62" s="11">
        <f t="shared" ca="1" si="38"/>
        <v>2020</v>
      </c>
      <c r="G62" s="11" t="str">
        <f t="shared" si="24"/>
        <v>002350</v>
      </c>
      <c r="H62" s="33">
        <f>IF(G62="","",($C62*'VACSICK EST'!C$30))</f>
        <v>55.226927688597307</v>
      </c>
      <c r="I62" s="33">
        <f>IF(H62="","",($C62*'VACSICK EST'!D$30))</f>
        <v>47.580091454935875</v>
      </c>
      <c r="J62" s="33">
        <f>IF(I62="","",($C62*'VACSICK EST'!E$30))</f>
        <v>43.852960887742036</v>
      </c>
      <c r="K62" s="33">
        <f>IF(J62="","",($C62*'VACSICK EST'!F$30))</f>
        <v>38.844002316007348</v>
      </c>
      <c r="L62" s="33">
        <f>IF(K62="","",($C62*'VACSICK EST'!G$30))</f>
        <v>32.210191344150488</v>
      </c>
      <c r="M62" s="33">
        <f>IF(L62="","",($C62*'VACSICK EST'!H$30))</f>
        <v>29.897284162248166</v>
      </c>
      <c r="N62" s="33">
        <f>IF(M62="","",($C62*'VACSICK EST'!I$30))</f>
        <v>32.059742047842875</v>
      </c>
      <c r="O62" s="33">
        <f>IF(N62="","",($C62*'VACSICK EST'!J$30))</f>
        <v>34.456900835677459</v>
      </c>
      <c r="P62" s="33">
        <f>IF(O62="","",($C62*'VACSICK EST'!K$30))</f>
        <v>31.790939305106615</v>
      </c>
      <c r="Q62" s="33">
        <f>IF(P62="","",($C62*'VACSICK EST'!L$30))</f>
        <v>31.41581905964631</v>
      </c>
      <c r="R62" s="33">
        <f>IF(Q62="","",($C62*'VACSICK EST'!M$30))</f>
        <v>29.285457023930554</v>
      </c>
      <c r="S62" s="33">
        <f>IF(R62="","",($C62*'VACSICK EST'!N$30))</f>
        <v>33.379683874114967</v>
      </c>
    </row>
    <row r="63" spans="1:19" x14ac:dyDescent="0.25">
      <c r="A63" s="39" t="s">
        <v>25</v>
      </c>
      <c r="B63" s="39" t="s">
        <v>93</v>
      </c>
      <c r="C63" s="44">
        <v>26</v>
      </c>
      <c r="E63" s="11" t="str">
        <f t="shared" ref="E63" si="325">IF($B63="","","Union-Hrly - Headcount")</f>
        <v>Union-Hrly - Headcount</v>
      </c>
      <c r="F63" s="11">
        <f t="shared" ca="1" si="38"/>
        <v>2020</v>
      </c>
      <c r="G63" s="11" t="str">
        <f t="shared" si="24"/>
        <v>002481</v>
      </c>
      <c r="H63" s="13">
        <f t="shared" ref="H63" si="326">IF(G63="","",(IF($C63=0,0,$C63)))</f>
        <v>26</v>
      </c>
      <c r="I63" s="13">
        <f t="shared" ref="I63" si="327">IF(H63="","",(IF($C63=0,0,$C63)))</f>
        <v>26</v>
      </c>
      <c r="J63" s="13">
        <f t="shared" ref="J63" si="328">IF(I63="","",(IF($C63=0,0,$C63)))</f>
        <v>26</v>
      </c>
      <c r="K63" s="13">
        <f t="shared" ref="K63" si="329">IF(J63="","",(IF($C63=0,0,$C63)))</f>
        <v>26</v>
      </c>
      <c r="L63" s="13">
        <f t="shared" ref="L63" si="330">IF(K63="","",(IF($C63=0,0,$C63)))</f>
        <v>26</v>
      </c>
      <c r="M63" s="13">
        <f t="shared" ref="M63" si="331">IF(L63="","",(IF($C63=0,0,$C63)))</f>
        <v>26</v>
      </c>
      <c r="N63" s="13">
        <f t="shared" ref="N63" si="332">IF(M63="","",(IF($C63=0,0,$C63)))</f>
        <v>26</v>
      </c>
      <c r="O63" s="13">
        <f t="shared" ref="O63" si="333">IF(N63="","",(IF($C63=0,0,$C63)))</f>
        <v>26</v>
      </c>
      <c r="P63" s="13">
        <f t="shared" ref="P63" si="334">IF(O63="","",(IF($C63=0,0,$C63)))</f>
        <v>26</v>
      </c>
      <c r="Q63" s="13">
        <f t="shared" ref="Q63" si="335">IF(P63="","",(IF($C63=0,0,$C63)))</f>
        <v>26</v>
      </c>
      <c r="R63" s="13">
        <f t="shared" ref="R63" si="336">IF(Q63="","",(IF($C63=0,0,$C63)))</f>
        <v>26</v>
      </c>
      <c r="S63" s="13">
        <f t="shared" ref="S63" si="337">IF(R63="","",(IF($C63=0,0,$C63)))</f>
        <v>26</v>
      </c>
    </row>
    <row r="64" spans="1:19" x14ac:dyDescent="0.25">
      <c r="A64" s="39" t="s">
        <v>25</v>
      </c>
      <c r="B64" s="39" t="s">
        <v>92</v>
      </c>
      <c r="C64" s="44">
        <v>35.001538461538445</v>
      </c>
      <c r="E64" s="11" t="str">
        <f t="shared" ref="E64" si="338">IF($B64="","","Union-Hrly - Avg Hourly Rate")</f>
        <v>Union-Hrly - Avg Hourly Rate</v>
      </c>
      <c r="F64" s="11">
        <f t="shared" ca="1" si="38"/>
        <v>2020</v>
      </c>
      <c r="G64" s="11" t="str">
        <f t="shared" si="24"/>
        <v>002481</v>
      </c>
      <c r="H64" s="12">
        <f t="shared" ref="H64" si="339">IF(G64="","",(IF(C64=0,0,C64)*$G$4*$H$4*$I$4*$J$4*$K$4))</f>
        <v>40.576376099075823</v>
      </c>
      <c r="I64" s="12">
        <f t="shared" ref="I64" si="340">IF(H64="","",(+H64))</f>
        <v>40.576376099075823</v>
      </c>
      <c r="J64" s="12">
        <f t="shared" ref="J64" si="341">IF(I64="","",(+I64))</f>
        <v>40.576376099075823</v>
      </c>
      <c r="K64" s="12">
        <f t="shared" ref="K64" si="342">IF(J64="","",(+J64))</f>
        <v>40.576376099075823</v>
      </c>
      <c r="L64" s="12">
        <f t="shared" ref="L64" si="343">IF(K64="","",(+K64))</f>
        <v>40.576376099075823</v>
      </c>
      <c r="M64" s="12">
        <f t="shared" ref="M64" si="344">IF(L64="","",(+L64))</f>
        <v>40.576376099075823</v>
      </c>
      <c r="N64" s="12">
        <f t="shared" ref="N64" si="345">IF(M64="","",(+M64))</f>
        <v>40.576376099075823</v>
      </c>
      <c r="O64" s="12">
        <f t="shared" ref="O64" si="346">IF(N64="","",(+N64))</f>
        <v>40.576376099075823</v>
      </c>
      <c r="P64" s="12">
        <f t="shared" ref="P64" si="347">IF(O64="","",(+O64))</f>
        <v>40.576376099075823</v>
      </c>
      <c r="Q64" s="12">
        <f t="shared" ref="Q64" si="348">IF(P64="","",(+P64))</f>
        <v>40.576376099075823</v>
      </c>
      <c r="R64" s="12">
        <f t="shared" ref="R64" si="349">IF(Q64="","",+Q64*$R$6)</f>
        <v>41.793667382048099</v>
      </c>
      <c r="S64" s="12">
        <f t="shared" ref="S64" si="350">IF(R64="","",+R64)</f>
        <v>41.793667382048099</v>
      </c>
    </row>
    <row r="65" spans="1:19" x14ac:dyDescent="0.25">
      <c r="A65" s="39" t="s">
        <v>25</v>
      </c>
      <c r="B65" s="39" t="s">
        <v>169</v>
      </c>
      <c r="C65" s="44"/>
      <c r="E65" s="11" t="str">
        <f t="shared" ref="E65" si="351">IF($B65="","","Union-Hrly - Other Offdty hrs/emp")</f>
        <v>Union-Hrly - Other Offdty hrs/emp</v>
      </c>
      <c r="F65" s="11">
        <f t="shared" ca="1" si="38"/>
        <v>2020</v>
      </c>
      <c r="G65" s="11" t="str">
        <f t="shared" si="24"/>
        <v>002481</v>
      </c>
      <c r="H65" s="36">
        <f t="shared" ref="H65:S65" si="352">IF(G65="","",IF(H$7="FEB",8,0))</f>
        <v>0</v>
      </c>
      <c r="I65" s="36">
        <f t="shared" si="352"/>
        <v>8</v>
      </c>
      <c r="J65" s="36">
        <f t="shared" si="352"/>
        <v>0</v>
      </c>
      <c r="K65" s="36">
        <f t="shared" si="352"/>
        <v>0</v>
      </c>
      <c r="L65" s="36">
        <f t="shared" si="352"/>
        <v>0</v>
      </c>
      <c r="M65" s="36">
        <f t="shared" si="352"/>
        <v>0</v>
      </c>
      <c r="N65" s="36">
        <f t="shared" si="352"/>
        <v>0</v>
      </c>
      <c r="O65" s="36">
        <f t="shared" si="352"/>
        <v>0</v>
      </c>
      <c r="P65" s="36">
        <f t="shared" si="352"/>
        <v>0</v>
      </c>
      <c r="Q65" s="36">
        <f t="shared" si="352"/>
        <v>0</v>
      </c>
      <c r="R65" s="36">
        <f t="shared" si="352"/>
        <v>0</v>
      </c>
      <c r="S65" s="36">
        <f t="shared" si="352"/>
        <v>0</v>
      </c>
    </row>
    <row r="66" spans="1:19" x14ac:dyDescent="0.25">
      <c r="A66" s="39" t="s">
        <v>25</v>
      </c>
      <c r="B66" s="39" t="s">
        <v>143</v>
      </c>
      <c r="C66" s="44">
        <v>4400</v>
      </c>
      <c r="E66" s="11" t="str">
        <f t="shared" ref="E66" si="353">IF($B66="","","Union-Hrly - Vacation Hours")</f>
        <v>Union-Hrly - Vacation Hours</v>
      </c>
      <c r="F66" s="11">
        <f t="shared" ca="1" si="38"/>
        <v>2020</v>
      </c>
      <c r="G66" s="11" t="str">
        <f t="shared" si="24"/>
        <v>002481</v>
      </c>
      <c r="H66" s="33">
        <f>IF(G66="","",($C66*'VACSICK EST'!C$50))</f>
        <v>186.20154464620032</v>
      </c>
      <c r="I66" s="33">
        <f>IF(H66="","",($C66*'VACSICK EST'!D$50))</f>
        <v>198.42210728584186</v>
      </c>
      <c r="J66" s="33">
        <f>IF(I66="","",($C66*'VACSICK EST'!E$50))</f>
        <v>210.64266992548335</v>
      </c>
      <c r="K66" s="33">
        <f>IF(J66="","",($C66*'VACSICK EST'!F$50))</f>
        <v>306.24186838824357</v>
      </c>
      <c r="L66" s="33">
        <f>IF(K66="","",($C66*'VACSICK EST'!G$50))</f>
        <v>382.54887196388972</v>
      </c>
      <c r="M66" s="33">
        <f>IF(L66="","",($C66*'VACSICK EST'!H$50))</f>
        <v>432.16254582710991</v>
      </c>
      <c r="N66" s="33">
        <f>IF(M66="","",($C66*'VACSICK EST'!I$50))</f>
        <v>500.15594590035096</v>
      </c>
      <c r="O66" s="33">
        <f>IF(N66="","",($C66*'VACSICK EST'!J$50))</f>
        <v>338.59829735056553</v>
      </c>
      <c r="P66" s="33">
        <f>IF(O66="","",($C66*'VACSICK EST'!K$50))</f>
        <v>301.48399600054313</v>
      </c>
      <c r="Q66" s="33">
        <f>IF(P66="","",($C66*'VACSICK EST'!L$50))</f>
        <v>397.93048680631847</v>
      </c>
      <c r="R66" s="33">
        <f>IF(Q66="","",($C66*'VACSICK EST'!M$50))</f>
        <v>381.51329243353786</v>
      </c>
      <c r="S66" s="33">
        <f>IF(R66="","",($C66*'VACSICK EST'!N$50))</f>
        <v>764.09837347191535</v>
      </c>
    </row>
    <row r="67" spans="1:19" x14ac:dyDescent="0.25">
      <c r="A67" s="39" t="s">
        <v>25</v>
      </c>
      <c r="B67" s="39" t="s">
        <v>95</v>
      </c>
      <c r="C67" s="44">
        <v>1040</v>
      </c>
      <c r="E67" s="11" t="str">
        <f t="shared" ref="E67" si="354">IF($B67="","","Union-Hrly - Sick Time Hours")</f>
        <v>Union-Hrly - Sick Time Hours</v>
      </c>
      <c r="F67" s="11">
        <f t="shared" ca="1" si="38"/>
        <v>2020</v>
      </c>
      <c r="G67" s="11" t="str">
        <f t="shared" si="24"/>
        <v>002481</v>
      </c>
      <c r="H67" s="33">
        <f>IF(G67="","",($C67*'VACSICK EST'!C$30))</f>
        <v>130.53637453668455</v>
      </c>
      <c r="I67" s="33">
        <f>IF(H67="","",($C67*'VACSICK EST'!D$30))</f>
        <v>112.46203434803024</v>
      </c>
      <c r="J67" s="33">
        <f>IF(I67="","",($C67*'VACSICK EST'!E$30))</f>
        <v>103.65245300739026</v>
      </c>
      <c r="K67" s="33">
        <f>IF(J67="","",($C67*'VACSICK EST'!F$30))</f>
        <v>91.813096383290102</v>
      </c>
      <c r="L67" s="33">
        <f>IF(K67="","",($C67*'VACSICK EST'!G$30))</f>
        <v>76.13317954071934</v>
      </c>
      <c r="M67" s="33">
        <f>IF(L67="","",($C67*'VACSICK EST'!H$30))</f>
        <v>70.666308019859301</v>
      </c>
      <c r="N67" s="33">
        <f>IF(M67="","",($C67*'VACSICK EST'!I$30))</f>
        <v>75.777572113083167</v>
      </c>
      <c r="O67" s="33">
        <f>IF(N67="","",($C67*'VACSICK EST'!J$30))</f>
        <v>81.44358379341945</v>
      </c>
      <c r="P67" s="33">
        <f>IF(O67="","",($C67*'VACSICK EST'!K$30))</f>
        <v>75.142220175706541</v>
      </c>
      <c r="Q67" s="33">
        <f>IF(P67="","",($C67*'VACSICK EST'!L$30))</f>
        <v>74.255572322800361</v>
      </c>
      <c r="R67" s="33">
        <f>IF(Q67="","",($C67*'VACSICK EST'!M$30))</f>
        <v>69.220171147472229</v>
      </c>
      <c r="S67" s="33">
        <f>IF(R67="","",($C67*'VACSICK EST'!N$30))</f>
        <v>78.897434611544469</v>
      </c>
    </row>
    <row r="68" spans="1:19" x14ac:dyDescent="0.25">
      <c r="A68" s="39" t="s">
        <v>26</v>
      </c>
      <c r="B68" s="39" t="s">
        <v>93</v>
      </c>
      <c r="C68" s="44">
        <v>25</v>
      </c>
      <c r="E68" s="11" t="str">
        <f t="shared" ref="E68" si="355">IF($B68="","","Union-Hrly - Headcount")</f>
        <v>Union-Hrly - Headcount</v>
      </c>
      <c r="F68" s="11">
        <f t="shared" ca="1" si="38"/>
        <v>2020</v>
      </c>
      <c r="G68" s="11" t="str">
        <f t="shared" si="24"/>
        <v>002482</v>
      </c>
      <c r="H68" s="13">
        <f t="shared" ref="H68" si="356">IF(G68="","",(IF($C68=0,0,$C68)))</f>
        <v>25</v>
      </c>
      <c r="I68" s="13">
        <f t="shared" ref="I68" si="357">IF(H68="","",(IF($C68=0,0,$C68)))</f>
        <v>25</v>
      </c>
      <c r="J68" s="13">
        <f t="shared" ref="J68" si="358">IF(I68="","",(IF($C68=0,0,$C68)))</f>
        <v>25</v>
      </c>
      <c r="K68" s="13">
        <f t="shared" ref="K68" si="359">IF(J68="","",(IF($C68=0,0,$C68)))</f>
        <v>25</v>
      </c>
      <c r="L68" s="13">
        <f t="shared" ref="L68" si="360">IF(K68="","",(IF($C68=0,0,$C68)))</f>
        <v>25</v>
      </c>
      <c r="M68" s="13">
        <f t="shared" ref="M68" si="361">IF(L68="","",(IF($C68=0,0,$C68)))</f>
        <v>25</v>
      </c>
      <c r="N68" s="13">
        <f t="shared" ref="N68" si="362">IF(M68="","",(IF($C68=0,0,$C68)))</f>
        <v>25</v>
      </c>
      <c r="O68" s="13">
        <f t="shared" ref="O68" si="363">IF(N68="","",(IF($C68=0,0,$C68)))</f>
        <v>25</v>
      </c>
      <c r="P68" s="13">
        <f t="shared" ref="P68" si="364">IF(O68="","",(IF($C68=0,0,$C68)))</f>
        <v>25</v>
      </c>
      <c r="Q68" s="13">
        <f t="shared" ref="Q68" si="365">IF(P68="","",(IF($C68=0,0,$C68)))</f>
        <v>25</v>
      </c>
      <c r="R68" s="13">
        <f t="shared" ref="R68" si="366">IF(Q68="","",(IF($C68=0,0,$C68)))</f>
        <v>25</v>
      </c>
      <c r="S68" s="13">
        <f t="shared" ref="S68" si="367">IF(R68="","",(IF($C68=0,0,$C68)))</f>
        <v>25</v>
      </c>
    </row>
    <row r="69" spans="1:19" x14ac:dyDescent="0.25">
      <c r="A69" s="39" t="s">
        <v>26</v>
      </c>
      <c r="B69" s="39" t="s">
        <v>92</v>
      </c>
      <c r="C69" s="44">
        <v>33.846399999999988</v>
      </c>
      <c r="E69" s="11" t="str">
        <f t="shared" ref="E69" si="368">IF($B69="","","Union-Hrly - Avg Hourly Rate")</f>
        <v>Union-Hrly - Avg Hourly Rate</v>
      </c>
      <c r="F69" s="11">
        <f t="shared" ca="1" si="38"/>
        <v>2020</v>
      </c>
      <c r="G69" s="11" t="str">
        <f t="shared" si="24"/>
        <v>002482</v>
      </c>
      <c r="H69" s="12">
        <f t="shared" ref="H69" si="369">IF(G69="","",(IF(C69=0,0,C69)*$G$4*$H$4*$I$4*$J$4*$K$4))</f>
        <v>39.237254028387504</v>
      </c>
      <c r="I69" s="12">
        <f t="shared" ref="I69" si="370">IF(H69="","",(+H69))</f>
        <v>39.237254028387504</v>
      </c>
      <c r="J69" s="12">
        <f t="shared" ref="J69" si="371">IF(I69="","",(+I69))</f>
        <v>39.237254028387504</v>
      </c>
      <c r="K69" s="12">
        <f t="shared" ref="K69" si="372">IF(J69="","",(+J69))</f>
        <v>39.237254028387504</v>
      </c>
      <c r="L69" s="12">
        <f t="shared" ref="L69" si="373">IF(K69="","",(+K69))</f>
        <v>39.237254028387504</v>
      </c>
      <c r="M69" s="12">
        <f t="shared" ref="M69" si="374">IF(L69="","",(+L69))</f>
        <v>39.237254028387504</v>
      </c>
      <c r="N69" s="12">
        <f t="shared" ref="N69" si="375">IF(M69="","",(+M69))</f>
        <v>39.237254028387504</v>
      </c>
      <c r="O69" s="12">
        <f t="shared" ref="O69" si="376">IF(N69="","",(+N69))</f>
        <v>39.237254028387504</v>
      </c>
      <c r="P69" s="12">
        <f t="shared" ref="P69" si="377">IF(O69="","",(+O69))</f>
        <v>39.237254028387504</v>
      </c>
      <c r="Q69" s="12">
        <f t="shared" ref="Q69" si="378">IF(P69="","",(+P69))</f>
        <v>39.237254028387504</v>
      </c>
      <c r="R69" s="12">
        <f t="shared" ref="R69" si="379">IF(Q69="","",+Q69*$R$6)</f>
        <v>40.414371649239129</v>
      </c>
      <c r="S69" s="12">
        <f t="shared" ref="S69" si="380">IF(R69="","",+R69)</f>
        <v>40.414371649239129</v>
      </c>
    </row>
    <row r="70" spans="1:19" x14ac:dyDescent="0.25">
      <c r="A70" s="39" t="s">
        <v>26</v>
      </c>
      <c r="B70" s="39" t="s">
        <v>169</v>
      </c>
      <c r="C70" s="44"/>
      <c r="E70" s="11" t="str">
        <f t="shared" ref="E70" si="381">IF($B70="","","Union-Hrly - Other Offdty hrs/emp")</f>
        <v>Union-Hrly - Other Offdty hrs/emp</v>
      </c>
      <c r="F70" s="11">
        <f t="shared" ca="1" si="38"/>
        <v>2020</v>
      </c>
      <c r="G70" s="11" t="str">
        <f t="shared" si="24"/>
        <v>002482</v>
      </c>
      <c r="H70" s="36">
        <f t="shared" ref="H70:S70" si="382">IF(G70="","",IF(H$7="FEB",8,0))</f>
        <v>0</v>
      </c>
      <c r="I70" s="36">
        <f t="shared" si="382"/>
        <v>8</v>
      </c>
      <c r="J70" s="36">
        <f t="shared" si="382"/>
        <v>0</v>
      </c>
      <c r="K70" s="36">
        <f t="shared" si="382"/>
        <v>0</v>
      </c>
      <c r="L70" s="36">
        <f t="shared" si="382"/>
        <v>0</v>
      </c>
      <c r="M70" s="36">
        <f t="shared" si="382"/>
        <v>0</v>
      </c>
      <c r="N70" s="36">
        <f t="shared" si="382"/>
        <v>0</v>
      </c>
      <c r="O70" s="36">
        <f t="shared" si="382"/>
        <v>0</v>
      </c>
      <c r="P70" s="36">
        <f t="shared" si="382"/>
        <v>0</v>
      </c>
      <c r="Q70" s="36">
        <f t="shared" si="382"/>
        <v>0</v>
      </c>
      <c r="R70" s="36">
        <f t="shared" si="382"/>
        <v>0</v>
      </c>
      <c r="S70" s="36">
        <f t="shared" si="382"/>
        <v>0</v>
      </c>
    </row>
    <row r="71" spans="1:19" x14ac:dyDescent="0.25">
      <c r="A71" s="39" t="s">
        <v>26</v>
      </c>
      <c r="B71" s="39" t="s">
        <v>143</v>
      </c>
      <c r="C71" s="44">
        <v>4120</v>
      </c>
      <c r="E71" s="11" t="str">
        <f t="shared" ref="E71" si="383">IF($B71="","","Union-Hrly - Vacation Hours")</f>
        <v>Union-Hrly - Vacation Hours</v>
      </c>
      <c r="F71" s="11">
        <f t="shared" ca="1" si="38"/>
        <v>2020</v>
      </c>
      <c r="G71" s="11" t="str">
        <f t="shared" si="24"/>
        <v>002482</v>
      </c>
      <c r="H71" s="33">
        <f>IF(G71="","",($C71*'VACSICK EST'!C$50))</f>
        <v>174.35235544144211</v>
      </c>
      <c r="I71" s="33">
        <f>IF(H71="","",($C71*'VACSICK EST'!D$50))</f>
        <v>185.79524591310647</v>
      </c>
      <c r="J71" s="33">
        <f>IF(I71="","",($C71*'VACSICK EST'!E$50))</f>
        <v>197.23813638477077</v>
      </c>
      <c r="K71" s="33">
        <f>IF(J71="","",($C71*'VACSICK EST'!F$50))</f>
        <v>286.75374949080987</v>
      </c>
      <c r="L71" s="33">
        <f>IF(K71="","",($C71*'VACSICK EST'!G$50))</f>
        <v>358.20485283891492</v>
      </c>
      <c r="M71" s="33">
        <f>IF(L71="","",($C71*'VACSICK EST'!H$50))</f>
        <v>404.66129291083928</v>
      </c>
      <c r="N71" s="33">
        <f>IF(M71="","",($C71*'VACSICK EST'!I$50))</f>
        <v>468.32784025214681</v>
      </c>
      <c r="O71" s="33">
        <f>IF(N71="","",($C71*'VACSICK EST'!J$50))</f>
        <v>317.05113297371139</v>
      </c>
      <c r="P71" s="33">
        <f>IF(O71="","",($C71*'VACSICK EST'!K$50))</f>
        <v>282.29865080050854</v>
      </c>
      <c r="Q71" s="33">
        <f>IF(P71="","",($C71*'VACSICK EST'!L$50))</f>
        <v>372.60763764591638</v>
      </c>
      <c r="R71" s="33">
        <f>IF(Q71="","",($C71*'VACSICK EST'!M$50))</f>
        <v>357.23517382413087</v>
      </c>
      <c r="S71" s="33">
        <f>IF(R71="","",($C71*'VACSICK EST'!N$50))</f>
        <v>715.4739315237025</v>
      </c>
    </row>
    <row r="72" spans="1:19" x14ac:dyDescent="0.25">
      <c r="A72" s="39" t="s">
        <v>26</v>
      </c>
      <c r="B72" s="39" t="s">
        <v>95</v>
      </c>
      <c r="C72" s="44">
        <v>1000</v>
      </c>
      <c r="E72" s="11" t="str">
        <f t="shared" ref="E72" si="384">IF($B72="","","Union-Hrly - Sick Time Hours")</f>
        <v>Union-Hrly - Sick Time Hours</v>
      </c>
      <c r="F72" s="11">
        <f t="shared" ca="1" si="38"/>
        <v>2020</v>
      </c>
      <c r="G72" s="11" t="str">
        <f t="shared" si="24"/>
        <v>002482</v>
      </c>
      <c r="H72" s="33">
        <f>IF(G72="","",($C72*'VACSICK EST'!C$30))</f>
        <v>125.51574474681208</v>
      </c>
      <c r="I72" s="33">
        <f>IF(H72="","",($C72*'VACSICK EST'!D$30))</f>
        <v>108.13657148849062</v>
      </c>
      <c r="J72" s="33">
        <f>IF(I72="","",($C72*'VACSICK EST'!E$30))</f>
        <v>99.665820199413716</v>
      </c>
      <c r="K72" s="33">
        <f>IF(J72="","",($C72*'VACSICK EST'!F$30))</f>
        <v>88.281823445471247</v>
      </c>
      <c r="L72" s="33">
        <f>IF(K72="","",($C72*'VACSICK EST'!G$30))</f>
        <v>73.204980327614749</v>
      </c>
      <c r="M72" s="33">
        <f>IF(L72="","",($C72*'VACSICK EST'!H$30))</f>
        <v>67.948373096018557</v>
      </c>
      <c r="N72" s="33">
        <f>IF(M72="","",($C72*'VACSICK EST'!I$30))</f>
        <v>72.863050108733816</v>
      </c>
      <c r="O72" s="33">
        <f>IF(N72="","",($C72*'VACSICK EST'!J$30))</f>
        <v>78.311138262903313</v>
      </c>
      <c r="P72" s="33">
        <f>IF(O72="","",($C72*'VACSICK EST'!K$30))</f>
        <v>72.252134784333222</v>
      </c>
      <c r="Q72" s="33">
        <f>IF(P72="","",($C72*'VACSICK EST'!L$30))</f>
        <v>71.399588771923433</v>
      </c>
      <c r="R72" s="33">
        <f>IF(Q72="","",($C72*'VACSICK EST'!M$30))</f>
        <v>66.557856872569445</v>
      </c>
      <c r="S72" s="33">
        <f>IF(R72="","",($C72*'VACSICK EST'!N$30))</f>
        <v>75.862917895715839</v>
      </c>
    </row>
    <row r="73" spans="1:19" x14ac:dyDescent="0.25">
      <c r="A73" s="39" t="s">
        <v>27</v>
      </c>
      <c r="B73" s="39" t="s">
        <v>93</v>
      </c>
      <c r="C73" s="44">
        <v>43</v>
      </c>
      <c r="E73" s="11" t="str">
        <f t="shared" ref="E73" si="385">IF($B73="","","Union-Hrly - Headcount")</f>
        <v>Union-Hrly - Headcount</v>
      </c>
      <c r="F73" s="11">
        <f t="shared" ca="1" si="38"/>
        <v>2020</v>
      </c>
      <c r="G73" s="11" t="str">
        <f t="shared" si="24"/>
        <v>002510</v>
      </c>
      <c r="H73" s="13">
        <f t="shared" ref="H73" si="386">IF(G73="","",(IF($C73=0,0,$C73)))</f>
        <v>43</v>
      </c>
      <c r="I73" s="13">
        <f t="shared" ref="I73" si="387">IF(H73="","",(IF($C73=0,0,$C73)))</f>
        <v>43</v>
      </c>
      <c r="J73" s="13">
        <f t="shared" ref="J73" si="388">IF(I73="","",(IF($C73=0,0,$C73)))</f>
        <v>43</v>
      </c>
      <c r="K73" s="13">
        <f t="shared" ref="K73" si="389">IF(J73="","",(IF($C73=0,0,$C73)))</f>
        <v>43</v>
      </c>
      <c r="L73" s="13">
        <f t="shared" ref="L73" si="390">IF(K73="","",(IF($C73=0,0,$C73)))</f>
        <v>43</v>
      </c>
      <c r="M73" s="13">
        <f t="shared" ref="M73" si="391">IF(L73="","",(IF($C73=0,0,$C73)))</f>
        <v>43</v>
      </c>
      <c r="N73" s="13">
        <f t="shared" ref="N73" si="392">IF(M73="","",(IF($C73=0,0,$C73)))</f>
        <v>43</v>
      </c>
      <c r="O73" s="13">
        <f t="shared" ref="O73" si="393">IF(N73="","",(IF($C73=0,0,$C73)))</f>
        <v>43</v>
      </c>
      <c r="P73" s="13">
        <f t="shared" ref="P73" si="394">IF(O73="","",(IF($C73=0,0,$C73)))</f>
        <v>43</v>
      </c>
      <c r="Q73" s="13">
        <f t="shared" ref="Q73" si="395">IF(P73="","",(IF($C73=0,0,$C73)))</f>
        <v>43</v>
      </c>
      <c r="R73" s="13">
        <f t="shared" ref="R73" si="396">IF(Q73="","",(IF($C73=0,0,$C73)))</f>
        <v>43</v>
      </c>
      <c r="S73" s="13">
        <f t="shared" ref="S73" si="397">IF(R73="","",(IF($C73=0,0,$C73)))</f>
        <v>43</v>
      </c>
    </row>
    <row r="74" spans="1:19" x14ac:dyDescent="0.25">
      <c r="A74" s="39" t="s">
        <v>27</v>
      </c>
      <c r="B74" s="39" t="s">
        <v>92</v>
      </c>
      <c r="C74" s="44">
        <v>35.84906976744184</v>
      </c>
      <c r="E74" s="11" t="str">
        <f t="shared" ref="E74" si="398">IF($B74="","","Union-Hrly - Avg Hourly Rate")</f>
        <v>Union-Hrly - Avg Hourly Rate</v>
      </c>
      <c r="F74" s="11">
        <f t="shared" ca="1" si="38"/>
        <v>2020</v>
      </c>
      <c r="G74" s="11" t="str">
        <f t="shared" si="24"/>
        <v>002510</v>
      </c>
      <c r="H74" s="12">
        <f t="shared" ref="H74" si="399">IF(G74="","",(IF(C74=0,0,C74)*$G$4*$H$4*$I$4*$J$4*$K$4))</f>
        <v>41.558897169167267</v>
      </c>
      <c r="I74" s="12">
        <f t="shared" ref="I74" si="400">IF(H74="","",(+H74))</f>
        <v>41.558897169167267</v>
      </c>
      <c r="J74" s="12">
        <f t="shared" ref="J74" si="401">IF(I74="","",(+I74))</f>
        <v>41.558897169167267</v>
      </c>
      <c r="K74" s="12">
        <f t="shared" ref="K74" si="402">IF(J74="","",(+J74))</f>
        <v>41.558897169167267</v>
      </c>
      <c r="L74" s="12">
        <f t="shared" ref="L74" si="403">IF(K74="","",(+K74))</f>
        <v>41.558897169167267</v>
      </c>
      <c r="M74" s="12">
        <f t="shared" ref="M74" si="404">IF(L74="","",(+L74))</f>
        <v>41.558897169167267</v>
      </c>
      <c r="N74" s="12">
        <f t="shared" ref="N74" si="405">IF(M74="","",(+M74))</f>
        <v>41.558897169167267</v>
      </c>
      <c r="O74" s="12">
        <f t="shared" ref="O74" si="406">IF(N74="","",(+N74))</f>
        <v>41.558897169167267</v>
      </c>
      <c r="P74" s="12">
        <f t="shared" ref="P74" si="407">IF(O74="","",(+O74))</f>
        <v>41.558897169167267</v>
      </c>
      <c r="Q74" s="12">
        <f t="shared" ref="Q74" si="408">IF(P74="","",(+P74))</f>
        <v>41.558897169167267</v>
      </c>
      <c r="R74" s="12">
        <f t="shared" ref="R74" si="409">IF(Q74="","",+Q74*$R$6)</f>
        <v>42.805664084242288</v>
      </c>
      <c r="S74" s="12">
        <f t="shared" ref="S74" si="410">IF(R74="","",+R74)</f>
        <v>42.805664084242288</v>
      </c>
    </row>
    <row r="75" spans="1:19" x14ac:dyDescent="0.25">
      <c r="A75" s="39" t="s">
        <v>27</v>
      </c>
      <c r="B75" s="39" t="s">
        <v>169</v>
      </c>
      <c r="C75" s="44"/>
      <c r="E75" s="11" t="str">
        <f t="shared" ref="E75" si="411">IF($B75="","","Union-Hrly - Other Offdty hrs/emp")</f>
        <v>Union-Hrly - Other Offdty hrs/emp</v>
      </c>
      <c r="F75" s="11">
        <f t="shared" ca="1" si="38"/>
        <v>2020</v>
      </c>
      <c r="G75" s="11" t="str">
        <f t="shared" si="24"/>
        <v>002510</v>
      </c>
      <c r="H75" s="36">
        <f t="shared" ref="H75:S75" si="412">IF(G75="","",IF(H$7="FEB",8,0))</f>
        <v>0</v>
      </c>
      <c r="I75" s="36">
        <f t="shared" si="412"/>
        <v>8</v>
      </c>
      <c r="J75" s="36">
        <f t="shared" si="412"/>
        <v>0</v>
      </c>
      <c r="K75" s="36">
        <f t="shared" si="412"/>
        <v>0</v>
      </c>
      <c r="L75" s="36">
        <f t="shared" si="412"/>
        <v>0</v>
      </c>
      <c r="M75" s="36">
        <f t="shared" si="412"/>
        <v>0</v>
      </c>
      <c r="N75" s="36">
        <f t="shared" si="412"/>
        <v>0</v>
      </c>
      <c r="O75" s="36">
        <f t="shared" si="412"/>
        <v>0</v>
      </c>
      <c r="P75" s="36">
        <f t="shared" si="412"/>
        <v>0</v>
      </c>
      <c r="Q75" s="36">
        <f t="shared" si="412"/>
        <v>0</v>
      </c>
      <c r="R75" s="36">
        <f t="shared" si="412"/>
        <v>0</v>
      </c>
      <c r="S75" s="36">
        <f t="shared" si="412"/>
        <v>0</v>
      </c>
    </row>
    <row r="76" spans="1:19" x14ac:dyDescent="0.25">
      <c r="A76" s="39" t="s">
        <v>27</v>
      </c>
      <c r="B76" s="39" t="s">
        <v>143</v>
      </c>
      <c r="C76" s="44">
        <v>8040</v>
      </c>
      <c r="E76" s="11" t="str">
        <f t="shared" ref="E76" si="413">IF($B76="","","Union-Hrly - Vacation Hours")</f>
        <v>Union-Hrly - Vacation Hours</v>
      </c>
      <c r="F76" s="11">
        <f t="shared" ca="1" si="38"/>
        <v>2020</v>
      </c>
      <c r="G76" s="11" t="str">
        <f t="shared" si="24"/>
        <v>002510</v>
      </c>
      <c r="H76" s="33">
        <f>IF(G76="","",($C76*'VACSICK EST'!C$50))</f>
        <v>340.24100430805697</v>
      </c>
      <c r="I76" s="33">
        <f>IF(H76="","",($C76*'VACSICK EST'!D$50))</f>
        <v>362.57130513140191</v>
      </c>
      <c r="J76" s="33">
        <f>IF(I76="","",($C76*'VACSICK EST'!E$50))</f>
        <v>384.90160595474686</v>
      </c>
      <c r="K76" s="33">
        <f>IF(J76="","",($C76*'VACSICK EST'!F$50))</f>
        <v>559.58741405488138</v>
      </c>
      <c r="L76" s="33">
        <f>IF(K76="","",($C76*'VACSICK EST'!G$50))</f>
        <v>699.0211205885621</v>
      </c>
      <c r="M76" s="33">
        <f>IF(L76="","",($C76*'VACSICK EST'!H$50))</f>
        <v>789.6788337386281</v>
      </c>
      <c r="N76" s="33">
        <f>IF(M76="","",($C76*'VACSICK EST'!I$50))</f>
        <v>913.92131932700499</v>
      </c>
      <c r="O76" s="33">
        <f>IF(N76="","",($C76*'VACSICK EST'!J$50))</f>
        <v>618.71143424966976</v>
      </c>
      <c r="P76" s="33">
        <f>IF(O76="","",($C76*'VACSICK EST'!K$50))</f>
        <v>550.89348360099245</v>
      </c>
      <c r="Q76" s="33">
        <f>IF(P76="","",($C76*'VACSICK EST'!L$50))</f>
        <v>727.12752589154559</v>
      </c>
      <c r="R76" s="33">
        <f>IF(Q76="","",($C76*'VACSICK EST'!M$50))</f>
        <v>697.1288343558283</v>
      </c>
      <c r="S76" s="33">
        <f>IF(R76="","",($C76*'VACSICK EST'!N$50))</f>
        <v>1396.2161187986817</v>
      </c>
    </row>
    <row r="77" spans="1:19" x14ac:dyDescent="0.25">
      <c r="A77" s="39" t="s">
        <v>27</v>
      </c>
      <c r="B77" s="39" t="s">
        <v>95</v>
      </c>
      <c r="C77" s="44">
        <v>1720</v>
      </c>
      <c r="E77" s="11" t="str">
        <f t="shared" ref="E77" si="414">IF($B77="","","Union-Hrly - Sick Time Hours")</f>
        <v>Union-Hrly - Sick Time Hours</v>
      </c>
      <c r="F77" s="11">
        <f t="shared" ca="1" si="38"/>
        <v>2020</v>
      </c>
      <c r="G77" s="11" t="str">
        <f t="shared" ref="G77:G140" si="415">IF(E77="","",A77)</f>
        <v>002510</v>
      </c>
      <c r="H77" s="33">
        <f>IF(G77="","",($C77*'VACSICK EST'!C$30))</f>
        <v>215.88708096451677</v>
      </c>
      <c r="I77" s="33">
        <f>IF(H77="","",($C77*'VACSICK EST'!D$30))</f>
        <v>185.99490296020386</v>
      </c>
      <c r="J77" s="33">
        <f>IF(I77="","",($C77*'VACSICK EST'!E$30))</f>
        <v>171.4252107429916</v>
      </c>
      <c r="K77" s="33">
        <f>IF(J77="","",($C77*'VACSICK EST'!F$30))</f>
        <v>151.84473632621055</v>
      </c>
      <c r="L77" s="33">
        <f>IF(K77="","",($C77*'VACSICK EST'!G$30))</f>
        <v>125.91256616349736</v>
      </c>
      <c r="M77" s="33">
        <f>IF(L77="","",($C77*'VACSICK EST'!H$30))</f>
        <v>116.87120172515192</v>
      </c>
      <c r="N77" s="33">
        <f>IF(M77="","",($C77*'VACSICK EST'!I$30))</f>
        <v>125.32444618702216</v>
      </c>
      <c r="O77" s="33">
        <f>IF(N77="","",($C77*'VACSICK EST'!J$30))</f>
        <v>134.69515781219368</v>
      </c>
      <c r="P77" s="33">
        <f>IF(O77="","",($C77*'VACSICK EST'!K$30))</f>
        <v>124.27367182905314</v>
      </c>
      <c r="Q77" s="33">
        <f>IF(P77="","",($C77*'VACSICK EST'!L$30))</f>
        <v>122.8072926877083</v>
      </c>
      <c r="R77" s="33">
        <f>IF(Q77="","",($C77*'VACSICK EST'!M$30))</f>
        <v>114.47951382081945</v>
      </c>
      <c r="S77" s="33">
        <f>IF(R77="","",($C77*'VACSICK EST'!N$30))</f>
        <v>130.48421878063124</v>
      </c>
    </row>
    <row r="78" spans="1:19" x14ac:dyDescent="0.25">
      <c r="A78" s="39" t="s">
        <v>28</v>
      </c>
      <c r="B78" s="39" t="s">
        <v>93</v>
      </c>
      <c r="C78" s="44">
        <v>4</v>
      </c>
      <c r="E78" s="11" t="str">
        <f t="shared" ref="E78" si="416">IF($B78="","","Union-Hrly - Headcount")</f>
        <v>Union-Hrly - Headcount</v>
      </c>
      <c r="F78" s="11">
        <f t="shared" ref="F78:F141" ca="1" si="417">IF(E78="","",$E$5)</f>
        <v>2020</v>
      </c>
      <c r="G78" s="11" t="str">
        <f t="shared" si="415"/>
        <v>002530</v>
      </c>
      <c r="H78" s="13">
        <f t="shared" ref="H78" si="418">IF(G78="","",(IF($C78=0,0,$C78)))</f>
        <v>4</v>
      </c>
      <c r="I78" s="13">
        <f t="shared" ref="I78" si="419">IF(H78="","",(IF($C78=0,0,$C78)))</f>
        <v>4</v>
      </c>
      <c r="J78" s="13">
        <f t="shared" ref="J78" si="420">IF(I78="","",(IF($C78=0,0,$C78)))</f>
        <v>4</v>
      </c>
      <c r="K78" s="13">
        <f t="shared" ref="K78" si="421">IF(J78="","",(IF($C78=0,0,$C78)))</f>
        <v>4</v>
      </c>
      <c r="L78" s="13">
        <f t="shared" ref="L78" si="422">IF(K78="","",(IF($C78=0,0,$C78)))</f>
        <v>4</v>
      </c>
      <c r="M78" s="13">
        <f t="shared" ref="M78" si="423">IF(L78="","",(IF($C78=0,0,$C78)))</f>
        <v>4</v>
      </c>
      <c r="N78" s="13">
        <f t="shared" ref="N78" si="424">IF(M78="","",(IF($C78=0,0,$C78)))</f>
        <v>4</v>
      </c>
      <c r="O78" s="13">
        <f t="shared" ref="O78" si="425">IF(N78="","",(IF($C78=0,0,$C78)))</f>
        <v>4</v>
      </c>
      <c r="P78" s="13">
        <f t="shared" ref="P78" si="426">IF(O78="","",(IF($C78=0,0,$C78)))</f>
        <v>4</v>
      </c>
      <c r="Q78" s="13">
        <f t="shared" ref="Q78" si="427">IF(P78="","",(IF($C78=0,0,$C78)))</f>
        <v>4</v>
      </c>
      <c r="R78" s="13">
        <f t="shared" ref="R78" si="428">IF(Q78="","",(IF($C78=0,0,$C78)))</f>
        <v>4</v>
      </c>
      <c r="S78" s="13">
        <f t="shared" ref="S78" si="429">IF(R78="","",(IF($C78=0,0,$C78)))</f>
        <v>4</v>
      </c>
    </row>
    <row r="79" spans="1:19" x14ac:dyDescent="0.25">
      <c r="A79" s="39" t="s">
        <v>28</v>
      </c>
      <c r="B79" s="39" t="s">
        <v>92</v>
      </c>
      <c r="C79" s="44">
        <v>31.784999999999997</v>
      </c>
      <c r="E79" s="11" t="str">
        <f t="shared" ref="E79" si="430">IF($B79="","","Union-Hrly - Avg Hourly Rate")</f>
        <v>Union-Hrly - Avg Hourly Rate</v>
      </c>
      <c r="F79" s="11">
        <f t="shared" ca="1" si="417"/>
        <v>2020</v>
      </c>
      <c r="G79" s="11" t="str">
        <f t="shared" si="415"/>
        <v>002530</v>
      </c>
      <c r="H79" s="12">
        <f t="shared" ref="H79" si="431">IF(G79="","",(IF(C79=0,0,C79)*$G$4*$H$4*$I$4*$J$4*$K$4))</f>
        <v>36.847526451625505</v>
      </c>
      <c r="I79" s="12">
        <f t="shared" ref="I79" si="432">IF(H79="","",(+H79))</f>
        <v>36.847526451625505</v>
      </c>
      <c r="J79" s="12">
        <f t="shared" ref="J79" si="433">IF(I79="","",(+I79))</f>
        <v>36.847526451625505</v>
      </c>
      <c r="K79" s="12">
        <f t="shared" ref="K79" si="434">IF(J79="","",(+J79))</f>
        <v>36.847526451625505</v>
      </c>
      <c r="L79" s="12">
        <f t="shared" ref="L79" si="435">IF(K79="","",(+K79))</f>
        <v>36.847526451625505</v>
      </c>
      <c r="M79" s="12">
        <f t="shared" ref="M79" si="436">IF(L79="","",(+L79))</f>
        <v>36.847526451625505</v>
      </c>
      <c r="N79" s="12">
        <f t="shared" ref="N79" si="437">IF(M79="","",(+M79))</f>
        <v>36.847526451625505</v>
      </c>
      <c r="O79" s="12">
        <f t="shared" ref="O79" si="438">IF(N79="","",(+N79))</f>
        <v>36.847526451625505</v>
      </c>
      <c r="P79" s="12">
        <f t="shared" ref="P79" si="439">IF(O79="","",(+O79))</f>
        <v>36.847526451625505</v>
      </c>
      <c r="Q79" s="12">
        <f t="shared" ref="Q79" si="440">IF(P79="","",(+P79))</f>
        <v>36.847526451625505</v>
      </c>
      <c r="R79" s="12">
        <f t="shared" ref="R79" si="441">IF(Q79="","",+Q79*$R$6)</f>
        <v>37.952952245174274</v>
      </c>
      <c r="S79" s="12">
        <f t="shared" ref="S79" si="442">IF(R79="","",+R79)</f>
        <v>37.952952245174274</v>
      </c>
    </row>
    <row r="80" spans="1:19" x14ac:dyDescent="0.25">
      <c r="A80" s="39" t="s">
        <v>28</v>
      </c>
      <c r="B80" s="39" t="s">
        <v>169</v>
      </c>
      <c r="C80" s="44"/>
      <c r="E80" s="11" t="str">
        <f t="shared" ref="E80" si="443">IF($B80="","","Union-Hrly - Other Offdty hrs/emp")</f>
        <v>Union-Hrly - Other Offdty hrs/emp</v>
      </c>
      <c r="F80" s="11">
        <f t="shared" ca="1" si="417"/>
        <v>2020</v>
      </c>
      <c r="G80" s="11" t="str">
        <f t="shared" si="415"/>
        <v>002530</v>
      </c>
      <c r="H80" s="36">
        <f t="shared" ref="H80:S80" si="444">IF(G80="","",IF(H$7="FEB",8,0))</f>
        <v>0</v>
      </c>
      <c r="I80" s="36">
        <f t="shared" si="444"/>
        <v>8</v>
      </c>
      <c r="J80" s="36">
        <f t="shared" si="444"/>
        <v>0</v>
      </c>
      <c r="K80" s="36">
        <f t="shared" si="444"/>
        <v>0</v>
      </c>
      <c r="L80" s="36">
        <f t="shared" si="444"/>
        <v>0</v>
      </c>
      <c r="M80" s="36">
        <f t="shared" si="444"/>
        <v>0</v>
      </c>
      <c r="N80" s="36">
        <f t="shared" si="444"/>
        <v>0</v>
      </c>
      <c r="O80" s="36">
        <f t="shared" si="444"/>
        <v>0</v>
      </c>
      <c r="P80" s="36">
        <f t="shared" si="444"/>
        <v>0</v>
      </c>
      <c r="Q80" s="36">
        <f t="shared" si="444"/>
        <v>0</v>
      </c>
      <c r="R80" s="36">
        <f t="shared" si="444"/>
        <v>0</v>
      </c>
      <c r="S80" s="36">
        <f t="shared" si="444"/>
        <v>0</v>
      </c>
    </row>
    <row r="81" spans="1:19" x14ac:dyDescent="0.25">
      <c r="A81" s="39" t="s">
        <v>28</v>
      </c>
      <c r="B81" s="39" t="s">
        <v>143</v>
      </c>
      <c r="C81" s="44">
        <v>800</v>
      </c>
      <c r="E81" s="11" t="str">
        <f t="shared" ref="E81" si="445">IF($B81="","","Union-Hrly - Vacation Hours")</f>
        <v>Union-Hrly - Vacation Hours</v>
      </c>
      <c r="F81" s="11">
        <f t="shared" ca="1" si="417"/>
        <v>2020</v>
      </c>
      <c r="G81" s="11" t="str">
        <f t="shared" si="415"/>
        <v>002530</v>
      </c>
      <c r="H81" s="33">
        <f>IF(G81="","",($C81*'VACSICK EST'!C$50))</f>
        <v>33.854826299309146</v>
      </c>
      <c r="I81" s="33">
        <f>IF(H81="","",($C81*'VACSICK EST'!D$50))</f>
        <v>36.076746779243976</v>
      </c>
      <c r="J81" s="33">
        <f>IF(I81="","",($C81*'VACSICK EST'!E$50))</f>
        <v>38.298667259178792</v>
      </c>
      <c r="K81" s="33">
        <f>IF(J81="","",($C81*'VACSICK EST'!F$50))</f>
        <v>55.680339706953376</v>
      </c>
      <c r="L81" s="33">
        <f>IF(K81="","",($C81*'VACSICK EST'!G$50))</f>
        <v>69.554340357070856</v>
      </c>
      <c r="M81" s="33">
        <f>IF(L81="","",($C81*'VACSICK EST'!H$50))</f>
        <v>78.575008332201804</v>
      </c>
      <c r="N81" s="33">
        <f>IF(M81="","",($C81*'VACSICK EST'!I$50))</f>
        <v>90.937444709154718</v>
      </c>
      <c r="O81" s="33">
        <f>IF(N81="","",($C81*'VACSICK EST'!J$50))</f>
        <v>61.563326791011917</v>
      </c>
      <c r="P81" s="33">
        <f>IF(O81="","",($C81*'VACSICK EST'!K$50))</f>
        <v>54.815272000098744</v>
      </c>
      <c r="Q81" s="33">
        <f>IF(P81="","",($C81*'VACSICK EST'!L$50))</f>
        <v>72.350997601148819</v>
      </c>
      <c r="R81" s="33">
        <f>IF(Q81="","",($C81*'VACSICK EST'!M$50))</f>
        <v>69.366053169734158</v>
      </c>
      <c r="S81" s="33">
        <f>IF(R81="","",($C81*'VACSICK EST'!N$50))</f>
        <v>138.92697699489369</v>
      </c>
    </row>
    <row r="82" spans="1:19" x14ac:dyDescent="0.25">
      <c r="A82" s="39" t="s">
        <v>28</v>
      </c>
      <c r="B82" s="39" t="s">
        <v>95</v>
      </c>
      <c r="C82" s="44">
        <v>160</v>
      </c>
      <c r="E82" s="11" t="str">
        <f t="shared" ref="E82" si="446">IF($B82="","","Union-Hrly - Sick Time Hours")</f>
        <v>Union-Hrly - Sick Time Hours</v>
      </c>
      <c r="F82" s="11">
        <f t="shared" ca="1" si="417"/>
        <v>2020</v>
      </c>
      <c r="G82" s="11" t="str">
        <f t="shared" si="415"/>
        <v>002530</v>
      </c>
      <c r="H82" s="33">
        <f>IF(G82="","",($C82*'VACSICK EST'!C$30))</f>
        <v>20.08251915948993</v>
      </c>
      <c r="I82" s="33">
        <f>IF(H82="","",($C82*'VACSICK EST'!D$30))</f>
        <v>17.301851438158501</v>
      </c>
      <c r="J82" s="33">
        <f>IF(I82="","",($C82*'VACSICK EST'!E$30))</f>
        <v>15.946531231906194</v>
      </c>
      <c r="K82" s="33">
        <f>IF(J82="","",($C82*'VACSICK EST'!F$30))</f>
        <v>14.1250917512754</v>
      </c>
      <c r="L82" s="33">
        <f>IF(K82="","",($C82*'VACSICK EST'!G$30))</f>
        <v>11.712796852418359</v>
      </c>
      <c r="M82" s="33">
        <f>IF(L82="","",($C82*'VACSICK EST'!H$30))</f>
        <v>10.871739695362969</v>
      </c>
      <c r="N82" s="33">
        <f>IF(M82="","",($C82*'VACSICK EST'!I$30))</f>
        <v>11.658088017397411</v>
      </c>
      <c r="O82" s="33">
        <f>IF(N82="","",($C82*'VACSICK EST'!J$30))</f>
        <v>12.52978212206453</v>
      </c>
      <c r="P82" s="33">
        <f>IF(O82="","",($C82*'VACSICK EST'!K$30))</f>
        <v>11.560341565493315</v>
      </c>
      <c r="Q82" s="33">
        <f>IF(P82="","",($C82*'VACSICK EST'!L$30))</f>
        <v>11.423934203507748</v>
      </c>
      <c r="R82" s="33">
        <f>IF(Q82="","",($C82*'VACSICK EST'!M$30))</f>
        <v>10.649257099611111</v>
      </c>
      <c r="S82" s="33">
        <f>IF(R82="","",($C82*'VACSICK EST'!N$30))</f>
        <v>12.138066863314535</v>
      </c>
    </row>
    <row r="83" spans="1:19" x14ac:dyDescent="0.25">
      <c r="A83" s="39" t="s">
        <v>29</v>
      </c>
      <c r="B83" s="39" t="s">
        <v>93</v>
      </c>
      <c r="C83" s="44">
        <v>5</v>
      </c>
      <c r="E83" s="11" t="str">
        <f t="shared" ref="E83" si="447">IF($B83="","","Union-Hrly - Headcount")</f>
        <v>Union-Hrly - Headcount</v>
      </c>
      <c r="F83" s="11">
        <f t="shared" ca="1" si="417"/>
        <v>2020</v>
      </c>
      <c r="G83" s="11" t="str">
        <f t="shared" si="415"/>
        <v>002540</v>
      </c>
      <c r="H83" s="13">
        <f t="shared" ref="H83" si="448">IF(G83="","",(IF($C83=0,0,$C83)))</f>
        <v>5</v>
      </c>
      <c r="I83" s="13">
        <f t="shared" ref="I83" si="449">IF(H83="","",(IF($C83=0,0,$C83)))</f>
        <v>5</v>
      </c>
      <c r="J83" s="13">
        <f t="shared" ref="J83" si="450">IF(I83="","",(IF($C83=0,0,$C83)))</f>
        <v>5</v>
      </c>
      <c r="K83" s="13">
        <f t="shared" ref="K83" si="451">IF(J83="","",(IF($C83=0,0,$C83)))</f>
        <v>5</v>
      </c>
      <c r="L83" s="13">
        <f t="shared" ref="L83" si="452">IF(K83="","",(IF($C83=0,0,$C83)))</f>
        <v>5</v>
      </c>
      <c r="M83" s="13">
        <f t="shared" ref="M83" si="453">IF(L83="","",(IF($C83=0,0,$C83)))</f>
        <v>5</v>
      </c>
      <c r="N83" s="13">
        <f t="shared" ref="N83" si="454">IF(M83="","",(IF($C83=0,0,$C83)))</f>
        <v>5</v>
      </c>
      <c r="O83" s="13">
        <f t="shared" ref="O83" si="455">IF(N83="","",(IF($C83=0,0,$C83)))</f>
        <v>5</v>
      </c>
      <c r="P83" s="13">
        <f t="shared" ref="P83" si="456">IF(O83="","",(IF($C83=0,0,$C83)))</f>
        <v>5</v>
      </c>
      <c r="Q83" s="13">
        <f t="shared" ref="Q83" si="457">IF(P83="","",(IF($C83=0,0,$C83)))</f>
        <v>5</v>
      </c>
      <c r="R83" s="13">
        <f t="shared" ref="R83" si="458">IF(Q83="","",(IF($C83=0,0,$C83)))</f>
        <v>5</v>
      </c>
      <c r="S83" s="13">
        <f t="shared" ref="S83" si="459">IF(R83="","",(IF($C83=0,0,$C83)))</f>
        <v>5</v>
      </c>
    </row>
    <row r="84" spans="1:19" x14ac:dyDescent="0.25">
      <c r="A84" s="39" t="s">
        <v>29</v>
      </c>
      <c r="B84" s="39" t="s">
        <v>92</v>
      </c>
      <c r="C84" s="44">
        <v>34.274000000000008</v>
      </c>
      <c r="E84" s="11" t="str">
        <f t="shared" ref="E84" si="460">IF($B84="","","Union-Hrly - Avg Hourly Rate")</f>
        <v>Union-Hrly - Avg Hourly Rate</v>
      </c>
      <c r="F84" s="11">
        <f t="shared" ca="1" si="417"/>
        <v>2020</v>
      </c>
      <c r="G84" s="11" t="str">
        <f t="shared" si="415"/>
        <v>002540</v>
      </c>
      <c r="H84" s="12">
        <f t="shared" ref="H84" si="461">IF(G84="","",(IF(C84=0,0,C84)*$G$4*$H$4*$I$4*$J$4*$K$4))</f>
        <v>39.732959622558226</v>
      </c>
      <c r="I84" s="12">
        <f t="shared" ref="I84" si="462">IF(H84="","",(+H84))</f>
        <v>39.732959622558226</v>
      </c>
      <c r="J84" s="12">
        <f t="shared" ref="J84" si="463">IF(I84="","",(+I84))</f>
        <v>39.732959622558226</v>
      </c>
      <c r="K84" s="12">
        <f t="shared" ref="K84" si="464">IF(J84="","",(+J84))</f>
        <v>39.732959622558226</v>
      </c>
      <c r="L84" s="12">
        <f t="shared" ref="L84" si="465">IF(K84="","",(+K84))</f>
        <v>39.732959622558226</v>
      </c>
      <c r="M84" s="12">
        <f t="shared" ref="M84" si="466">IF(L84="","",(+L84))</f>
        <v>39.732959622558226</v>
      </c>
      <c r="N84" s="12">
        <f t="shared" ref="N84" si="467">IF(M84="","",(+M84))</f>
        <v>39.732959622558226</v>
      </c>
      <c r="O84" s="12">
        <f t="shared" ref="O84" si="468">IF(N84="","",(+N84))</f>
        <v>39.732959622558226</v>
      </c>
      <c r="P84" s="12">
        <f t="shared" ref="P84" si="469">IF(O84="","",(+O84))</f>
        <v>39.732959622558226</v>
      </c>
      <c r="Q84" s="12">
        <f t="shared" ref="Q84" si="470">IF(P84="","",(+P84))</f>
        <v>39.732959622558226</v>
      </c>
      <c r="R84" s="12">
        <f t="shared" ref="R84" si="471">IF(Q84="","",+Q84*$R$6)</f>
        <v>40.924948411234972</v>
      </c>
      <c r="S84" s="12">
        <f t="shared" ref="S84" si="472">IF(R84="","",+R84)</f>
        <v>40.924948411234972</v>
      </c>
    </row>
    <row r="85" spans="1:19" x14ac:dyDescent="0.25">
      <c r="A85" s="39" t="s">
        <v>29</v>
      </c>
      <c r="B85" s="39" t="s">
        <v>169</v>
      </c>
      <c r="C85" s="44"/>
      <c r="E85" s="11" t="str">
        <f t="shared" ref="E85" si="473">IF($B85="","","Union-Hrly - Other Offdty hrs/emp")</f>
        <v>Union-Hrly - Other Offdty hrs/emp</v>
      </c>
      <c r="F85" s="11">
        <f t="shared" ca="1" si="417"/>
        <v>2020</v>
      </c>
      <c r="G85" s="11" t="str">
        <f t="shared" si="415"/>
        <v>002540</v>
      </c>
      <c r="H85" s="36">
        <f t="shared" ref="H85:S85" si="474">IF(G85="","",IF(H$7="FEB",8,0))</f>
        <v>0</v>
      </c>
      <c r="I85" s="36">
        <f t="shared" si="474"/>
        <v>8</v>
      </c>
      <c r="J85" s="36">
        <f t="shared" si="474"/>
        <v>0</v>
      </c>
      <c r="K85" s="36">
        <f t="shared" si="474"/>
        <v>0</v>
      </c>
      <c r="L85" s="36">
        <f t="shared" si="474"/>
        <v>0</v>
      </c>
      <c r="M85" s="36">
        <f t="shared" si="474"/>
        <v>0</v>
      </c>
      <c r="N85" s="36">
        <f t="shared" si="474"/>
        <v>0</v>
      </c>
      <c r="O85" s="36">
        <f t="shared" si="474"/>
        <v>0</v>
      </c>
      <c r="P85" s="36">
        <f t="shared" si="474"/>
        <v>0</v>
      </c>
      <c r="Q85" s="36">
        <f t="shared" si="474"/>
        <v>0</v>
      </c>
      <c r="R85" s="36">
        <f t="shared" si="474"/>
        <v>0</v>
      </c>
      <c r="S85" s="36">
        <f t="shared" si="474"/>
        <v>0</v>
      </c>
    </row>
    <row r="86" spans="1:19" x14ac:dyDescent="0.25">
      <c r="A86" s="39" t="s">
        <v>29</v>
      </c>
      <c r="B86" s="39" t="s">
        <v>143</v>
      </c>
      <c r="C86" s="44">
        <v>960</v>
      </c>
      <c r="E86" s="11" t="str">
        <f t="shared" ref="E86" si="475">IF($B86="","","Union-Hrly - Vacation Hours")</f>
        <v>Union-Hrly - Vacation Hours</v>
      </c>
      <c r="F86" s="11">
        <f t="shared" ca="1" si="417"/>
        <v>2020</v>
      </c>
      <c r="G86" s="11" t="str">
        <f t="shared" si="415"/>
        <v>002540</v>
      </c>
      <c r="H86" s="33">
        <f>IF(G86="","",($C86*'VACSICK EST'!C$50))</f>
        <v>40.625791559170978</v>
      </c>
      <c r="I86" s="33">
        <f>IF(H86="","",($C86*'VACSICK EST'!D$50))</f>
        <v>43.29209613509277</v>
      </c>
      <c r="J86" s="33">
        <f>IF(I86="","",($C86*'VACSICK EST'!E$50))</f>
        <v>45.958400711014548</v>
      </c>
      <c r="K86" s="33">
        <f>IF(J86="","",($C86*'VACSICK EST'!F$50))</f>
        <v>66.816407648344054</v>
      </c>
      <c r="L86" s="33">
        <f>IF(K86="","",($C86*'VACSICK EST'!G$50))</f>
        <v>83.465208428485028</v>
      </c>
      <c r="M86" s="33">
        <f>IF(L86="","",($C86*'VACSICK EST'!H$50))</f>
        <v>94.290009998642162</v>
      </c>
      <c r="N86" s="33">
        <f>IF(M86="","",($C86*'VACSICK EST'!I$50))</f>
        <v>109.12493365098567</v>
      </c>
      <c r="O86" s="33">
        <f>IF(N86="","",($C86*'VACSICK EST'!J$50))</f>
        <v>73.875992149214298</v>
      </c>
      <c r="P86" s="33">
        <f>IF(O86="","",($C86*'VACSICK EST'!K$50))</f>
        <v>65.778326400118502</v>
      </c>
      <c r="Q86" s="33">
        <f>IF(P86="","",($C86*'VACSICK EST'!L$50))</f>
        <v>86.821197121378574</v>
      </c>
      <c r="R86" s="33">
        <f>IF(Q86="","",($C86*'VACSICK EST'!M$50))</f>
        <v>83.239263803680984</v>
      </c>
      <c r="S86" s="33">
        <f>IF(R86="","",($C86*'VACSICK EST'!N$50))</f>
        <v>166.71237239387244</v>
      </c>
    </row>
    <row r="87" spans="1:19" x14ac:dyDescent="0.25">
      <c r="A87" s="39" t="s">
        <v>29</v>
      </c>
      <c r="B87" s="39" t="s">
        <v>95</v>
      </c>
      <c r="C87" s="44">
        <v>200</v>
      </c>
      <c r="E87" s="11" t="str">
        <f t="shared" ref="E87" si="476">IF($B87="","","Union-Hrly - Sick Time Hours")</f>
        <v>Union-Hrly - Sick Time Hours</v>
      </c>
      <c r="F87" s="11">
        <f t="shared" ca="1" si="417"/>
        <v>2020</v>
      </c>
      <c r="G87" s="11" t="str">
        <f t="shared" si="415"/>
        <v>002540</v>
      </c>
      <c r="H87" s="33">
        <f>IF(G87="","",($C87*'VACSICK EST'!C$30))</f>
        <v>25.103148949362414</v>
      </c>
      <c r="I87" s="33">
        <f>IF(H87="","",($C87*'VACSICK EST'!D$30))</f>
        <v>21.627314297698124</v>
      </c>
      <c r="J87" s="33">
        <f>IF(I87="","",($C87*'VACSICK EST'!E$30))</f>
        <v>19.93316403988274</v>
      </c>
      <c r="K87" s="33">
        <f>IF(J87="","",($C87*'VACSICK EST'!F$30))</f>
        <v>17.65636468909425</v>
      </c>
      <c r="L87" s="33">
        <f>IF(K87="","",($C87*'VACSICK EST'!G$30))</f>
        <v>14.640996065522948</v>
      </c>
      <c r="M87" s="33">
        <f>IF(L87="","",($C87*'VACSICK EST'!H$30))</f>
        <v>13.589674619203713</v>
      </c>
      <c r="N87" s="33">
        <f>IF(M87="","",($C87*'VACSICK EST'!I$30))</f>
        <v>14.572610021746762</v>
      </c>
      <c r="O87" s="33">
        <f>IF(N87="","",($C87*'VACSICK EST'!J$30))</f>
        <v>15.662227652580663</v>
      </c>
      <c r="P87" s="33">
        <f>IF(O87="","",($C87*'VACSICK EST'!K$30))</f>
        <v>14.450426956866643</v>
      </c>
      <c r="Q87" s="33">
        <f>IF(P87="","",($C87*'VACSICK EST'!L$30))</f>
        <v>14.279917754384686</v>
      </c>
      <c r="R87" s="33">
        <f>IF(Q87="","",($C87*'VACSICK EST'!M$30))</f>
        <v>13.311571374513889</v>
      </c>
      <c r="S87" s="33">
        <f>IF(R87="","",($C87*'VACSICK EST'!N$30))</f>
        <v>15.172583579143167</v>
      </c>
    </row>
    <row r="88" spans="1:19" x14ac:dyDescent="0.25">
      <c r="A88" s="39" t="s">
        <v>30</v>
      </c>
      <c r="B88" s="39" t="s">
        <v>93</v>
      </c>
      <c r="C88" s="44">
        <v>1</v>
      </c>
      <c r="E88" s="11" t="str">
        <f t="shared" ref="E88" si="477">IF($B88="","","Union-Hrly - Headcount")</f>
        <v>Union-Hrly - Headcount</v>
      </c>
      <c r="F88" s="11">
        <f t="shared" ca="1" si="417"/>
        <v>2020</v>
      </c>
      <c r="G88" s="11" t="str">
        <f t="shared" si="415"/>
        <v>002560</v>
      </c>
      <c r="H88" s="13">
        <f t="shared" ref="H88" si="478">IF(G88="","",(IF($C88=0,0,$C88)))</f>
        <v>1</v>
      </c>
      <c r="I88" s="13">
        <f t="shared" ref="I88" si="479">IF(H88="","",(IF($C88=0,0,$C88)))</f>
        <v>1</v>
      </c>
      <c r="J88" s="13">
        <f t="shared" ref="J88" si="480">IF(I88="","",(IF($C88=0,0,$C88)))</f>
        <v>1</v>
      </c>
      <c r="K88" s="13">
        <f t="shared" ref="K88" si="481">IF(J88="","",(IF($C88=0,0,$C88)))</f>
        <v>1</v>
      </c>
      <c r="L88" s="13">
        <f t="shared" ref="L88" si="482">IF(K88="","",(IF($C88=0,0,$C88)))</f>
        <v>1</v>
      </c>
      <c r="M88" s="13">
        <f t="shared" ref="M88" si="483">IF(L88="","",(IF($C88=0,0,$C88)))</f>
        <v>1</v>
      </c>
      <c r="N88" s="13">
        <f t="shared" ref="N88" si="484">IF(M88="","",(IF($C88=0,0,$C88)))</f>
        <v>1</v>
      </c>
      <c r="O88" s="13">
        <f t="shared" ref="O88" si="485">IF(N88="","",(IF($C88=0,0,$C88)))</f>
        <v>1</v>
      </c>
      <c r="P88" s="13">
        <f t="shared" ref="P88" si="486">IF(O88="","",(IF($C88=0,0,$C88)))</f>
        <v>1</v>
      </c>
      <c r="Q88" s="13">
        <f t="shared" ref="Q88" si="487">IF(P88="","",(IF($C88=0,0,$C88)))</f>
        <v>1</v>
      </c>
      <c r="R88" s="13">
        <f t="shared" ref="R88" si="488">IF(Q88="","",(IF($C88=0,0,$C88)))</f>
        <v>1</v>
      </c>
      <c r="S88" s="13">
        <f t="shared" ref="S88" si="489">IF(R88="","",(IF($C88=0,0,$C88)))</f>
        <v>1</v>
      </c>
    </row>
    <row r="89" spans="1:19" x14ac:dyDescent="0.25">
      <c r="A89" s="39" t="s">
        <v>30</v>
      </c>
      <c r="B89" s="39" t="s">
        <v>92</v>
      </c>
      <c r="C89" s="44">
        <v>36.049999999999997</v>
      </c>
      <c r="E89" s="11" t="str">
        <f t="shared" ref="E89" si="490">IF($B89="","","Union-Hrly - Avg Hourly Rate")</f>
        <v>Union-Hrly - Avg Hourly Rate</v>
      </c>
      <c r="F89" s="11">
        <f t="shared" ca="1" si="417"/>
        <v>2020</v>
      </c>
      <c r="G89" s="11" t="str">
        <f t="shared" si="415"/>
        <v>002560</v>
      </c>
      <c r="H89" s="12">
        <f t="shared" ref="H89" si="491">IF(G89="","",(IF(C89=0,0,C89)*$G$4*$H$4*$I$4*$J$4*$K$4))</f>
        <v>41.791830378515002</v>
      </c>
      <c r="I89" s="12">
        <f t="shared" ref="I89" si="492">IF(H89="","",(+H89))</f>
        <v>41.791830378515002</v>
      </c>
      <c r="J89" s="12">
        <f t="shared" ref="J89" si="493">IF(I89="","",(+I89))</f>
        <v>41.791830378515002</v>
      </c>
      <c r="K89" s="12">
        <f t="shared" ref="K89" si="494">IF(J89="","",(+J89))</f>
        <v>41.791830378515002</v>
      </c>
      <c r="L89" s="12">
        <f t="shared" ref="L89" si="495">IF(K89="","",(+K89))</f>
        <v>41.791830378515002</v>
      </c>
      <c r="M89" s="12">
        <f t="shared" ref="M89" si="496">IF(L89="","",(+L89))</f>
        <v>41.791830378515002</v>
      </c>
      <c r="N89" s="12">
        <f t="shared" ref="N89" si="497">IF(M89="","",(+M89))</f>
        <v>41.791830378515002</v>
      </c>
      <c r="O89" s="12">
        <f t="shared" ref="O89" si="498">IF(N89="","",(+N89))</f>
        <v>41.791830378515002</v>
      </c>
      <c r="P89" s="12">
        <f t="shared" ref="P89" si="499">IF(O89="","",(+O89))</f>
        <v>41.791830378515002</v>
      </c>
      <c r="Q89" s="12">
        <f t="shared" ref="Q89" si="500">IF(P89="","",(+P89))</f>
        <v>41.791830378515002</v>
      </c>
      <c r="R89" s="12">
        <f t="shared" ref="R89" si="501">IF(Q89="","",+Q89*$R$6)</f>
        <v>43.045585289870452</v>
      </c>
      <c r="S89" s="12">
        <f t="shared" ref="S89" si="502">IF(R89="","",+R89)</f>
        <v>43.045585289870452</v>
      </c>
    </row>
    <row r="90" spans="1:19" x14ac:dyDescent="0.25">
      <c r="A90" s="39" t="s">
        <v>30</v>
      </c>
      <c r="B90" s="39" t="s">
        <v>169</v>
      </c>
      <c r="C90" s="44"/>
      <c r="E90" s="11" t="str">
        <f t="shared" ref="E90" si="503">IF($B90="","","Union-Hrly - Other Offdty hrs/emp")</f>
        <v>Union-Hrly - Other Offdty hrs/emp</v>
      </c>
      <c r="F90" s="11">
        <f t="shared" ca="1" si="417"/>
        <v>2020</v>
      </c>
      <c r="G90" s="11" t="str">
        <f t="shared" si="415"/>
        <v>002560</v>
      </c>
      <c r="H90" s="36">
        <f t="shared" ref="H90:S90" si="504">IF(G90="","",IF(H$7="FEB",8,0))</f>
        <v>0</v>
      </c>
      <c r="I90" s="36">
        <f t="shared" si="504"/>
        <v>8</v>
      </c>
      <c r="J90" s="36">
        <f t="shared" si="504"/>
        <v>0</v>
      </c>
      <c r="K90" s="36">
        <f t="shared" si="504"/>
        <v>0</v>
      </c>
      <c r="L90" s="36">
        <f t="shared" si="504"/>
        <v>0</v>
      </c>
      <c r="M90" s="36">
        <f t="shared" si="504"/>
        <v>0</v>
      </c>
      <c r="N90" s="36">
        <f t="shared" si="504"/>
        <v>0</v>
      </c>
      <c r="O90" s="36">
        <f t="shared" si="504"/>
        <v>0</v>
      </c>
      <c r="P90" s="36">
        <f t="shared" si="504"/>
        <v>0</v>
      </c>
      <c r="Q90" s="36">
        <f t="shared" si="504"/>
        <v>0</v>
      </c>
      <c r="R90" s="36">
        <f t="shared" si="504"/>
        <v>0</v>
      </c>
      <c r="S90" s="36">
        <f t="shared" si="504"/>
        <v>0</v>
      </c>
    </row>
    <row r="91" spans="1:19" x14ac:dyDescent="0.25">
      <c r="A91" s="39" t="s">
        <v>30</v>
      </c>
      <c r="B91" s="39" t="s">
        <v>143</v>
      </c>
      <c r="C91" s="44">
        <v>200</v>
      </c>
      <c r="E91" s="11" t="str">
        <f t="shared" ref="E91" si="505">IF($B91="","","Union-Hrly - Vacation Hours")</f>
        <v>Union-Hrly - Vacation Hours</v>
      </c>
      <c r="F91" s="11">
        <f t="shared" ca="1" si="417"/>
        <v>2020</v>
      </c>
      <c r="G91" s="11" t="str">
        <f t="shared" si="415"/>
        <v>002560</v>
      </c>
      <c r="H91" s="33">
        <f>IF(G91="","",($C91*'VACSICK EST'!C$50))</f>
        <v>8.4637065748272864</v>
      </c>
      <c r="I91" s="33">
        <f>IF(H91="","",($C91*'VACSICK EST'!D$50))</f>
        <v>9.019186694810994</v>
      </c>
      <c r="J91" s="33">
        <f>IF(I91="","",($C91*'VACSICK EST'!E$50))</f>
        <v>9.5746668147946981</v>
      </c>
      <c r="K91" s="33">
        <f>IF(J91="","",($C91*'VACSICK EST'!F$50))</f>
        <v>13.920084926738344</v>
      </c>
      <c r="L91" s="33">
        <f>IF(K91="","",($C91*'VACSICK EST'!G$50))</f>
        <v>17.388585089267714</v>
      </c>
      <c r="M91" s="33">
        <f>IF(L91="","",($C91*'VACSICK EST'!H$50))</f>
        <v>19.643752083050451</v>
      </c>
      <c r="N91" s="33">
        <f>IF(M91="","",($C91*'VACSICK EST'!I$50))</f>
        <v>22.73436117728868</v>
      </c>
      <c r="O91" s="33">
        <f>IF(N91="","",($C91*'VACSICK EST'!J$50))</f>
        <v>15.390831697752979</v>
      </c>
      <c r="P91" s="33">
        <f>IF(O91="","",($C91*'VACSICK EST'!K$50))</f>
        <v>13.703818000024686</v>
      </c>
      <c r="Q91" s="33">
        <f>IF(P91="","",($C91*'VACSICK EST'!L$50))</f>
        <v>18.087749400287205</v>
      </c>
      <c r="R91" s="33">
        <f>IF(Q91="","",($C91*'VACSICK EST'!M$50))</f>
        <v>17.34151329243354</v>
      </c>
      <c r="S91" s="33">
        <f>IF(R91="","",($C91*'VACSICK EST'!N$50))</f>
        <v>34.731744248723423</v>
      </c>
    </row>
    <row r="92" spans="1:19" x14ac:dyDescent="0.25">
      <c r="A92" s="39" t="s">
        <v>30</v>
      </c>
      <c r="B92" s="39" t="s">
        <v>95</v>
      </c>
      <c r="C92" s="44">
        <v>40</v>
      </c>
      <c r="E92" s="11" t="str">
        <f t="shared" ref="E92" si="506">IF($B92="","","Union-Hrly - Sick Time Hours")</f>
        <v>Union-Hrly - Sick Time Hours</v>
      </c>
      <c r="F92" s="11">
        <f t="shared" ca="1" si="417"/>
        <v>2020</v>
      </c>
      <c r="G92" s="11" t="str">
        <f t="shared" si="415"/>
        <v>002560</v>
      </c>
      <c r="H92" s="33">
        <f>IF(G92="","",($C92*'VACSICK EST'!C$30))</f>
        <v>5.0206297898724825</v>
      </c>
      <c r="I92" s="33">
        <f>IF(H92="","",($C92*'VACSICK EST'!D$30))</f>
        <v>4.3254628595396252</v>
      </c>
      <c r="J92" s="33">
        <f>IF(I92="","",($C92*'VACSICK EST'!E$30))</f>
        <v>3.9866328079765485</v>
      </c>
      <c r="K92" s="33">
        <f>IF(J92="","",($C92*'VACSICK EST'!F$30))</f>
        <v>3.5312729378188501</v>
      </c>
      <c r="L92" s="33">
        <f>IF(K92="","",($C92*'VACSICK EST'!G$30))</f>
        <v>2.9281992131045897</v>
      </c>
      <c r="M92" s="33">
        <f>IF(L92="","",($C92*'VACSICK EST'!H$30))</f>
        <v>2.7179349238407422</v>
      </c>
      <c r="N92" s="33">
        <f>IF(M92="","",($C92*'VACSICK EST'!I$30))</f>
        <v>2.9145220043493527</v>
      </c>
      <c r="O92" s="33">
        <f>IF(N92="","",($C92*'VACSICK EST'!J$30))</f>
        <v>3.1324455305161325</v>
      </c>
      <c r="P92" s="33">
        <f>IF(O92="","",($C92*'VACSICK EST'!K$30))</f>
        <v>2.8900853913733289</v>
      </c>
      <c r="Q92" s="33">
        <f>IF(P92="","",($C92*'VACSICK EST'!L$30))</f>
        <v>2.8559835508769371</v>
      </c>
      <c r="R92" s="33">
        <f>IF(Q92="","",($C92*'VACSICK EST'!M$30))</f>
        <v>2.6623142749027777</v>
      </c>
      <c r="S92" s="33">
        <f>IF(R92="","",($C92*'VACSICK EST'!N$30))</f>
        <v>3.0345167158286337</v>
      </c>
    </row>
    <row r="93" spans="1:19" x14ac:dyDescent="0.25">
      <c r="A93" s="39" t="s">
        <v>33</v>
      </c>
      <c r="B93" s="39" t="s">
        <v>93</v>
      </c>
      <c r="C93" s="44">
        <v>1</v>
      </c>
      <c r="E93" s="11" t="str">
        <f t="shared" ref="E93" si="507">IF($B93="","","Union-Hrly - Headcount")</f>
        <v>Union-Hrly - Headcount</v>
      </c>
      <c r="F93" s="11">
        <f t="shared" ca="1" si="417"/>
        <v>2020</v>
      </c>
      <c r="G93" s="11" t="str">
        <f t="shared" si="415"/>
        <v>002660</v>
      </c>
      <c r="H93" s="13">
        <f t="shared" ref="H93" si="508">IF(G93="","",(IF($C93=0,0,$C93)))</f>
        <v>1</v>
      </c>
      <c r="I93" s="13">
        <f t="shared" ref="I93" si="509">IF(H93="","",(IF($C93=0,0,$C93)))</f>
        <v>1</v>
      </c>
      <c r="J93" s="13">
        <f t="shared" ref="J93" si="510">IF(I93="","",(IF($C93=0,0,$C93)))</f>
        <v>1</v>
      </c>
      <c r="K93" s="13">
        <f t="shared" ref="K93" si="511">IF(J93="","",(IF($C93=0,0,$C93)))</f>
        <v>1</v>
      </c>
      <c r="L93" s="13">
        <f t="shared" ref="L93" si="512">IF(K93="","",(IF($C93=0,0,$C93)))</f>
        <v>1</v>
      </c>
      <c r="M93" s="13">
        <f t="shared" ref="M93" si="513">IF(L93="","",(IF($C93=0,0,$C93)))</f>
        <v>1</v>
      </c>
      <c r="N93" s="13">
        <f t="shared" ref="N93" si="514">IF(M93="","",(IF($C93=0,0,$C93)))</f>
        <v>1</v>
      </c>
      <c r="O93" s="13">
        <f t="shared" ref="O93" si="515">IF(N93="","",(IF($C93=0,0,$C93)))</f>
        <v>1</v>
      </c>
      <c r="P93" s="13">
        <f t="shared" ref="P93" si="516">IF(O93="","",(IF($C93=0,0,$C93)))</f>
        <v>1</v>
      </c>
      <c r="Q93" s="13">
        <f t="shared" ref="Q93" si="517">IF(P93="","",(IF($C93=0,0,$C93)))</f>
        <v>1</v>
      </c>
      <c r="R93" s="13">
        <f t="shared" ref="R93" si="518">IF(Q93="","",(IF($C93=0,0,$C93)))</f>
        <v>1</v>
      </c>
      <c r="S93" s="13">
        <f t="shared" ref="S93" si="519">IF(R93="","",(IF($C93=0,0,$C93)))</f>
        <v>1</v>
      </c>
    </row>
    <row r="94" spans="1:19" x14ac:dyDescent="0.25">
      <c r="A94" s="39" t="s">
        <v>33</v>
      </c>
      <c r="B94" s="39" t="s">
        <v>92</v>
      </c>
      <c r="C94" s="44">
        <v>27.31</v>
      </c>
      <c r="E94" s="11" t="str">
        <f t="shared" ref="E94" si="520">IF($B94="","","Union-Hrly - Avg Hourly Rate")</f>
        <v>Union-Hrly - Avg Hourly Rate</v>
      </c>
      <c r="F94" s="11">
        <f t="shared" ca="1" si="417"/>
        <v>2020</v>
      </c>
      <c r="G94" s="11" t="str">
        <f t="shared" si="415"/>
        <v>002660</v>
      </c>
      <c r="H94" s="12">
        <f t="shared" ref="H94" si="521">IF(G94="","",(IF(C94=0,0,C94)*$G$4*$H$4*$I$4*$J$4*$K$4))</f>
        <v>31.659774969133004</v>
      </c>
      <c r="I94" s="12">
        <f t="shared" ref="I94" si="522">IF(H94="","",(+H94))</f>
        <v>31.659774969133004</v>
      </c>
      <c r="J94" s="12">
        <f t="shared" ref="J94" si="523">IF(I94="","",(+I94))</f>
        <v>31.659774969133004</v>
      </c>
      <c r="K94" s="12">
        <f t="shared" ref="K94" si="524">IF(J94="","",(+J94))</f>
        <v>31.659774969133004</v>
      </c>
      <c r="L94" s="12">
        <f t="shared" ref="L94" si="525">IF(K94="","",(+K94))</f>
        <v>31.659774969133004</v>
      </c>
      <c r="M94" s="12">
        <f t="shared" ref="M94" si="526">IF(L94="","",(+L94))</f>
        <v>31.659774969133004</v>
      </c>
      <c r="N94" s="12">
        <f t="shared" ref="N94" si="527">IF(M94="","",(+M94))</f>
        <v>31.659774969133004</v>
      </c>
      <c r="O94" s="12">
        <f t="shared" ref="O94" si="528">IF(N94="","",(+N94))</f>
        <v>31.659774969133004</v>
      </c>
      <c r="P94" s="12">
        <f t="shared" ref="P94" si="529">IF(O94="","",(+O94))</f>
        <v>31.659774969133004</v>
      </c>
      <c r="Q94" s="12">
        <f t="shared" ref="Q94" si="530">IF(P94="","",(+P94))</f>
        <v>31.659774969133004</v>
      </c>
      <c r="R94" s="12">
        <f t="shared" ref="R94" si="531">IF(Q94="","",+Q94*$R$6)</f>
        <v>32.609568218206995</v>
      </c>
      <c r="S94" s="12">
        <f t="shared" ref="S94" si="532">IF(R94="","",+R94)</f>
        <v>32.609568218206995</v>
      </c>
    </row>
    <row r="95" spans="1:19" x14ac:dyDescent="0.25">
      <c r="A95" s="39" t="s">
        <v>33</v>
      </c>
      <c r="B95" s="39" t="s">
        <v>169</v>
      </c>
      <c r="C95" s="44"/>
      <c r="E95" s="11" t="str">
        <f t="shared" ref="E95" si="533">IF($B95="","","Union-Hrly - Other Offdty hrs/emp")</f>
        <v>Union-Hrly - Other Offdty hrs/emp</v>
      </c>
      <c r="F95" s="11">
        <f t="shared" ca="1" si="417"/>
        <v>2020</v>
      </c>
      <c r="G95" s="11" t="str">
        <f t="shared" si="415"/>
        <v>002660</v>
      </c>
      <c r="H95" s="36">
        <f t="shared" ref="H95:S95" si="534">IF(G95="","",IF(H$7="FEB",8,0))</f>
        <v>0</v>
      </c>
      <c r="I95" s="36">
        <f t="shared" si="534"/>
        <v>8</v>
      </c>
      <c r="J95" s="36">
        <f t="shared" si="534"/>
        <v>0</v>
      </c>
      <c r="K95" s="36">
        <f t="shared" si="534"/>
        <v>0</v>
      </c>
      <c r="L95" s="36">
        <f t="shared" si="534"/>
        <v>0</v>
      </c>
      <c r="M95" s="36">
        <f t="shared" si="534"/>
        <v>0</v>
      </c>
      <c r="N95" s="36">
        <f t="shared" si="534"/>
        <v>0</v>
      </c>
      <c r="O95" s="36">
        <f t="shared" si="534"/>
        <v>0</v>
      </c>
      <c r="P95" s="36">
        <f t="shared" si="534"/>
        <v>0</v>
      </c>
      <c r="Q95" s="36">
        <f t="shared" si="534"/>
        <v>0</v>
      </c>
      <c r="R95" s="36">
        <f t="shared" si="534"/>
        <v>0</v>
      </c>
      <c r="S95" s="36">
        <f t="shared" si="534"/>
        <v>0</v>
      </c>
    </row>
    <row r="96" spans="1:19" x14ac:dyDescent="0.25">
      <c r="A96" s="39" t="s">
        <v>33</v>
      </c>
      <c r="B96" s="39" t="s">
        <v>143</v>
      </c>
      <c r="C96" s="44">
        <v>120</v>
      </c>
      <c r="E96" s="11" t="str">
        <f t="shared" ref="E96" si="535">IF($B96="","","Union-Hrly - Vacation Hours")</f>
        <v>Union-Hrly - Vacation Hours</v>
      </c>
      <c r="F96" s="11">
        <f t="shared" ca="1" si="417"/>
        <v>2020</v>
      </c>
      <c r="G96" s="11" t="str">
        <f t="shared" si="415"/>
        <v>002660</v>
      </c>
      <c r="H96" s="33">
        <f>IF(G96="","",($C96*'VACSICK EST'!C$50))</f>
        <v>5.0782239448963722</v>
      </c>
      <c r="I96" s="33">
        <f>IF(H96="","",($C96*'VACSICK EST'!D$50))</f>
        <v>5.4115120168865962</v>
      </c>
      <c r="J96" s="33">
        <f>IF(I96="","",($C96*'VACSICK EST'!E$50))</f>
        <v>5.7448000888768185</v>
      </c>
      <c r="K96" s="33">
        <f>IF(J96="","",($C96*'VACSICK EST'!F$50))</f>
        <v>8.3520509560430067</v>
      </c>
      <c r="L96" s="33">
        <f>IF(K96="","",($C96*'VACSICK EST'!G$50))</f>
        <v>10.433151053560628</v>
      </c>
      <c r="M96" s="33">
        <f>IF(L96="","",($C96*'VACSICK EST'!H$50))</f>
        <v>11.78625124983027</v>
      </c>
      <c r="N96" s="33">
        <f>IF(M96="","",($C96*'VACSICK EST'!I$50))</f>
        <v>13.640616706373208</v>
      </c>
      <c r="O96" s="33">
        <f>IF(N96="","",($C96*'VACSICK EST'!J$50))</f>
        <v>9.2344990186517872</v>
      </c>
      <c r="P96" s="33">
        <f>IF(O96="","",($C96*'VACSICK EST'!K$50))</f>
        <v>8.2222908000148127</v>
      </c>
      <c r="Q96" s="33">
        <f>IF(P96="","",($C96*'VACSICK EST'!L$50))</f>
        <v>10.852649640172322</v>
      </c>
      <c r="R96" s="33">
        <f>IF(Q96="","",($C96*'VACSICK EST'!M$50))</f>
        <v>10.404907975460123</v>
      </c>
      <c r="S96" s="33">
        <f>IF(R96="","",($C96*'VACSICK EST'!N$50))</f>
        <v>20.839046549234055</v>
      </c>
    </row>
    <row r="97" spans="1:19" x14ac:dyDescent="0.25">
      <c r="A97" s="39" t="s">
        <v>33</v>
      </c>
      <c r="B97" s="39" t="s">
        <v>95</v>
      </c>
      <c r="C97" s="44">
        <v>40</v>
      </c>
      <c r="E97" s="11" t="str">
        <f t="shared" ref="E97" si="536">IF($B97="","","Union-Hrly - Sick Time Hours")</f>
        <v>Union-Hrly - Sick Time Hours</v>
      </c>
      <c r="F97" s="11">
        <f t="shared" ca="1" si="417"/>
        <v>2020</v>
      </c>
      <c r="G97" s="11" t="str">
        <f t="shared" si="415"/>
        <v>002660</v>
      </c>
      <c r="H97" s="33">
        <f>IF(G97="","",($C97*'VACSICK EST'!C$30))</f>
        <v>5.0206297898724825</v>
      </c>
      <c r="I97" s="33">
        <f>IF(H97="","",($C97*'VACSICK EST'!D$30))</f>
        <v>4.3254628595396252</v>
      </c>
      <c r="J97" s="33">
        <f>IF(I97="","",($C97*'VACSICK EST'!E$30))</f>
        <v>3.9866328079765485</v>
      </c>
      <c r="K97" s="33">
        <f>IF(J97="","",($C97*'VACSICK EST'!F$30))</f>
        <v>3.5312729378188501</v>
      </c>
      <c r="L97" s="33">
        <f>IF(K97="","",($C97*'VACSICK EST'!G$30))</f>
        <v>2.9281992131045897</v>
      </c>
      <c r="M97" s="33">
        <f>IF(L97="","",($C97*'VACSICK EST'!H$30))</f>
        <v>2.7179349238407422</v>
      </c>
      <c r="N97" s="33">
        <f>IF(M97="","",($C97*'VACSICK EST'!I$30))</f>
        <v>2.9145220043493527</v>
      </c>
      <c r="O97" s="33">
        <f>IF(N97="","",($C97*'VACSICK EST'!J$30))</f>
        <v>3.1324455305161325</v>
      </c>
      <c r="P97" s="33">
        <f>IF(O97="","",($C97*'VACSICK EST'!K$30))</f>
        <v>2.8900853913733289</v>
      </c>
      <c r="Q97" s="33">
        <f>IF(P97="","",($C97*'VACSICK EST'!L$30))</f>
        <v>2.8559835508769371</v>
      </c>
      <c r="R97" s="33">
        <f>IF(Q97="","",($C97*'VACSICK EST'!M$30))</f>
        <v>2.6623142749027777</v>
      </c>
      <c r="S97" s="33">
        <f>IF(R97="","",($C97*'VACSICK EST'!N$30))</f>
        <v>3.0345167158286337</v>
      </c>
    </row>
    <row r="98" spans="1:19" x14ac:dyDescent="0.25">
      <c r="A98" s="39" t="s">
        <v>36</v>
      </c>
      <c r="B98" s="39" t="s">
        <v>93</v>
      </c>
      <c r="C98" s="44">
        <v>6</v>
      </c>
      <c r="E98" s="11" t="str">
        <f t="shared" ref="E98" si="537">IF($B98="","","Union-Hrly - Headcount")</f>
        <v>Union-Hrly - Headcount</v>
      </c>
      <c r="F98" s="11">
        <f t="shared" ca="1" si="417"/>
        <v>2020</v>
      </c>
      <c r="G98" s="11" t="str">
        <f t="shared" si="415"/>
        <v>002710</v>
      </c>
      <c r="H98" s="13">
        <f t="shared" ref="H98" si="538">IF(G98="","",(IF($C98=0,0,$C98)))</f>
        <v>6</v>
      </c>
      <c r="I98" s="13">
        <f t="shared" ref="I98" si="539">IF(H98="","",(IF($C98=0,0,$C98)))</f>
        <v>6</v>
      </c>
      <c r="J98" s="13">
        <f t="shared" ref="J98" si="540">IF(I98="","",(IF($C98=0,0,$C98)))</f>
        <v>6</v>
      </c>
      <c r="K98" s="13">
        <f t="shared" ref="K98" si="541">IF(J98="","",(IF($C98=0,0,$C98)))</f>
        <v>6</v>
      </c>
      <c r="L98" s="13">
        <f t="shared" ref="L98" si="542">IF(K98="","",(IF($C98=0,0,$C98)))</f>
        <v>6</v>
      </c>
      <c r="M98" s="13">
        <f t="shared" ref="M98" si="543">IF(L98="","",(IF($C98=0,0,$C98)))</f>
        <v>6</v>
      </c>
      <c r="N98" s="13">
        <f t="shared" ref="N98" si="544">IF(M98="","",(IF($C98=0,0,$C98)))</f>
        <v>6</v>
      </c>
      <c r="O98" s="13">
        <f t="shared" ref="O98" si="545">IF(N98="","",(IF($C98=0,0,$C98)))</f>
        <v>6</v>
      </c>
      <c r="P98" s="13">
        <f t="shared" ref="P98" si="546">IF(O98="","",(IF($C98=0,0,$C98)))</f>
        <v>6</v>
      </c>
      <c r="Q98" s="13">
        <f t="shared" ref="Q98" si="547">IF(P98="","",(IF($C98=0,0,$C98)))</f>
        <v>6</v>
      </c>
      <c r="R98" s="13">
        <f t="shared" ref="R98" si="548">IF(Q98="","",(IF($C98=0,0,$C98)))</f>
        <v>6</v>
      </c>
      <c r="S98" s="13">
        <f t="shared" ref="S98" si="549">IF(R98="","",(IF($C98=0,0,$C98)))</f>
        <v>6</v>
      </c>
    </row>
    <row r="99" spans="1:19" x14ac:dyDescent="0.25">
      <c r="A99" s="39" t="s">
        <v>36</v>
      </c>
      <c r="B99" s="39" t="s">
        <v>92</v>
      </c>
      <c r="C99" s="44">
        <v>32.918333333333337</v>
      </c>
      <c r="E99" s="11" t="str">
        <f t="shared" ref="E99" si="550">IF($B99="","","Union-Hrly - Avg Hourly Rate")</f>
        <v>Union-Hrly - Avg Hourly Rate</v>
      </c>
      <c r="F99" s="11">
        <f t="shared" ca="1" si="417"/>
        <v>2020</v>
      </c>
      <c r="G99" s="11" t="str">
        <f t="shared" si="415"/>
        <v>002710</v>
      </c>
      <c r="H99" s="12">
        <f t="shared" ref="H99" si="551">IF(G99="","",(IF(C99=0,0,C99)*$G$4*$H$4*$I$4*$J$4*$K$4))</f>
        <v>38.161370402498832</v>
      </c>
      <c r="I99" s="12">
        <f t="shared" ref="I99" si="552">IF(H99="","",(+H99))</f>
        <v>38.161370402498832</v>
      </c>
      <c r="J99" s="12">
        <f t="shared" ref="J99" si="553">IF(I99="","",(+I99))</f>
        <v>38.161370402498832</v>
      </c>
      <c r="K99" s="12">
        <f t="shared" ref="K99" si="554">IF(J99="","",(+J99))</f>
        <v>38.161370402498832</v>
      </c>
      <c r="L99" s="12">
        <f t="shared" ref="L99" si="555">IF(K99="","",(+K99))</f>
        <v>38.161370402498832</v>
      </c>
      <c r="M99" s="12">
        <f t="shared" ref="M99" si="556">IF(L99="","",(+L99))</f>
        <v>38.161370402498832</v>
      </c>
      <c r="N99" s="12">
        <f t="shared" ref="N99" si="557">IF(M99="","",(+M99))</f>
        <v>38.161370402498832</v>
      </c>
      <c r="O99" s="12">
        <f t="shared" ref="O99" si="558">IF(N99="","",(+N99))</f>
        <v>38.161370402498832</v>
      </c>
      <c r="P99" s="12">
        <f t="shared" ref="P99" si="559">IF(O99="","",(+O99))</f>
        <v>38.161370402498832</v>
      </c>
      <c r="Q99" s="12">
        <f t="shared" ref="Q99" si="560">IF(P99="","",(+P99))</f>
        <v>38.161370402498832</v>
      </c>
      <c r="R99" s="12">
        <f t="shared" ref="R99" si="561">IF(Q99="","",+Q99*$R$6)</f>
        <v>39.306211514573796</v>
      </c>
      <c r="S99" s="12">
        <f t="shared" ref="S99" si="562">IF(R99="","",+R99)</f>
        <v>39.306211514573796</v>
      </c>
    </row>
    <row r="100" spans="1:19" x14ac:dyDescent="0.25">
      <c r="A100" s="39" t="s">
        <v>36</v>
      </c>
      <c r="B100" s="39" t="s">
        <v>169</v>
      </c>
      <c r="C100" s="44"/>
      <c r="E100" s="11" t="str">
        <f t="shared" ref="E100" si="563">IF($B100="","","Union-Hrly - Other Offdty hrs/emp")</f>
        <v>Union-Hrly - Other Offdty hrs/emp</v>
      </c>
      <c r="F100" s="11">
        <f t="shared" ca="1" si="417"/>
        <v>2020</v>
      </c>
      <c r="G100" s="11" t="str">
        <f t="shared" si="415"/>
        <v>002710</v>
      </c>
      <c r="H100" s="36">
        <f t="shared" ref="H100:S100" si="564">IF(G100="","",IF(H$7="FEB",8,0))</f>
        <v>0</v>
      </c>
      <c r="I100" s="36">
        <f t="shared" si="564"/>
        <v>8</v>
      </c>
      <c r="J100" s="36">
        <f t="shared" si="564"/>
        <v>0</v>
      </c>
      <c r="K100" s="36">
        <f t="shared" si="564"/>
        <v>0</v>
      </c>
      <c r="L100" s="36">
        <f t="shared" si="564"/>
        <v>0</v>
      </c>
      <c r="M100" s="36">
        <f t="shared" si="564"/>
        <v>0</v>
      </c>
      <c r="N100" s="36">
        <f t="shared" si="564"/>
        <v>0</v>
      </c>
      <c r="O100" s="36">
        <f t="shared" si="564"/>
        <v>0</v>
      </c>
      <c r="P100" s="36">
        <f t="shared" si="564"/>
        <v>0</v>
      </c>
      <c r="Q100" s="36">
        <f t="shared" si="564"/>
        <v>0</v>
      </c>
      <c r="R100" s="36">
        <f t="shared" si="564"/>
        <v>0</v>
      </c>
      <c r="S100" s="36">
        <f t="shared" si="564"/>
        <v>0</v>
      </c>
    </row>
    <row r="101" spans="1:19" x14ac:dyDescent="0.25">
      <c r="A101" s="39" t="s">
        <v>36</v>
      </c>
      <c r="B101" s="39" t="s">
        <v>143</v>
      </c>
      <c r="C101" s="44">
        <v>960</v>
      </c>
      <c r="E101" s="11" t="str">
        <f t="shared" ref="E101" si="565">IF($B101="","","Union-Hrly - Vacation Hours")</f>
        <v>Union-Hrly - Vacation Hours</v>
      </c>
      <c r="F101" s="11">
        <f t="shared" ca="1" si="417"/>
        <v>2020</v>
      </c>
      <c r="G101" s="11" t="str">
        <f t="shared" si="415"/>
        <v>002710</v>
      </c>
      <c r="H101" s="33">
        <f>IF(G101="","",($C101*'VACSICK EST'!C$50))</f>
        <v>40.625791559170978</v>
      </c>
      <c r="I101" s="33">
        <f>IF(H101="","",($C101*'VACSICK EST'!D$50))</f>
        <v>43.29209613509277</v>
      </c>
      <c r="J101" s="33">
        <f>IF(I101="","",($C101*'VACSICK EST'!E$50))</f>
        <v>45.958400711014548</v>
      </c>
      <c r="K101" s="33">
        <f>IF(J101="","",($C101*'VACSICK EST'!F$50))</f>
        <v>66.816407648344054</v>
      </c>
      <c r="L101" s="33">
        <f>IF(K101="","",($C101*'VACSICK EST'!G$50))</f>
        <v>83.465208428485028</v>
      </c>
      <c r="M101" s="33">
        <f>IF(L101="","",($C101*'VACSICK EST'!H$50))</f>
        <v>94.290009998642162</v>
      </c>
      <c r="N101" s="33">
        <f>IF(M101="","",($C101*'VACSICK EST'!I$50))</f>
        <v>109.12493365098567</v>
      </c>
      <c r="O101" s="33">
        <f>IF(N101="","",($C101*'VACSICK EST'!J$50))</f>
        <v>73.875992149214298</v>
      </c>
      <c r="P101" s="33">
        <f>IF(O101="","",($C101*'VACSICK EST'!K$50))</f>
        <v>65.778326400118502</v>
      </c>
      <c r="Q101" s="33">
        <f>IF(P101="","",($C101*'VACSICK EST'!L$50))</f>
        <v>86.821197121378574</v>
      </c>
      <c r="R101" s="33">
        <f>IF(Q101="","",($C101*'VACSICK EST'!M$50))</f>
        <v>83.239263803680984</v>
      </c>
      <c r="S101" s="33">
        <f>IF(R101="","",($C101*'VACSICK EST'!N$50))</f>
        <v>166.71237239387244</v>
      </c>
    </row>
    <row r="102" spans="1:19" x14ac:dyDescent="0.25">
      <c r="A102" s="39" t="s">
        <v>36</v>
      </c>
      <c r="B102" s="39" t="s">
        <v>95</v>
      </c>
      <c r="C102" s="44">
        <v>240</v>
      </c>
      <c r="E102" s="11" t="str">
        <f t="shared" ref="E102" si="566">IF($B102="","","Union-Hrly - Sick Time Hours")</f>
        <v>Union-Hrly - Sick Time Hours</v>
      </c>
      <c r="F102" s="11">
        <f t="shared" ca="1" si="417"/>
        <v>2020</v>
      </c>
      <c r="G102" s="11" t="str">
        <f t="shared" si="415"/>
        <v>002710</v>
      </c>
      <c r="H102" s="33">
        <f>IF(G102="","",($C102*'VACSICK EST'!C$30))</f>
        <v>30.123778739234897</v>
      </c>
      <c r="I102" s="33">
        <f>IF(H102="","",($C102*'VACSICK EST'!D$30))</f>
        <v>25.952777157237751</v>
      </c>
      <c r="J102" s="33">
        <f>IF(I102="","",($C102*'VACSICK EST'!E$30))</f>
        <v>23.919796847859292</v>
      </c>
      <c r="K102" s="33">
        <f>IF(J102="","",($C102*'VACSICK EST'!F$30))</f>
        <v>21.187637626913101</v>
      </c>
      <c r="L102" s="33">
        <f>IF(K102="","",($C102*'VACSICK EST'!G$30))</f>
        <v>17.569195278627539</v>
      </c>
      <c r="M102" s="33">
        <f>IF(L102="","",($C102*'VACSICK EST'!H$30))</f>
        <v>16.307609543044453</v>
      </c>
      <c r="N102" s="33">
        <f>IF(M102="","",($C102*'VACSICK EST'!I$30))</f>
        <v>17.487132026096116</v>
      </c>
      <c r="O102" s="33">
        <f>IF(N102="","",($C102*'VACSICK EST'!J$30))</f>
        <v>18.794673183096794</v>
      </c>
      <c r="P102" s="33">
        <f>IF(O102="","",($C102*'VACSICK EST'!K$30))</f>
        <v>17.340512348239972</v>
      </c>
      <c r="Q102" s="33">
        <f>IF(P102="","",($C102*'VACSICK EST'!L$30))</f>
        <v>17.135901305261623</v>
      </c>
      <c r="R102" s="33">
        <f>IF(Q102="","",($C102*'VACSICK EST'!M$30))</f>
        <v>15.973885649416667</v>
      </c>
      <c r="S102" s="33">
        <f>IF(R102="","",($C102*'VACSICK EST'!N$30))</f>
        <v>18.207100294971802</v>
      </c>
    </row>
    <row r="103" spans="1:19" x14ac:dyDescent="0.25">
      <c r="A103" s="39" t="s">
        <v>38</v>
      </c>
      <c r="B103" s="39" t="s">
        <v>93</v>
      </c>
      <c r="C103" s="44">
        <v>12</v>
      </c>
      <c r="E103" s="11" t="str">
        <f t="shared" ref="E103" si="567">IF($B103="","","Union-Hrly - Headcount")</f>
        <v>Union-Hrly - Headcount</v>
      </c>
      <c r="F103" s="11">
        <f t="shared" ca="1" si="417"/>
        <v>2020</v>
      </c>
      <c r="G103" s="11" t="str">
        <f t="shared" si="415"/>
        <v>002730</v>
      </c>
      <c r="H103" s="13">
        <f t="shared" ref="H103" si="568">IF(G103="","",(IF($C103=0,0,$C103)))</f>
        <v>12</v>
      </c>
      <c r="I103" s="13">
        <f t="shared" ref="I103" si="569">IF(H103="","",(IF($C103=0,0,$C103)))</f>
        <v>12</v>
      </c>
      <c r="J103" s="13">
        <f t="shared" ref="J103" si="570">IF(I103="","",(IF($C103=0,0,$C103)))</f>
        <v>12</v>
      </c>
      <c r="K103" s="13">
        <f t="shared" ref="K103" si="571">IF(J103="","",(IF($C103=0,0,$C103)))</f>
        <v>12</v>
      </c>
      <c r="L103" s="13">
        <f t="shared" ref="L103" si="572">IF(K103="","",(IF($C103=0,0,$C103)))</f>
        <v>12</v>
      </c>
      <c r="M103" s="13">
        <f t="shared" ref="M103" si="573">IF(L103="","",(IF($C103=0,0,$C103)))</f>
        <v>12</v>
      </c>
      <c r="N103" s="13">
        <f t="shared" ref="N103" si="574">IF(M103="","",(IF($C103=0,0,$C103)))</f>
        <v>12</v>
      </c>
      <c r="O103" s="13">
        <f t="shared" ref="O103" si="575">IF(N103="","",(IF($C103=0,0,$C103)))</f>
        <v>12</v>
      </c>
      <c r="P103" s="13">
        <f t="shared" ref="P103" si="576">IF(O103="","",(IF($C103=0,0,$C103)))</f>
        <v>12</v>
      </c>
      <c r="Q103" s="13">
        <f t="shared" ref="Q103" si="577">IF(P103="","",(IF($C103=0,0,$C103)))</f>
        <v>12</v>
      </c>
      <c r="R103" s="13">
        <f t="shared" ref="R103" si="578">IF(Q103="","",(IF($C103=0,0,$C103)))</f>
        <v>12</v>
      </c>
      <c r="S103" s="13">
        <f t="shared" ref="S103" si="579">IF(R103="","",(IF($C103=0,0,$C103)))</f>
        <v>12</v>
      </c>
    </row>
    <row r="104" spans="1:19" x14ac:dyDescent="0.25">
      <c r="A104" s="39" t="s">
        <v>38</v>
      </c>
      <c r="B104" s="39" t="s">
        <v>92</v>
      </c>
      <c r="C104" s="44">
        <v>32.470000000000006</v>
      </c>
      <c r="E104" s="11" t="str">
        <f t="shared" ref="E104" si="580">IF($B104="","","Union-Hrly - Avg Hourly Rate")</f>
        <v>Union-Hrly - Avg Hourly Rate</v>
      </c>
      <c r="F104" s="11">
        <f t="shared" ca="1" si="417"/>
        <v>2020</v>
      </c>
      <c r="G104" s="11" t="str">
        <f t="shared" si="415"/>
        <v>002730</v>
      </c>
      <c r="H104" s="12">
        <f t="shared" ref="H104" si="581">IF(G104="","",(IF(C104=0,0,C104)*$G$4*$H$4*$I$4*$J$4*$K$4))</f>
        <v>37.641629192521009</v>
      </c>
      <c r="I104" s="12">
        <f t="shared" ref="I104" si="582">IF(H104="","",(+H104))</f>
        <v>37.641629192521009</v>
      </c>
      <c r="J104" s="12">
        <f t="shared" ref="J104" si="583">IF(I104="","",(+I104))</f>
        <v>37.641629192521009</v>
      </c>
      <c r="K104" s="12">
        <f t="shared" ref="K104" si="584">IF(J104="","",(+J104))</f>
        <v>37.641629192521009</v>
      </c>
      <c r="L104" s="12">
        <f t="shared" ref="L104" si="585">IF(K104="","",(+K104))</f>
        <v>37.641629192521009</v>
      </c>
      <c r="M104" s="12">
        <f t="shared" ref="M104" si="586">IF(L104="","",(+L104))</f>
        <v>37.641629192521009</v>
      </c>
      <c r="N104" s="12">
        <f t="shared" ref="N104" si="587">IF(M104="","",(+M104))</f>
        <v>37.641629192521009</v>
      </c>
      <c r="O104" s="12">
        <f t="shared" ref="O104" si="588">IF(N104="","",(+N104))</f>
        <v>37.641629192521009</v>
      </c>
      <c r="P104" s="12">
        <f t="shared" ref="P104" si="589">IF(O104="","",(+O104))</f>
        <v>37.641629192521009</v>
      </c>
      <c r="Q104" s="12">
        <f t="shared" ref="Q104" si="590">IF(P104="","",(+P104))</f>
        <v>37.641629192521009</v>
      </c>
      <c r="R104" s="12">
        <f t="shared" ref="R104" si="591">IF(Q104="","",+Q104*$R$6)</f>
        <v>38.770878068296639</v>
      </c>
      <c r="S104" s="12">
        <f t="shared" ref="S104" si="592">IF(R104="","",+R104)</f>
        <v>38.770878068296639</v>
      </c>
    </row>
    <row r="105" spans="1:19" x14ac:dyDescent="0.25">
      <c r="A105" s="39" t="s">
        <v>38</v>
      </c>
      <c r="B105" s="39" t="s">
        <v>169</v>
      </c>
      <c r="C105" s="44"/>
      <c r="E105" s="11" t="str">
        <f t="shared" ref="E105" si="593">IF($B105="","","Union-Hrly - Other Offdty hrs/emp")</f>
        <v>Union-Hrly - Other Offdty hrs/emp</v>
      </c>
      <c r="F105" s="11">
        <f t="shared" ca="1" si="417"/>
        <v>2020</v>
      </c>
      <c r="G105" s="11" t="str">
        <f t="shared" si="415"/>
        <v>002730</v>
      </c>
      <c r="H105" s="36">
        <f t="shared" ref="H105:S105" si="594">IF(G105="","",IF(H$7="FEB",8,0))</f>
        <v>0</v>
      </c>
      <c r="I105" s="36">
        <f t="shared" si="594"/>
        <v>8</v>
      </c>
      <c r="J105" s="36">
        <f t="shared" si="594"/>
        <v>0</v>
      </c>
      <c r="K105" s="36">
        <f t="shared" si="594"/>
        <v>0</v>
      </c>
      <c r="L105" s="36">
        <f t="shared" si="594"/>
        <v>0</v>
      </c>
      <c r="M105" s="36">
        <f t="shared" si="594"/>
        <v>0</v>
      </c>
      <c r="N105" s="36">
        <f t="shared" si="594"/>
        <v>0</v>
      </c>
      <c r="O105" s="36">
        <f t="shared" si="594"/>
        <v>0</v>
      </c>
      <c r="P105" s="36">
        <f t="shared" si="594"/>
        <v>0</v>
      </c>
      <c r="Q105" s="36">
        <f t="shared" si="594"/>
        <v>0</v>
      </c>
      <c r="R105" s="36">
        <f t="shared" si="594"/>
        <v>0</v>
      </c>
      <c r="S105" s="36">
        <f t="shared" si="594"/>
        <v>0</v>
      </c>
    </row>
    <row r="106" spans="1:19" x14ac:dyDescent="0.25">
      <c r="A106" s="39" t="s">
        <v>38</v>
      </c>
      <c r="B106" s="39" t="s">
        <v>143</v>
      </c>
      <c r="C106" s="44">
        <v>1560</v>
      </c>
      <c r="E106" s="11" t="str">
        <f t="shared" ref="E106" si="595">IF($B106="","","Union-Hrly - Vacation Hours")</f>
        <v>Union-Hrly - Vacation Hours</v>
      </c>
      <c r="F106" s="11">
        <f t="shared" ca="1" si="417"/>
        <v>2020</v>
      </c>
      <c r="G106" s="11" t="str">
        <f t="shared" si="415"/>
        <v>002730</v>
      </c>
      <c r="H106" s="33">
        <f>IF(G106="","",($C106*'VACSICK EST'!C$50))</f>
        <v>66.016911283652846</v>
      </c>
      <c r="I106" s="33">
        <f>IF(H106="","",($C106*'VACSICK EST'!D$50))</f>
        <v>70.349656219525741</v>
      </c>
      <c r="J106" s="33">
        <f>IF(I106="","",($C106*'VACSICK EST'!E$50))</f>
        <v>74.682401155398651</v>
      </c>
      <c r="K106" s="33">
        <f>IF(J106="","",($C106*'VACSICK EST'!F$50))</f>
        <v>108.57666242855908</v>
      </c>
      <c r="L106" s="33">
        <f>IF(K106="","",($C106*'VACSICK EST'!G$50))</f>
        <v>135.63096369628818</v>
      </c>
      <c r="M106" s="33">
        <f>IF(L106="","",($C106*'VACSICK EST'!H$50))</f>
        <v>153.22126624779352</v>
      </c>
      <c r="N106" s="33">
        <f>IF(M106="","",($C106*'VACSICK EST'!I$50))</f>
        <v>177.32801718285171</v>
      </c>
      <c r="O106" s="33">
        <f>IF(N106="","",($C106*'VACSICK EST'!J$50))</f>
        <v>120.04848724247324</v>
      </c>
      <c r="P106" s="33">
        <f>IF(O106="","",($C106*'VACSICK EST'!K$50))</f>
        <v>106.88978040019256</v>
      </c>
      <c r="Q106" s="33">
        <f>IF(P106="","",($C106*'VACSICK EST'!L$50))</f>
        <v>141.08444532224019</v>
      </c>
      <c r="R106" s="33">
        <f>IF(Q106="","",($C106*'VACSICK EST'!M$50))</f>
        <v>135.2638036809816</v>
      </c>
      <c r="S106" s="33">
        <f>IF(R106="","",($C106*'VACSICK EST'!N$50))</f>
        <v>270.90760514004268</v>
      </c>
    </row>
    <row r="107" spans="1:19" x14ac:dyDescent="0.25">
      <c r="A107" s="39" t="s">
        <v>38</v>
      </c>
      <c r="B107" s="39" t="s">
        <v>95</v>
      </c>
      <c r="C107" s="44">
        <v>480</v>
      </c>
      <c r="E107" s="11" t="str">
        <f t="shared" ref="E107" si="596">IF($B107="","","Union-Hrly - Sick Time Hours")</f>
        <v>Union-Hrly - Sick Time Hours</v>
      </c>
      <c r="F107" s="11">
        <f t="shared" ca="1" si="417"/>
        <v>2020</v>
      </c>
      <c r="G107" s="11" t="str">
        <f t="shared" si="415"/>
        <v>002730</v>
      </c>
      <c r="H107" s="33">
        <f>IF(G107="","",($C107*'VACSICK EST'!C$30))</f>
        <v>60.247557478469794</v>
      </c>
      <c r="I107" s="33">
        <f>IF(H107="","",($C107*'VACSICK EST'!D$30))</f>
        <v>51.905554314475502</v>
      </c>
      <c r="J107" s="33">
        <f>IF(I107="","",($C107*'VACSICK EST'!E$30))</f>
        <v>47.839593695718584</v>
      </c>
      <c r="K107" s="33">
        <f>IF(J107="","",($C107*'VACSICK EST'!F$30))</f>
        <v>42.375275253826203</v>
      </c>
      <c r="L107" s="33">
        <f>IF(K107="","",($C107*'VACSICK EST'!G$30))</f>
        <v>35.138390557255079</v>
      </c>
      <c r="M107" s="33">
        <f>IF(L107="","",($C107*'VACSICK EST'!H$30))</f>
        <v>32.615219086088906</v>
      </c>
      <c r="N107" s="33">
        <f>IF(M107="","",($C107*'VACSICK EST'!I$30))</f>
        <v>34.974264052192233</v>
      </c>
      <c r="O107" s="33">
        <f>IF(N107="","",($C107*'VACSICK EST'!J$30))</f>
        <v>37.589346366193588</v>
      </c>
      <c r="P107" s="33">
        <f>IF(O107="","",($C107*'VACSICK EST'!K$30))</f>
        <v>34.681024696479945</v>
      </c>
      <c r="Q107" s="33">
        <f>IF(P107="","",($C107*'VACSICK EST'!L$30))</f>
        <v>34.271802610523245</v>
      </c>
      <c r="R107" s="33">
        <f>IF(Q107="","",($C107*'VACSICK EST'!M$30))</f>
        <v>31.947771298833334</v>
      </c>
      <c r="S107" s="33">
        <f>IF(R107="","",($C107*'VACSICK EST'!N$30))</f>
        <v>36.414200589943604</v>
      </c>
    </row>
    <row r="108" spans="1:19" x14ac:dyDescent="0.25">
      <c r="A108" s="39" t="s">
        <v>39</v>
      </c>
      <c r="B108" s="39" t="s">
        <v>93</v>
      </c>
      <c r="C108" s="44">
        <v>11</v>
      </c>
      <c r="E108" s="11" t="str">
        <f t="shared" ref="E108" si="597">IF($B108="","","Union-Hrly - Headcount")</f>
        <v>Union-Hrly - Headcount</v>
      </c>
      <c r="F108" s="11">
        <f t="shared" ca="1" si="417"/>
        <v>2020</v>
      </c>
      <c r="G108" s="11" t="str">
        <f t="shared" si="415"/>
        <v>002740</v>
      </c>
      <c r="H108" s="13">
        <f t="shared" ref="H108" si="598">IF(G108="","",(IF($C108=0,0,$C108)))</f>
        <v>11</v>
      </c>
      <c r="I108" s="13">
        <f t="shared" ref="I108" si="599">IF(H108="","",(IF($C108=0,0,$C108)))</f>
        <v>11</v>
      </c>
      <c r="J108" s="13">
        <f t="shared" ref="J108" si="600">IF(I108="","",(IF($C108=0,0,$C108)))</f>
        <v>11</v>
      </c>
      <c r="K108" s="13">
        <f t="shared" ref="K108" si="601">IF(J108="","",(IF($C108=0,0,$C108)))</f>
        <v>11</v>
      </c>
      <c r="L108" s="13">
        <f t="shared" ref="L108" si="602">IF(K108="","",(IF($C108=0,0,$C108)))</f>
        <v>11</v>
      </c>
      <c r="M108" s="13">
        <f t="shared" ref="M108" si="603">IF(L108="","",(IF($C108=0,0,$C108)))</f>
        <v>11</v>
      </c>
      <c r="N108" s="13">
        <f t="shared" ref="N108" si="604">IF(M108="","",(IF($C108=0,0,$C108)))</f>
        <v>11</v>
      </c>
      <c r="O108" s="13">
        <f t="shared" ref="O108" si="605">IF(N108="","",(IF($C108=0,0,$C108)))</f>
        <v>11</v>
      </c>
      <c r="P108" s="13">
        <f t="shared" ref="P108" si="606">IF(O108="","",(IF($C108=0,0,$C108)))</f>
        <v>11</v>
      </c>
      <c r="Q108" s="13">
        <f t="shared" ref="Q108" si="607">IF(P108="","",(IF($C108=0,0,$C108)))</f>
        <v>11</v>
      </c>
      <c r="R108" s="13">
        <f t="shared" ref="R108" si="608">IF(Q108="","",(IF($C108=0,0,$C108)))</f>
        <v>11</v>
      </c>
      <c r="S108" s="13">
        <f t="shared" ref="S108" si="609">IF(R108="","",(IF($C108=0,0,$C108)))</f>
        <v>11</v>
      </c>
    </row>
    <row r="109" spans="1:19" x14ac:dyDescent="0.25">
      <c r="A109" s="39" t="s">
        <v>39</v>
      </c>
      <c r="B109" s="39" t="s">
        <v>92</v>
      </c>
      <c r="C109" s="44">
        <v>30.506363636363641</v>
      </c>
      <c r="E109" s="11" t="str">
        <f t="shared" ref="E109" si="610">IF($B109="","","Union-Hrly - Avg Hourly Rate")</f>
        <v>Union-Hrly - Avg Hourly Rate</v>
      </c>
      <c r="F109" s="11">
        <f t="shared" ca="1" si="417"/>
        <v>2020</v>
      </c>
      <c r="G109" s="11" t="str">
        <f t="shared" si="415"/>
        <v>002740</v>
      </c>
      <c r="H109" s="12">
        <f t="shared" ref="H109" si="611">IF(G109="","",(IF(C109=0,0,C109)*$G$4*$H$4*$I$4*$J$4*$K$4))</f>
        <v>35.365236464804646</v>
      </c>
      <c r="I109" s="12">
        <f t="shared" ref="I109" si="612">IF(H109="","",(+H109))</f>
        <v>35.365236464804646</v>
      </c>
      <c r="J109" s="12">
        <f t="shared" ref="J109" si="613">IF(I109="","",(+I109))</f>
        <v>35.365236464804646</v>
      </c>
      <c r="K109" s="12">
        <f t="shared" ref="K109" si="614">IF(J109="","",(+J109))</f>
        <v>35.365236464804646</v>
      </c>
      <c r="L109" s="12">
        <f t="shared" ref="L109" si="615">IF(K109="","",(+K109))</f>
        <v>35.365236464804646</v>
      </c>
      <c r="M109" s="12">
        <f t="shared" ref="M109" si="616">IF(L109="","",(+L109))</f>
        <v>35.365236464804646</v>
      </c>
      <c r="N109" s="12">
        <f t="shared" ref="N109" si="617">IF(M109="","",(+M109))</f>
        <v>35.365236464804646</v>
      </c>
      <c r="O109" s="12">
        <f t="shared" ref="O109" si="618">IF(N109="","",(+N109))</f>
        <v>35.365236464804646</v>
      </c>
      <c r="P109" s="12">
        <f t="shared" ref="P109" si="619">IF(O109="","",(+O109))</f>
        <v>35.365236464804646</v>
      </c>
      <c r="Q109" s="12">
        <f t="shared" ref="Q109" si="620">IF(P109="","",(+P109))</f>
        <v>35.365236464804646</v>
      </c>
      <c r="R109" s="12">
        <f t="shared" ref="R109" si="621">IF(Q109="","",+Q109*$R$6)</f>
        <v>36.426193558748786</v>
      </c>
      <c r="S109" s="12">
        <f t="shared" ref="S109" si="622">IF(R109="","",+R109)</f>
        <v>36.426193558748786</v>
      </c>
    </row>
    <row r="110" spans="1:19" x14ac:dyDescent="0.25">
      <c r="A110" s="39" t="s">
        <v>39</v>
      </c>
      <c r="B110" s="39" t="s">
        <v>169</v>
      </c>
      <c r="C110" s="44"/>
      <c r="E110" s="11" t="str">
        <f t="shared" ref="E110" si="623">IF($B110="","","Union-Hrly - Other Offdty hrs/emp")</f>
        <v>Union-Hrly - Other Offdty hrs/emp</v>
      </c>
      <c r="F110" s="11">
        <f t="shared" ca="1" si="417"/>
        <v>2020</v>
      </c>
      <c r="G110" s="11" t="str">
        <f t="shared" si="415"/>
        <v>002740</v>
      </c>
      <c r="H110" s="36">
        <f t="shared" ref="H110:S110" si="624">IF(G110="","",IF(H$7="FEB",8,0))</f>
        <v>0</v>
      </c>
      <c r="I110" s="36">
        <f t="shared" si="624"/>
        <v>8</v>
      </c>
      <c r="J110" s="36">
        <f t="shared" si="624"/>
        <v>0</v>
      </c>
      <c r="K110" s="36">
        <f t="shared" si="624"/>
        <v>0</v>
      </c>
      <c r="L110" s="36">
        <f t="shared" si="624"/>
        <v>0</v>
      </c>
      <c r="M110" s="36">
        <f t="shared" si="624"/>
        <v>0</v>
      </c>
      <c r="N110" s="36">
        <f t="shared" si="624"/>
        <v>0</v>
      </c>
      <c r="O110" s="36">
        <f t="shared" si="624"/>
        <v>0</v>
      </c>
      <c r="P110" s="36">
        <f t="shared" si="624"/>
        <v>0</v>
      </c>
      <c r="Q110" s="36">
        <f t="shared" si="624"/>
        <v>0</v>
      </c>
      <c r="R110" s="36">
        <f t="shared" si="624"/>
        <v>0</v>
      </c>
      <c r="S110" s="36">
        <f t="shared" si="624"/>
        <v>0</v>
      </c>
    </row>
    <row r="111" spans="1:19" x14ac:dyDescent="0.25">
      <c r="A111" s="39" t="s">
        <v>39</v>
      </c>
      <c r="B111" s="39" t="s">
        <v>143</v>
      </c>
      <c r="C111" s="44">
        <v>1560</v>
      </c>
      <c r="E111" s="11" t="str">
        <f t="shared" ref="E111" si="625">IF($B111="","","Union-Hrly - Vacation Hours")</f>
        <v>Union-Hrly - Vacation Hours</v>
      </c>
      <c r="F111" s="11">
        <f t="shared" ca="1" si="417"/>
        <v>2020</v>
      </c>
      <c r="G111" s="11" t="str">
        <f t="shared" si="415"/>
        <v>002740</v>
      </c>
      <c r="H111" s="33">
        <f>IF(G111="","",($C111*'VACSICK EST'!C$50))</f>
        <v>66.016911283652846</v>
      </c>
      <c r="I111" s="33">
        <f>IF(H111="","",($C111*'VACSICK EST'!D$50))</f>
        <v>70.349656219525741</v>
      </c>
      <c r="J111" s="33">
        <f>IF(I111="","",($C111*'VACSICK EST'!E$50))</f>
        <v>74.682401155398651</v>
      </c>
      <c r="K111" s="33">
        <f>IF(J111="","",($C111*'VACSICK EST'!F$50))</f>
        <v>108.57666242855908</v>
      </c>
      <c r="L111" s="33">
        <f>IF(K111="","",($C111*'VACSICK EST'!G$50))</f>
        <v>135.63096369628818</v>
      </c>
      <c r="M111" s="33">
        <f>IF(L111="","",($C111*'VACSICK EST'!H$50))</f>
        <v>153.22126624779352</v>
      </c>
      <c r="N111" s="33">
        <f>IF(M111="","",($C111*'VACSICK EST'!I$50))</f>
        <v>177.32801718285171</v>
      </c>
      <c r="O111" s="33">
        <f>IF(N111="","",($C111*'VACSICK EST'!J$50))</f>
        <v>120.04848724247324</v>
      </c>
      <c r="P111" s="33">
        <f>IF(O111="","",($C111*'VACSICK EST'!K$50))</f>
        <v>106.88978040019256</v>
      </c>
      <c r="Q111" s="33">
        <f>IF(P111="","",($C111*'VACSICK EST'!L$50))</f>
        <v>141.08444532224019</v>
      </c>
      <c r="R111" s="33">
        <f>IF(Q111="","",($C111*'VACSICK EST'!M$50))</f>
        <v>135.2638036809816</v>
      </c>
      <c r="S111" s="33">
        <f>IF(R111="","",($C111*'VACSICK EST'!N$50))</f>
        <v>270.90760514004268</v>
      </c>
    </row>
    <row r="112" spans="1:19" x14ac:dyDescent="0.25">
      <c r="A112" s="39" t="s">
        <v>39</v>
      </c>
      <c r="B112" s="39" t="s">
        <v>95</v>
      </c>
      <c r="C112" s="44">
        <v>440</v>
      </c>
      <c r="E112" s="11" t="str">
        <f t="shared" ref="E112" si="626">IF($B112="","","Union-Hrly - Sick Time Hours")</f>
        <v>Union-Hrly - Sick Time Hours</v>
      </c>
      <c r="F112" s="11">
        <f t="shared" ca="1" si="417"/>
        <v>2020</v>
      </c>
      <c r="G112" s="11" t="str">
        <f t="shared" si="415"/>
        <v>002740</v>
      </c>
      <c r="H112" s="33">
        <f>IF(G112="","",($C112*'VACSICK EST'!C$30))</f>
        <v>55.226927688597307</v>
      </c>
      <c r="I112" s="33">
        <f>IF(H112="","",($C112*'VACSICK EST'!D$30))</f>
        <v>47.580091454935875</v>
      </c>
      <c r="J112" s="33">
        <f>IF(I112="","",($C112*'VACSICK EST'!E$30))</f>
        <v>43.852960887742036</v>
      </c>
      <c r="K112" s="33">
        <f>IF(J112="","",($C112*'VACSICK EST'!F$30))</f>
        <v>38.844002316007348</v>
      </c>
      <c r="L112" s="33">
        <f>IF(K112="","",($C112*'VACSICK EST'!G$30))</f>
        <v>32.210191344150488</v>
      </c>
      <c r="M112" s="33">
        <f>IF(L112="","",($C112*'VACSICK EST'!H$30))</f>
        <v>29.897284162248166</v>
      </c>
      <c r="N112" s="33">
        <f>IF(M112="","",($C112*'VACSICK EST'!I$30))</f>
        <v>32.059742047842875</v>
      </c>
      <c r="O112" s="33">
        <f>IF(N112="","",($C112*'VACSICK EST'!J$30))</f>
        <v>34.456900835677459</v>
      </c>
      <c r="P112" s="33">
        <f>IF(O112="","",($C112*'VACSICK EST'!K$30))</f>
        <v>31.790939305106615</v>
      </c>
      <c r="Q112" s="33">
        <f>IF(P112="","",($C112*'VACSICK EST'!L$30))</f>
        <v>31.41581905964631</v>
      </c>
      <c r="R112" s="33">
        <f>IF(Q112="","",($C112*'VACSICK EST'!M$30))</f>
        <v>29.285457023930554</v>
      </c>
      <c r="S112" s="33">
        <f>IF(R112="","",($C112*'VACSICK EST'!N$30))</f>
        <v>33.379683874114967</v>
      </c>
    </row>
    <row r="113" spans="1:19" x14ac:dyDescent="0.25">
      <c r="A113" s="39" t="s">
        <v>40</v>
      </c>
      <c r="B113" s="39" t="s">
        <v>93</v>
      </c>
      <c r="C113" s="44">
        <v>12</v>
      </c>
      <c r="E113" s="11" t="str">
        <f t="shared" ref="E113" si="627">IF($B113="","","Union-Hrly - Headcount")</f>
        <v>Union-Hrly - Headcount</v>
      </c>
      <c r="F113" s="11">
        <f t="shared" ca="1" si="417"/>
        <v>2020</v>
      </c>
      <c r="G113" s="11" t="str">
        <f t="shared" si="415"/>
        <v>002750</v>
      </c>
      <c r="H113" s="13">
        <f t="shared" ref="H113" si="628">IF(G113="","",(IF($C113=0,0,$C113)))</f>
        <v>12</v>
      </c>
      <c r="I113" s="13">
        <f t="shared" ref="I113" si="629">IF(H113="","",(IF($C113=0,0,$C113)))</f>
        <v>12</v>
      </c>
      <c r="J113" s="13">
        <f t="shared" ref="J113" si="630">IF(I113="","",(IF($C113=0,0,$C113)))</f>
        <v>12</v>
      </c>
      <c r="K113" s="13">
        <f t="shared" ref="K113" si="631">IF(J113="","",(IF($C113=0,0,$C113)))</f>
        <v>12</v>
      </c>
      <c r="L113" s="13">
        <f t="shared" ref="L113" si="632">IF(K113="","",(IF($C113=0,0,$C113)))</f>
        <v>12</v>
      </c>
      <c r="M113" s="13">
        <f t="shared" ref="M113" si="633">IF(L113="","",(IF($C113=0,0,$C113)))</f>
        <v>12</v>
      </c>
      <c r="N113" s="13">
        <f t="shared" ref="N113" si="634">IF(M113="","",(IF($C113=0,0,$C113)))</f>
        <v>12</v>
      </c>
      <c r="O113" s="13">
        <f t="shared" ref="O113" si="635">IF(N113="","",(IF($C113=0,0,$C113)))</f>
        <v>12</v>
      </c>
      <c r="P113" s="13">
        <f t="shared" ref="P113" si="636">IF(O113="","",(IF($C113=0,0,$C113)))</f>
        <v>12</v>
      </c>
      <c r="Q113" s="13">
        <f t="shared" ref="Q113" si="637">IF(P113="","",(IF($C113=0,0,$C113)))</f>
        <v>12</v>
      </c>
      <c r="R113" s="13">
        <f t="shared" ref="R113" si="638">IF(Q113="","",(IF($C113=0,0,$C113)))</f>
        <v>12</v>
      </c>
      <c r="S113" s="13">
        <f t="shared" ref="S113" si="639">IF(R113="","",(IF($C113=0,0,$C113)))</f>
        <v>12</v>
      </c>
    </row>
    <row r="114" spans="1:19" x14ac:dyDescent="0.25">
      <c r="A114" s="39" t="s">
        <v>40</v>
      </c>
      <c r="B114" s="39" t="s">
        <v>92</v>
      </c>
      <c r="C114" s="44">
        <v>30.820000000000004</v>
      </c>
      <c r="E114" s="11" t="str">
        <f t="shared" ref="E114" si="640">IF($B114="","","Union-Hrly - Avg Hourly Rate")</f>
        <v>Union-Hrly - Avg Hourly Rate</v>
      </c>
      <c r="F114" s="11">
        <f t="shared" ca="1" si="417"/>
        <v>2020</v>
      </c>
      <c r="G114" s="11" t="str">
        <f t="shared" si="415"/>
        <v>002750</v>
      </c>
      <c r="H114" s="12">
        <f t="shared" ref="H114" si="641">IF(G114="","",(IF(C114=0,0,C114)*$G$4*$H$4*$I$4*$J$4*$K$4))</f>
        <v>35.728826969926004</v>
      </c>
      <c r="I114" s="12">
        <f t="shared" ref="I114" si="642">IF(H114="","",(+H114))</f>
        <v>35.728826969926004</v>
      </c>
      <c r="J114" s="12">
        <f t="shared" ref="J114" si="643">IF(I114="","",(+I114))</f>
        <v>35.728826969926004</v>
      </c>
      <c r="K114" s="12">
        <f t="shared" ref="K114" si="644">IF(J114="","",(+J114))</f>
        <v>35.728826969926004</v>
      </c>
      <c r="L114" s="12">
        <f t="shared" ref="L114" si="645">IF(K114="","",(+K114))</f>
        <v>35.728826969926004</v>
      </c>
      <c r="M114" s="12">
        <f t="shared" ref="M114" si="646">IF(L114="","",(+L114))</f>
        <v>35.728826969926004</v>
      </c>
      <c r="N114" s="12">
        <f t="shared" ref="N114" si="647">IF(M114="","",(+M114))</f>
        <v>35.728826969926004</v>
      </c>
      <c r="O114" s="12">
        <f t="shared" ref="O114" si="648">IF(N114="","",(+N114))</f>
        <v>35.728826969926004</v>
      </c>
      <c r="P114" s="12">
        <f t="shared" ref="P114" si="649">IF(O114="","",(+O114))</f>
        <v>35.728826969926004</v>
      </c>
      <c r="Q114" s="12">
        <f t="shared" ref="Q114" si="650">IF(P114="","",(+P114))</f>
        <v>35.728826969926004</v>
      </c>
      <c r="R114" s="12">
        <f t="shared" ref="R114" si="651">IF(Q114="","",+Q114*$R$6)</f>
        <v>36.800691779023786</v>
      </c>
      <c r="S114" s="12">
        <f t="shared" ref="S114" si="652">IF(R114="","",+R114)</f>
        <v>36.800691779023786</v>
      </c>
    </row>
    <row r="115" spans="1:19" x14ac:dyDescent="0.25">
      <c r="A115" s="39" t="s">
        <v>40</v>
      </c>
      <c r="B115" s="39" t="s">
        <v>169</v>
      </c>
      <c r="C115" s="44"/>
      <c r="E115" s="11" t="str">
        <f t="shared" ref="E115" si="653">IF($B115="","","Union-Hrly - Other Offdty hrs/emp")</f>
        <v>Union-Hrly - Other Offdty hrs/emp</v>
      </c>
      <c r="F115" s="11">
        <f t="shared" ca="1" si="417"/>
        <v>2020</v>
      </c>
      <c r="G115" s="11" t="str">
        <f t="shared" si="415"/>
        <v>002750</v>
      </c>
      <c r="H115" s="36">
        <f t="shared" ref="H115:S115" si="654">IF(G115="","",IF(H$7="FEB",8,0))</f>
        <v>0</v>
      </c>
      <c r="I115" s="36">
        <f t="shared" si="654"/>
        <v>8</v>
      </c>
      <c r="J115" s="36">
        <f t="shared" si="654"/>
        <v>0</v>
      </c>
      <c r="K115" s="36">
        <f t="shared" si="654"/>
        <v>0</v>
      </c>
      <c r="L115" s="36">
        <f t="shared" si="654"/>
        <v>0</v>
      </c>
      <c r="M115" s="36">
        <f t="shared" si="654"/>
        <v>0</v>
      </c>
      <c r="N115" s="36">
        <f t="shared" si="654"/>
        <v>0</v>
      </c>
      <c r="O115" s="36">
        <f t="shared" si="654"/>
        <v>0</v>
      </c>
      <c r="P115" s="36">
        <f t="shared" si="654"/>
        <v>0</v>
      </c>
      <c r="Q115" s="36">
        <f t="shared" si="654"/>
        <v>0</v>
      </c>
      <c r="R115" s="36">
        <f t="shared" si="654"/>
        <v>0</v>
      </c>
      <c r="S115" s="36">
        <f t="shared" si="654"/>
        <v>0</v>
      </c>
    </row>
    <row r="116" spans="1:19" x14ac:dyDescent="0.25">
      <c r="A116" s="39" t="s">
        <v>40</v>
      </c>
      <c r="B116" s="39" t="s">
        <v>143</v>
      </c>
      <c r="C116" s="44">
        <v>1560</v>
      </c>
      <c r="E116" s="11" t="str">
        <f t="shared" ref="E116" si="655">IF($B116="","","Union-Hrly - Vacation Hours")</f>
        <v>Union-Hrly - Vacation Hours</v>
      </c>
      <c r="F116" s="11">
        <f t="shared" ca="1" si="417"/>
        <v>2020</v>
      </c>
      <c r="G116" s="11" t="str">
        <f t="shared" si="415"/>
        <v>002750</v>
      </c>
      <c r="H116" s="33">
        <f>IF(G116="","",($C116*'VACSICK EST'!C$50))</f>
        <v>66.016911283652846</v>
      </c>
      <c r="I116" s="33">
        <f>IF(H116="","",($C116*'VACSICK EST'!D$50))</f>
        <v>70.349656219525741</v>
      </c>
      <c r="J116" s="33">
        <f>IF(I116="","",($C116*'VACSICK EST'!E$50))</f>
        <v>74.682401155398651</v>
      </c>
      <c r="K116" s="33">
        <f>IF(J116="","",($C116*'VACSICK EST'!F$50))</f>
        <v>108.57666242855908</v>
      </c>
      <c r="L116" s="33">
        <f>IF(K116="","",($C116*'VACSICK EST'!G$50))</f>
        <v>135.63096369628818</v>
      </c>
      <c r="M116" s="33">
        <f>IF(L116="","",($C116*'VACSICK EST'!H$50))</f>
        <v>153.22126624779352</v>
      </c>
      <c r="N116" s="33">
        <f>IF(M116="","",($C116*'VACSICK EST'!I$50))</f>
        <v>177.32801718285171</v>
      </c>
      <c r="O116" s="33">
        <f>IF(N116="","",($C116*'VACSICK EST'!J$50))</f>
        <v>120.04848724247324</v>
      </c>
      <c r="P116" s="33">
        <f>IF(O116="","",($C116*'VACSICK EST'!K$50))</f>
        <v>106.88978040019256</v>
      </c>
      <c r="Q116" s="33">
        <f>IF(P116="","",($C116*'VACSICK EST'!L$50))</f>
        <v>141.08444532224019</v>
      </c>
      <c r="R116" s="33">
        <f>IF(Q116="","",($C116*'VACSICK EST'!M$50))</f>
        <v>135.2638036809816</v>
      </c>
      <c r="S116" s="33">
        <f>IF(R116="","",($C116*'VACSICK EST'!N$50))</f>
        <v>270.90760514004268</v>
      </c>
    </row>
    <row r="117" spans="1:19" x14ac:dyDescent="0.25">
      <c r="A117" s="39" t="s">
        <v>40</v>
      </c>
      <c r="B117" s="39" t="s">
        <v>95</v>
      </c>
      <c r="C117" s="44">
        <v>480</v>
      </c>
      <c r="E117" s="11" t="str">
        <f t="shared" ref="E117" si="656">IF($B117="","","Union-Hrly - Sick Time Hours")</f>
        <v>Union-Hrly - Sick Time Hours</v>
      </c>
      <c r="F117" s="11">
        <f t="shared" ca="1" si="417"/>
        <v>2020</v>
      </c>
      <c r="G117" s="11" t="str">
        <f t="shared" si="415"/>
        <v>002750</v>
      </c>
      <c r="H117" s="33">
        <f>IF(G117="","",($C117*'VACSICK EST'!C$30))</f>
        <v>60.247557478469794</v>
      </c>
      <c r="I117" s="33">
        <f>IF(H117="","",($C117*'VACSICK EST'!D$30))</f>
        <v>51.905554314475502</v>
      </c>
      <c r="J117" s="33">
        <f>IF(I117="","",($C117*'VACSICK EST'!E$30))</f>
        <v>47.839593695718584</v>
      </c>
      <c r="K117" s="33">
        <f>IF(J117="","",($C117*'VACSICK EST'!F$30))</f>
        <v>42.375275253826203</v>
      </c>
      <c r="L117" s="33">
        <f>IF(K117="","",($C117*'VACSICK EST'!G$30))</f>
        <v>35.138390557255079</v>
      </c>
      <c r="M117" s="33">
        <f>IF(L117="","",($C117*'VACSICK EST'!H$30))</f>
        <v>32.615219086088906</v>
      </c>
      <c r="N117" s="33">
        <f>IF(M117="","",($C117*'VACSICK EST'!I$30))</f>
        <v>34.974264052192233</v>
      </c>
      <c r="O117" s="33">
        <f>IF(N117="","",($C117*'VACSICK EST'!J$30))</f>
        <v>37.589346366193588</v>
      </c>
      <c r="P117" s="33">
        <f>IF(O117="","",($C117*'VACSICK EST'!K$30))</f>
        <v>34.681024696479945</v>
      </c>
      <c r="Q117" s="33">
        <f>IF(P117="","",($C117*'VACSICK EST'!L$30))</f>
        <v>34.271802610523245</v>
      </c>
      <c r="R117" s="33">
        <f>IF(Q117="","",($C117*'VACSICK EST'!M$30))</f>
        <v>31.947771298833334</v>
      </c>
      <c r="S117" s="33">
        <f>IF(R117="","",($C117*'VACSICK EST'!N$30))</f>
        <v>36.414200589943604</v>
      </c>
    </row>
    <row r="118" spans="1:19" x14ac:dyDescent="0.25">
      <c r="A118" s="39" t="s">
        <v>41</v>
      </c>
      <c r="B118" s="39" t="s">
        <v>93</v>
      </c>
      <c r="C118" s="44">
        <v>13</v>
      </c>
      <c r="E118" s="11" t="str">
        <f t="shared" ref="E118" si="657">IF($B118="","","Union-Hrly - Headcount")</f>
        <v>Union-Hrly - Headcount</v>
      </c>
      <c r="F118" s="11">
        <f t="shared" ca="1" si="417"/>
        <v>2020</v>
      </c>
      <c r="G118" s="11" t="str">
        <f t="shared" si="415"/>
        <v>002760</v>
      </c>
      <c r="H118" s="13">
        <f t="shared" ref="H118" si="658">IF(G118="","",(IF($C118=0,0,$C118)))</f>
        <v>13</v>
      </c>
      <c r="I118" s="13">
        <f t="shared" ref="I118" si="659">IF(H118="","",(IF($C118=0,0,$C118)))</f>
        <v>13</v>
      </c>
      <c r="J118" s="13">
        <f t="shared" ref="J118" si="660">IF(I118="","",(IF($C118=0,0,$C118)))</f>
        <v>13</v>
      </c>
      <c r="K118" s="13">
        <f t="shared" ref="K118" si="661">IF(J118="","",(IF($C118=0,0,$C118)))</f>
        <v>13</v>
      </c>
      <c r="L118" s="13">
        <f t="shared" ref="L118" si="662">IF(K118="","",(IF($C118=0,0,$C118)))</f>
        <v>13</v>
      </c>
      <c r="M118" s="13">
        <f t="shared" ref="M118" si="663">IF(L118="","",(IF($C118=0,0,$C118)))</f>
        <v>13</v>
      </c>
      <c r="N118" s="13">
        <f t="shared" ref="N118" si="664">IF(M118="","",(IF($C118=0,0,$C118)))</f>
        <v>13</v>
      </c>
      <c r="O118" s="13">
        <f t="shared" ref="O118" si="665">IF(N118="","",(IF($C118=0,0,$C118)))</f>
        <v>13</v>
      </c>
      <c r="P118" s="13">
        <f t="shared" ref="P118" si="666">IF(O118="","",(IF($C118=0,0,$C118)))</f>
        <v>13</v>
      </c>
      <c r="Q118" s="13">
        <f t="shared" ref="Q118" si="667">IF(P118="","",(IF($C118=0,0,$C118)))</f>
        <v>13</v>
      </c>
      <c r="R118" s="13">
        <f t="shared" ref="R118" si="668">IF(Q118="","",(IF($C118=0,0,$C118)))</f>
        <v>13</v>
      </c>
      <c r="S118" s="13">
        <f t="shared" ref="S118" si="669">IF(R118="","",(IF($C118=0,0,$C118)))</f>
        <v>13</v>
      </c>
    </row>
    <row r="119" spans="1:19" x14ac:dyDescent="0.25">
      <c r="A119" s="39" t="s">
        <v>41</v>
      </c>
      <c r="B119" s="39" t="s">
        <v>92</v>
      </c>
      <c r="C119" s="44">
        <v>30.963846153846156</v>
      </c>
      <c r="E119" s="11" t="str">
        <f t="shared" ref="E119" si="670">IF($B119="","","Union-Hrly - Avg Hourly Rate")</f>
        <v>Union-Hrly - Avg Hourly Rate</v>
      </c>
      <c r="F119" s="11">
        <f t="shared" ca="1" si="417"/>
        <v>2020</v>
      </c>
      <c r="G119" s="11" t="str">
        <f t="shared" si="415"/>
        <v>002760</v>
      </c>
      <c r="H119" s="12">
        <f t="shared" ref="H119" si="671">IF(G119="","",(IF(C119=0,0,C119)*$G$4*$H$4*$I$4*$J$4*$K$4))</f>
        <v>35.89558408676762</v>
      </c>
      <c r="I119" s="12">
        <f t="shared" ref="I119" si="672">IF(H119="","",(+H119))</f>
        <v>35.89558408676762</v>
      </c>
      <c r="J119" s="12">
        <f t="shared" ref="J119" si="673">IF(I119="","",(+I119))</f>
        <v>35.89558408676762</v>
      </c>
      <c r="K119" s="12">
        <f t="shared" ref="K119" si="674">IF(J119="","",(+J119))</f>
        <v>35.89558408676762</v>
      </c>
      <c r="L119" s="12">
        <f t="shared" ref="L119" si="675">IF(K119="","",(+K119))</f>
        <v>35.89558408676762</v>
      </c>
      <c r="M119" s="12">
        <f t="shared" ref="M119" si="676">IF(L119="","",(+L119))</f>
        <v>35.89558408676762</v>
      </c>
      <c r="N119" s="12">
        <f t="shared" ref="N119" si="677">IF(M119="","",(+M119))</f>
        <v>35.89558408676762</v>
      </c>
      <c r="O119" s="12">
        <f t="shared" ref="O119" si="678">IF(N119="","",(+N119))</f>
        <v>35.89558408676762</v>
      </c>
      <c r="P119" s="12">
        <f t="shared" ref="P119" si="679">IF(O119="","",(+O119))</f>
        <v>35.89558408676762</v>
      </c>
      <c r="Q119" s="12">
        <f t="shared" ref="Q119" si="680">IF(P119="","",(+P119))</f>
        <v>35.89558408676762</v>
      </c>
      <c r="R119" s="12">
        <f t="shared" ref="R119" si="681">IF(Q119="","",+Q119*$R$6)</f>
        <v>36.972451609370651</v>
      </c>
      <c r="S119" s="12">
        <f t="shared" ref="S119" si="682">IF(R119="","",+R119)</f>
        <v>36.972451609370651</v>
      </c>
    </row>
    <row r="120" spans="1:19" x14ac:dyDescent="0.25">
      <c r="A120" s="39" t="s">
        <v>41</v>
      </c>
      <c r="B120" s="39" t="s">
        <v>169</v>
      </c>
      <c r="C120" s="44"/>
      <c r="E120" s="11" t="str">
        <f t="shared" ref="E120" si="683">IF($B120="","","Union-Hrly - Other Offdty hrs/emp")</f>
        <v>Union-Hrly - Other Offdty hrs/emp</v>
      </c>
      <c r="F120" s="11">
        <f t="shared" ca="1" si="417"/>
        <v>2020</v>
      </c>
      <c r="G120" s="11" t="str">
        <f t="shared" si="415"/>
        <v>002760</v>
      </c>
      <c r="H120" s="36">
        <f t="shared" ref="H120:S120" si="684">IF(G120="","",IF(H$7="FEB",8,0))</f>
        <v>0</v>
      </c>
      <c r="I120" s="36">
        <f t="shared" si="684"/>
        <v>8</v>
      </c>
      <c r="J120" s="36">
        <f t="shared" si="684"/>
        <v>0</v>
      </c>
      <c r="K120" s="36">
        <f t="shared" si="684"/>
        <v>0</v>
      </c>
      <c r="L120" s="36">
        <f t="shared" si="684"/>
        <v>0</v>
      </c>
      <c r="M120" s="36">
        <f t="shared" si="684"/>
        <v>0</v>
      </c>
      <c r="N120" s="36">
        <f t="shared" si="684"/>
        <v>0</v>
      </c>
      <c r="O120" s="36">
        <f t="shared" si="684"/>
        <v>0</v>
      </c>
      <c r="P120" s="36">
        <f t="shared" si="684"/>
        <v>0</v>
      </c>
      <c r="Q120" s="36">
        <f t="shared" si="684"/>
        <v>0</v>
      </c>
      <c r="R120" s="36">
        <f t="shared" si="684"/>
        <v>0</v>
      </c>
      <c r="S120" s="36">
        <f t="shared" si="684"/>
        <v>0</v>
      </c>
    </row>
    <row r="121" spans="1:19" x14ac:dyDescent="0.25">
      <c r="A121" s="39" t="s">
        <v>41</v>
      </c>
      <c r="B121" s="39" t="s">
        <v>143</v>
      </c>
      <c r="C121" s="44">
        <v>1800</v>
      </c>
      <c r="E121" s="11" t="str">
        <f t="shared" ref="E121" si="685">IF($B121="","","Union-Hrly - Vacation Hours")</f>
        <v>Union-Hrly - Vacation Hours</v>
      </c>
      <c r="F121" s="11">
        <f t="shared" ca="1" si="417"/>
        <v>2020</v>
      </c>
      <c r="G121" s="11" t="str">
        <f t="shared" si="415"/>
        <v>002760</v>
      </c>
      <c r="H121" s="33">
        <f>IF(G121="","",($C121*'VACSICK EST'!C$50))</f>
        <v>76.17335917344559</v>
      </c>
      <c r="I121" s="33">
        <f>IF(H121="","",($C121*'VACSICK EST'!D$50))</f>
        <v>81.172680253298935</v>
      </c>
      <c r="J121" s="33">
        <f>IF(I121="","",($C121*'VACSICK EST'!E$50))</f>
        <v>86.172001333152281</v>
      </c>
      <c r="K121" s="33">
        <f>IF(J121="","",($C121*'VACSICK EST'!F$50))</f>
        <v>125.28076434064509</v>
      </c>
      <c r="L121" s="33">
        <f>IF(K121="","",($C121*'VACSICK EST'!G$50))</f>
        <v>156.49726580340942</v>
      </c>
      <c r="M121" s="33">
        <f>IF(L121="","",($C121*'VACSICK EST'!H$50))</f>
        <v>176.79376874745407</v>
      </c>
      <c r="N121" s="33">
        <f>IF(M121="","",($C121*'VACSICK EST'!I$50))</f>
        <v>204.60925059559813</v>
      </c>
      <c r="O121" s="33">
        <f>IF(N121="","",($C121*'VACSICK EST'!J$50))</f>
        <v>138.51748527977682</v>
      </c>
      <c r="P121" s="33">
        <f>IF(O121="","",($C121*'VACSICK EST'!K$50))</f>
        <v>123.33436200022219</v>
      </c>
      <c r="Q121" s="33">
        <f>IF(P121="","",($C121*'VACSICK EST'!L$50))</f>
        <v>162.78974460258482</v>
      </c>
      <c r="R121" s="33">
        <f>IF(Q121="","",($C121*'VACSICK EST'!M$50))</f>
        <v>156.07361963190183</v>
      </c>
      <c r="S121" s="33">
        <f>IF(R121="","",($C121*'VACSICK EST'!N$50))</f>
        <v>312.58569823851082</v>
      </c>
    </row>
    <row r="122" spans="1:19" x14ac:dyDescent="0.25">
      <c r="A122" s="39" t="s">
        <v>41</v>
      </c>
      <c r="B122" s="39" t="s">
        <v>95</v>
      </c>
      <c r="C122" s="44">
        <v>520</v>
      </c>
      <c r="E122" s="11" t="str">
        <f t="shared" ref="E122" si="686">IF($B122="","","Union-Hrly - Sick Time Hours")</f>
        <v>Union-Hrly - Sick Time Hours</v>
      </c>
      <c r="F122" s="11">
        <f t="shared" ca="1" si="417"/>
        <v>2020</v>
      </c>
      <c r="G122" s="11" t="str">
        <f t="shared" si="415"/>
        <v>002760</v>
      </c>
      <c r="H122" s="33">
        <f>IF(G122="","",($C122*'VACSICK EST'!C$30))</f>
        <v>65.268187268342274</v>
      </c>
      <c r="I122" s="33">
        <f>IF(H122="","",($C122*'VACSICK EST'!D$30))</f>
        <v>56.231017174015122</v>
      </c>
      <c r="J122" s="33">
        <f>IF(I122="","",($C122*'VACSICK EST'!E$30))</f>
        <v>51.826226503695132</v>
      </c>
      <c r="K122" s="33">
        <f>IF(J122="","",($C122*'VACSICK EST'!F$30))</f>
        <v>45.906548191645051</v>
      </c>
      <c r="L122" s="33">
        <f>IF(K122="","",($C122*'VACSICK EST'!G$30))</f>
        <v>38.06658977035967</v>
      </c>
      <c r="M122" s="33">
        <f>IF(L122="","",($C122*'VACSICK EST'!H$30))</f>
        <v>35.33315400992965</v>
      </c>
      <c r="N122" s="33">
        <f>IF(M122="","",($C122*'VACSICK EST'!I$30))</f>
        <v>37.888786056541583</v>
      </c>
      <c r="O122" s="33">
        <f>IF(N122="","",($C122*'VACSICK EST'!J$30))</f>
        <v>40.721791896709725</v>
      </c>
      <c r="P122" s="33">
        <f>IF(O122="","",($C122*'VACSICK EST'!K$30))</f>
        <v>37.57111008785327</v>
      </c>
      <c r="Q122" s="33">
        <f>IF(P122="","",($C122*'VACSICK EST'!L$30))</f>
        <v>37.127786161400181</v>
      </c>
      <c r="R122" s="33">
        <f>IF(Q122="","",($C122*'VACSICK EST'!M$30))</f>
        <v>34.610085573736114</v>
      </c>
      <c r="S122" s="33">
        <f>IF(R122="","",($C122*'VACSICK EST'!N$30))</f>
        <v>39.448717305772234</v>
      </c>
    </row>
    <row r="123" spans="1:19" x14ac:dyDescent="0.25">
      <c r="A123" s="39" t="s">
        <v>43</v>
      </c>
      <c r="B123" s="39" t="s">
        <v>93</v>
      </c>
      <c r="C123" s="44">
        <v>26</v>
      </c>
      <c r="E123" s="11" t="str">
        <f t="shared" ref="E123" si="687">IF($B123="","","Union-Hrly - Headcount")</f>
        <v>Union-Hrly - Headcount</v>
      </c>
      <c r="F123" s="11">
        <f t="shared" ca="1" si="417"/>
        <v>2020</v>
      </c>
      <c r="G123" s="11" t="str">
        <f t="shared" si="415"/>
        <v>002780</v>
      </c>
      <c r="H123" s="13">
        <f t="shared" ref="H123" si="688">IF(G123="","",(IF($C123=0,0,$C123)))</f>
        <v>26</v>
      </c>
      <c r="I123" s="13">
        <f t="shared" ref="I123" si="689">IF(H123="","",(IF($C123=0,0,$C123)))</f>
        <v>26</v>
      </c>
      <c r="J123" s="13">
        <f t="shared" ref="J123" si="690">IF(I123="","",(IF($C123=0,0,$C123)))</f>
        <v>26</v>
      </c>
      <c r="K123" s="13">
        <f t="shared" ref="K123" si="691">IF(J123="","",(IF($C123=0,0,$C123)))</f>
        <v>26</v>
      </c>
      <c r="L123" s="13">
        <f t="shared" ref="L123" si="692">IF(K123="","",(IF($C123=0,0,$C123)))</f>
        <v>26</v>
      </c>
      <c r="M123" s="13">
        <f t="shared" ref="M123" si="693">IF(L123="","",(IF($C123=0,0,$C123)))</f>
        <v>26</v>
      </c>
      <c r="N123" s="13">
        <f t="shared" ref="N123" si="694">IF(M123="","",(IF($C123=0,0,$C123)))</f>
        <v>26</v>
      </c>
      <c r="O123" s="13">
        <f t="shared" ref="O123" si="695">IF(N123="","",(IF($C123=0,0,$C123)))</f>
        <v>26</v>
      </c>
      <c r="P123" s="13">
        <f t="shared" ref="P123" si="696">IF(O123="","",(IF($C123=0,0,$C123)))</f>
        <v>26</v>
      </c>
      <c r="Q123" s="13">
        <f t="shared" ref="Q123" si="697">IF(P123="","",(IF($C123=0,0,$C123)))</f>
        <v>26</v>
      </c>
      <c r="R123" s="13">
        <f t="shared" ref="R123" si="698">IF(Q123="","",(IF($C123=0,0,$C123)))</f>
        <v>26</v>
      </c>
      <c r="S123" s="13">
        <f t="shared" ref="S123" si="699">IF(R123="","",(IF($C123=0,0,$C123)))</f>
        <v>26</v>
      </c>
    </row>
    <row r="124" spans="1:19" x14ac:dyDescent="0.25">
      <c r="A124" s="39" t="s">
        <v>43</v>
      </c>
      <c r="B124" s="39" t="s">
        <v>92</v>
      </c>
      <c r="C124" s="44">
        <v>35.296538461538447</v>
      </c>
      <c r="E124" s="11" t="str">
        <f t="shared" ref="E124" si="700">IF($B124="","","Union-Hrly - Avg Hourly Rate")</f>
        <v>Union-Hrly - Avg Hourly Rate</v>
      </c>
      <c r="F124" s="11">
        <f t="shared" ca="1" si="417"/>
        <v>2020</v>
      </c>
      <c r="G124" s="11" t="str">
        <f t="shared" si="415"/>
        <v>002780</v>
      </c>
      <c r="H124" s="12">
        <f t="shared" ref="H124" si="701">IF(G124="","",(IF(C124=0,0,C124)*$G$4*$H$4*$I$4*$J$4*$K$4))</f>
        <v>40.918361950994345</v>
      </c>
      <c r="I124" s="12">
        <f t="shared" ref="I124" si="702">IF(H124="","",(+H124))</f>
        <v>40.918361950994345</v>
      </c>
      <c r="J124" s="12">
        <f t="shared" ref="J124" si="703">IF(I124="","",(+I124))</f>
        <v>40.918361950994345</v>
      </c>
      <c r="K124" s="12">
        <f t="shared" ref="K124" si="704">IF(J124="","",(+J124))</f>
        <v>40.918361950994345</v>
      </c>
      <c r="L124" s="12">
        <f t="shared" ref="L124" si="705">IF(K124="","",(+K124))</f>
        <v>40.918361950994345</v>
      </c>
      <c r="M124" s="12">
        <f t="shared" ref="M124" si="706">IF(L124="","",(+L124))</f>
        <v>40.918361950994345</v>
      </c>
      <c r="N124" s="12">
        <f t="shared" ref="N124" si="707">IF(M124="","",(+M124))</f>
        <v>40.918361950994345</v>
      </c>
      <c r="O124" s="12">
        <f t="shared" ref="O124" si="708">IF(N124="","",(+N124))</f>
        <v>40.918361950994345</v>
      </c>
      <c r="P124" s="12">
        <f t="shared" ref="P124" si="709">IF(O124="","",(+O124))</f>
        <v>40.918361950994345</v>
      </c>
      <c r="Q124" s="12">
        <f t="shared" ref="Q124" si="710">IF(P124="","",(+P124))</f>
        <v>40.918361950994345</v>
      </c>
      <c r="R124" s="12">
        <f t="shared" ref="R124" si="711">IF(Q124="","",+Q124*$R$6)</f>
        <v>42.145912809524177</v>
      </c>
      <c r="S124" s="12">
        <f t="shared" ref="S124" si="712">IF(R124="","",+R124)</f>
        <v>42.145912809524177</v>
      </c>
    </row>
    <row r="125" spans="1:19" x14ac:dyDescent="0.25">
      <c r="A125" s="39" t="s">
        <v>43</v>
      </c>
      <c r="B125" s="39" t="s">
        <v>169</v>
      </c>
      <c r="C125" s="44"/>
      <c r="E125" s="11" t="str">
        <f t="shared" ref="E125" si="713">IF($B125="","","Union-Hrly - Other Offdty hrs/emp")</f>
        <v>Union-Hrly - Other Offdty hrs/emp</v>
      </c>
      <c r="F125" s="11">
        <f t="shared" ca="1" si="417"/>
        <v>2020</v>
      </c>
      <c r="G125" s="11" t="str">
        <f t="shared" si="415"/>
        <v>002780</v>
      </c>
      <c r="H125" s="36">
        <f t="shared" ref="H125:S125" si="714">IF(G125="","",IF(H$7="FEB",8,0))</f>
        <v>0</v>
      </c>
      <c r="I125" s="36">
        <f t="shared" si="714"/>
        <v>8</v>
      </c>
      <c r="J125" s="36">
        <f t="shared" si="714"/>
        <v>0</v>
      </c>
      <c r="K125" s="36">
        <f t="shared" si="714"/>
        <v>0</v>
      </c>
      <c r="L125" s="36">
        <f t="shared" si="714"/>
        <v>0</v>
      </c>
      <c r="M125" s="36">
        <f t="shared" si="714"/>
        <v>0</v>
      </c>
      <c r="N125" s="36">
        <f t="shared" si="714"/>
        <v>0</v>
      </c>
      <c r="O125" s="36">
        <f t="shared" si="714"/>
        <v>0</v>
      </c>
      <c r="P125" s="36">
        <f t="shared" si="714"/>
        <v>0</v>
      </c>
      <c r="Q125" s="36">
        <f t="shared" si="714"/>
        <v>0</v>
      </c>
      <c r="R125" s="36">
        <f t="shared" si="714"/>
        <v>0</v>
      </c>
      <c r="S125" s="36">
        <f t="shared" si="714"/>
        <v>0</v>
      </c>
    </row>
    <row r="126" spans="1:19" x14ac:dyDescent="0.25">
      <c r="A126" s="39" t="s">
        <v>43</v>
      </c>
      <c r="B126" s="39" t="s">
        <v>143</v>
      </c>
      <c r="C126" s="44">
        <v>3360</v>
      </c>
      <c r="E126" s="11" t="str">
        <f t="shared" ref="E126" si="715">IF($B126="","","Union-Hrly - Vacation Hours")</f>
        <v>Union-Hrly - Vacation Hours</v>
      </c>
      <c r="F126" s="11">
        <f t="shared" ca="1" si="417"/>
        <v>2020</v>
      </c>
      <c r="G126" s="11" t="str">
        <f t="shared" si="415"/>
        <v>002780</v>
      </c>
      <c r="H126" s="33">
        <f>IF(G126="","",($C126*'VACSICK EST'!C$50))</f>
        <v>142.19027045709842</v>
      </c>
      <c r="I126" s="33">
        <f>IF(H126="","",($C126*'VACSICK EST'!D$50))</f>
        <v>151.52233647282469</v>
      </c>
      <c r="J126" s="33">
        <f>IF(I126="","",($C126*'VACSICK EST'!E$50))</f>
        <v>160.85440248855093</v>
      </c>
      <c r="K126" s="33">
        <f>IF(J126="","",($C126*'VACSICK EST'!F$50))</f>
        <v>233.85742676920418</v>
      </c>
      <c r="L126" s="33">
        <f>IF(K126="","",($C126*'VACSICK EST'!G$50))</f>
        <v>292.12822949969757</v>
      </c>
      <c r="M126" s="33">
        <f>IF(L126="","",($C126*'VACSICK EST'!H$50))</f>
        <v>330.01503499524756</v>
      </c>
      <c r="N126" s="33">
        <f>IF(M126="","",($C126*'VACSICK EST'!I$50))</f>
        <v>381.93726777844984</v>
      </c>
      <c r="O126" s="33">
        <f>IF(N126="","",($C126*'VACSICK EST'!J$50))</f>
        <v>258.56597252225004</v>
      </c>
      <c r="P126" s="33">
        <f>IF(O126="","",($C126*'VACSICK EST'!K$50))</f>
        <v>230.22414240041473</v>
      </c>
      <c r="Q126" s="33">
        <f>IF(P126="","",($C126*'VACSICK EST'!L$50))</f>
        <v>303.87418992482503</v>
      </c>
      <c r="R126" s="33">
        <f>IF(Q126="","",($C126*'VACSICK EST'!M$50))</f>
        <v>291.33742331288346</v>
      </c>
      <c r="S126" s="33">
        <f>IF(R126="","",($C126*'VACSICK EST'!N$50))</f>
        <v>583.49330337855349</v>
      </c>
    </row>
    <row r="127" spans="1:19" x14ac:dyDescent="0.25">
      <c r="A127" s="39" t="s">
        <v>43</v>
      </c>
      <c r="B127" s="39" t="s">
        <v>95</v>
      </c>
      <c r="C127" s="44">
        <v>1040</v>
      </c>
      <c r="E127" s="11" t="str">
        <f t="shared" ref="E127" si="716">IF($B127="","","Union-Hrly - Sick Time Hours")</f>
        <v>Union-Hrly - Sick Time Hours</v>
      </c>
      <c r="F127" s="11">
        <f t="shared" ca="1" si="417"/>
        <v>2020</v>
      </c>
      <c r="G127" s="11" t="str">
        <f t="shared" si="415"/>
        <v>002780</v>
      </c>
      <c r="H127" s="33">
        <f>IF(G127="","",($C127*'VACSICK EST'!C$30))</f>
        <v>130.53637453668455</v>
      </c>
      <c r="I127" s="33">
        <f>IF(H127="","",($C127*'VACSICK EST'!D$30))</f>
        <v>112.46203434803024</v>
      </c>
      <c r="J127" s="33">
        <f>IF(I127="","",($C127*'VACSICK EST'!E$30))</f>
        <v>103.65245300739026</v>
      </c>
      <c r="K127" s="33">
        <f>IF(J127="","",($C127*'VACSICK EST'!F$30))</f>
        <v>91.813096383290102</v>
      </c>
      <c r="L127" s="33">
        <f>IF(K127="","",($C127*'VACSICK EST'!G$30))</f>
        <v>76.13317954071934</v>
      </c>
      <c r="M127" s="33">
        <f>IF(L127="","",($C127*'VACSICK EST'!H$30))</f>
        <v>70.666308019859301</v>
      </c>
      <c r="N127" s="33">
        <f>IF(M127="","",($C127*'VACSICK EST'!I$30))</f>
        <v>75.777572113083167</v>
      </c>
      <c r="O127" s="33">
        <f>IF(N127="","",($C127*'VACSICK EST'!J$30))</f>
        <v>81.44358379341945</v>
      </c>
      <c r="P127" s="33">
        <f>IF(O127="","",($C127*'VACSICK EST'!K$30))</f>
        <v>75.142220175706541</v>
      </c>
      <c r="Q127" s="33">
        <f>IF(P127="","",($C127*'VACSICK EST'!L$30))</f>
        <v>74.255572322800361</v>
      </c>
      <c r="R127" s="33">
        <f>IF(Q127="","",($C127*'VACSICK EST'!M$30))</f>
        <v>69.220171147472229</v>
      </c>
      <c r="S127" s="33">
        <f>IF(R127="","",($C127*'VACSICK EST'!N$30))</f>
        <v>78.897434611544469</v>
      </c>
    </row>
    <row r="128" spans="1:19" x14ac:dyDescent="0.25">
      <c r="A128" s="39" t="s">
        <v>44</v>
      </c>
      <c r="B128" s="39" t="s">
        <v>93</v>
      </c>
      <c r="C128" s="44">
        <v>15</v>
      </c>
      <c r="E128" s="11" t="str">
        <f t="shared" ref="E128" si="717">IF($B128="","","Union-Hrly - Headcount")</f>
        <v>Union-Hrly - Headcount</v>
      </c>
      <c r="F128" s="11">
        <f t="shared" ca="1" si="417"/>
        <v>2020</v>
      </c>
      <c r="G128" s="11" t="str">
        <f t="shared" si="415"/>
        <v>002790</v>
      </c>
      <c r="H128" s="13">
        <f t="shared" ref="H128" si="718">IF(G128="","",(IF($C128=0,0,$C128)))</f>
        <v>15</v>
      </c>
      <c r="I128" s="13">
        <f t="shared" ref="I128" si="719">IF(H128="","",(IF($C128=0,0,$C128)))</f>
        <v>15</v>
      </c>
      <c r="J128" s="13">
        <f t="shared" ref="J128" si="720">IF(I128="","",(IF($C128=0,0,$C128)))</f>
        <v>15</v>
      </c>
      <c r="K128" s="13">
        <f t="shared" ref="K128" si="721">IF(J128="","",(IF($C128=0,0,$C128)))</f>
        <v>15</v>
      </c>
      <c r="L128" s="13">
        <f t="shared" ref="L128" si="722">IF(K128="","",(IF($C128=0,0,$C128)))</f>
        <v>15</v>
      </c>
      <c r="M128" s="13">
        <f t="shared" ref="M128" si="723">IF(L128="","",(IF($C128=0,0,$C128)))</f>
        <v>15</v>
      </c>
      <c r="N128" s="13">
        <f t="shared" ref="N128" si="724">IF(M128="","",(IF($C128=0,0,$C128)))</f>
        <v>15</v>
      </c>
      <c r="O128" s="13">
        <f t="shared" ref="O128" si="725">IF(N128="","",(IF($C128=0,0,$C128)))</f>
        <v>15</v>
      </c>
      <c r="P128" s="13">
        <f t="shared" ref="P128" si="726">IF(O128="","",(IF($C128=0,0,$C128)))</f>
        <v>15</v>
      </c>
      <c r="Q128" s="13">
        <f t="shared" ref="Q128" si="727">IF(P128="","",(IF($C128=0,0,$C128)))</f>
        <v>15</v>
      </c>
      <c r="R128" s="13">
        <f t="shared" ref="R128" si="728">IF(Q128="","",(IF($C128=0,0,$C128)))</f>
        <v>15</v>
      </c>
      <c r="S128" s="13">
        <f t="shared" ref="S128" si="729">IF(R128="","",(IF($C128=0,0,$C128)))</f>
        <v>15</v>
      </c>
    </row>
    <row r="129" spans="1:19" x14ac:dyDescent="0.25">
      <c r="A129" s="39" t="s">
        <v>44</v>
      </c>
      <c r="B129" s="39" t="s">
        <v>92</v>
      </c>
      <c r="C129" s="44">
        <v>32.419333333333341</v>
      </c>
      <c r="E129" s="11" t="str">
        <f t="shared" ref="E129" si="730">IF($B129="","","Union-Hrly - Avg Hourly Rate")</f>
        <v>Union-Hrly - Avg Hourly Rate</v>
      </c>
      <c r="F129" s="11">
        <f t="shared" ca="1" si="417"/>
        <v>2020</v>
      </c>
      <c r="G129" s="11" t="str">
        <f t="shared" si="415"/>
        <v>002790</v>
      </c>
      <c r="H129" s="12">
        <f t="shared" ref="H129" si="731">IF(G129="","",(IF(C129=0,0,C129)*$G$4*$H$4*$I$4*$J$4*$K$4))</f>
        <v>37.58289263942315</v>
      </c>
      <c r="I129" s="12">
        <f t="shared" ref="I129" si="732">IF(H129="","",(+H129))</f>
        <v>37.58289263942315</v>
      </c>
      <c r="J129" s="12">
        <f t="shared" ref="J129" si="733">IF(I129="","",(+I129))</f>
        <v>37.58289263942315</v>
      </c>
      <c r="K129" s="12">
        <f t="shared" ref="K129" si="734">IF(J129="","",(+J129))</f>
        <v>37.58289263942315</v>
      </c>
      <c r="L129" s="12">
        <f t="shared" ref="L129" si="735">IF(K129="","",(+K129))</f>
        <v>37.58289263942315</v>
      </c>
      <c r="M129" s="12">
        <f t="shared" ref="M129" si="736">IF(L129="","",(+L129))</f>
        <v>37.58289263942315</v>
      </c>
      <c r="N129" s="12">
        <f t="shared" ref="N129" si="737">IF(M129="","",(+M129))</f>
        <v>37.58289263942315</v>
      </c>
      <c r="O129" s="12">
        <f t="shared" ref="O129" si="738">IF(N129="","",(+N129))</f>
        <v>37.58289263942315</v>
      </c>
      <c r="P129" s="12">
        <f t="shared" ref="P129" si="739">IF(O129="","",(+O129))</f>
        <v>37.58289263942315</v>
      </c>
      <c r="Q129" s="12">
        <f t="shared" ref="Q129" si="740">IF(P129="","",(+P129))</f>
        <v>37.58289263942315</v>
      </c>
      <c r="R129" s="12">
        <f t="shared" ref="R129" si="741">IF(Q129="","",+Q129*$R$6)</f>
        <v>38.710379418605847</v>
      </c>
      <c r="S129" s="12">
        <f t="shared" ref="S129" si="742">IF(R129="","",+R129)</f>
        <v>38.710379418605847</v>
      </c>
    </row>
    <row r="130" spans="1:19" x14ac:dyDescent="0.25">
      <c r="A130" s="39" t="s">
        <v>44</v>
      </c>
      <c r="B130" s="39" t="s">
        <v>169</v>
      </c>
      <c r="C130" s="44"/>
      <c r="E130" s="11" t="str">
        <f t="shared" ref="E130" si="743">IF($B130="","","Union-Hrly - Other Offdty hrs/emp")</f>
        <v>Union-Hrly - Other Offdty hrs/emp</v>
      </c>
      <c r="F130" s="11">
        <f t="shared" ca="1" si="417"/>
        <v>2020</v>
      </c>
      <c r="G130" s="11" t="str">
        <f t="shared" si="415"/>
        <v>002790</v>
      </c>
      <c r="H130" s="36">
        <f t="shared" ref="H130:S130" si="744">IF(G130="","",IF(H$7="FEB",8,0))</f>
        <v>0</v>
      </c>
      <c r="I130" s="36">
        <f t="shared" si="744"/>
        <v>8</v>
      </c>
      <c r="J130" s="36">
        <f t="shared" si="744"/>
        <v>0</v>
      </c>
      <c r="K130" s="36">
        <f t="shared" si="744"/>
        <v>0</v>
      </c>
      <c r="L130" s="36">
        <f t="shared" si="744"/>
        <v>0</v>
      </c>
      <c r="M130" s="36">
        <f t="shared" si="744"/>
        <v>0</v>
      </c>
      <c r="N130" s="36">
        <f t="shared" si="744"/>
        <v>0</v>
      </c>
      <c r="O130" s="36">
        <f t="shared" si="744"/>
        <v>0</v>
      </c>
      <c r="P130" s="36">
        <f t="shared" si="744"/>
        <v>0</v>
      </c>
      <c r="Q130" s="36">
        <f t="shared" si="744"/>
        <v>0</v>
      </c>
      <c r="R130" s="36">
        <f t="shared" si="744"/>
        <v>0</v>
      </c>
      <c r="S130" s="36">
        <f t="shared" si="744"/>
        <v>0</v>
      </c>
    </row>
    <row r="131" spans="1:19" x14ac:dyDescent="0.25">
      <c r="A131" s="39" t="s">
        <v>44</v>
      </c>
      <c r="B131" s="39" t="s">
        <v>143</v>
      </c>
      <c r="C131" s="44">
        <v>1840</v>
      </c>
      <c r="E131" s="11" t="str">
        <f t="shared" ref="E131" si="745">IF($B131="","","Union-Hrly - Vacation Hours")</f>
        <v>Union-Hrly - Vacation Hours</v>
      </c>
      <c r="F131" s="11">
        <f t="shared" ca="1" si="417"/>
        <v>2020</v>
      </c>
      <c r="G131" s="11" t="str">
        <f t="shared" si="415"/>
        <v>002790</v>
      </c>
      <c r="H131" s="33">
        <f>IF(G131="","",($C131*'VACSICK EST'!C$50))</f>
        <v>77.866100488411035</v>
      </c>
      <c r="I131" s="33">
        <f>IF(H131="","",($C131*'VACSICK EST'!D$50))</f>
        <v>82.976517592261132</v>
      </c>
      <c r="J131" s="33">
        <f>IF(I131="","",($C131*'VACSICK EST'!E$50))</f>
        <v>88.086934696111229</v>
      </c>
      <c r="K131" s="33">
        <f>IF(J131="","",($C131*'VACSICK EST'!F$50))</f>
        <v>128.06478132599275</v>
      </c>
      <c r="L131" s="33">
        <f>IF(K131="","",($C131*'VACSICK EST'!G$50))</f>
        <v>159.97498282126296</v>
      </c>
      <c r="M131" s="33">
        <f>IF(L131="","",($C131*'VACSICK EST'!H$50))</f>
        <v>180.72251916406415</v>
      </c>
      <c r="N131" s="33">
        <f>IF(M131="","",($C131*'VACSICK EST'!I$50))</f>
        <v>209.15612283105585</v>
      </c>
      <c r="O131" s="33">
        <f>IF(N131="","",($C131*'VACSICK EST'!J$50))</f>
        <v>141.59565161932741</v>
      </c>
      <c r="P131" s="33">
        <f>IF(O131="","",($C131*'VACSICK EST'!K$50))</f>
        <v>126.07512560022712</v>
      </c>
      <c r="Q131" s="33">
        <f>IF(P131="","",($C131*'VACSICK EST'!L$50))</f>
        <v>166.40729448264227</v>
      </c>
      <c r="R131" s="33">
        <f>IF(Q131="","",($C131*'VACSICK EST'!M$50))</f>
        <v>159.54192229038856</v>
      </c>
      <c r="S131" s="33">
        <f>IF(R131="","",($C131*'VACSICK EST'!N$50))</f>
        <v>319.53204708825547</v>
      </c>
    </row>
    <row r="132" spans="1:19" x14ac:dyDescent="0.25">
      <c r="A132" s="39" t="s">
        <v>44</v>
      </c>
      <c r="B132" s="39" t="s">
        <v>95</v>
      </c>
      <c r="C132" s="44">
        <v>600</v>
      </c>
      <c r="E132" s="11" t="str">
        <f t="shared" ref="E132" si="746">IF($B132="","","Union-Hrly - Sick Time Hours")</f>
        <v>Union-Hrly - Sick Time Hours</v>
      </c>
      <c r="F132" s="11">
        <f t="shared" ca="1" si="417"/>
        <v>2020</v>
      </c>
      <c r="G132" s="11" t="str">
        <f t="shared" si="415"/>
        <v>002790</v>
      </c>
      <c r="H132" s="33">
        <f>IF(G132="","",($C132*'VACSICK EST'!C$30))</f>
        <v>75.309446848087248</v>
      </c>
      <c r="I132" s="33">
        <f>IF(H132="","",($C132*'VACSICK EST'!D$30))</f>
        <v>64.881942893094376</v>
      </c>
      <c r="J132" s="33">
        <f>IF(I132="","",($C132*'VACSICK EST'!E$30))</f>
        <v>59.799492119648228</v>
      </c>
      <c r="K132" s="33">
        <f>IF(J132="","",($C132*'VACSICK EST'!F$30))</f>
        <v>52.969094067282754</v>
      </c>
      <c r="L132" s="33">
        <f>IF(K132="","",($C132*'VACSICK EST'!G$30))</f>
        <v>43.922988196568845</v>
      </c>
      <c r="M132" s="33">
        <f>IF(L132="","",($C132*'VACSICK EST'!H$30))</f>
        <v>40.769023857611138</v>
      </c>
      <c r="N132" s="33">
        <f>IF(M132="","",($C132*'VACSICK EST'!I$30))</f>
        <v>43.717830065240285</v>
      </c>
      <c r="O132" s="33">
        <f>IF(N132="","",($C132*'VACSICK EST'!J$30))</f>
        <v>46.986682957741991</v>
      </c>
      <c r="P132" s="33">
        <f>IF(O132="","",($C132*'VACSICK EST'!K$30))</f>
        <v>43.351280870599929</v>
      </c>
      <c r="Q132" s="33">
        <f>IF(P132="","",($C132*'VACSICK EST'!L$30))</f>
        <v>42.839753263154059</v>
      </c>
      <c r="R132" s="33">
        <f>IF(Q132="","",($C132*'VACSICK EST'!M$30))</f>
        <v>39.934714123541667</v>
      </c>
      <c r="S132" s="33">
        <f>IF(R132="","",($C132*'VACSICK EST'!N$30))</f>
        <v>45.517750737429502</v>
      </c>
    </row>
    <row r="133" spans="1:19" x14ac:dyDescent="0.25">
      <c r="A133" s="39" t="s">
        <v>45</v>
      </c>
      <c r="B133" s="39" t="s">
        <v>93</v>
      </c>
      <c r="C133" s="44">
        <v>10</v>
      </c>
      <c r="E133" s="11" t="str">
        <f t="shared" ref="E133" si="747">IF($B133="","","Union-Hrly - Headcount")</f>
        <v>Union-Hrly - Headcount</v>
      </c>
      <c r="F133" s="11">
        <f t="shared" ca="1" si="417"/>
        <v>2020</v>
      </c>
      <c r="G133" s="11" t="str">
        <f t="shared" si="415"/>
        <v>002820</v>
      </c>
      <c r="H133" s="13">
        <f t="shared" ref="H133" si="748">IF(G133="","",(IF($C133=0,0,$C133)))</f>
        <v>10</v>
      </c>
      <c r="I133" s="13">
        <f t="shared" ref="I133" si="749">IF(H133="","",(IF($C133=0,0,$C133)))</f>
        <v>10</v>
      </c>
      <c r="J133" s="13">
        <f t="shared" ref="J133" si="750">IF(I133="","",(IF($C133=0,0,$C133)))</f>
        <v>10</v>
      </c>
      <c r="K133" s="13">
        <f t="shared" ref="K133" si="751">IF(J133="","",(IF($C133=0,0,$C133)))</f>
        <v>10</v>
      </c>
      <c r="L133" s="13">
        <f t="shared" ref="L133" si="752">IF(K133="","",(IF($C133=0,0,$C133)))</f>
        <v>10</v>
      </c>
      <c r="M133" s="13">
        <f t="shared" ref="M133" si="753">IF(L133="","",(IF($C133=0,0,$C133)))</f>
        <v>10</v>
      </c>
      <c r="N133" s="13">
        <f t="shared" ref="N133" si="754">IF(M133="","",(IF($C133=0,0,$C133)))</f>
        <v>10</v>
      </c>
      <c r="O133" s="13">
        <f t="shared" ref="O133" si="755">IF(N133="","",(IF($C133=0,0,$C133)))</f>
        <v>10</v>
      </c>
      <c r="P133" s="13">
        <f t="shared" ref="P133" si="756">IF(O133="","",(IF($C133=0,0,$C133)))</f>
        <v>10</v>
      </c>
      <c r="Q133" s="13">
        <f t="shared" ref="Q133" si="757">IF(P133="","",(IF($C133=0,0,$C133)))</f>
        <v>10</v>
      </c>
      <c r="R133" s="13">
        <f t="shared" ref="R133" si="758">IF(Q133="","",(IF($C133=0,0,$C133)))</f>
        <v>10</v>
      </c>
      <c r="S133" s="13">
        <f t="shared" ref="S133" si="759">IF(R133="","",(IF($C133=0,0,$C133)))</f>
        <v>10</v>
      </c>
    </row>
    <row r="134" spans="1:19" x14ac:dyDescent="0.25">
      <c r="A134" s="39" t="s">
        <v>45</v>
      </c>
      <c r="B134" s="39" t="s">
        <v>92</v>
      </c>
      <c r="C134" s="44">
        <v>34.271999999999998</v>
      </c>
      <c r="E134" s="11" t="str">
        <f t="shared" ref="E134" si="760">IF($B134="","","Union-Hrly - Avg Hourly Rate")</f>
        <v>Union-Hrly - Avg Hourly Rate</v>
      </c>
      <c r="F134" s="11">
        <f t="shared" ca="1" si="417"/>
        <v>2020</v>
      </c>
      <c r="G134" s="11" t="str">
        <f t="shared" si="415"/>
        <v>002820</v>
      </c>
      <c r="H134" s="12">
        <f t="shared" ref="H134" si="761">IF(G134="","",(IF(C134=0,0,C134)*$G$4*$H$4*$I$4*$J$4*$K$4))</f>
        <v>39.730641074409604</v>
      </c>
      <c r="I134" s="12">
        <f t="shared" ref="I134" si="762">IF(H134="","",(+H134))</f>
        <v>39.730641074409604</v>
      </c>
      <c r="J134" s="12">
        <f t="shared" ref="J134" si="763">IF(I134="","",(+I134))</f>
        <v>39.730641074409604</v>
      </c>
      <c r="K134" s="12">
        <f t="shared" ref="K134" si="764">IF(J134="","",(+J134))</f>
        <v>39.730641074409604</v>
      </c>
      <c r="L134" s="12">
        <f t="shared" ref="L134" si="765">IF(K134="","",(+K134))</f>
        <v>39.730641074409604</v>
      </c>
      <c r="M134" s="12">
        <f t="shared" ref="M134" si="766">IF(L134="","",(+L134))</f>
        <v>39.730641074409604</v>
      </c>
      <c r="N134" s="12">
        <f t="shared" ref="N134" si="767">IF(M134="","",(+M134))</f>
        <v>39.730641074409604</v>
      </c>
      <c r="O134" s="12">
        <f t="shared" ref="O134" si="768">IF(N134="","",(+N134))</f>
        <v>39.730641074409604</v>
      </c>
      <c r="P134" s="12">
        <f t="shared" ref="P134" si="769">IF(O134="","",(+O134))</f>
        <v>39.730641074409604</v>
      </c>
      <c r="Q134" s="12">
        <f t="shared" ref="Q134" si="770">IF(P134="","",(+P134))</f>
        <v>39.730641074409604</v>
      </c>
      <c r="R134" s="12">
        <f t="shared" ref="R134" si="771">IF(Q134="","",+Q134*$R$6)</f>
        <v>40.922560306641891</v>
      </c>
      <c r="S134" s="12">
        <f t="shared" ref="S134" si="772">IF(R134="","",+R134)</f>
        <v>40.922560306641891</v>
      </c>
    </row>
    <row r="135" spans="1:19" x14ac:dyDescent="0.25">
      <c r="A135" s="39" t="s">
        <v>45</v>
      </c>
      <c r="B135" s="39" t="s">
        <v>169</v>
      </c>
      <c r="C135" s="44"/>
      <c r="E135" s="11" t="str">
        <f t="shared" ref="E135" si="773">IF($B135="","","Union-Hrly - Other Offdty hrs/emp")</f>
        <v>Union-Hrly - Other Offdty hrs/emp</v>
      </c>
      <c r="F135" s="11">
        <f t="shared" ca="1" si="417"/>
        <v>2020</v>
      </c>
      <c r="G135" s="11" t="str">
        <f t="shared" si="415"/>
        <v>002820</v>
      </c>
      <c r="H135" s="36">
        <f t="shared" ref="H135:S135" si="774">IF(G135="","",IF(H$7="FEB",8,0))</f>
        <v>0</v>
      </c>
      <c r="I135" s="36">
        <f t="shared" si="774"/>
        <v>8</v>
      </c>
      <c r="J135" s="36">
        <f t="shared" si="774"/>
        <v>0</v>
      </c>
      <c r="K135" s="36">
        <f t="shared" si="774"/>
        <v>0</v>
      </c>
      <c r="L135" s="36">
        <f t="shared" si="774"/>
        <v>0</v>
      </c>
      <c r="M135" s="36">
        <f t="shared" si="774"/>
        <v>0</v>
      </c>
      <c r="N135" s="36">
        <f t="shared" si="774"/>
        <v>0</v>
      </c>
      <c r="O135" s="36">
        <f t="shared" si="774"/>
        <v>0</v>
      </c>
      <c r="P135" s="36">
        <f t="shared" si="774"/>
        <v>0</v>
      </c>
      <c r="Q135" s="36">
        <f t="shared" si="774"/>
        <v>0</v>
      </c>
      <c r="R135" s="36">
        <f t="shared" si="774"/>
        <v>0</v>
      </c>
      <c r="S135" s="36">
        <f t="shared" si="774"/>
        <v>0</v>
      </c>
    </row>
    <row r="136" spans="1:19" x14ac:dyDescent="0.25">
      <c r="A136" s="39" t="s">
        <v>45</v>
      </c>
      <c r="B136" s="39" t="s">
        <v>143</v>
      </c>
      <c r="C136" s="44">
        <v>1960</v>
      </c>
      <c r="E136" s="11" t="str">
        <f t="shared" ref="E136" si="775">IF($B136="","","Union-Hrly - Vacation Hours")</f>
        <v>Union-Hrly - Vacation Hours</v>
      </c>
      <c r="F136" s="11">
        <f t="shared" ca="1" si="417"/>
        <v>2020</v>
      </c>
      <c r="G136" s="11" t="str">
        <f t="shared" si="415"/>
        <v>002820</v>
      </c>
      <c r="H136" s="33">
        <f>IF(G136="","",($C136*'VACSICK EST'!C$50))</f>
        <v>82.944324433307415</v>
      </c>
      <c r="I136" s="33">
        <f>IF(H136="","",($C136*'VACSICK EST'!D$50))</f>
        <v>88.388029609147736</v>
      </c>
      <c r="J136" s="33">
        <f>IF(I136="","",($C136*'VACSICK EST'!E$50))</f>
        <v>93.831734784988043</v>
      </c>
      <c r="K136" s="33">
        <f>IF(J136="","",($C136*'VACSICK EST'!F$50))</f>
        <v>136.41683228203576</v>
      </c>
      <c r="L136" s="33">
        <f>IF(K136="","",($C136*'VACSICK EST'!G$50))</f>
        <v>170.40813387482359</v>
      </c>
      <c r="M136" s="33">
        <f>IF(L136="","",($C136*'VACSICK EST'!H$50))</f>
        <v>192.50877041389441</v>
      </c>
      <c r="N136" s="33">
        <f>IF(M136="","",($C136*'VACSICK EST'!I$50))</f>
        <v>222.79673953742906</v>
      </c>
      <c r="O136" s="33">
        <f>IF(N136="","",($C136*'VACSICK EST'!J$50))</f>
        <v>150.83015063797919</v>
      </c>
      <c r="P136" s="33">
        <f>IF(O136="","",($C136*'VACSICK EST'!K$50))</f>
        <v>134.29741640024193</v>
      </c>
      <c r="Q136" s="33">
        <f>IF(P136="","",($C136*'VACSICK EST'!L$50))</f>
        <v>177.2599441228146</v>
      </c>
      <c r="R136" s="33">
        <f>IF(Q136="","",($C136*'VACSICK EST'!M$50))</f>
        <v>169.94683026584869</v>
      </c>
      <c r="S136" s="33">
        <f>IF(R136="","",($C136*'VACSICK EST'!N$50))</f>
        <v>340.37109363748954</v>
      </c>
    </row>
    <row r="137" spans="1:19" x14ac:dyDescent="0.25">
      <c r="A137" s="39" t="s">
        <v>45</v>
      </c>
      <c r="B137" s="39" t="s">
        <v>95</v>
      </c>
      <c r="C137" s="44">
        <v>400</v>
      </c>
      <c r="E137" s="11" t="str">
        <f t="shared" ref="E137" si="776">IF($B137="","","Union-Hrly - Sick Time Hours")</f>
        <v>Union-Hrly - Sick Time Hours</v>
      </c>
      <c r="F137" s="11">
        <f t="shared" ca="1" si="417"/>
        <v>2020</v>
      </c>
      <c r="G137" s="11" t="str">
        <f t="shared" si="415"/>
        <v>002820</v>
      </c>
      <c r="H137" s="33">
        <f>IF(G137="","",($C137*'VACSICK EST'!C$30))</f>
        <v>50.206297898724827</v>
      </c>
      <c r="I137" s="33">
        <f>IF(H137="","",($C137*'VACSICK EST'!D$30))</f>
        <v>43.254628595396248</v>
      </c>
      <c r="J137" s="33">
        <f>IF(I137="","",($C137*'VACSICK EST'!E$30))</f>
        <v>39.866328079765481</v>
      </c>
      <c r="K137" s="33">
        <f>IF(J137="","",($C137*'VACSICK EST'!F$30))</f>
        <v>35.3127293781885</v>
      </c>
      <c r="L137" s="33">
        <f>IF(K137="","",($C137*'VACSICK EST'!G$30))</f>
        <v>29.281992131045897</v>
      </c>
      <c r="M137" s="33">
        <f>IF(L137="","",($C137*'VACSICK EST'!H$30))</f>
        <v>27.179349238407426</v>
      </c>
      <c r="N137" s="33">
        <f>IF(M137="","",($C137*'VACSICK EST'!I$30))</f>
        <v>29.145220043493524</v>
      </c>
      <c r="O137" s="33">
        <f>IF(N137="","",($C137*'VACSICK EST'!J$30))</f>
        <v>31.324455305161326</v>
      </c>
      <c r="P137" s="33">
        <f>IF(O137="","",($C137*'VACSICK EST'!K$30))</f>
        <v>28.900853913733286</v>
      </c>
      <c r="Q137" s="33">
        <f>IF(P137="","",($C137*'VACSICK EST'!L$30))</f>
        <v>28.559835508769371</v>
      </c>
      <c r="R137" s="33">
        <f>IF(Q137="","",($C137*'VACSICK EST'!M$30))</f>
        <v>26.623142749027778</v>
      </c>
      <c r="S137" s="33">
        <f>IF(R137="","",($C137*'VACSICK EST'!N$30))</f>
        <v>30.345167158286333</v>
      </c>
    </row>
    <row r="138" spans="1:19" x14ac:dyDescent="0.25">
      <c r="A138" s="39" t="s">
        <v>46</v>
      </c>
      <c r="B138" s="39" t="s">
        <v>93</v>
      </c>
      <c r="C138" s="44">
        <v>3</v>
      </c>
      <c r="E138" s="11" t="str">
        <f t="shared" ref="E138" si="777">IF($B138="","","Union-Hrly - Headcount")</f>
        <v>Union-Hrly - Headcount</v>
      </c>
      <c r="F138" s="11">
        <f t="shared" ca="1" si="417"/>
        <v>2020</v>
      </c>
      <c r="G138" s="11" t="str">
        <f t="shared" si="415"/>
        <v>002830</v>
      </c>
      <c r="H138" s="13">
        <f t="shared" ref="H138" si="778">IF(G138="","",(IF($C138=0,0,$C138)))</f>
        <v>3</v>
      </c>
      <c r="I138" s="13">
        <f t="shared" ref="I138" si="779">IF(H138="","",(IF($C138=0,0,$C138)))</f>
        <v>3</v>
      </c>
      <c r="J138" s="13">
        <f t="shared" ref="J138" si="780">IF(I138="","",(IF($C138=0,0,$C138)))</f>
        <v>3</v>
      </c>
      <c r="K138" s="13">
        <f t="shared" ref="K138" si="781">IF(J138="","",(IF($C138=0,0,$C138)))</f>
        <v>3</v>
      </c>
      <c r="L138" s="13">
        <f t="shared" ref="L138" si="782">IF(K138="","",(IF($C138=0,0,$C138)))</f>
        <v>3</v>
      </c>
      <c r="M138" s="13">
        <f t="shared" ref="M138" si="783">IF(L138="","",(IF($C138=0,0,$C138)))</f>
        <v>3</v>
      </c>
      <c r="N138" s="13">
        <f t="shared" ref="N138" si="784">IF(M138="","",(IF($C138=0,0,$C138)))</f>
        <v>3</v>
      </c>
      <c r="O138" s="13">
        <f t="shared" ref="O138" si="785">IF(N138="","",(IF($C138=0,0,$C138)))</f>
        <v>3</v>
      </c>
      <c r="P138" s="13">
        <f t="shared" ref="P138" si="786">IF(O138="","",(IF($C138=0,0,$C138)))</f>
        <v>3</v>
      </c>
      <c r="Q138" s="13">
        <f t="shared" ref="Q138" si="787">IF(P138="","",(IF($C138=0,0,$C138)))</f>
        <v>3</v>
      </c>
      <c r="R138" s="13">
        <f t="shared" ref="R138" si="788">IF(Q138="","",(IF($C138=0,0,$C138)))</f>
        <v>3</v>
      </c>
      <c r="S138" s="13">
        <f t="shared" ref="S138" si="789">IF(R138="","",(IF($C138=0,0,$C138)))</f>
        <v>3</v>
      </c>
    </row>
    <row r="139" spans="1:19" x14ac:dyDescent="0.25">
      <c r="A139" s="39" t="s">
        <v>46</v>
      </c>
      <c r="B139" s="39" t="s">
        <v>92</v>
      </c>
      <c r="C139" s="44">
        <v>34.46</v>
      </c>
      <c r="E139" s="11" t="str">
        <f t="shared" ref="E139" si="790">IF($B139="","","Union-Hrly - Avg Hourly Rate")</f>
        <v>Union-Hrly - Avg Hourly Rate</v>
      </c>
      <c r="F139" s="11">
        <f t="shared" ca="1" si="417"/>
        <v>2020</v>
      </c>
      <c r="G139" s="11" t="str">
        <f t="shared" si="415"/>
        <v>002830</v>
      </c>
      <c r="H139" s="12">
        <f t="shared" ref="H139" si="791">IF(G139="","",(IF(C139=0,0,C139)*$G$4*$H$4*$I$4*$J$4*$K$4))</f>
        <v>39.948584600378005</v>
      </c>
      <c r="I139" s="12">
        <f t="shared" ref="I139" si="792">IF(H139="","",(+H139))</f>
        <v>39.948584600378005</v>
      </c>
      <c r="J139" s="12">
        <f t="shared" ref="J139" si="793">IF(I139="","",(+I139))</f>
        <v>39.948584600378005</v>
      </c>
      <c r="K139" s="12">
        <f t="shared" ref="K139" si="794">IF(J139="","",(+J139))</f>
        <v>39.948584600378005</v>
      </c>
      <c r="L139" s="12">
        <f t="shared" ref="L139" si="795">IF(K139="","",(+K139))</f>
        <v>39.948584600378005</v>
      </c>
      <c r="M139" s="12">
        <f t="shared" ref="M139" si="796">IF(L139="","",(+L139))</f>
        <v>39.948584600378005</v>
      </c>
      <c r="N139" s="12">
        <f t="shared" ref="N139" si="797">IF(M139="","",(+M139))</f>
        <v>39.948584600378005</v>
      </c>
      <c r="O139" s="12">
        <f t="shared" ref="O139" si="798">IF(N139="","",(+N139))</f>
        <v>39.948584600378005</v>
      </c>
      <c r="P139" s="12">
        <f t="shared" ref="P139" si="799">IF(O139="","",(+O139))</f>
        <v>39.948584600378005</v>
      </c>
      <c r="Q139" s="12">
        <f t="shared" ref="Q139" si="800">IF(P139="","",(+P139))</f>
        <v>39.948584600378005</v>
      </c>
      <c r="R139" s="12">
        <f t="shared" ref="R139" si="801">IF(Q139="","",+Q139*$R$6)</f>
        <v>41.147042138389345</v>
      </c>
      <c r="S139" s="12">
        <f t="shared" ref="S139" si="802">IF(R139="","",+R139)</f>
        <v>41.147042138389345</v>
      </c>
    </row>
    <row r="140" spans="1:19" x14ac:dyDescent="0.25">
      <c r="A140" s="39" t="s">
        <v>46</v>
      </c>
      <c r="B140" s="39" t="s">
        <v>169</v>
      </c>
      <c r="C140" s="44"/>
      <c r="E140" s="11" t="str">
        <f t="shared" ref="E140" si="803">IF($B140="","","Union-Hrly - Other Offdty hrs/emp")</f>
        <v>Union-Hrly - Other Offdty hrs/emp</v>
      </c>
      <c r="F140" s="11">
        <f t="shared" ca="1" si="417"/>
        <v>2020</v>
      </c>
      <c r="G140" s="11" t="str">
        <f t="shared" si="415"/>
        <v>002830</v>
      </c>
      <c r="H140" s="36">
        <f t="shared" ref="H140:S140" si="804">IF(G140="","",IF(H$7="FEB",8,0))</f>
        <v>0</v>
      </c>
      <c r="I140" s="36">
        <f t="shared" si="804"/>
        <v>8</v>
      </c>
      <c r="J140" s="36">
        <f t="shared" si="804"/>
        <v>0</v>
      </c>
      <c r="K140" s="36">
        <f t="shared" si="804"/>
        <v>0</v>
      </c>
      <c r="L140" s="36">
        <f t="shared" si="804"/>
        <v>0</v>
      </c>
      <c r="M140" s="36">
        <f t="shared" si="804"/>
        <v>0</v>
      </c>
      <c r="N140" s="36">
        <f t="shared" si="804"/>
        <v>0</v>
      </c>
      <c r="O140" s="36">
        <f t="shared" si="804"/>
        <v>0</v>
      </c>
      <c r="P140" s="36">
        <f t="shared" si="804"/>
        <v>0</v>
      </c>
      <c r="Q140" s="36">
        <f t="shared" si="804"/>
        <v>0</v>
      </c>
      <c r="R140" s="36">
        <f t="shared" si="804"/>
        <v>0</v>
      </c>
      <c r="S140" s="36">
        <f t="shared" si="804"/>
        <v>0</v>
      </c>
    </row>
    <row r="141" spans="1:19" x14ac:dyDescent="0.25">
      <c r="A141" s="39" t="s">
        <v>46</v>
      </c>
      <c r="B141" s="39" t="s">
        <v>143</v>
      </c>
      <c r="C141" s="44">
        <v>600</v>
      </c>
      <c r="E141" s="11" t="str">
        <f t="shared" ref="E141" si="805">IF($B141="","","Union-Hrly - Vacation Hours")</f>
        <v>Union-Hrly - Vacation Hours</v>
      </c>
      <c r="F141" s="11">
        <f t="shared" ca="1" si="417"/>
        <v>2020</v>
      </c>
      <c r="G141" s="11" t="str">
        <f t="shared" ref="G141:G204" si="806">IF(E141="","",A141)</f>
        <v>002830</v>
      </c>
      <c r="H141" s="33">
        <f>IF(G141="","",($C141*'VACSICK EST'!C$50))</f>
        <v>25.391119724481861</v>
      </c>
      <c r="I141" s="33">
        <f>IF(H141="","",($C141*'VACSICK EST'!D$50))</f>
        <v>27.057560084432978</v>
      </c>
      <c r="J141" s="33">
        <f>IF(I141="","",($C141*'VACSICK EST'!E$50))</f>
        <v>28.724000444384096</v>
      </c>
      <c r="K141" s="33">
        <f>IF(J141="","",($C141*'VACSICK EST'!F$50))</f>
        <v>41.760254780215028</v>
      </c>
      <c r="L141" s="33">
        <f>IF(K141="","",($C141*'VACSICK EST'!G$50))</f>
        <v>52.165755267803142</v>
      </c>
      <c r="M141" s="33">
        <f>IF(L141="","",($C141*'VACSICK EST'!H$50))</f>
        <v>58.931256249151353</v>
      </c>
      <c r="N141" s="33">
        <f>IF(M141="","",($C141*'VACSICK EST'!I$50))</f>
        <v>68.203083531866042</v>
      </c>
      <c r="O141" s="33">
        <f>IF(N141="","",($C141*'VACSICK EST'!J$50))</f>
        <v>46.172495093258938</v>
      </c>
      <c r="P141" s="33">
        <f>IF(O141="","",($C141*'VACSICK EST'!K$50))</f>
        <v>41.111454000074062</v>
      </c>
      <c r="Q141" s="33">
        <f>IF(P141="","",($C141*'VACSICK EST'!L$50))</f>
        <v>54.263248200861611</v>
      </c>
      <c r="R141" s="33">
        <f>IF(Q141="","",($C141*'VACSICK EST'!M$50))</f>
        <v>52.024539877300619</v>
      </c>
      <c r="S141" s="33">
        <f>IF(R141="","",($C141*'VACSICK EST'!N$50))</f>
        <v>104.19523274617026</v>
      </c>
    </row>
    <row r="142" spans="1:19" x14ac:dyDescent="0.25">
      <c r="A142" s="39" t="s">
        <v>46</v>
      </c>
      <c r="B142" s="39" t="s">
        <v>95</v>
      </c>
      <c r="C142" s="44">
        <v>120</v>
      </c>
      <c r="E142" s="11" t="str">
        <f t="shared" ref="E142" si="807">IF($B142="","","Union-Hrly - Sick Time Hours")</f>
        <v>Union-Hrly - Sick Time Hours</v>
      </c>
      <c r="F142" s="11">
        <f t="shared" ref="F142:F205" ca="1" si="808">IF(E142="","",$E$5)</f>
        <v>2020</v>
      </c>
      <c r="G142" s="11" t="str">
        <f t="shared" si="806"/>
        <v>002830</v>
      </c>
      <c r="H142" s="33">
        <f>IF(G142="","",($C142*'VACSICK EST'!C$30))</f>
        <v>15.061889369617449</v>
      </c>
      <c r="I142" s="33">
        <f>IF(H142="","",($C142*'VACSICK EST'!D$30))</f>
        <v>12.976388578618876</v>
      </c>
      <c r="J142" s="33">
        <f>IF(I142="","",($C142*'VACSICK EST'!E$30))</f>
        <v>11.959898423929646</v>
      </c>
      <c r="K142" s="33">
        <f>IF(J142="","",($C142*'VACSICK EST'!F$30))</f>
        <v>10.593818813456551</v>
      </c>
      <c r="L142" s="33">
        <f>IF(K142="","",($C142*'VACSICK EST'!G$30))</f>
        <v>8.7845976393137697</v>
      </c>
      <c r="M142" s="33">
        <f>IF(L142="","",($C142*'VACSICK EST'!H$30))</f>
        <v>8.1538047715222266</v>
      </c>
      <c r="N142" s="33">
        <f>IF(M142="","",($C142*'VACSICK EST'!I$30))</f>
        <v>8.7435660130480581</v>
      </c>
      <c r="O142" s="33">
        <f>IF(N142="","",($C142*'VACSICK EST'!J$30))</f>
        <v>9.3973365915483971</v>
      </c>
      <c r="P142" s="33">
        <f>IF(O142="","",($C142*'VACSICK EST'!K$30))</f>
        <v>8.6702561741199862</v>
      </c>
      <c r="Q142" s="33">
        <f>IF(P142="","",($C142*'VACSICK EST'!L$30))</f>
        <v>8.5679506526308113</v>
      </c>
      <c r="R142" s="33">
        <f>IF(Q142="","",($C142*'VACSICK EST'!M$30))</f>
        <v>7.9869428247083336</v>
      </c>
      <c r="S142" s="33">
        <f>IF(R142="","",($C142*'VACSICK EST'!N$30))</f>
        <v>9.1035501474859011</v>
      </c>
    </row>
    <row r="143" spans="1:19" x14ac:dyDescent="0.25">
      <c r="A143" s="39" t="s">
        <v>47</v>
      </c>
      <c r="B143" s="39" t="s">
        <v>93</v>
      </c>
      <c r="C143" s="44">
        <v>4</v>
      </c>
      <c r="E143" s="11" t="str">
        <f t="shared" ref="E143" si="809">IF($B143="","","Union-Hrly - Headcount")</f>
        <v>Union-Hrly - Headcount</v>
      </c>
      <c r="F143" s="11">
        <f t="shared" ca="1" si="808"/>
        <v>2020</v>
      </c>
      <c r="G143" s="11" t="str">
        <f t="shared" si="806"/>
        <v>002840</v>
      </c>
      <c r="H143" s="13">
        <f t="shared" ref="H143" si="810">IF(G143="","",(IF($C143=0,0,$C143)))</f>
        <v>4</v>
      </c>
      <c r="I143" s="13">
        <f t="shared" ref="I143" si="811">IF(H143="","",(IF($C143=0,0,$C143)))</f>
        <v>4</v>
      </c>
      <c r="J143" s="13">
        <f t="shared" ref="J143" si="812">IF(I143="","",(IF($C143=0,0,$C143)))</f>
        <v>4</v>
      </c>
      <c r="K143" s="13">
        <f t="shared" ref="K143" si="813">IF(J143="","",(IF($C143=0,0,$C143)))</f>
        <v>4</v>
      </c>
      <c r="L143" s="13">
        <f t="shared" ref="L143" si="814">IF(K143="","",(IF($C143=0,0,$C143)))</f>
        <v>4</v>
      </c>
      <c r="M143" s="13">
        <f t="shared" ref="M143" si="815">IF(L143="","",(IF($C143=0,0,$C143)))</f>
        <v>4</v>
      </c>
      <c r="N143" s="13">
        <f t="shared" ref="N143" si="816">IF(M143="","",(IF($C143=0,0,$C143)))</f>
        <v>4</v>
      </c>
      <c r="O143" s="13">
        <f t="shared" ref="O143" si="817">IF(N143="","",(IF($C143=0,0,$C143)))</f>
        <v>4</v>
      </c>
      <c r="P143" s="13">
        <f t="shared" ref="P143" si="818">IF(O143="","",(IF($C143=0,0,$C143)))</f>
        <v>4</v>
      </c>
      <c r="Q143" s="13">
        <f t="shared" ref="Q143" si="819">IF(P143="","",(IF($C143=0,0,$C143)))</f>
        <v>4</v>
      </c>
      <c r="R143" s="13">
        <f t="shared" ref="R143" si="820">IF(Q143="","",(IF($C143=0,0,$C143)))</f>
        <v>4</v>
      </c>
      <c r="S143" s="13">
        <f t="shared" ref="S143" si="821">IF(R143="","",(IF($C143=0,0,$C143)))</f>
        <v>4</v>
      </c>
    </row>
    <row r="144" spans="1:19" x14ac:dyDescent="0.25">
      <c r="A144" s="39" t="s">
        <v>47</v>
      </c>
      <c r="B144" s="39" t="s">
        <v>92</v>
      </c>
      <c r="C144" s="44">
        <v>34.46</v>
      </c>
      <c r="E144" s="11" t="str">
        <f t="shared" ref="E144" si="822">IF($B144="","","Union-Hrly - Avg Hourly Rate")</f>
        <v>Union-Hrly - Avg Hourly Rate</v>
      </c>
      <c r="F144" s="11">
        <f t="shared" ca="1" si="808"/>
        <v>2020</v>
      </c>
      <c r="G144" s="11" t="str">
        <f t="shared" si="806"/>
        <v>002840</v>
      </c>
      <c r="H144" s="12">
        <f t="shared" ref="H144" si="823">IF(G144="","",(IF(C144=0,0,C144)*$G$4*$H$4*$I$4*$J$4*$K$4))</f>
        <v>39.948584600378005</v>
      </c>
      <c r="I144" s="12">
        <f t="shared" ref="I144" si="824">IF(H144="","",(+H144))</f>
        <v>39.948584600378005</v>
      </c>
      <c r="J144" s="12">
        <f t="shared" ref="J144" si="825">IF(I144="","",(+I144))</f>
        <v>39.948584600378005</v>
      </c>
      <c r="K144" s="12">
        <f t="shared" ref="K144" si="826">IF(J144="","",(+J144))</f>
        <v>39.948584600378005</v>
      </c>
      <c r="L144" s="12">
        <f t="shared" ref="L144" si="827">IF(K144="","",(+K144))</f>
        <v>39.948584600378005</v>
      </c>
      <c r="M144" s="12">
        <f t="shared" ref="M144" si="828">IF(L144="","",(+L144))</f>
        <v>39.948584600378005</v>
      </c>
      <c r="N144" s="12">
        <f t="shared" ref="N144" si="829">IF(M144="","",(+M144))</f>
        <v>39.948584600378005</v>
      </c>
      <c r="O144" s="12">
        <f t="shared" ref="O144" si="830">IF(N144="","",(+N144))</f>
        <v>39.948584600378005</v>
      </c>
      <c r="P144" s="12">
        <f t="shared" ref="P144" si="831">IF(O144="","",(+O144))</f>
        <v>39.948584600378005</v>
      </c>
      <c r="Q144" s="12">
        <f t="shared" ref="Q144" si="832">IF(P144="","",(+P144))</f>
        <v>39.948584600378005</v>
      </c>
      <c r="R144" s="12">
        <f t="shared" ref="R144" si="833">IF(Q144="","",+Q144*$R$6)</f>
        <v>41.147042138389345</v>
      </c>
      <c r="S144" s="12">
        <f t="shared" ref="S144" si="834">IF(R144="","",+R144)</f>
        <v>41.147042138389345</v>
      </c>
    </row>
    <row r="145" spans="1:19" x14ac:dyDescent="0.25">
      <c r="A145" s="39" t="s">
        <v>47</v>
      </c>
      <c r="B145" s="39" t="s">
        <v>169</v>
      </c>
      <c r="C145" s="44"/>
      <c r="E145" s="11" t="str">
        <f t="shared" ref="E145" si="835">IF($B145="","","Union-Hrly - Other Offdty hrs/emp")</f>
        <v>Union-Hrly - Other Offdty hrs/emp</v>
      </c>
      <c r="F145" s="11">
        <f t="shared" ca="1" si="808"/>
        <v>2020</v>
      </c>
      <c r="G145" s="11" t="str">
        <f t="shared" si="806"/>
        <v>002840</v>
      </c>
      <c r="H145" s="36">
        <f t="shared" ref="H145:S145" si="836">IF(G145="","",IF(H$7="FEB",8,0))</f>
        <v>0</v>
      </c>
      <c r="I145" s="36">
        <f t="shared" si="836"/>
        <v>8</v>
      </c>
      <c r="J145" s="36">
        <f t="shared" si="836"/>
        <v>0</v>
      </c>
      <c r="K145" s="36">
        <f t="shared" si="836"/>
        <v>0</v>
      </c>
      <c r="L145" s="36">
        <f t="shared" si="836"/>
        <v>0</v>
      </c>
      <c r="M145" s="36">
        <f t="shared" si="836"/>
        <v>0</v>
      </c>
      <c r="N145" s="36">
        <f t="shared" si="836"/>
        <v>0</v>
      </c>
      <c r="O145" s="36">
        <f t="shared" si="836"/>
        <v>0</v>
      </c>
      <c r="P145" s="36">
        <f t="shared" si="836"/>
        <v>0</v>
      </c>
      <c r="Q145" s="36">
        <f t="shared" si="836"/>
        <v>0</v>
      </c>
      <c r="R145" s="36">
        <f t="shared" si="836"/>
        <v>0</v>
      </c>
      <c r="S145" s="36">
        <f t="shared" si="836"/>
        <v>0</v>
      </c>
    </row>
    <row r="146" spans="1:19" x14ac:dyDescent="0.25">
      <c r="A146" s="39" t="s">
        <v>47</v>
      </c>
      <c r="B146" s="39" t="s">
        <v>143</v>
      </c>
      <c r="C146" s="44">
        <v>760</v>
      </c>
      <c r="E146" s="11" t="str">
        <f t="shared" ref="E146" si="837">IF($B146="","","Union-Hrly - Vacation Hours")</f>
        <v>Union-Hrly - Vacation Hours</v>
      </c>
      <c r="F146" s="11">
        <f t="shared" ca="1" si="808"/>
        <v>2020</v>
      </c>
      <c r="G146" s="11" t="str">
        <f t="shared" si="806"/>
        <v>002840</v>
      </c>
      <c r="H146" s="33">
        <f>IF(G146="","",($C146*'VACSICK EST'!C$50))</f>
        <v>32.162084984343693</v>
      </c>
      <c r="I146" s="33">
        <f>IF(H146="","",($C146*'VACSICK EST'!D$50))</f>
        <v>34.272909440281772</v>
      </c>
      <c r="J146" s="33">
        <f>IF(I146="","",($C146*'VACSICK EST'!E$50))</f>
        <v>36.383733896219852</v>
      </c>
      <c r="K146" s="33">
        <f>IF(J146="","",($C146*'VACSICK EST'!F$50))</f>
        <v>52.896322721605706</v>
      </c>
      <c r="L146" s="33">
        <f>IF(K146="","",($C146*'VACSICK EST'!G$50))</f>
        <v>66.076623339217306</v>
      </c>
      <c r="M146" s="33">
        <f>IF(L146="","",($C146*'VACSICK EST'!H$50))</f>
        <v>74.646257915591704</v>
      </c>
      <c r="N146" s="33">
        <f>IF(M146="","",($C146*'VACSICK EST'!I$50))</f>
        <v>86.390572473696992</v>
      </c>
      <c r="O146" s="33">
        <f>IF(N146="","",($C146*'VACSICK EST'!J$50))</f>
        <v>58.485160451461326</v>
      </c>
      <c r="P146" s="33">
        <f>IF(O146="","",($C146*'VACSICK EST'!K$50))</f>
        <v>52.074508400093812</v>
      </c>
      <c r="Q146" s="33">
        <f>IF(P146="","",($C146*'VACSICK EST'!L$50))</f>
        <v>68.73344772109138</v>
      </c>
      <c r="R146" s="33">
        <f>IF(Q146="","",($C146*'VACSICK EST'!M$50))</f>
        <v>65.897750511247452</v>
      </c>
      <c r="S146" s="33">
        <f>IF(R146="","",($C146*'VACSICK EST'!N$50))</f>
        <v>131.98062814514901</v>
      </c>
    </row>
    <row r="147" spans="1:19" x14ac:dyDescent="0.25">
      <c r="A147" s="39" t="s">
        <v>47</v>
      </c>
      <c r="B147" s="39" t="s">
        <v>95</v>
      </c>
      <c r="C147" s="44">
        <v>160</v>
      </c>
      <c r="E147" s="11" t="str">
        <f t="shared" ref="E147" si="838">IF($B147="","","Union-Hrly - Sick Time Hours")</f>
        <v>Union-Hrly - Sick Time Hours</v>
      </c>
      <c r="F147" s="11">
        <f t="shared" ca="1" si="808"/>
        <v>2020</v>
      </c>
      <c r="G147" s="11" t="str">
        <f t="shared" si="806"/>
        <v>002840</v>
      </c>
      <c r="H147" s="33">
        <f>IF(G147="","",($C147*'VACSICK EST'!C$30))</f>
        <v>20.08251915948993</v>
      </c>
      <c r="I147" s="33">
        <f>IF(H147="","",($C147*'VACSICK EST'!D$30))</f>
        <v>17.301851438158501</v>
      </c>
      <c r="J147" s="33">
        <f>IF(I147="","",($C147*'VACSICK EST'!E$30))</f>
        <v>15.946531231906194</v>
      </c>
      <c r="K147" s="33">
        <f>IF(J147="","",($C147*'VACSICK EST'!F$30))</f>
        <v>14.1250917512754</v>
      </c>
      <c r="L147" s="33">
        <f>IF(K147="","",($C147*'VACSICK EST'!G$30))</f>
        <v>11.712796852418359</v>
      </c>
      <c r="M147" s="33">
        <f>IF(L147="","",($C147*'VACSICK EST'!H$30))</f>
        <v>10.871739695362969</v>
      </c>
      <c r="N147" s="33">
        <f>IF(M147="","",($C147*'VACSICK EST'!I$30))</f>
        <v>11.658088017397411</v>
      </c>
      <c r="O147" s="33">
        <f>IF(N147="","",($C147*'VACSICK EST'!J$30))</f>
        <v>12.52978212206453</v>
      </c>
      <c r="P147" s="33">
        <f>IF(O147="","",($C147*'VACSICK EST'!K$30))</f>
        <v>11.560341565493315</v>
      </c>
      <c r="Q147" s="33">
        <f>IF(P147="","",($C147*'VACSICK EST'!L$30))</f>
        <v>11.423934203507748</v>
      </c>
      <c r="R147" s="33">
        <f>IF(Q147="","",($C147*'VACSICK EST'!M$30))</f>
        <v>10.649257099611111</v>
      </c>
      <c r="S147" s="33">
        <f>IF(R147="","",($C147*'VACSICK EST'!N$30))</f>
        <v>12.138066863314535</v>
      </c>
    </row>
    <row r="148" spans="1:19" x14ac:dyDescent="0.25">
      <c r="A148" s="39" t="s">
        <v>48</v>
      </c>
      <c r="B148" s="39" t="s">
        <v>93</v>
      </c>
      <c r="C148" s="44">
        <v>9</v>
      </c>
      <c r="E148" s="11" t="str">
        <f t="shared" ref="E148" si="839">IF($B148="","","Union-Hrly - Headcount")</f>
        <v>Union-Hrly - Headcount</v>
      </c>
      <c r="F148" s="11">
        <f t="shared" ca="1" si="808"/>
        <v>2020</v>
      </c>
      <c r="G148" s="11" t="str">
        <f t="shared" si="806"/>
        <v>003030</v>
      </c>
      <c r="H148" s="13">
        <f t="shared" ref="H148" si="840">IF(G148="","",(IF($C148=0,0,$C148)))</f>
        <v>9</v>
      </c>
      <c r="I148" s="13">
        <f t="shared" ref="I148" si="841">IF(H148="","",(IF($C148=0,0,$C148)))</f>
        <v>9</v>
      </c>
      <c r="J148" s="13">
        <f t="shared" ref="J148" si="842">IF(I148="","",(IF($C148=0,0,$C148)))</f>
        <v>9</v>
      </c>
      <c r="K148" s="13">
        <f t="shared" ref="K148" si="843">IF(J148="","",(IF($C148=0,0,$C148)))</f>
        <v>9</v>
      </c>
      <c r="L148" s="13">
        <f t="shared" ref="L148" si="844">IF(K148="","",(IF($C148=0,0,$C148)))</f>
        <v>9</v>
      </c>
      <c r="M148" s="13">
        <f t="shared" ref="M148" si="845">IF(L148="","",(IF($C148=0,0,$C148)))</f>
        <v>9</v>
      </c>
      <c r="N148" s="13">
        <f t="shared" ref="N148" si="846">IF(M148="","",(IF($C148=0,0,$C148)))</f>
        <v>9</v>
      </c>
      <c r="O148" s="13">
        <f t="shared" ref="O148" si="847">IF(N148="","",(IF($C148=0,0,$C148)))</f>
        <v>9</v>
      </c>
      <c r="P148" s="13">
        <f t="shared" ref="P148" si="848">IF(O148="","",(IF($C148=0,0,$C148)))</f>
        <v>9</v>
      </c>
      <c r="Q148" s="13">
        <f t="shared" ref="Q148" si="849">IF(P148="","",(IF($C148=0,0,$C148)))</f>
        <v>9</v>
      </c>
      <c r="R148" s="13">
        <f t="shared" ref="R148" si="850">IF(Q148="","",(IF($C148=0,0,$C148)))</f>
        <v>9</v>
      </c>
      <c r="S148" s="13">
        <f t="shared" ref="S148" si="851">IF(R148="","",(IF($C148=0,0,$C148)))</f>
        <v>9</v>
      </c>
    </row>
    <row r="149" spans="1:19" x14ac:dyDescent="0.25">
      <c r="A149" s="39" t="s">
        <v>48</v>
      </c>
      <c r="B149" s="39" t="s">
        <v>92</v>
      </c>
      <c r="C149" s="44">
        <v>32.994444444444447</v>
      </c>
      <c r="E149" s="11" t="str">
        <f t="shared" ref="E149" si="852">IF($B149="","","Union-Hrly - Avg Hourly Rate")</f>
        <v>Union-Hrly - Avg Hourly Rate</v>
      </c>
      <c r="F149" s="11">
        <f t="shared" ca="1" si="808"/>
        <v>2020</v>
      </c>
      <c r="G149" s="11" t="str">
        <f t="shared" si="806"/>
        <v>003030</v>
      </c>
      <c r="H149" s="12">
        <f t="shared" ref="H149" si="853">IF(G149="","",(IF(C149=0,0,C149)*$G$4*$H$4*$I$4*$J$4*$K$4))</f>
        <v>38.24960404037612</v>
      </c>
      <c r="I149" s="12">
        <f t="shared" ref="I149" si="854">IF(H149="","",(+H149))</f>
        <v>38.24960404037612</v>
      </c>
      <c r="J149" s="12">
        <f t="shared" ref="J149" si="855">IF(I149="","",(+I149))</f>
        <v>38.24960404037612</v>
      </c>
      <c r="K149" s="12">
        <f t="shared" ref="K149" si="856">IF(J149="","",(+J149))</f>
        <v>38.24960404037612</v>
      </c>
      <c r="L149" s="12">
        <f t="shared" ref="L149" si="857">IF(K149="","",(+K149))</f>
        <v>38.24960404037612</v>
      </c>
      <c r="M149" s="12">
        <f t="shared" ref="M149" si="858">IF(L149="","",(+L149))</f>
        <v>38.24960404037612</v>
      </c>
      <c r="N149" s="12">
        <f t="shared" ref="N149" si="859">IF(M149="","",(+M149))</f>
        <v>38.24960404037612</v>
      </c>
      <c r="O149" s="12">
        <f t="shared" ref="O149" si="860">IF(N149="","",(+N149))</f>
        <v>38.24960404037612</v>
      </c>
      <c r="P149" s="12">
        <f t="shared" ref="P149" si="861">IF(O149="","",(+O149))</f>
        <v>38.24960404037612</v>
      </c>
      <c r="Q149" s="12">
        <f t="shared" ref="Q149" si="862">IF(P149="","",(+P149))</f>
        <v>38.24960404037612</v>
      </c>
      <c r="R149" s="12">
        <f t="shared" ref="R149" si="863">IF(Q149="","",+Q149*$R$6)</f>
        <v>39.397092161587402</v>
      </c>
      <c r="S149" s="12">
        <f t="shared" ref="S149" si="864">IF(R149="","",+R149)</f>
        <v>39.397092161587402</v>
      </c>
    </row>
    <row r="150" spans="1:19" x14ac:dyDescent="0.25">
      <c r="A150" s="39" t="s">
        <v>48</v>
      </c>
      <c r="B150" s="39" t="s">
        <v>169</v>
      </c>
      <c r="C150" s="44"/>
      <c r="E150" s="11" t="str">
        <f t="shared" ref="E150" si="865">IF($B150="","","Union-Hrly - Other Offdty hrs/emp")</f>
        <v>Union-Hrly - Other Offdty hrs/emp</v>
      </c>
      <c r="F150" s="11">
        <f t="shared" ca="1" si="808"/>
        <v>2020</v>
      </c>
      <c r="G150" s="11" t="str">
        <f t="shared" si="806"/>
        <v>003030</v>
      </c>
      <c r="H150" s="36">
        <f t="shared" ref="H150:S150" si="866">IF(G150="","",IF(H$7="FEB",8,0))</f>
        <v>0</v>
      </c>
      <c r="I150" s="36">
        <f t="shared" si="866"/>
        <v>8</v>
      </c>
      <c r="J150" s="36">
        <f t="shared" si="866"/>
        <v>0</v>
      </c>
      <c r="K150" s="36">
        <f t="shared" si="866"/>
        <v>0</v>
      </c>
      <c r="L150" s="36">
        <f t="shared" si="866"/>
        <v>0</v>
      </c>
      <c r="M150" s="36">
        <f t="shared" si="866"/>
        <v>0</v>
      </c>
      <c r="N150" s="36">
        <f t="shared" si="866"/>
        <v>0</v>
      </c>
      <c r="O150" s="36">
        <f t="shared" si="866"/>
        <v>0</v>
      </c>
      <c r="P150" s="36">
        <f t="shared" si="866"/>
        <v>0</v>
      </c>
      <c r="Q150" s="36">
        <f t="shared" si="866"/>
        <v>0</v>
      </c>
      <c r="R150" s="36">
        <f t="shared" si="866"/>
        <v>0</v>
      </c>
      <c r="S150" s="36">
        <f t="shared" si="866"/>
        <v>0</v>
      </c>
    </row>
    <row r="151" spans="1:19" x14ac:dyDescent="0.25">
      <c r="A151" s="39" t="s">
        <v>48</v>
      </c>
      <c r="B151" s="39" t="s">
        <v>143</v>
      </c>
      <c r="C151" s="44">
        <v>1280</v>
      </c>
      <c r="E151" s="11" t="str">
        <f t="shared" ref="E151" si="867">IF($B151="","","Union-Hrly - Vacation Hours")</f>
        <v>Union-Hrly - Vacation Hours</v>
      </c>
      <c r="F151" s="11">
        <f t="shared" ca="1" si="808"/>
        <v>2020</v>
      </c>
      <c r="G151" s="11" t="str">
        <f t="shared" si="806"/>
        <v>003030</v>
      </c>
      <c r="H151" s="33">
        <f>IF(G151="","",($C151*'VACSICK EST'!C$50))</f>
        <v>54.167722078894641</v>
      </c>
      <c r="I151" s="33">
        <f>IF(H151="","",($C151*'VACSICK EST'!D$50))</f>
        <v>57.722794846790357</v>
      </c>
      <c r="J151" s="33">
        <f>IF(I151="","",($C151*'VACSICK EST'!E$50))</f>
        <v>61.277867614686066</v>
      </c>
      <c r="K151" s="33">
        <f>IF(J151="","",($C151*'VACSICK EST'!F$50))</f>
        <v>89.088543531125396</v>
      </c>
      <c r="L151" s="33">
        <f>IF(K151="","",($C151*'VACSICK EST'!G$50))</f>
        <v>111.28694457131337</v>
      </c>
      <c r="M151" s="33">
        <f>IF(L151="","",($C151*'VACSICK EST'!H$50))</f>
        <v>125.72001333152288</v>
      </c>
      <c r="N151" s="33">
        <f>IF(M151="","",($C151*'VACSICK EST'!I$50))</f>
        <v>145.49991153464757</v>
      </c>
      <c r="O151" s="33">
        <f>IF(N151="","",($C151*'VACSICK EST'!J$50))</f>
        <v>98.501322865619073</v>
      </c>
      <c r="P151" s="33">
        <f>IF(O151="","",($C151*'VACSICK EST'!K$50))</f>
        <v>87.704435200158002</v>
      </c>
      <c r="Q151" s="33">
        <f>IF(P151="","",($C151*'VACSICK EST'!L$50))</f>
        <v>115.7615961618381</v>
      </c>
      <c r="R151" s="33">
        <f>IF(Q151="","",($C151*'VACSICK EST'!M$50))</f>
        <v>110.98568507157465</v>
      </c>
      <c r="S151" s="33">
        <f>IF(R151="","",($C151*'VACSICK EST'!N$50))</f>
        <v>222.28316319182991</v>
      </c>
    </row>
    <row r="152" spans="1:19" x14ac:dyDescent="0.25">
      <c r="A152" s="39" t="s">
        <v>48</v>
      </c>
      <c r="B152" s="39" t="s">
        <v>95</v>
      </c>
      <c r="C152" s="44">
        <v>360</v>
      </c>
      <c r="E152" s="11" t="str">
        <f t="shared" ref="E152" si="868">IF($B152="","","Union-Hrly - Sick Time Hours")</f>
        <v>Union-Hrly - Sick Time Hours</v>
      </c>
      <c r="F152" s="11">
        <f t="shared" ca="1" si="808"/>
        <v>2020</v>
      </c>
      <c r="G152" s="11" t="str">
        <f t="shared" si="806"/>
        <v>003030</v>
      </c>
      <c r="H152" s="33">
        <f>IF(G152="","",($C152*'VACSICK EST'!C$30))</f>
        <v>45.185668108852347</v>
      </c>
      <c r="I152" s="33">
        <f>IF(H152="","",($C152*'VACSICK EST'!D$30))</f>
        <v>38.929165735856621</v>
      </c>
      <c r="J152" s="33">
        <f>IF(I152="","",($C152*'VACSICK EST'!E$30))</f>
        <v>35.879695271788933</v>
      </c>
      <c r="K152" s="33">
        <f>IF(J152="","",($C152*'VACSICK EST'!F$30))</f>
        <v>31.781456440369652</v>
      </c>
      <c r="L152" s="33">
        <f>IF(K152="","",($C152*'VACSICK EST'!G$30))</f>
        <v>26.353792917941309</v>
      </c>
      <c r="M152" s="33">
        <f>IF(L152="","",($C152*'VACSICK EST'!H$30))</f>
        <v>24.461414314566682</v>
      </c>
      <c r="N152" s="33">
        <f>IF(M152="","",($C152*'VACSICK EST'!I$30))</f>
        <v>26.230698039144173</v>
      </c>
      <c r="O152" s="33">
        <f>IF(N152="","",($C152*'VACSICK EST'!J$30))</f>
        <v>28.192009774645193</v>
      </c>
      <c r="P152" s="33">
        <f>IF(O152="","",($C152*'VACSICK EST'!K$30))</f>
        <v>26.01076852235996</v>
      </c>
      <c r="Q152" s="33">
        <f>IF(P152="","",($C152*'VACSICK EST'!L$30))</f>
        <v>25.703851957892432</v>
      </c>
      <c r="R152" s="33">
        <f>IF(Q152="","",($C152*'VACSICK EST'!M$30))</f>
        <v>23.960828474125002</v>
      </c>
      <c r="S152" s="33">
        <f>IF(R152="","",($C152*'VACSICK EST'!N$30))</f>
        <v>27.3106504424577</v>
      </c>
    </row>
    <row r="153" spans="1:19" x14ac:dyDescent="0.25">
      <c r="A153" s="39" t="s">
        <v>49</v>
      </c>
      <c r="B153" s="39" t="s">
        <v>93</v>
      </c>
      <c r="C153" s="44">
        <v>7</v>
      </c>
      <c r="E153" s="11" t="str">
        <f t="shared" ref="E153" si="869">IF($B153="","","Union-Hrly - Headcount")</f>
        <v>Union-Hrly - Headcount</v>
      </c>
      <c r="F153" s="11">
        <f t="shared" ca="1" si="808"/>
        <v>2020</v>
      </c>
      <c r="G153" s="11" t="str">
        <f t="shared" si="806"/>
        <v>003110</v>
      </c>
      <c r="H153" s="13">
        <f t="shared" ref="H153" si="870">IF(G153="","",(IF($C153=0,0,$C153)))</f>
        <v>7</v>
      </c>
      <c r="I153" s="13">
        <f t="shared" ref="I153" si="871">IF(H153="","",(IF($C153=0,0,$C153)))</f>
        <v>7</v>
      </c>
      <c r="J153" s="13">
        <f t="shared" ref="J153" si="872">IF(I153="","",(IF($C153=0,0,$C153)))</f>
        <v>7</v>
      </c>
      <c r="K153" s="13">
        <f t="shared" ref="K153" si="873">IF(J153="","",(IF($C153=0,0,$C153)))</f>
        <v>7</v>
      </c>
      <c r="L153" s="13">
        <f t="shared" ref="L153" si="874">IF(K153="","",(IF($C153=0,0,$C153)))</f>
        <v>7</v>
      </c>
      <c r="M153" s="13">
        <f t="shared" ref="M153" si="875">IF(L153="","",(IF($C153=0,0,$C153)))</f>
        <v>7</v>
      </c>
      <c r="N153" s="13">
        <f t="shared" ref="N153" si="876">IF(M153="","",(IF($C153=0,0,$C153)))</f>
        <v>7</v>
      </c>
      <c r="O153" s="13">
        <f t="shared" ref="O153" si="877">IF(N153="","",(IF($C153=0,0,$C153)))</f>
        <v>7</v>
      </c>
      <c r="P153" s="13">
        <f t="shared" ref="P153" si="878">IF(O153="","",(IF($C153=0,0,$C153)))</f>
        <v>7</v>
      </c>
      <c r="Q153" s="13">
        <f t="shared" ref="Q153" si="879">IF(P153="","",(IF($C153=0,0,$C153)))</f>
        <v>7</v>
      </c>
      <c r="R153" s="13">
        <f t="shared" ref="R153" si="880">IF(Q153="","",(IF($C153=0,0,$C153)))</f>
        <v>7</v>
      </c>
      <c r="S153" s="13">
        <f t="shared" ref="S153" si="881">IF(R153="","",(IF($C153=0,0,$C153)))</f>
        <v>7</v>
      </c>
    </row>
    <row r="154" spans="1:19" x14ac:dyDescent="0.25">
      <c r="A154" s="39" t="s">
        <v>49</v>
      </c>
      <c r="B154" s="39" t="s">
        <v>92</v>
      </c>
      <c r="C154" s="44">
        <v>30.488571428571429</v>
      </c>
      <c r="E154" s="11" t="str">
        <f t="shared" ref="E154" si="882">IF($B154="","","Union-Hrly - Avg Hourly Rate")</f>
        <v>Union-Hrly - Avg Hourly Rate</v>
      </c>
      <c r="F154" s="11">
        <f t="shared" ca="1" si="808"/>
        <v>2020</v>
      </c>
      <c r="G154" s="11" t="str">
        <f t="shared" si="806"/>
        <v>003110</v>
      </c>
      <c r="H154" s="12">
        <f t="shared" ref="H154" si="883">IF(G154="","",(IF(C154=0,0,C154)*$G$4*$H$4*$I$4*$J$4*$K$4))</f>
        <v>35.34461041958658</v>
      </c>
      <c r="I154" s="12">
        <f t="shared" ref="I154" si="884">IF(H154="","",(+H154))</f>
        <v>35.34461041958658</v>
      </c>
      <c r="J154" s="12">
        <f t="shared" ref="J154" si="885">IF(I154="","",(+I154))</f>
        <v>35.34461041958658</v>
      </c>
      <c r="K154" s="12">
        <f t="shared" ref="K154" si="886">IF(J154="","",(+J154))</f>
        <v>35.34461041958658</v>
      </c>
      <c r="L154" s="12">
        <f t="shared" ref="L154" si="887">IF(K154="","",(+K154))</f>
        <v>35.34461041958658</v>
      </c>
      <c r="M154" s="12">
        <f t="shared" ref="M154" si="888">IF(L154="","",(+L154))</f>
        <v>35.34461041958658</v>
      </c>
      <c r="N154" s="12">
        <f t="shared" ref="N154" si="889">IF(M154="","",(+M154))</f>
        <v>35.34461041958658</v>
      </c>
      <c r="O154" s="12">
        <f t="shared" ref="O154" si="890">IF(N154="","",(+N154))</f>
        <v>35.34461041958658</v>
      </c>
      <c r="P154" s="12">
        <f t="shared" ref="P154" si="891">IF(O154="","",(+O154))</f>
        <v>35.34461041958658</v>
      </c>
      <c r="Q154" s="12">
        <f t="shared" ref="Q154" si="892">IF(P154="","",(+P154))</f>
        <v>35.34461041958658</v>
      </c>
      <c r="R154" s="12">
        <f t="shared" ref="R154" si="893">IF(Q154="","",+Q154*$R$6)</f>
        <v>36.404948732174176</v>
      </c>
      <c r="S154" s="12">
        <f t="shared" ref="S154" si="894">IF(R154="","",+R154)</f>
        <v>36.404948732174176</v>
      </c>
    </row>
    <row r="155" spans="1:19" x14ac:dyDescent="0.25">
      <c r="A155" s="39" t="s">
        <v>49</v>
      </c>
      <c r="B155" s="39" t="s">
        <v>169</v>
      </c>
      <c r="C155" s="44"/>
      <c r="E155" s="11" t="str">
        <f t="shared" ref="E155" si="895">IF($B155="","","Union-Hrly - Other Offdty hrs/emp")</f>
        <v>Union-Hrly - Other Offdty hrs/emp</v>
      </c>
      <c r="F155" s="11">
        <f t="shared" ca="1" si="808"/>
        <v>2020</v>
      </c>
      <c r="G155" s="11" t="str">
        <f t="shared" si="806"/>
        <v>003110</v>
      </c>
      <c r="H155" s="36">
        <f t="shared" ref="H155:S155" si="896">IF(G155="","",IF(H$7="FEB",8,0))</f>
        <v>0</v>
      </c>
      <c r="I155" s="36">
        <f t="shared" si="896"/>
        <v>8</v>
      </c>
      <c r="J155" s="36">
        <f t="shared" si="896"/>
        <v>0</v>
      </c>
      <c r="K155" s="36">
        <f t="shared" si="896"/>
        <v>0</v>
      </c>
      <c r="L155" s="36">
        <f t="shared" si="896"/>
        <v>0</v>
      </c>
      <c r="M155" s="36">
        <f t="shared" si="896"/>
        <v>0</v>
      </c>
      <c r="N155" s="36">
        <f t="shared" si="896"/>
        <v>0</v>
      </c>
      <c r="O155" s="36">
        <f t="shared" si="896"/>
        <v>0</v>
      </c>
      <c r="P155" s="36">
        <f t="shared" si="896"/>
        <v>0</v>
      </c>
      <c r="Q155" s="36">
        <f t="shared" si="896"/>
        <v>0</v>
      </c>
      <c r="R155" s="36">
        <f t="shared" si="896"/>
        <v>0</v>
      </c>
      <c r="S155" s="36">
        <f t="shared" si="896"/>
        <v>0</v>
      </c>
    </row>
    <row r="156" spans="1:19" x14ac:dyDescent="0.25">
      <c r="A156" s="39" t="s">
        <v>49</v>
      </c>
      <c r="B156" s="39" t="s">
        <v>143</v>
      </c>
      <c r="C156" s="44">
        <v>1160</v>
      </c>
      <c r="E156" s="11" t="str">
        <f t="shared" ref="E156" si="897">IF($B156="","","Union-Hrly - Vacation Hours")</f>
        <v>Union-Hrly - Vacation Hours</v>
      </c>
      <c r="F156" s="11">
        <f t="shared" ca="1" si="808"/>
        <v>2020</v>
      </c>
      <c r="G156" s="11" t="str">
        <f t="shared" si="806"/>
        <v>003110</v>
      </c>
      <c r="H156" s="33">
        <f>IF(G156="","",($C156*'VACSICK EST'!C$50))</f>
        <v>49.089498133998262</v>
      </c>
      <c r="I156" s="33">
        <f>IF(H156="","",($C156*'VACSICK EST'!D$50))</f>
        <v>52.31128282990376</v>
      </c>
      <c r="J156" s="33">
        <f>IF(I156="","",($C156*'VACSICK EST'!E$50))</f>
        <v>55.533067525809251</v>
      </c>
      <c r="K156" s="33">
        <f>IF(J156="","",($C156*'VACSICK EST'!F$50))</f>
        <v>80.736492575082394</v>
      </c>
      <c r="L156" s="33">
        <f>IF(K156="","",($C156*'VACSICK EST'!G$50))</f>
        <v>100.85379351775273</v>
      </c>
      <c r="M156" s="33">
        <f>IF(L156="","",($C156*'VACSICK EST'!H$50))</f>
        <v>113.93376208169261</v>
      </c>
      <c r="N156" s="33">
        <f>IF(M156="","",($C156*'VACSICK EST'!I$50))</f>
        <v>131.85929482827436</v>
      </c>
      <c r="O156" s="33">
        <f>IF(N156="","",($C156*'VACSICK EST'!J$50))</f>
        <v>89.266823846967284</v>
      </c>
      <c r="P156" s="33">
        <f>IF(O156="","",($C156*'VACSICK EST'!K$50))</f>
        <v>79.482144400143184</v>
      </c>
      <c r="Q156" s="33">
        <f>IF(P156="","",($C156*'VACSICK EST'!L$50))</f>
        <v>104.90894652166578</v>
      </c>
      <c r="R156" s="33">
        <f>IF(Q156="","",($C156*'VACSICK EST'!M$50))</f>
        <v>100.58077709611452</v>
      </c>
      <c r="S156" s="33">
        <f>IF(R156="","",($C156*'VACSICK EST'!N$50))</f>
        <v>201.44411664259584</v>
      </c>
    </row>
    <row r="157" spans="1:19" x14ac:dyDescent="0.25">
      <c r="A157" s="39" t="s">
        <v>49</v>
      </c>
      <c r="B157" s="39" t="s">
        <v>95</v>
      </c>
      <c r="C157" s="44">
        <v>280</v>
      </c>
      <c r="E157" s="11" t="str">
        <f t="shared" ref="E157" si="898">IF($B157="","","Union-Hrly - Sick Time Hours")</f>
        <v>Union-Hrly - Sick Time Hours</v>
      </c>
      <c r="F157" s="11">
        <f t="shared" ca="1" si="808"/>
        <v>2020</v>
      </c>
      <c r="G157" s="11" t="str">
        <f t="shared" si="806"/>
        <v>003110</v>
      </c>
      <c r="H157" s="33">
        <f>IF(G157="","",($C157*'VACSICK EST'!C$30))</f>
        <v>35.14440852910738</v>
      </c>
      <c r="I157" s="33">
        <f>IF(H157="","",($C157*'VACSICK EST'!D$30))</f>
        <v>30.278240016777374</v>
      </c>
      <c r="J157" s="33">
        <f>IF(I157="","",($C157*'VACSICK EST'!E$30))</f>
        <v>27.90642965583584</v>
      </c>
      <c r="K157" s="33">
        <f>IF(J157="","",($C157*'VACSICK EST'!F$30))</f>
        <v>24.718910564731949</v>
      </c>
      <c r="L157" s="33">
        <f>IF(K157="","",($C157*'VACSICK EST'!G$30))</f>
        <v>20.497394491732127</v>
      </c>
      <c r="M157" s="33">
        <f>IF(L157="","",($C157*'VACSICK EST'!H$30))</f>
        <v>19.025544466885197</v>
      </c>
      <c r="N157" s="33">
        <f>IF(M157="","",($C157*'VACSICK EST'!I$30))</f>
        <v>20.401654030445467</v>
      </c>
      <c r="O157" s="33">
        <f>IF(N157="","",($C157*'VACSICK EST'!J$30))</f>
        <v>21.927118713612927</v>
      </c>
      <c r="P157" s="33">
        <f>IF(O157="","",($C157*'VACSICK EST'!K$30))</f>
        <v>20.230597739613302</v>
      </c>
      <c r="Q157" s="33">
        <f>IF(P157="","",($C157*'VACSICK EST'!L$30))</f>
        <v>19.991884856138562</v>
      </c>
      <c r="R157" s="33">
        <f>IF(Q157="","",($C157*'VACSICK EST'!M$30))</f>
        <v>18.636199924319445</v>
      </c>
      <c r="S157" s="33">
        <f>IF(R157="","",($C157*'VACSICK EST'!N$30))</f>
        <v>21.241617010800436</v>
      </c>
    </row>
    <row r="158" spans="1:19" x14ac:dyDescent="0.25">
      <c r="A158" s="39" t="s">
        <v>50</v>
      </c>
      <c r="B158" s="39" t="s">
        <v>93</v>
      </c>
      <c r="C158" s="44">
        <v>20</v>
      </c>
      <c r="E158" s="11" t="str">
        <f t="shared" ref="E158" si="899">IF($B158="","","Union-Hrly - Headcount")</f>
        <v>Union-Hrly - Headcount</v>
      </c>
      <c r="F158" s="11">
        <f t="shared" ca="1" si="808"/>
        <v>2020</v>
      </c>
      <c r="G158" s="11" t="str">
        <f t="shared" si="806"/>
        <v>003160</v>
      </c>
      <c r="H158" s="13">
        <f t="shared" ref="H158" si="900">IF(G158="","",(IF($C158=0,0,$C158)))</f>
        <v>20</v>
      </c>
      <c r="I158" s="13">
        <f t="shared" ref="I158" si="901">IF(H158="","",(IF($C158=0,0,$C158)))</f>
        <v>20</v>
      </c>
      <c r="J158" s="13">
        <f t="shared" ref="J158" si="902">IF(I158="","",(IF($C158=0,0,$C158)))</f>
        <v>20</v>
      </c>
      <c r="K158" s="13">
        <f t="shared" ref="K158" si="903">IF(J158="","",(IF($C158=0,0,$C158)))</f>
        <v>20</v>
      </c>
      <c r="L158" s="13">
        <f t="shared" ref="L158" si="904">IF(K158="","",(IF($C158=0,0,$C158)))</f>
        <v>20</v>
      </c>
      <c r="M158" s="13">
        <f t="shared" ref="M158" si="905">IF(L158="","",(IF($C158=0,0,$C158)))</f>
        <v>20</v>
      </c>
      <c r="N158" s="13">
        <f t="shared" ref="N158" si="906">IF(M158="","",(IF($C158=0,0,$C158)))</f>
        <v>20</v>
      </c>
      <c r="O158" s="13">
        <f t="shared" ref="O158" si="907">IF(N158="","",(IF($C158=0,0,$C158)))</f>
        <v>20</v>
      </c>
      <c r="P158" s="13">
        <f t="shared" ref="P158" si="908">IF(O158="","",(IF($C158=0,0,$C158)))</f>
        <v>20</v>
      </c>
      <c r="Q158" s="13">
        <f t="shared" ref="Q158" si="909">IF(P158="","",(IF($C158=0,0,$C158)))</f>
        <v>20</v>
      </c>
      <c r="R158" s="13">
        <f t="shared" ref="R158" si="910">IF(Q158="","",(IF($C158=0,0,$C158)))</f>
        <v>20</v>
      </c>
      <c r="S158" s="13">
        <f t="shared" ref="S158" si="911">IF(R158="","",(IF($C158=0,0,$C158)))</f>
        <v>20</v>
      </c>
    </row>
    <row r="159" spans="1:19" x14ac:dyDescent="0.25">
      <c r="A159" s="39" t="s">
        <v>50</v>
      </c>
      <c r="B159" s="39" t="s">
        <v>92</v>
      </c>
      <c r="C159" s="44">
        <v>33.906499999999987</v>
      </c>
      <c r="E159" s="11" t="str">
        <f t="shared" ref="E159" si="912">IF($B159="","","Union-Hrly - Avg Hourly Rate")</f>
        <v>Union-Hrly - Avg Hourly Rate</v>
      </c>
      <c r="F159" s="11">
        <f t="shared" ca="1" si="808"/>
        <v>2020</v>
      </c>
      <c r="G159" s="11" t="str">
        <f t="shared" si="806"/>
        <v>003160</v>
      </c>
      <c r="H159" s="12">
        <f t="shared" ref="H159" si="913">IF(G159="","",(IF(C159=0,0,C159)*$G$4*$H$4*$I$4*$J$4*$K$4))</f>
        <v>39.306926400252948</v>
      </c>
      <c r="I159" s="12">
        <f t="shared" ref="I159" si="914">IF(H159="","",(+H159))</f>
        <v>39.306926400252948</v>
      </c>
      <c r="J159" s="12">
        <f t="shared" ref="J159" si="915">IF(I159="","",(+I159))</f>
        <v>39.306926400252948</v>
      </c>
      <c r="K159" s="12">
        <f t="shared" ref="K159" si="916">IF(J159="","",(+J159))</f>
        <v>39.306926400252948</v>
      </c>
      <c r="L159" s="12">
        <f t="shared" ref="L159" si="917">IF(K159="","",(+K159))</f>
        <v>39.306926400252948</v>
      </c>
      <c r="M159" s="12">
        <f t="shared" ref="M159" si="918">IF(L159="","",(+L159))</f>
        <v>39.306926400252948</v>
      </c>
      <c r="N159" s="12">
        <f t="shared" ref="N159" si="919">IF(M159="","",(+M159))</f>
        <v>39.306926400252948</v>
      </c>
      <c r="O159" s="12">
        <f t="shared" ref="O159" si="920">IF(N159="","",(+N159))</f>
        <v>39.306926400252948</v>
      </c>
      <c r="P159" s="12">
        <f t="shared" ref="P159" si="921">IF(O159="","",(+O159))</f>
        <v>39.306926400252948</v>
      </c>
      <c r="Q159" s="12">
        <f t="shared" ref="Q159" si="922">IF(P159="","",(+P159))</f>
        <v>39.306926400252948</v>
      </c>
      <c r="R159" s="12">
        <f t="shared" ref="R159" si="923">IF(Q159="","",+Q159*$R$6)</f>
        <v>40.486134192260536</v>
      </c>
      <c r="S159" s="12">
        <f t="shared" ref="S159" si="924">IF(R159="","",+R159)</f>
        <v>40.486134192260536</v>
      </c>
    </row>
    <row r="160" spans="1:19" x14ac:dyDescent="0.25">
      <c r="A160" s="39" t="s">
        <v>50</v>
      </c>
      <c r="B160" s="39" t="s">
        <v>169</v>
      </c>
      <c r="C160" s="44"/>
      <c r="E160" s="11" t="str">
        <f t="shared" ref="E160" si="925">IF($B160="","","Union-Hrly - Other Offdty hrs/emp")</f>
        <v>Union-Hrly - Other Offdty hrs/emp</v>
      </c>
      <c r="F160" s="11">
        <f t="shared" ca="1" si="808"/>
        <v>2020</v>
      </c>
      <c r="G160" s="11" t="str">
        <f t="shared" si="806"/>
        <v>003160</v>
      </c>
      <c r="H160" s="36">
        <f t="shared" ref="H160:S160" si="926">IF(G160="","",IF(H$7="FEB",8,0))</f>
        <v>0</v>
      </c>
      <c r="I160" s="36">
        <f t="shared" si="926"/>
        <v>8</v>
      </c>
      <c r="J160" s="36">
        <f t="shared" si="926"/>
        <v>0</v>
      </c>
      <c r="K160" s="36">
        <f t="shared" si="926"/>
        <v>0</v>
      </c>
      <c r="L160" s="36">
        <f t="shared" si="926"/>
        <v>0</v>
      </c>
      <c r="M160" s="36">
        <f t="shared" si="926"/>
        <v>0</v>
      </c>
      <c r="N160" s="36">
        <f t="shared" si="926"/>
        <v>0</v>
      </c>
      <c r="O160" s="36">
        <f t="shared" si="926"/>
        <v>0</v>
      </c>
      <c r="P160" s="36">
        <f t="shared" si="926"/>
        <v>0</v>
      </c>
      <c r="Q160" s="36">
        <f t="shared" si="926"/>
        <v>0</v>
      </c>
      <c r="R160" s="36">
        <f t="shared" si="926"/>
        <v>0</v>
      </c>
      <c r="S160" s="36">
        <f t="shared" si="926"/>
        <v>0</v>
      </c>
    </row>
    <row r="161" spans="1:19" x14ac:dyDescent="0.25">
      <c r="A161" s="39" t="s">
        <v>50</v>
      </c>
      <c r="B161" s="39" t="s">
        <v>143</v>
      </c>
      <c r="C161" s="44">
        <v>3120</v>
      </c>
      <c r="E161" s="11" t="str">
        <f t="shared" ref="E161" si="927">IF($B161="","","Union-Hrly - Vacation Hours")</f>
        <v>Union-Hrly - Vacation Hours</v>
      </c>
      <c r="F161" s="11">
        <f t="shared" ca="1" si="808"/>
        <v>2020</v>
      </c>
      <c r="G161" s="11" t="str">
        <f t="shared" si="806"/>
        <v>003160</v>
      </c>
      <c r="H161" s="33">
        <f>IF(G161="","",($C161*'VACSICK EST'!C$50))</f>
        <v>132.03382256730569</v>
      </c>
      <c r="I161" s="33">
        <f>IF(H161="","",($C161*'VACSICK EST'!D$50))</f>
        <v>140.69931243905148</v>
      </c>
      <c r="J161" s="33">
        <f>IF(I161="","",($C161*'VACSICK EST'!E$50))</f>
        <v>149.3648023107973</v>
      </c>
      <c r="K161" s="33">
        <f>IF(J161="","",($C161*'VACSICK EST'!F$50))</f>
        <v>217.15332485711815</v>
      </c>
      <c r="L161" s="33">
        <f>IF(K161="","",($C161*'VACSICK EST'!G$50))</f>
        <v>271.26192739257635</v>
      </c>
      <c r="M161" s="33">
        <f>IF(L161="","",($C161*'VACSICK EST'!H$50))</f>
        <v>306.44253249558705</v>
      </c>
      <c r="N161" s="33">
        <f>IF(M161="","",($C161*'VACSICK EST'!I$50))</f>
        <v>354.65603436570342</v>
      </c>
      <c r="O161" s="33">
        <f>IF(N161="","",($C161*'VACSICK EST'!J$50))</f>
        <v>240.09697448494649</v>
      </c>
      <c r="P161" s="33">
        <f>IF(O161="","",($C161*'VACSICK EST'!K$50))</f>
        <v>213.77956080038513</v>
      </c>
      <c r="Q161" s="33">
        <f>IF(P161="","",($C161*'VACSICK EST'!L$50))</f>
        <v>282.16889064448037</v>
      </c>
      <c r="R161" s="33">
        <f>IF(Q161="","",($C161*'VACSICK EST'!M$50))</f>
        <v>270.52760736196319</v>
      </c>
      <c r="S161" s="33">
        <f>IF(R161="","",($C161*'VACSICK EST'!N$50))</f>
        <v>541.81521028008535</v>
      </c>
    </row>
    <row r="162" spans="1:19" x14ac:dyDescent="0.25">
      <c r="A162" s="39" t="s">
        <v>50</v>
      </c>
      <c r="B162" s="39" t="s">
        <v>95</v>
      </c>
      <c r="C162" s="44">
        <v>800</v>
      </c>
      <c r="E162" s="11" t="str">
        <f t="shared" ref="E162" si="928">IF($B162="","","Union-Hrly - Sick Time Hours")</f>
        <v>Union-Hrly - Sick Time Hours</v>
      </c>
      <c r="F162" s="11">
        <f t="shared" ca="1" si="808"/>
        <v>2020</v>
      </c>
      <c r="G162" s="11" t="str">
        <f t="shared" si="806"/>
        <v>003160</v>
      </c>
      <c r="H162" s="33">
        <f>IF(G162="","",($C162*'VACSICK EST'!C$30))</f>
        <v>100.41259579744965</v>
      </c>
      <c r="I162" s="33">
        <f>IF(H162="","",($C162*'VACSICK EST'!D$30))</f>
        <v>86.509257190792496</v>
      </c>
      <c r="J162" s="33">
        <f>IF(I162="","",($C162*'VACSICK EST'!E$30))</f>
        <v>79.732656159530961</v>
      </c>
      <c r="K162" s="33">
        <f>IF(J162="","",($C162*'VACSICK EST'!F$30))</f>
        <v>70.625458756377</v>
      </c>
      <c r="L162" s="33">
        <f>IF(K162="","",($C162*'VACSICK EST'!G$30))</f>
        <v>58.563984262091793</v>
      </c>
      <c r="M162" s="33">
        <f>IF(L162="","",($C162*'VACSICK EST'!H$30))</f>
        <v>54.358698476814851</v>
      </c>
      <c r="N162" s="33">
        <f>IF(M162="","",($C162*'VACSICK EST'!I$30))</f>
        <v>58.290440086987047</v>
      </c>
      <c r="O162" s="33">
        <f>IF(N162="","",($C162*'VACSICK EST'!J$30))</f>
        <v>62.648910610322652</v>
      </c>
      <c r="P162" s="33">
        <f>IF(O162="","",($C162*'VACSICK EST'!K$30))</f>
        <v>57.801707827466572</v>
      </c>
      <c r="Q162" s="33">
        <f>IF(P162="","",($C162*'VACSICK EST'!L$30))</f>
        <v>57.119671017538742</v>
      </c>
      <c r="R162" s="33">
        <f>IF(Q162="","",($C162*'VACSICK EST'!M$30))</f>
        <v>53.246285498055556</v>
      </c>
      <c r="S162" s="33">
        <f>IF(R162="","",($C162*'VACSICK EST'!N$30))</f>
        <v>60.690334316572667</v>
      </c>
    </row>
    <row r="163" spans="1:19" x14ac:dyDescent="0.25">
      <c r="A163" s="39" t="s">
        <v>52</v>
      </c>
      <c r="B163" s="39" t="s">
        <v>93</v>
      </c>
      <c r="C163" s="44">
        <v>32</v>
      </c>
      <c r="E163" s="11" t="str">
        <f t="shared" ref="E163" si="929">IF($B163="","","Union-Hrly - Headcount")</f>
        <v>Union-Hrly - Headcount</v>
      </c>
      <c r="F163" s="11">
        <f t="shared" ca="1" si="808"/>
        <v>2020</v>
      </c>
      <c r="G163" s="11" t="str">
        <f t="shared" si="806"/>
        <v>003300</v>
      </c>
      <c r="H163" s="13">
        <f t="shared" ref="H163" si="930">IF(G163="","",(IF($C163=0,0,$C163)))</f>
        <v>32</v>
      </c>
      <c r="I163" s="13">
        <f t="shared" ref="I163" si="931">IF(H163="","",(IF($C163=0,0,$C163)))</f>
        <v>32</v>
      </c>
      <c r="J163" s="13">
        <f t="shared" ref="J163" si="932">IF(I163="","",(IF($C163=0,0,$C163)))</f>
        <v>32</v>
      </c>
      <c r="K163" s="13">
        <f t="shared" ref="K163" si="933">IF(J163="","",(IF($C163=0,0,$C163)))</f>
        <v>32</v>
      </c>
      <c r="L163" s="13">
        <f t="shared" ref="L163" si="934">IF(K163="","",(IF($C163=0,0,$C163)))</f>
        <v>32</v>
      </c>
      <c r="M163" s="13">
        <f t="shared" ref="M163" si="935">IF(L163="","",(IF($C163=0,0,$C163)))</f>
        <v>32</v>
      </c>
      <c r="N163" s="13">
        <f t="shared" ref="N163" si="936">IF(M163="","",(IF($C163=0,0,$C163)))</f>
        <v>32</v>
      </c>
      <c r="O163" s="13">
        <f t="shared" ref="O163" si="937">IF(N163="","",(IF($C163=0,0,$C163)))</f>
        <v>32</v>
      </c>
      <c r="P163" s="13">
        <f t="shared" ref="P163" si="938">IF(O163="","",(IF($C163=0,0,$C163)))</f>
        <v>32</v>
      </c>
      <c r="Q163" s="13">
        <f t="shared" ref="Q163" si="939">IF(P163="","",(IF($C163=0,0,$C163)))</f>
        <v>32</v>
      </c>
      <c r="R163" s="13">
        <f t="shared" ref="R163" si="940">IF(Q163="","",(IF($C163=0,0,$C163)))</f>
        <v>32</v>
      </c>
      <c r="S163" s="13">
        <f t="shared" ref="S163" si="941">IF(R163="","",(IF($C163=0,0,$C163)))</f>
        <v>32</v>
      </c>
    </row>
    <row r="164" spans="1:19" x14ac:dyDescent="0.25">
      <c r="A164" s="39" t="s">
        <v>52</v>
      </c>
      <c r="B164" s="39" t="s">
        <v>92</v>
      </c>
      <c r="C164" s="44">
        <v>35.399062499999985</v>
      </c>
      <c r="E164" s="11" t="str">
        <f t="shared" ref="E164" si="942">IF($B164="","","Union-Hrly - Avg Hourly Rate")</f>
        <v>Union-Hrly - Avg Hourly Rate</v>
      </c>
      <c r="F164" s="11">
        <f t="shared" ca="1" si="808"/>
        <v>2020</v>
      </c>
      <c r="G164" s="11" t="str">
        <f t="shared" si="806"/>
        <v>003300</v>
      </c>
      <c r="H164" s="12">
        <f t="shared" ref="H164" si="943">IF(G164="","",(IF(C164=0,0,C164)*$G$4*$H$4*$I$4*$J$4*$K$4))</f>
        <v>41.037215410775332</v>
      </c>
      <c r="I164" s="12">
        <f t="shared" ref="I164" si="944">IF(H164="","",(+H164))</f>
        <v>41.037215410775332</v>
      </c>
      <c r="J164" s="12">
        <f t="shared" ref="J164" si="945">IF(I164="","",(+I164))</f>
        <v>41.037215410775332</v>
      </c>
      <c r="K164" s="12">
        <f t="shared" ref="K164" si="946">IF(J164="","",(+J164))</f>
        <v>41.037215410775332</v>
      </c>
      <c r="L164" s="12">
        <f t="shared" ref="L164" si="947">IF(K164="","",(+K164))</f>
        <v>41.037215410775332</v>
      </c>
      <c r="M164" s="12">
        <f t="shared" ref="M164" si="948">IF(L164="","",(+L164))</f>
        <v>41.037215410775332</v>
      </c>
      <c r="N164" s="12">
        <f t="shared" ref="N164" si="949">IF(M164="","",(+M164))</f>
        <v>41.037215410775332</v>
      </c>
      <c r="O164" s="12">
        <f t="shared" ref="O164" si="950">IF(N164="","",(+N164))</f>
        <v>41.037215410775332</v>
      </c>
      <c r="P164" s="12">
        <f t="shared" ref="P164" si="951">IF(O164="","",(+O164))</f>
        <v>41.037215410775332</v>
      </c>
      <c r="Q164" s="12">
        <f t="shared" ref="Q164" si="952">IF(P164="","",(+P164))</f>
        <v>41.037215410775332</v>
      </c>
      <c r="R164" s="12">
        <f t="shared" ref="R164" si="953">IF(Q164="","",+Q164*$R$6)</f>
        <v>42.268331873098596</v>
      </c>
      <c r="S164" s="12">
        <f t="shared" ref="S164" si="954">IF(R164="","",+R164)</f>
        <v>42.268331873098596</v>
      </c>
    </row>
    <row r="165" spans="1:19" x14ac:dyDescent="0.25">
      <c r="A165" s="39" t="s">
        <v>52</v>
      </c>
      <c r="B165" s="39" t="s">
        <v>169</v>
      </c>
      <c r="C165" s="44"/>
      <c r="E165" s="11" t="str">
        <f t="shared" ref="E165" si="955">IF($B165="","","Union-Hrly - Other Offdty hrs/emp")</f>
        <v>Union-Hrly - Other Offdty hrs/emp</v>
      </c>
      <c r="F165" s="11">
        <f t="shared" ca="1" si="808"/>
        <v>2020</v>
      </c>
      <c r="G165" s="11" t="str">
        <f t="shared" si="806"/>
        <v>003300</v>
      </c>
      <c r="H165" s="36">
        <f t="shared" ref="H165:S165" si="956">IF(G165="","",IF(H$7="FEB",8,0))</f>
        <v>0</v>
      </c>
      <c r="I165" s="36">
        <f t="shared" si="956"/>
        <v>8</v>
      </c>
      <c r="J165" s="36">
        <f t="shared" si="956"/>
        <v>0</v>
      </c>
      <c r="K165" s="36">
        <f t="shared" si="956"/>
        <v>0</v>
      </c>
      <c r="L165" s="36">
        <f t="shared" si="956"/>
        <v>0</v>
      </c>
      <c r="M165" s="36">
        <f t="shared" si="956"/>
        <v>0</v>
      </c>
      <c r="N165" s="36">
        <f t="shared" si="956"/>
        <v>0</v>
      </c>
      <c r="O165" s="36">
        <f t="shared" si="956"/>
        <v>0</v>
      </c>
      <c r="P165" s="36">
        <f t="shared" si="956"/>
        <v>0</v>
      </c>
      <c r="Q165" s="36">
        <f t="shared" si="956"/>
        <v>0</v>
      </c>
      <c r="R165" s="36">
        <f t="shared" si="956"/>
        <v>0</v>
      </c>
      <c r="S165" s="36">
        <f t="shared" si="956"/>
        <v>0</v>
      </c>
    </row>
    <row r="166" spans="1:19" x14ac:dyDescent="0.25">
      <c r="A166" s="39" t="s">
        <v>52</v>
      </c>
      <c r="B166" s="39" t="s">
        <v>143</v>
      </c>
      <c r="C166" s="44">
        <v>5160</v>
      </c>
      <c r="E166" s="11" t="str">
        <f t="shared" ref="E166" si="957">IF($B166="","","Union-Hrly - Vacation Hours")</f>
        <v>Union-Hrly - Vacation Hours</v>
      </c>
      <c r="F166" s="11">
        <f t="shared" ca="1" si="808"/>
        <v>2020</v>
      </c>
      <c r="G166" s="11" t="str">
        <f t="shared" si="806"/>
        <v>003300</v>
      </c>
      <c r="H166" s="33">
        <f>IF(G166="","",($C166*'VACSICK EST'!C$50))</f>
        <v>218.36362963054401</v>
      </c>
      <c r="I166" s="33">
        <f>IF(H166="","",($C166*'VACSICK EST'!D$50))</f>
        <v>232.69501672612364</v>
      </c>
      <c r="J166" s="33">
        <f>IF(I166="","",($C166*'VACSICK EST'!E$50))</f>
        <v>247.02640382170321</v>
      </c>
      <c r="K166" s="33">
        <f>IF(J166="","",($C166*'VACSICK EST'!F$50))</f>
        <v>359.13819110984929</v>
      </c>
      <c r="L166" s="33">
        <f>IF(K166="","",($C166*'VACSICK EST'!G$50))</f>
        <v>448.62549530310702</v>
      </c>
      <c r="M166" s="33">
        <f>IF(L166="","",($C166*'VACSICK EST'!H$50))</f>
        <v>506.80880374270163</v>
      </c>
      <c r="N166" s="33">
        <f>IF(M166="","",($C166*'VACSICK EST'!I$50))</f>
        <v>586.54651837404799</v>
      </c>
      <c r="O166" s="33">
        <f>IF(N166="","",($C166*'VACSICK EST'!J$50))</f>
        <v>397.08345780202689</v>
      </c>
      <c r="P166" s="33">
        <f>IF(O166="","",($C166*'VACSICK EST'!K$50))</f>
        <v>353.55850440063693</v>
      </c>
      <c r="Q166" s="33">
        <f>IF(P166="","",($C166*'VACSICK EST'!L$50))</f>
        <v>466.66393452740988</v>
      </c>
      <c r="R166" s="33">
        <f>IF(Q166="","",($C166*'VACSICK EST'!M$50))</f>
        <v>447.41104294478532</v>
      </c>
      <c r="S166" s="33">
        <f>IF(R166="","",($C166*'VACSICK EST'!N$50))</f>
        <v>896.07900161706436</v>
      </c>
    </row>
    <row r="167" spans="1:19" x14ac:dyDescent="0.25">
      <c r="A167" s="39" t="s">
        <v>52</v>
      </c>
      <c r="B167" s="39" t="s">
        <v>95</v>
      </c>
      <c r="C167" s="44">
        <v>1280</v>
      </c>
      <c r="E167" s="11" t="str">
        <f t="shared" ref="E167" si="958">IF($B167="","","Union-Hrly - Sick Time Hours")</f>
        <v>Union-Hrly - Sick Time Hours</v>
      </c>
      <c r="F167" s="11">
        <f t="shared" ca="1" si="808"/>
        <v>2020</v>
      </c>
      <c r="G167" s="11" t="str">
        <f t="shared" si="806"/>
        <v>003300</v>
      </c>
      <c r="H167" s="33">
        <f>IF(G167="","",($C167*'VACSICK EST'!C$30))</f>
        <v>160.66015327591944</v>
      </c>
      <c r="I167" s="33">
        <f>IF(H167="","",($C167*'VACSICK EST'!D$30))</f>
        <v>138.41481150526801</v>
      </c>
      <c r="J167" s="33">
        <f>IF(I167="","",($C167*'VACSICK EST'!E$30))</f>
        <v>127.57224985524955</v>
      </c>
      <c r="K167" s="33">
        <f>IF(J167="","",($C167*'VACSICK EST'!F$30))</f>
        <v>113.0007340102032</v>
      </c>
      <c r="L167" s="33">
        <f>IF(K167="","",($C167*'VACSICK EST'!G$30))</f>
        <v>93.702374819346872</v>
      </c>
      <c r="M167" s="33">
        <f>IF(L167="","",($C167*'VACSICK EST'!H$30))</f>
        <v>86.97391756290375</v>
      </c>
      <c r="N167" s="33">
        <f>IF(M167="","",($C167*'VACSICK EST'!I$30))</f>
        <v>93.264704139179287</v>
      </c>
      <c r="O167" s="33">
        <f>IF(N167="","",($C167*'VACSICK EST'!J$30))</f>
        <v>100.23825697651624</v>
      </c>
      <c r="P167" s="33">
        <f>IF(O167="","",($C167*'VACSICK EST'!K$30))</f>
        <v>92.482732523946524</v>
      </c>
      <c r="Q167" s="33">
        <f>IF(P167="","",($C167*'VACSICK EST'!L$30))</f>
        <v>91.391473628061988</v>
      </c>
      <c r="R167" s="33">
        <f>IF(Q167="","",($C167*'VACSICK EST'!M$30))</f>
        <v>85.194056796888887</v>
      </c>
      <c r="S167" s="33">
        <f>IF(R167="","",($C167*'VACSICK EST'!N$30))</f>
        <v>97.104534906516278</v>
      </c>
    </row>
    <row r="168" spans="1:19" x14ac:dyDescent="0.25">
      <c r="A168" s="39" t="s">
        <v>53</v>
      </c>
      <c r="B168" s="39" t="s">
        <v>93</v>
      </c>
      <c r="C168" s="44">
        <v>39</v>
      </c>
      <c r="E168" s="11" t="str">
        <f t="shared" ref="E168" si="959">IF($B168="","","Union-Hrly - Headcount")</f>
        <v>Union-Hrly - Headcount</v>
      </c>
      <c r="F168" s="11">
        <f t="shared" ca="1" si="808"/>
        <v>2020</v>
      </c>
      <c r="G168" s="11" t="str">
        <f t="shared" si="806"/>
        <v>003400</v>
      </c>
      <c r="H168" s="13">
        <f t="shared" ref="H168" si="960">IF(G168="","",(IF($C168=0,0,$C168)))</f>
        <v>39</v>
      </c>
      <c r="I168" s="13">
        <f t="shared" ref="I168" si="961">IF(H168="","",(IF($C168=0,0,$C168)))</f>
        <v>39</v>
      </c>
      <c r="J168" s="13">
        <f t="shared" ref="J168" si="962">IF(I168="","",(IF($C168=0,0,$C168)))</f>
        <v>39</v>
      </c>
      <c r="K168" s="13">
        <f t="shared" ref="K168" si="963">IF(J168="","",(IF($C168=0,0,$C168)))</f>
        <v>39</v>
      </c>
      <c r="L168" s="13">
        <f t="shared" ref="L168" si="964">IF(K168="","",(IF($C168=0,0,$C168)))</f>
        <v>39</v>
      </c>
      <c r="M168" s="13">
        <f t="shared" ref="M168" si="965">IF(L168="","",(IF($C168=0,0,$C168)))</f>
        <v>39</v>
      </c>
      <c r="N168" s="13">
        <f t="shared" ref="N168" si="966">IF(M168="","",(IF($C168=0,0,$C168)))</f>
        <v>39</v>
      </c>
      <c r="O168" s="13">
        <f t="shared" ref="O168" si="967">IF(N168="","",(IF($C168=0,0,$C168)))</f>
        <v>39</v>
      </c>
      <c r="P168" s="13">
        <f t="shared" ref="P168" si="968">IF(O168="","",(IF($C168=0,0,$C168)))</f>
        <v>39</v>
      </c>
      <c r="Q168" s="13">
        <f t="shared" ref="Q168" si="969">IF(P168="","",(IF($C168=0,0,$C168)))</f>
        <v>39</v>
      </c>
      <c r="R168" s="13">
        <f t="shared" ref="R168" si="970">IF(Q168="","",(IF($C168=0,0,$C168)))</f>
        <v>39</v>
      </c>
      <c r="S168" s="13">
        <f t="shared" ref="S168" si="971">IF(R168="","",(IF($C168=0,0,$C168)))</f>
        <v>39</v>
      </c>
    </row>
    <row r="169" spans="1:19" x14ac:dyDescent="0.25">
      <c r="A169" s="39" t="s">
        <v>53</v>
      </c>
      <c r="B169" s="39" t="s">
        <v>92</v>
      </c>
      <c r="C169" s="44">
        <v>34.712051282051256</v>
      </c>
      <c r="E169" s="11" t="str">
        <f t="shared" ref="E169" si="972">IF($B169="","","Union-Hrly - Avg Hourly Rate")</f>
        <v>Union-Hrly - Avg Hourly Rate</v>
      </c>
      <c r="F169" s="11">
        <f t="shared" ca="1" si="808"/>
        <v>2020</v>
      </c>
      <c r="G169" s="11" t="str">
        <f t="shared" si="806"/>
        <v>003400</v>
      </c>
      <c r="H169" s="12">
        <f t="shared" ref="H169" si="973">IF(G169="","",(IF(C169=0,0,C169)*$G$4*$H$4*$I$4*$J$4*$K$4))</f>
        <v>40.240781117054098</v>
      </c>
      <c r="I169" s="12">
        <f t="shared" ref="I169" si="974">IF(H169="","",(+H169))</f>
        <v>40.240781117054098</v>
      </c>
      <c r="J169" s="12">
        <f t="shared" ref="J169" si="975">IF(I169="","",(+I169))</f>
        <v>40.240781117054098</v>
      </c>
      <c r="K169" s="12">
        <f t="shared" ref="K169" si="976">IF(J169="","",(+J169))</f>
        <v>40.240781117054098</v>
      </c>
      <c r="L169" s="12">
        <f t="shared" ref="L169" si="977">IF(K169="","",(+K169))</f>
        <v>40.240781117054098</v>
      </c>
      <c r="M169" s="12">
        <f t="shared" ref="M169" si="978">IF(L169="","",(+L169))</f>
        <v>40.240781117054098</v>
      </c>
      <c r="N169" s="12">
        <f t="shared" ref="N169" si="979">IF(M169="","",(+M169))</f>
        <v>40.240781117054098</v>
      </c>
      <c r="O169" s="12">
        <f t="shared" ref="O169" si="980">IF(N169="","",(+N169))</f>
        <v>40.240781117054098</v>
      </c>
      <c r="P169" s="12">
        <f t="shared" ref="P169" si="981">IF(O169="","",(+O169))</f>
        <v>40.240781117054098</v>
      </c>
      <c r="Q169" s="12">
        <f t="shared" ref="Q169" si="982">IF(P169="","",(+P169))</f>
        <v>40.240781117054098</v>
      </c>
      <c r="R169" s="12">
        <f t="shared" ref="R169" si="983">IF(Q169="","",+Q169*$R$6)</f>
        <v>41.44800455056572</v>
      </c>
      <c r="S169" s="12">
        <f t="shared" ref="S169" si="984">IF(R169="","",+R169)</f>
        <v>41.44800455056572</v>
      </c>
    </row>
    <row r="170" spans="1:19" x14ac:dyDescent="0.25">
      <c r="A170" s="39" t="s">
        <v>53</v>
      </c>
      <c r="B170" s="39" t="s">
        <v>169</v>
      </c>
      <c r="C170" s="44"/>
      <c r="E170" s="11" t="str">
        <f t="shared" ref="E170" si="985">IF($B170="","","Union-Hrly - Other Offdty hrs/emp")</f>
        <v>Union-Hrly - Other Offdty hrs/emp</v>
      </c>
      <c r="F170" s="11">
        <f t="shared" ca="1" si="808"/>
        <v>2020</v>
      </c>
      <c r="G170" s="11" t="str">
        <f t="shared" si="806"/>
        <v>003400</v>
      </c>
      <c r="H170" s="36">
        <f t="shared" ref="H170:S170" si="986">IF(G170="","",IF(H$7="FEB",8,0))</f>
        <v>0</v>
      </c>
      <c r="I170" s="36">
        <f t="shared" si="986"/>
        <v>8</v>
      </c>
      <c r="J170" s="36">
        <f t="shared" si="986"/>
        <v>0</v>
      </c>
      <c r="K170" s="36">
        <f t="shared" si="986"/>
        <v>0</v>
      </c>
      <c r="L170" s="36">
        <f t="shared" si="986"/>
        <v>0</v>
      </c>
      <c r="M170" s="36">
        <f t="shared" si="986"/>
        <v>0</v>
      </c>
      <c r="N170" s="36">
        <f t="shared" si="986"/>
        <v>0</v>
      </c>
      <c r="O170" s="36">
        <f t="shared" si="986"/>
        <v>0</v>
      </c>
      <c r="P170" s="36">
        <f t="shared" si="986"/>
        <v>0</v>
      </c>
      <c r="Q170" s="36">
        <f t="shared" si="986"/>
        <v>0</v>
      </c>
      <c r="R170" s="36">
        <f t="shared" si="986"/>
        <v>0</v>
      </c>
      <c r="S170" s="36">
        <f t="shared" si="986"/>
        <v>0</v>
      </c>
    </row>
    <row r="171" spans="1:19" x14ac:dyDescent="0.25">
      <c r="A171" s="39" t="s">
        <v>53</v>
      </c>
      <c r="B171" s="39" t="s">
        <v>143</v>
      </c>
      <c r="C171" s="44">
        <v>6280</v>
      </c>
      <c r="E171" s="11" t="str">
        <f t="shared" ref="E171" si="987">IF($B171="","","Union-Hrly - Vacation Hours")</f>
        <v>Union-Hrly - Vacation Hours</v>
      </c>
      <c r="F171" s="11">
        <f t="shared" ca="1" si="808"/>
        <v>2020</v>
      </c>
      <c r="G171" s="11" t="str">
        <f t="shared" si="806"/>
        <v>003400</v>
      </c>
      <c r="H171" s="33">
        <f>IF(G171="","",($C171*'VACSICK EST'!C$50))</f>
        <v>265.7603864495768</v>
      </c>
      <c r="I171" s="33">
        <f>IF(H171="","",($C171*'VACSICK EST'!D$50))</f>
        <v>283.2024622170652</v>
      </c>
      <c r="J171" s="33">
        <f>IF(I171="","",($C171*'VACSICK EST'!E$50))</f>
        <v>300.64453798455349</v>
      </c>
      <c r="K171" s="33">
        <f>IF(J171="","",($C171*'VACSICK EST'!F$50))</f>
        <v>437.09066669958401</v>
      </c>
      <c r="L171" s="33">
        <f>IF(K171="","",($C171*'VACSICK EST'!G$50))</f>
        <v>546.00157180300619</v>
      </c>
      <c r="M171" s="33">
        <f>IF(L171="","",($C171*'VACSICK EST'!H$50))</f>
        <v>616.81381540778409</v>
      </c>
      <c r="N171" s="33">
        <f>IF(M171="","",($C171*'VACSICK EST'!I$50))</f>
        <v>713.85894096686457</v>
      </c>
      <c r="O171" s="33">
        <f>IF(N171="","",($C171*'VACSICK EST'!J$50))</f>
        <v>483.27211530944356</v>
      </c>
      <c r="P171" s="33">
        <f>IF(O171="","",($C171*'VACSICK EST'!K$50))</f>
        <v>430.29988520077518</v>
      </c>
      <c r="Q171" s="33">
        <f>IF(P171="","",($C171*'VACSICK EST'!L$50))</f>
        <v>567.95533116901822</v>
      </c>
      <c r="R171" s="33">
        <f>IF(Q171="","",($C171*'VACSICK EST'!M$50))</f>
        <v>544.52351738241316</v>
      </c>
      <c r="S171" s="33">
        <f>IF(R171="","",($C171*'VACSICK EST'!N$50))</f>
        <v>1090.5767694099154</v>
      </c>
    </row>
    <row r="172" spans="1:19" x14ac:dyDescent="0.25">
      <c r="A172" s="39" t="s">
        <v>53</v>
      </c>
      <c r="B172" s="39" t="s">
        <v>95</v>
      </c>
      <c r="C172" s="44">
        <v>1560</v>
      </c>
      <c r="E172" s="11" t="str">
        <f t="shared" ref="E172" si="988">IF($B172="","","Union-Hrly - Sick Time Hours")</f>
        <v>Union-Hrly - Sick Time Hours</v>
      </c>
      <c r="F172" s="11">
        <f t="shared" ca="1" si="808"/>
        <v>2020</v>
      </c>
      <c r="G172" s="11" t="str">
        <f t="shared" si="806"/>
        <v>003400</v>
      </c>
      <c r="H172" s="33">
        <f>IF(G172="","",($C172*'VACSICK EST'!C$30))</f>
        <v>195.80456180502682</v>
      </c>
      <c r="I172" s="33">
        <f>IF(H172="","",($C172*'VACSICK EST'!D$30))</f>
        <v>168.69305152204538</v>
      </c>
      <c r="J172" s="33">
        <f>IF(I172="","",($C172*'VACSICK EST'!E$30))</f>
        <v>155.47867951108537</v>
      </c>
      <c r="K172" s="33">
        <f>IF(J172="","",($C172*'VACSICK EST'!F$30))</f>
        <v>137.71964457493516</v>
      </c>
      <c r="L172" s="33">
        <f>IF(K172="","",($C172*'VACSICK EST'!G$30))</f>
        <v>114.199769311079</v>
      </c>
      <c r="M172" s="33">
        <f>IF(L172="","",($C172*'VACSICK EST'!H$30))</f>
        <v>105.99946202978896</v>
      </c>
      <c r="N172" s="33">
        <f>IF(M172="","",($C172*'VACSICK EST'!I$30))</f>
        <v>113.66635816962474</v>
      </c>
      <c r="O172" s="33">
        <f>IF(N172="","",($C172*'VACSICK EST'!J$30))</f>
        <v>122.16537569012917</v>
      </c>
      <c r="P172" s="33">
        <f>IF(O172="","",($C172*'VACSICK EST'!K$30))</f>
        <v>112.71333026355983</v>
      </c>
      <c r="Q172" s="33">
        <f>IF(P172="","",($C172*'VACSICK EST'!L$30))</f>
        <v>111.38335848420054</v>
      </c>
      <c r="R172" s="33">
        <f>IF(Q172="","",($C172*'VACSICK EST'!M$30))</f>
        <v>103.83025672120833</v>
      </c>
      <c r="S172" s="33">
        <f>IF(R172="","",($C172*'VACSICK EST'!N$30))</f>
        <v>118.3461519173167</v>
      </c>
    </row>
    <row r="173" spans="1:19" x14ac:dyDescent="0.25">
      <c r="A173" s="39" t="s">
        <v>54</v>
      </c>
      <c r="B173" s="39" t="s">
        <v>93</v>
      </c>
      <c r="C173" s="44">
        <v>2</v>
      </c>
      <c r="E173" s="11" t="str">
        <f t="shared" ref="E173" si="989">IF($B173="","","Union-Hrly - Headcount")</f>
        <v>Union-Hrly - Headcount</v>
      </c>
      <c r="F173" s="11">
        <f t="shared" ca="1" si="808"/>
        <v>2020</v>
      </c>
      <c r="G173" s="11" t="str">
        <f t="shared" si="806"/>
        <v>003410</v>
      </c>
      <c r="H173" s="13">
        <f t="shared" ref="H173" si="990">IF(G173="","",(IF($C173=0,0,$C173)))</f>
        <v>2</v>
      </c>
      <c r="I173" s="13">
        <f t="shared" ref="I173" si="991">IF(H173="","",(IF($C173=0,0,$C173)))</f>
        <v>2</v>
      </c>
      <c r="J173" s="13">
        <f t="shared" ref="J173" si="992">IF(I173="","",(IF($C173=0,0,$C173)))</f>
        <v>2</v>
      </c>
      <c r="K173" s="13">
        <f t="shared" ref="K173" si="993">IF(J173="","",(IF($C173=0,0,$C173)))</f>
        <v>2</v>
      </c>
      <c r="L173" s="13">
        <f t="shared" ref="L173" si="994">IF(K173="","",(IF($C173=0,0,$C173)))</f>
        <v>2</v>
      </c>
      <c r="M173" s="13">
        <f t="shared" ref="M173" si="995">IF(L173="","",(IF($C173=0,0,$C173)))</f>
        <v>2</v>
      </c>
      <c r="N173" s="13">
        <f t="shared" ref="N173" si="996">IF(M173="","",(IF($C173=0,0,$C173)))</f>
        <v>2</v>
      </c>
      <c r="O173" s="13">
        <f t="shared" ref="O173" si="997">IF(N173="","",(IF($C173=0,0,$C173)))</f>
        <v>2</v>
      </c>
      <c r="P173" s="13">
        <f t="shared" ref="P173" si="998">IF(O173="","",(IF($C173=0,0,$C173)))</f>
        <v>2</v>
      </c>
      <c r="Q173" s="13">
        <f t="shared" ref="Q173" si="999">IF(P173="","",(IF($C173=0,0,$C173)))</f>
        <v>2</v>
      </c>
      <c r="R173" s="13">
        <f t="shared" ref="R173" si="1000">IF(Q173="","",(IF($C173=0,0,$C173)))</f>
        <v>2</v>
      </c>
      <c r="S173" s="13">
        <f t="shared" ref="S173" si="1001">IF(R173="","",(IF($C173=0,0,$C173)))</f>
        <v>2</v>
      </c>
    </row>
    <row r="174" spans="1:19" x14ac:dyDescent="0.25">
      <c r="A174" s="39" t="s">
        <v>54</v>
      </c>
      <c r="B174" s="39" t="s">
        <v>92</v>
      </c>
      <c r="C174" s="44">
        <v>35.29</v>
      </c>
      <c r="E174" s="11" t="str">
        <f t="shared" ref="E174" si="1002">IF($B174="","","Union-Hrly - Avg Hourly Rate")</f>
        <v>Union-Hrly - Avg Hourly Rate</v>
      </c>
      <c r="F174" s="11">
        <f t="shared" ca="1" si="808"/>
        <v>2020</v>
      </c>
      <c r="G174" s="11" t="str">
        <f t="shared" si="806"/>
        <v>003410</v>
      </c>
      <c r="H174" s="12">
        <f t="shared" ref="H174" si="1003">IF(G174="","",(IF(C174=0,0,C174)*$G$4*$H$4*$I$4*$J$4*$K$4))</f>
        <v>40.910782082047</v>
      </c>
      <c r="I174" s="12">
        <f t="shared" ref="I174" si="1004">IF(H174="","",(+H174))</f>
        <v>40.910782082047</v>
      </c>
      <c r="J174" s="12">
        <f t="shared" ref="J174" si="1005">IF(I174="","",(+I174))</f>
        <v>40.910782082047</v>
      </c>
      <c r="K174" s="12">
        <f t="shared" ref="K174" si="1006">IF(J174="","",(+J174))</f>
        <v>40.910782082047</v>
      </c>
      <c r="L174" s="12">
        <f t="shared" ref="L174" si="1007">IF(K174="","",(+K174))</f>
        <v>40.910782082047</v>
      </c>
      <c r="M174" s="12">
        <f t="shared" ref="M174" si="1008">IF(L174="","",(+L174))</f>
        <v>40.910782082047</v>
      </c>
      <c r="N174" s="12">
        <f t="shared" ref="N174" si="1009">IF(M174="","",(+M174))</f>
        <v>40.910782082047</v>
      </c>
      <c r="O174" s="12">
        <f t="shared" ref="O174" si="1010">IF(N174="","",(+N174))</f>
        <v>40.910782082047</v>
      </c>
      <c r="P174" s="12">
        <f t="shared" ref="P174" si="1011">IF(O174="","",(+O174))</f>
        <v>40.910782082047</v>
      </c>
      <c r="Q174" s="12">
        <f t="shared" ref="Q174" si="1012">IF(P174="","",(+P174))</f>
        <v>40.910782082047</v>
      </c>
      <c r="R174" s="12">
        <f t="shared" ref="R174" si="1013">IF(Q174="","",+Q174*$R$6)</f>
        <v>42.138105544508413</v>
      </c>
      <c r="S174" s="12">
        <f t="shared" ref="S174" si="1014">IF(R174="","",+R174)</f>
        <v>42.138105544508413</v>
      </c>
    </row>
    <row r="175" spans="1:19" x14ac:dyDescent="0.25">
      <c r="A175" s="39" t="s">
        <v>54</v>
      </c>
      <c r="B175" s="39" t="s">
        <v>169</v>
      </c>
      <c r="C175" s="44"/>
      <c r="E175" s="11" t="str">
        <f t="shared" ref="E175" si="1015">IF($B175="","","Union-Hrly - Other Offdty hrs/emp")</f>
        <v>Union-Hrly - Other Offdty hrs/emp</v>
      </c>
      <c r="F175" s="11">
        <f t="shared" ca="1" si="808"/>
        <v>2020</v>
      </c>
      <c r="G175" s="11" t="str">
        <f t="shared" si="806"/>
        <v>003410</v>
      </c>
      <c r="H175" s="36">
        <f t="shared" ref="H175:S175" si="1016">IF(G175="","",IF(H$7="FEB",8,0))</f>
        <v>0</v>
      </c>
      <c r="I175" s="36">
        <f t="shared" si="1016"/>
        <v>8</v>
      </c>
      <c r="J175" s="36">
        <f t="shared" si="1016"/>
        <v>0</v>
      </c>
      <c r="K175" s="36">
        <f t="shared" si="1016"/>
        <v>0</v>
      </c>
      <c r="L175" s="36">
        <f t="shared" si="1016"/>
        <v>0</v>
      </c>
      <c r="M175" s="36">
        <f t="shared" si="1016"/>
        <v>0</v>
      </c>
      <c r="N175" s="36">
        <f t="shared" si="1016"/>
        <v>0</v>
      </c>
      <c r="O175" s="36">
        <f t="shared" si="1016"/>
        <v>0</v>
      </c>
      <c r="P175" s="36">
        <f t="shared" si="1016"/>
        <v>0</v>
      </c>
      <c r="Q175" s="36">
        <f t="shared" si="1016"/>
        <v>0</v>
      </c>
      <c r="R175" s="36">
        <f t="shared" si="1016"/>
        <v>0</v>
      </c>
      <c r="S175" s="36">
        <f t="shared" si="1016"/>
        <v>0</v>
      </c>
    </row>
    <row r="176" spans="1:19" x14ac:dyDescent="0.25">
      <c r="A176" s="39" t="s">
        <v>54</v>
      </c>
      <c r="B176" s="39" t="s">
        <v>143</v>
      </c>
      <c r="C176" s="44">
        <v>400</v>
      </c>
      <c r="E176" s="11" t="str">
        <f t="shared" ref="E176" si="1017">IF($B176="","","Union-Hrly - Vacation Hours")</f>
        <v>Union-Hrly - Vacation Hours</v>
      </c>
      <c r="F176" s="11">
        <f t="shared" ca="1" si="808"/>
        <v>2020</v>
      </c>
      <c r="G176" s="11" t="str">
        <f t="shared" si="806"/>
        <v>003410</v>
      </c>
      <c r="H176" s="33">
        <f>IF(G176="","",($C176*'VACSICK EST'!C$50))</f>
        <v>16.927413149654573</v>
      </c>
      <c r="I176" s="33">
        <f>IF(H176="","",($C176*'VACSICK EST'!D$50))</f>
        <v>18.038373389621988</v>
      </c>
      <c r="J176" s="33">
        <f>IF(I176="","",($C176*'VACSICK EST'!E$50))</f>
        <v>19.149333629589396</v>
      </c>
      <c r="K176" s="33">
        <f>IF(J176="","",($C176*'VACSICK EST'!F$50))</f>
        <v>27.840169853476688</v>
      </c>
      <c r="L176" s="33">
        <f>IF(K176="","",($C176*'VACSICK EST'!G$50))</f>
        <v>34.777170178535428</v>
      </c>
      <c r="M176" s="33">
        <f>IF(L176="","",($C176*'VACSICK EST'!H$50))</f>
        <v>39.287504166100902</v>
      </c>
      <c r="N176" s="33">
        <f>IF(M176="","",($C176*'VACSICK EST'!I$50))</f>
        <v>45.468722354577359</v>
      </c>
      <c r="O176" s="33">
        <f>IF(N176="","",($C176*'VACSICK EST'!J$50))</f>
        <v>30.781663395505959</v>
      </c>
      <c r="P176" s="33">
        <f>IF(O176="","",($C176*'VACSICK EST'!K$50))</f>
        <v>27.407636000049372</v>
      </c>
      <c r="Q176" s="33">
        <f>IF(P176="","",($C176*'VACSICK EST'!L$50))</f>
        <v>36.17549880057441</v>
      </c>
      <c r="R176" s="33">
        <f>IF(Q176="","",($C176*'VACSICK EST'!M$50))</f>
        <v>34.683026584867079</v>
      </c>
      <c r="S176" s="33">
        <f>IF(R176="","",($C176*'VACSICK EST'!N$50))</f>
        <v>69.463488497446846</v>
      </c>
    </row>
    <row r="177" spans="1:19" x14ac:dyDescent="0.25">
      <c r="A177" s="39" t="s">
        <v>54</v>
      </c>
      <c r="B177" s="39" t="s">
        <v>95</v>
      </c>
      <c r="C177" s="44">
        <v>80</v>
      </c>
      <c r="E177" s="11" t="str">
        <f t="shared" ref="E177" si="1018">IF($B177="","","Union-Hrly - Sick Time Hours")</f>
        <v>Union-Hrly - Sick Time Hours</v>
      </c>
      <c r="F177" s="11">
        <f t="shared" ca="1" si="808"/>
        <v>2020</v>
      </c>
      <c r="G177" s="11" t="str">
        <f t="shared" si="806"/>
        <v>003410</v>
      </c>
      <c r="H177" s="33">
        <f>IF(G177="","",($C177*'VACSICK EST'!C$30))</f>
        <v>10.041259579744965</v>
      </c>
      <c r="I177" s="33">
        <f>IF(H177="","",($C177*'VACSICK EST'!D$30))</f>
        <v>8.6509257190792503</v>
      </c>
      <c r="J177" s="33">
        <f>IF(I177="","",($C177*'VACSICK EST'!E$30))</f>
        <v>7.973265615953097</v>
      </c>
      <c r="K177" s="33">
        <f>IF(J177="","",($C177*'VACSICK EST'!F$30))</f>
        <v>7.0625458756377002</v>
      </c>
      <c r="L177" s="33">
        <f>IF(K177="","",($C177*'VACSICK EST'!G$30))</f>
        <v>5.8563984262091795</v>
      </c>
      <c r="M177" s="33">
        <f>IF(L177="","",($C177*'VACSICK EST'!H$30))</f>
        <v>5.4358698476814844</v>
      </c>
      <c r="N177" s="33">
        <f>IF(M177="","",($C177*'VACSICK EST'!I$30))</f>
        <v>5.8290440086987054</v>
      </c>
      <c r="O177" s="33">
        <f>IF(N177="","",($C177*'VACSICK EST'!J$30))</f>
        <v>6.264891061032265</v>
      </c>
      <c r="P177" s="33">
        <f>IF(O177="","",($C177*'VACSICK EST'!K$30))</f>
        <v>5.7801707827466577</v>
      </c>
      <c r="Q177" s="33">
        <f>IF(P177="","",($C177*'VACSICK EST'!L$30))</f>
        <v>5.7119671017538742</v>
      </c>
      <c r="R177" s="33">
        <f>IF(Q177="","",($C177*'VACSICK EST'!M$30))</f>
        <v>5.3246285498055554</v>
      </c>
      <c r="S177" s="33">
        <f>IF(R177="","",($C177*'VACSICK EST'!N$30))</f>
        <v>6.0690334316572674</v>
      </c>
    </row>
    <row r="178" spans="1:19" x14ac:dyDescent="0.25">
      <c r="A178" s="39" t="s">
        <v>55</v>
      </c>
      <c r="B178" s="39" t="s">
        <v>93</v>
      </c>
      <c r="C178" s="44">
        <v>26</v>
      </c>
      <c r="E178" s="11" t="str">
        <f t="shared" ref="E178" si="1019">IF($B178="","","Union-Hrly - Headcount")</f>
        <v>Union-Hrly - Headcount</v>
      </c>
      <c r="F178" s="11">
        <f t="shared" ca="1" si="808"/>
        <v>2020</v>
      </c>
      <c r="G178" s="11" t="str">
        <f t="shared" si="806"/>
        <v>003430</v>
      </c>
      <c r="H178" s="13">
        <f t="shared" ref="H178" si="1020">IF(G178="","",(IF($C178=0,0,$C178)))</f>
        <v>26</v>
      </c>
      <c r="I178" s="13">
        <f t="shared" ref="I178" si="1021">IF(H178="","",(IF($C178=0,0,$C178)))</f>
        <v>26</v>
      </c>
      <c r="J178" s="13">
        <f t="shared" ref="J178" si="1022">IF(I178="","",(IF($C178=0,0,$C178)))</f>
        <v>26</v>
      </c>
      <c r="K178" s="13">
        <f t="shared" ref="K178" si="1023">IF(J178="","",(IF($C178=0,0,$C178)))</f>
        <v>26</v>
      </c>
      <c r="L178" s="13">
        <f t="shared" ref="L178" si="1024">IF(K178="","",(IF($C178=0,0,$C178)))</f>
        <v>26</v>
      </c>
      <c r="M178" s="13">
        <f t="shared" ref="M178" si="1025">IF(L178="","",(IF($C178=0,0,$C178)))</f>
        <v>26</v>
      </c>
      <c r="N178" s="13">
        <f t="shared" ref="N178" si="1026">IF(M178="","",(IF($C178=0,0,$C178)))</f>
        <v>26</v>
      </c>
      <c r="O178" s="13">
        <f t="shared" ref="O178" si="1027">IF(N178="","",(IF($C178=0,0,$C178)))</f>
        <v>26</v>
      </c>
      <c r="P178" s="13">
        <f t="shared" ref="P178" si="1028">IF(O178="","",(IF($C178=0,0,$C178)))</f>
        <v>26</v>
      </c>
      <c r="Q178" s="13">
        <f t="shared" ref="Q178" si="1029">IF(P178="","",(IF($C178=0,0,$C178)))</f>
        <v>26</v>
      </c>
      <c r="R178" s="13">
        <f t="shared" ref="R178" si="1030">IF(Q178="","",(IF($C178=0,0,$C178)))</f>
        <v>26</v>
      </c>
      <c r="S178" s="13">
        <f t="shared" ref="S178" si="1031">IF(R178="","",(IF($C178=0,0,$C178)))</f>
        <v>26</v>
      </c>
    </row>
    <row r="179" spans="1:19" x14ac:dyDescent="0.25">
      <c r="A179" s="39" t="s">
        <v>55</v>
      </c>
      <c r="B179" s="39" t="s">
        <v>92</v>
      </c>
      <c r="C179" s="44">
        <v>32.671923076923079</v>
      </c>
      <c r="E179" s="11" t="str">
        <f t="shared" ref="E179" si="1032">IF($B179="","","Union-Hrly - Avg Hourly Rate")</f>
        <v>Union-Hrly - Avg Hourly Rate</v>
      </c>
      <c r="F179" s="11">
        <f t="shared" ca="1" si="808"/>
        <v>2020</v>
      </c>
      <c r="G179" s="11" t="str">
        <f t="shared" si="806"/>
        <v>003430</v>
      </c>
      <c r="H179" s="12">
        <f t="shared" ref="H179" si="1033">IF(G179="","",(IF(C179=0,0,C179)*$G$4*$H$4*$I$4*$J$4*$K$4))</f>
        <v>37.875713380600814</v>
      </c>
      <c r="I179" s="12">
        <f t="shared" ref="I179" si="1034">IF(H179="","",(+H179))</f>
        <v>37.875713380600814</v>
      </c>
      <c r="J179" s="12">
        <f t="shared" ref="J179" si="1035">IF(I179="","",(+I179))</f>
        <v>37.875713380600814</v>
      </c>
      <c r="K179" s="12">
        <f t="shared" ref="K179" si="1036">IF(J179="","",(+J179))</f>
        <v>37.875713380600814</v>
      </c>
      <c r="L179" s="12">
        <f t="shared" ref="L179" si="1037">IF(K179="","",(+K179))</f>
        <v>37.875713380600814</v>
      </c>
      <c r="M179" s="12">
        <f t="shared" ref="M179" si="1038">IF(L179="","",(+L179))</f>
        <v>37.875713380600814</v>
      </c>
      <c r="N179" s="12">
        <f t="shared" ref="N179" si="1039">IF(M179="","",(+M179))</f>
        <v>37.875713380600814</v>
      </c>
      <c r="O179" s="12">
        <f t="shared" ref="O179" si="1040">IF(N179="","",(+N179))</f>
        <v>37.875713380600814</v>
      </c>
      <c r="P179" s="12">
        <f t="shared" ref="P179" si="1041">IF(O179="","",(+O179))</f>
        <v>37.875713380600814</v>
      </c>
      <c r="Q179" s="12">
        <f t="shared" ref="Q179" si="1042">IF(P179="","",(+P179))</f>
        <v>37.875713380600814</v>
      </c>
      <c r="R179" s="12">
        <f t="shared" ref="R179" si="1043">IF(Q179="","",+Q179*$R$6)</f>
        <v>39.011984782018843</v>
      </c>
      <c r="S179" s="12">
        <f t="shared" ref="S179" si="1044">IF(R179="","",+R179)</f>
        <v>39.011984782018843</v>
      </c>
    </row>
    <row r="180" spans="1:19" x14ac:dyDescent="0.25">
      <c r="A180" s="39" t="s">
        <v>55</v>
      </c>
      <c r="B180" s="39" t="s">
        <v>169</v>
      </c>
      <c r="C180" s="44"/>
      <c r="E180" s="11" t="str">
        <f t="shared" ref="E180" si="1045">IF($B180="","","Union-Hrly - Other Offdty hrs/emp")</f>
        <v>Union-Hrly - Other Offdty hrs/emp</v>
      </c>
      <c r="F180" s="11">
        <f t="shared" ca="1" si="808"/>
        <v>2020</v>
      </c>
      <c r="G180" s="11" t="str">
        <f t="shared" si="806"/>
        <v>003430</v>
      </c>
      <c r="H180" s="36">
        <f t="shared" ref="H180:S180" si="1046">IF(G180="","",IF(H$7="FEB",8,0))</f>
        <v>0</v>
      </c>
      <c r="I180" s="36">
        <f t="shared" si="1046"/>
        <v>8</v>
      </c>
      <c r="J180" s="36">
        <f t="shared" si="1046"/>
        <v>0</v>
      </c>
      <c r="K180" s="36">
        <f t="shared" si="1046"/>
        <v>0</v>
      </c>
      <c r="L180" s="36">
        <f t="shared" si="1046"/>
        <v>0</v>
      </c>
      <c r="M180" s="36">
        <f t="shared" si="1046"/>
        <v>0</v>
      </c>
      <c r="N180" s="36">
        <f t="shared" si="1046"/>
        <v>0</v>
      </c>
      <c r="O180" s="36">
        <f t="shared" si="1046"/>
        <v>0</v>
      </c>
      <c r="P180" s="36">
        <f t="shared" si="1046"/>
        <v>0</v>
      </c>
      <c r="Q180" s="36">
        <f t="shared" si="1046"/>
        <v>0</v>
      </c>
      <c r="R180" s="36">
        <f t="shared" si="1046"/>
        <v>0</v>
      </c>
      <c r="S180" s="36">
        <f t="shared" si="1046"/>
        <v>0</v>
      </c>
    </row>
    <row r="181" spans="1:19" x14ac:dyDescent="0.25">
      <c r="A181" s="39" t="s">
        <v>55</v>
      </c>
      <c r="B181" s="39" t="s">
        <v>143</v>
      </c>
      <c r="C181" s="44">
        <v>3760</v>
      </c>
      <c r="E181" s="11" t="str">
        <f t="shared" ref="E181" si="1047">IF($B181="","","Union-Hrly - Vacation Hours")</f>
        <v>Union-Hrly - Vacation Hours</v>
      </c>
      <c r="F181" s="11">
        <f t="shared" ca="1" si="808"/>
        <v>2020</v>
      </c>
      <c r="G181" s="11" t="str">
        <f t="shared" si="806"/>
        <v>003430</v>
      </c>
      <c r="H181" s="33">
        <f>IF(G181="","",($C181*'VACSICK EST'!C$50))</f>
        <v>159.11768360675299</v>
      </c>
      <c r="I181" s="33">
        <f>IF(H181="","",($C181*'VACSICK EST'!D$50))</f>
        <v>169.56070986244669</v>
      </c>
      <c r="J181" s="33">
        <f>IF(I181="","",($C181*'VACSICK EST'!E$50))</f>
        <v>180.00373611814032</v>
      </c>
      <c r="K181" s="33">
        <f>IF(J181="","",($C181*'VACSICK EST'!F$50))</f>
        <v>261.69759662268086</v>
      </c>
      <c r="L181" s="33">
        <f>IF(K181="","",($C181*'VACSICK EST'!G$50))</f>
        <v>326.90539967823304</v>
      </c>
      <c r="M181" s="33">
        <f>IF(L181="","",($C181*'VACSICK EST'!H$50))</f>
        <v>369.30253916134848</v>
      </c>
      <c r="N181" s="33">
        <f>IF(M181="","",($C181*'VACSICK EST'!I$50))</f>
        <v>427.40599013302722</v>
      </c>
      <c r="O181" s="33">
        <f>IF(N181="","",($C181*'VACSICK EST'!J$50))</f>
        <v>289.34763591775601</v>
      </c>
      <c r="P181" s="33">
        <f>IF(O181="","",($C181*'VACSICK EST'!K$50))</f>
        <v>257.6317784004641</v>
      </c>
      <c r="Q181" s="33">
        <f>IF(P181="","",($C181*'VACSICK EST'!L$50))</f>
        <v>340.04968872539945</v>
      </c>
      <c r="R181" s="33">
        <f>IF(Q181="","",($C181*'VACSICK EST'!M$50))</f>
        <v>326.02044989775055</v>
      </c>
      <c r="S181" s="33">
        <f>IF(R181="","",($C181*'VACSICK EST'!N$50))</f>
        <v>652.95679187600035</v>
      </c>
    </row>
    <row r="182" spans="1:19" x14ac:dyDescent="0.25">
      <c r="A182" s="39" t="s">
        <v>55</v>
      </c>
      <c r="B182" s="39" t="s">
        <v>95</v>
      </c>
      <c r="C182" s="44">
        <v>1040</v>
      </c>
      <c r="E182" s="11" t="str">
        <f t="shared" ref="E182" si="1048">IF($B182="","","Union-Hrly - Sick Time Hours")</f>
        <v>Union-Hrly - Sick Time Hours</v>
      </c>
      <c r="F182" s="11">
        <f t="shared" ca="1" si="808"/>
        <v>2020</v>
      </c>
      <c r="G182" s="11" t="str">
        <f t="shared" si="806"/>
        <v>003430</v>
      </c>
      <c r="H182" s="33">
        <f>IF(G182="","",($C182*'VACSICK EST'!C$30))</f>
        <v>130.53637453668455</v>
      </c>
      <c r="I182" s="33">
        <f>IF(H182="","",($C182*'VACSICK EST'!D$30))</f>
        <v>112.46203434803024</v>
      </c>
      <c r="J182" s="33">
        <f>IF(I182="","",($C182*'VACSICK EST'!E$30))</f>
        <v>103.65245300739026</v>
      </c>
      <c r="K182" s="33">
        <f>IF(J182="","",($C182*'VACSICK EST'!F$30))</f>
        <v>91.813096383290102</v>
      </c>
      <c r="L182" s="33">
        <f>IF(K182="","",($C182*'VACSICK EST'!G$30))</f>
        <v>76.13317954071934</v>
      </c>
      <c r="M182" s="33">
        <f>IF(L182="","",($C182*'VACSICK EST'!H$30))</f>
        <v>70.666308019859301</v>
      </c>
      <c r="N182" s="33">
        <f>IF(M182="","",($C182*'VACSICK EST'!I$30))</f>
        <v>75.777572113083167</v>
      </c>
      <c r="O182" s="33">
        <f>IF(N182="","",($C182*'VACSICK EST'!J$30))</f>
        <v>81.44358379341945</v>
      </c>
      <c r="P182" s="33">
        <f>IF(O182="","",($C182*'VACSICK EST'!K$30))</f>
        <v>75.142220175706541</v>
      </c>
      <c r="Q182" s="33">
        <f>IF(P182="","",($C182*'VACSICK EST'!L$30))</f>
        <v>74.255572322800361</v>
      </c>
      <c r="R182" s="33">
        <f>IF(Q182="","",($C182*'VACSICK EST'!M$30))</f>
        <v>69.220171147472229</v>
      </c>
      <c r="S182" s="33">
        <f>IF(R182="","",($C182*'VACSICK EST'!N$30))</f>
        <v>78.897434611544469</v>
      </c>
    </row>
    <row r="183" spans="1:19" x14ac:dyDescent="0.25">
      <c r="A183" s="39" t="s">
        <v>58</v>
      </c>
      <c r="B183" s="39" t="s">
        <v>93</v>
      </c>
      <c r="C183" s="44">
        <v>2</v>
      </c>
      <c r="E183" s="11" t="str">
        <f t="shared" ref="E183" si="1049">IF($B183="","","Union-Hrly - Headcount")</f>
        <v>Union-Hrly - Headcount</v>
      </c>
      <c r="F183" s="11">
        <f t="shared" ca="1" si="808"/>
        <v>2020</v>
      </c>
      <c r="G183" s="11" t="str">
        <f t="shared" si="806"/>
        <v>003550</v>
      </c>
      <c r="H183" s="13">
        <f t="shared" ref="H183" si="1050">IF(G183="","",(IF($C183=0,0,$C183)))</f>
        <v>2</v>
      </c>
      <c r="I183" s="13">
        <f t="shared" ref="I183" si="1051">IF(H183="","",(IF($C183=0,0,$C183)))</f>
        <v>2</v>
      </c>
      <c r="J183" s="13">
        <f t="shared" ref="J183" si="1052">IF(I183="","",(IF($C183=0,0,$C183)))</f>
        <v>2</v>
      </c>
      <c r="K183" s="13">
        <f t="shared" ref="K183" si="1053">IF(J183="","",(IF($C183=0,0,$C183)))</f>
        <v>2</v>
      </c>
      <c r="L183" s="13">
        <f t="shared" ref="L183" si="1054">IF(K183="","",(IF($C183=0,0,$C183)))</f>
        <v>2</v>
      </c>
      <c r="M183" s="13">
        <f t="shared" ref="M183" si="1055">IF(L183="","",(IF($C183=0,0,$C183)))</f>
        <v>2</v>
      </c>
      <c r="N183" s="13">
        <f t="shared" ref="N183" si="1056">IF(M183="","",(IF($C183=0,0,$C183)))</f>
        <v>2</v>
      </c>
      <c r="O183" s="13">
        <f t="shared" ref="O183" si="1057">IF(N183="","",(IF($C183=0,0,$C183)))</f>
        <v>2</v>
      </c>
      <c r="P183" s="13">
        <f t="shared" ref="P183" si="1058">IF(O183="","",(IF($C183=0,0,$C183)))</f>
        <v>2</v>
      </c>
      <c r="Q183" s="13">
        <f t="shared" ref="Q183" si="1059">IF(P183="","",(IF($C183=0,0,$C183)))</f>
        <v>2</v>
      </c>
      <c r="R183" s="13">
        <f t="shared" ref="R183" si="1060">IF(Q183="","",(IF($C183=0,0,$C183)))</f>
        <v>2</v>
      </c>
      <c r="S183" s="13">
        <f t="shared" ref="S183" si="1061">IF(R183="","",(IF($C183=0,0,$C183)))</f>
        <v>2</v>
      </c>
    </row>
    <row r="184" spans="1:19" x14ac:dyDescent="0.25">
      <c r="A184" s="39" t="s">
        <v>58</v>
      </c>
      <c r="B184" s="39" t="s">
        <v>92</v>
      </c>
      <c r="C184" s="44">
        <v>35.474999999999994</v>
      </c>
      <c r="E184" s="11" t="str">
        <f t="shared" ref="E184" si="1062">IF($B184="","","Union-Hrly - Avg Hourly Rate")</f>
        <v>Union-Hrly - Avg Hourly Rate</v>
      </c>
      <c r="F184" s="11">
        <f t="shared" ca="1" si="808"/>
        <v>2020</v>
      </c>
      <c r="G184" s="11" t="str">
        <f t="shared" si="806"/>
        <v>003550</v>
      </c>
      <c r="H184" s="12">
        <f t="shared" ref="H184" si="1063">IF(G184="","",(IF(C184=0,0,C184)*$G$4*$H$4*$I$4*$J$4*$K$4))</f>
        <v>41.125247785792503</v>
      </c>
      <c r="I184" s="12">
        <f t="shared" ref="I184" si="1064">IF(H184="","",(+H184))</f>
        <v>41.125247785792503</v>
      </c>
      <c r="J184" s="12">
        <f t="shared" ref="J184" si="1065">IF(I184="","",(+I184))</f>
        <v>41.125247785792503</v>
      </c>
      <c r="K184" s="12">
        <f t="shared" ref="K184" si="1066">IF(J184="","",(+J184))</f>
        <v>41.125247785792503</v>
      </c>
      <c r="L184" s="12">
        <f t="shared" ref="L184" si="1067">IF(K184="","",(+K184))</f>
        <v>41.125247785792503</v>
      </c>
      <c r="M184" s="12">
        <f t="shared" ref="M184" si="1068">IF(L184="","",(+L184))</f>
        <v>41.125247785792503</v>
      </c>
      <c r="N184" s="12">
        <f t="shared" ref="N184" si="1069">IF(M184="","",(+M184))</f>
        <v>41.125247785792503</v>
      </c>
      <c r="O184" s="12">
        <f t="shared" ref="O184" si="1070">IF(N184="","",(+N184))</f>
        <v>41.125247785792503</v>
      </c>
      <c r="P184" s="12">
        <f t="shared" ref="P184" si="1071">IF(O184="","",(+O184))</f>
        <v>41.125247785792503</v>
      </c>
      <c r="Q184" s="12">
        <f t="shared" ref="Q184" si="1072">IF(P184="","",(+P184))</f>
        <v>41.125247785792503</v>
      </c>
      <c r="R184" s="12">
        <f t="shared" ref="R184" si="1073">IF(Q184="","",+Q184*$R$6)</f>
        <v>42.359005219366281</v>
      </c>
      <c r="S184" s="12">
        <f t="shared" ref="S184" si="1074">IF(R184="","",+R184)</f>
        <v>42.359005219366281</v>
      </c>
    </row>
    <row r="185" spans="1:19" x14ac:dyDescent="0.25">
      <c r="A185" s="39" t="s">
        <v>58</v>
      </c>
      <c r="B185" s="39" t="s">
        <v>169</v>
      </c>
      <c r="C185" s="44"/>
      <c r="E185" s="11" t="str">
        <f t="shared" ref="E185" si="1075">IF($B185="","","Union-Hrly - Other Offdty hrs/emp")</f>
        <v>Union-Hrly - Other Offdty hrs/emp</v>
      </c>
      <c r="F185" s="11">
        <f t="shared" ca="1" si="808"/>
        <v>2020</v>
      </c>
      <c r="G185" s="11" t="str">
        <f t="shared" si="806"/>
        <v>003550</v>
      </c>
      <c r="H185" s="36">
        <f t="shared" ref="H185:S185" si="1076">IF(G185="","",IF(H$7="FEB",8,0))</f>
        <v>0</v>
      </c>
      <c r="I185" s="36">
        <f t="shared" si="1076"/>
        <v>8</v>
      </c>
      <c r="J185" s="36">
        <f t="shared" si="1076"/>
        <v>0</v>
      </c>
      <c r="K185" s="36">
        <f t="shared" si="1076"/>
        <v>0</v>
      </c>
      <c r="L185" s="36">
        <f t="shared" si="1076"/>
        <v>0</v>
      </c>
      <c r="M185" s="36">
        <f t="shared" si="1076"/>
        <v>0</v>
      </c>
      <c r="N185" s="36">
        <f t="shared" si="1076"/>
        <v>0</v>
      </c>
      <c r="O185" s="36">
        <f t="shared" si="1076"/>
        <v>0</v>
      </c>
      <c r="P185" s="36">
        <f t="shared" si="1076"/>
        <v>0</v>
      </c>
      <c r="Q185" s="36">
        <f t="shared" si="1076"/>
        <v>0</v>
      </c>
      <c r="R185" s="36">
        <f t="shared" si="1076"/>
        <v>0</v>
      </c>
      <c r="S185" s="36">
        <f t="shared" si="1076"/>
        <v>0</v>
      </c>
    </row>
    <row r="186" spans="1:19" x14ac:dyDescent="0.25">
      <c r="A186" s="39" t="s">
        <v>58</v>
      </c>
      <c r="B186" s="39" t="s">
        <v>143</v>
      </c>
      <c r="C186" s="44">
        <v>360</v>
      </c>
      <c r="E186" s="11" t="str">
        <f t="shared" ref="E186" si="1077">IF($B186="","","Union-Hrly - Vacation Hours")</f>
        <v>Union-Hrly - Vacation Hours</v>
      </c>
      <c r="F186" s="11">
        <f t="shared" ca="1" si="808"/>
        <v>2020</v>
      </c>
      <c r="G186" s="11" t="str">
        <f t="shared" si="806"/>
        <v>003550</v>
      </c>
      <c r="H186" s="33">
        <f>IF(G186="","",($C186*'VACSICK EST'!C$50))</f>
        <v>15.234671834689117</v>
      </c>
      <c r="I186" s="33">
        <f>IF(H186="","",($C186*'VACSICK EST'!D$50))</f>
        <v>16.234536050659788</v>
      </c>
      <c r="J186" s="33">
        <f>IF(I186="","",($C186*'VACSICK EST'!E$50))</f>
        <v>17.234400266630455</v>
      </c>
      <c r="K186" s="33">
        <f>IF(J186="","",($C186*'VACSICK EST'!F$50))</f>
        <v>25.056152868129018</v>
      </c>
      <c r="L186" s="33">
        <f>IF(K186="","",($C186*'VACSICK EST'!G$50))</f>
        <v>31.299453160681885</v>
      </c>
      <c r="M186" s="33">
        <f>IF(L186="","",($C186*'VACSICK EST'!H$50))</f>
        <v>35.358753749490809</v>
      </c>
      <c r="N186" s="33">
        <f>IF(M186="","",($C186*'VACSICK EST'!I$50))</f>
        <v>40.921850119119625</v>
      </c>
      <c r="O186" s="33">
        <f>IF(N186="","",($C186*'VACSICK EST'!J$50))</f>
        <v>27.703497055955363</v>
      </c>
      <c r="P186" s="33">
        <f>IF(O186="","",($C186*'VACSICK EST'!K$50))</f>
        <v>24.666872400044436</v>
      </c>
      <c r="Q186" s="33">
        <f>IF(P186="","",($C186*'VACSICK EST'!L$50))</f>
        <v>32.557948920516964</v>
      </c>
      <c r="R186" s="33">
        <f>IF(Q186="","",($C186*'VACSICK EST'!M$50))</f>
        <v>31.214723926380369</v>
      </c>
      <c r="S186" s="33">
        <f>IF(R186="","",($C186*'VACSICK EST'!N$50))</f>
        <v>62.517139647702159</v>
      </c>
    </row>
    <row r="187" spans="1:19" x14ac:dyDescent="0.25">
      <c r="A187" s="39" t="s">
        <v>58</v>
      </c>
      <c r="B187" s="39" t="s">
        <v>95</v>
      </c>
      <c r="C187" s="44">
        <v>80</v>
      </c>
      <c r="E187" s="11" t="str">
        <f t="shared" ref="E187" si="1078">IF($B187="","","Union-Hrly - Sick Time Hours")</f>
        <v>Union-Hrly - Sick Time Hours</v>
      </c>
      <c r="F187" s="11">
        <f t="shared" ca="1" si="808"/>
        <v>2020</v>
      </c>
      <c r="G187" s="11" t="str">
        <f t="shared" si="806"/>
        <v>003550</v>
      </c>
      <c r="H187" s="33">
        <f>IF(G187="","",($C187*'VACSICK EST'!C$30))</f>
        <v>10.041259579744965</v>
      </c>
      <c r="I187" s="33">
        <f>IF(H187="","",($C187*'VACSICK EST'!D$30))</f>
        <v>8.6509257190792503</v>
      </c>
      <c r="J187" s="33">
        <f>IF(I187="","",($C187*'VACSICK EST'!E$30))</f>
        <v>7.973265615953097</v>
      </c>
      <c r="K187" s="33">
        <f>IF(J187="","",($C187*'VACSICK EST'!F$30))</f>
        <v>7.0625458756377002</v>
      </c>
      <c r="L187" s="33">
        <f>IF(K187="","",($C187*'VACSICK EST'!G$30))</f>
        <v>5.8563984262091795</v>
      </c>
      <c r="M187" s="33">
        <f>IF(L187="","",($C187*'VACSICK EST'!H$30))</f>
        <v>5.4358698476814844</v>
      </c>
      <c r="N187" s="33">
        <f>IF(M187="","",($C187*'VACSICK EST'!I$30))</f>
        <v>5.8290440086987054</v>
      </c>
      <c r="O187" s="33">
        <f>IF(N187="","",($C187*'VACSICK EST'!J$30))</f>
        <v>6.264891061032265</v>
      </c>
      <c r="P187" s="33">
        <f>IF(O187="","",($C187*'VACSICK EST'!K$30))</f>
        <v>5.7801707827466577</v>
      </c>
      <c r="Q187" s="33">
        <f>IF(P187="","",($C187*'VACSICK EST'!L$30))</f>
        <v>5.7119671017538742</v>
      </c>
      <c r="R187" s="33">
        <f>IF(Q187="","",($C187*'VACSICK EST'!M$30))</f>
        <v>5.3246285498055554</v>
      </c>
      <c r="S187" s="33">
        <f>IF(R187="","",($C187*'VACSICK EST'!N$30))</f>
        <v>6.0690334316572674</v>
      </c>
    </row>
    <row r="188" spans="1:19" x14ac:dyDescent="0.25">
      <c r="A188" s="39" t="s">
        <v>60</v>
      </c>
      <c r="B188" s="39" t="s">
        <v>93</v>
      </c>
      <c r="C188" s="44">
        <v>25</v>
      </c>
      <c r="E188" s="11" t="str">
        <f t="shared" ref="E188" si="1079">IF($B188="","","Union-Hrly - Headcount")</f>
        <v>Union-Hrly - Headcount</v>
      </c>
      <c r="F188" s="11">
        <f t="shared" ca="1" si="808"/>
        <v>2020</v>
      </c>
      <c r="G188" s="11" t="str">
        <f t="shared" si="806"/>
        <v>004040</v>
      </c>
      <c r="H188" s="13">
        <f t="shared" ref="H188" si="1080">IF(G188="","",(IF($C188=0,0,$C188)))</f>
        <v>25</v>
      </c>
      <c r="I188" s="13">
        <f t="shared" ref="I188" si="1081">IF(H188="","",(IF($C188=0,0,$C188)))</f>
        <v>25</v>
      </c>
      <c r="J188" s="13">
        <f t="shared" ref="J188" si="1082">IF(I188="","",(IF($C188=0,0,$C188)))</f>
        <v>25</v>
      </c>
      <c r="K188" s="13">
        <f t="shared" ref="K188" si="1083">IF(J188="","",(IF($C188=0,0,$C188)))</f>
        <v>25</v>
      </c>
      <c r="L188" s="13">
        <f t="shared" ref="L188" si="1084">IF(K188="","",(IF($C188=0,0,$C188)))</f>
        <v>25</v>
      </c>
      <c r="M188" s="13">
        <f t="shared" ref="M188" si="1085">IF(L188="","",(IF($C188=0,0,$C188)))</f>
        <v>25</v>
      </c>
      <c r="N188" s="13">
        <f t="shared" ref="N188" si="1086">IF(M188="","",(IF($C188=0,0,$C188)))</f>
        <v>25</v>
      </c>
      <c r="O188" s="13">
        <f t="shared" ref="O188" si="1087">IF(N188="","",(IF($C188=0,0,$C188)))</f>
        <v>25</v>
      </c>
      <c r="P188" s="13">
        <f t="shared" ref="P188" si="1088">IF(O188="","",(IF($C188=0,0,$C188)))</f>
        <v>25</v>
      </c>
      <c r="Q188" s="13">
        <f t="shared" ref="Q188" si="1089">IF(P188="","",(IF($C188=0,0,$C188)))</f>
        <v>25</v>
      </c>
      <c r="R188" s="13">
        <f t="shared" ref="R188" si="1090">IF(Q188="","",(IF($C188=0,0,$C188)))</f>
        <v>25</v>
      </c>
      <c r="S188" s="13">
        <f t="shared" ref="S188" si="1091">IF(R188="","",(IF($C188=0,0,$C188)))</f>
        <v>25</v>
      </c>
    </row>
    <row r="189" spans="1:19" x14ac:dyDescent="0.25">
      <c r="A189" s="39" t="s">
        <v>60</v>
      </c>
      <c r="B189" s="39" t="s">
        <v>92</v>
      </c>
      <c r="C189" s="44">
        <v>33.465600000000002</v>
      </c>
      <c r="E189" s="11" t="str">
        <f t="shared" ref="E189" si="1092">IF($B189="","","Union-Hrly - Avg Hourly Rate")</f>
        <v>Union-Hrly - Avg Hourly Rate</v>
      </c>
      <c r="F189" s="11">
        <f t="shared" ca="1" si="808"/>
        <v>2020</v>
      </c>
      <c r="G189" s="11" t="str">
        <f t="shared" si="806"/>
        <v>004040</v>
      </c>
      <c r="H189" s="12">
        <f t="shared" ref="H189" si="1093">IF(G189="","",(IF(C189=0,0,C189)*$G$4*$H$4*$I$4*$J$4*$K$4))</f>
        <v>38.795802460894095</v>
      </c>
      <c r="I189" s="12">
        <f t="shared" ref="I189" si="1094">IF(H189="","",(+H189))</f>
        <v>38.795802460894095</v>
      </c>
      <c r="J189" s="12">
        <f t="shared" ref="J189" si="1095">IF(I189="","",(+I189))</f>
        <v>38.795802460894095</v>
      </c>
      <c r="K189" s="12">
        <f t="shared" ref="K189" si="1096">IF(J189="","",(+J189))</f>
        <v>38.795802460894095</v>
      </c>
      <c r="L189" s="12">
        <f t="shared" ref="L189" si="1097">IF(K189="","",(+K189))</f>
        <v>38.795802460894095</v>
      </c>
      <c r="M189" s="12">
        <f t="shared" ref="M189" si="1098">IF(L189="","",(+L189))</f>
        <v>38.795802460894095</v>
      </c>
      <c r="N189" s="12">
        <f t="shared" ref="N189" si="1099">IF(M189="","",(+M189))</f>
        <v>38.795802460894095</v>
      </c>
      <c r="O189" s="12">
        <f t="shared" ref="O189" si="1100">IF(N189="","",(+N189))</f>
        <v>38.795802460894095</v>
      </c>
      <c r="P189" s="12">
        <f t="shared" ref="P189" si="1101">IF(O189="","",(+O189))</f>
        <v>38.795802460894095</v>
      </c>
      <c r="Q189" s="12">
        <f t="shared" ref="Q189" si="1102">IF(P189="","",(+P189))</f>
        <v>38.795802460894095</v>
      </c>
      <c r="R189" s="12">
        <f t="shared" ref="R189" si="1103">IF(Q189="","",+Q189*$R$6)</f>
        <v>39.95967653472092</v>
      </c>
      <c r="S189" s="12">
        <f t="shared" ref="S189" si="1104">IF(R189="","",+R189)</f>
        <v>39.95967653472092</v>
      </c>
    </row>
    <row r="190" spans="1:19" x14ac:dyDescent="0.25">
      <c r="A190" s="39" t="s">
        <v>60</v>
      </c>
      <c r="B190" s="39" t="s">
        <v>169</v>
      </c>
      <c r="C190" s="44"/>
      <c r="E190" s="11" t="str">
        <f t="shared" ref="E190" si="1105">IF($B190="","","Union-Hrly - Other Offdty hrs/emp")</f>
        <v>Union-Hrly - Other Offdty hrs/emp</v>
      </c>
      <c r="F190" s="11">
        <f t="shared" ca="1" si="808"/>
        <v>2020</v>
      </c>
      <c r="G190" s="11" t="str">
        <f t="shared" si="806"/>
        <v>004040</v>
      </c>
      <c r="H190" s="36">
        <f t="shared" ref="H190:S190" si="1106">IF(G190="","",IF(H$7="FEB",8,0))</f>
        <v>0</v>
      </c>
      <c r="I190" s="36">
        <f t="shared" si="1106"/>
        <v>8</v>
      </c>
      <c r="J190" s="36">
        <f t="shared" si="1106"/>
        <v>0</v>
      </c>
      <c r="K190" s="36">
        <f t="shared" si="1106"/>
        <v>0</v>
      </c>
      <c r="L190" s="36">
        <f t="shared" si="1106"/>
        <v>0</v>
      </c>
      <c r="M190" s="36">
        <f t="shared" si="1106"/>
        <v>0</v>
      </c>
      <c r="N190" s="36">
        <f t="shared" si="1106"/>
        <v>0</v>
      </c>
      <c r="O190" s="36">
        <f t="shared" si="1106"/>
        <v>0</v>
      </c>
      <c r="P190" s="36">
        <f t="shared" si="1106"/>
        <v>0</v>
      </c>
      <c r="Q190" s="36">
        <f t="shared" si="1106"/>
        <v>0</v>
      </c>
      <c r="R190" s="36">
        <f t="shared" si="1106"/>
        <v>0</v>
      </c>
      <c r="S190" s="36">
        <f t="shared" si="1106"/>
        <v>0</v>
      </c>
    </row>
    <row r="191" spans="1:19" x14ac:dyDescent="0.25">
      <c r="A191" s="39" t="s">
        <v>60</v>
      </c>
      <c r="B191" s="39" t="s">
        <v>143</v>
      </c>
      <c r="C191" s="44">
        <v>4000</v>
      </c>
      <c r="E191" s="11" t="str">
        <f t="shared" ref="E191" si="1107">IF($B191="","","Union-Hrly - Vacation Hours")</f>
        <v>Union-Hrly - Vacation Hours</v>
      </c>
      <c r="F191" s="11">
        <f t="shared" ca="1" si="808"/>
        <v>2020</v>
      </c>
      <c r="G191" s="11" t="str">
        <f t="shared" si="806"/>
        <v>004040</v>
      </c>
      <c r="H191" s="33">
        <f>IF(G191="","",($C191*'VACSICK EST'!C$50))</f>
        <v>169.27413149654575</v>
      </c>
      <c r="I191" s="33">
        <f>IF(H191="","",($C191*'VACSICK EST'!D$50))</f>
        <v>180.38373389621987</v>
      </c>
      <c r="J191" s="33">
        <f>IF(I191="","",($C191*'VACSICK EST'!E$50))</f>
        <v>191.49333629589395</v>
      </c>
      <c r="K191" s="33">
        <f>IF(J191="","",($C191*'VACSICK EST'!F$50))</f>
        <v>278.40169853476687</v>
      </c>
      <c r="L191" s="33">
        <f>IF(K191="","",($C191*'VACSICK EST'!G$50))</f>
        <v>347.77170178535425</v>
      </c>
      <c r="M191" s="33">
        <f>IF(L191="","",($C191*'VACSICK EST'!H$50))</f>
        <v>392.87504166100899</v>
      </c>
      <c r="N191" s="33">
        <f>IF(M191="","",($C191*'VACSICK EST'!I$50))</f>
        <v>454.68722354577363</v>
      </c>
      <c r="O191" s="33">
        <f>IF(N191="","",($C191*'VACSICK EST'!J$50))</f>
        <v>307.81663395505961</v>
      </c>
      <c r="P191" s="33">
        <f>IF(O191="","",($C191*'VACSICK EST'!K$50))</f>
        <v>274.07636000049371</v>
      </c>
      <c r="Q191" s="33">
        <f>IF(P191="","",($C191*'VACSICK EST'!L$50))</f>
        <v>361.75498800574405</v>
      </c>
      <c r="R191" s="33">
        <f>IF(Q191="","",($C191*'VACSICK EST'!M$50))</f>
        <v>346.83026584867076</v>
      </c>
      <c r="S191" s="33">
        <f>IF(R191="","",($C191*'VACSICK EST'!N$50))</f>
        <v>694.63488497446849</v>
      </c>
    </row>
    <row r="192" spans="1:19" x14ac:dyDescent="0.25">
      <c r="A192" s="39" t="s">
        <v>60</v>
      </c>
      <c r="B192" s="39" t="s">
        <v>95</v>
      </c>
      <c r="C192" s="44">
        <v>1000</v>
      </c>
      <c r="E192" s="11" t="str">
        <f t="shared" ref="E192" si="1108">IF($B192="","","Union-Hrly - Sick Time Hours")</f>
        <v>Union-Hrly - Sick Time Hours</v>
      </c>
      <c r="F192" s="11">
        <f t="shared" ca="1" si="808"/>
        <v>2020</v>
      </c>
      <c r="G192" s="11" t="str">
        <f t="shared" si="806"/>
        <v>004040</v>
      </c>
      <c r="H192" s="33">
        <f>IF(G192="","",($C192*'VACSICK EST'!C$30))</f>
        <v>125.51574474681208</v>
      </c>
      <c r="I192" s="33">
        <f>IF(H192="","",($C192*'VACSICK EST'!D$30))</f>
        <v>108.13657148849062</v>
      </c>
      <c r="J192" s="33">
        <f>IF(I192="","",($C192*'VACSICK EST'!E$30))</f>
        <v>99.665820199413716</v>
      </c>
      <c r="K192" s="33">
        <f>IF(J192="","",($C192*'VACSICK EST'!F$30))</f>
        <v>88.281823445471247</v>
      </c>
      <c r="L192" s="33">
        <f>IF(K192="","",($C192*'VACSICK EST'!G$30))</f>
        <v>73.204980327614749</v>
      </c>
      <c r="M192" s="33">
        <f>IF(L192="","",($C192*'VACSICK EST'!H$30))</f>
        <v>67.948373096018557</v>
      </c>
      <c r="N192" s="33">
        <f>IF(M192="","",($C192*'VACSICK EST'!I$30))</f>
        <v>72.863050108733816</v>
      </c>
      <c r="O192" s="33">
        <f>IF(N192="","",($C192*'VACSICK EST'!J$30))</f>
        <v>78.311138262903313</v>
      </c>
      <c r="P192" s="33">
        <f>IF(O192="","",($C192*'VACSICK EST'!K$30))</f>
        <v>72.252134784333222</v>
      </c>
      <c r="Q192" s="33">
        <f>IF(P192="","",($C192*'VACSICK EST'!L$30))</f>
        <v>71.399588771923433</v>
      </c>
      <c r="R192" s="33">
        <f>IF(Q192="","",($C192*'VACSICK EST'!M$30))</f>
        <v>66.557856872569445</v>
      </c>
      <c r="S192" s="33">
        <f>IF(R192="","",($C192*'VACSICK EST'!N$30))</f>
        <v>75.862917895715839</v>
      </c>
    </row>
    <row r="193" spans="1:19" x14ac:dyDescent="0.25">
      <c r="A193" s="39" t="s">
        <v>61</v>
      </c>
      <c r="B193" s="39" t="s">
        <v>93</v>
      </c>
      <c r="C193" s="44">
        <v>16</v>
      </c>
      <c r="E193" s="11" t="str">
        <f t="shared" ref="E193" si="1109">IF($B193="","","Union-Hrly - Headcount")</f>
        <v>Union-Hrly - Headcount</v>
      </c>
      <c r="F193" s="11">
        <f t="shared" ca="1" si="808"/>
        <v>2020</v>
      </c>
      <c r="G193" s="11" t="str">
        <f t="shared" si="806"/>
        <v>004060</v>
      </c>
      <c r="H193" s="13">
        <f t="shared" ref="H193" si="1110">IF(G193="","",(IF($C193=0,0,$C193)))</f>
        <v>16</v>
      </c>
      <c r="I193" s="13">
        <f t="shared" ref="I193" si="1111">IF(H193="","",(IF($C193=0,0,$C193)))</f>
        <v>16</v>
      </c>
      <c r="J193" s="13">
        <f t="shared" ref="J193" si="1112">IF(I193="","",(IF($C193=0,0,$C193)))</f>
        <v>16</v>
      </c>
      <c r="K193" s="13">
        <f t="shared" ref="K193" si="1113">IF(J193="","",(IF($C193=0,0,$C193)))</f>
        <v>16</v>
      </c>
      <c r="L193" s="13">
        <f t="shared" ref="L193" si="1114">IF(K193="","",(IF($C193=0,0,$C193)))</f>
        <v>16</v>
      </c>
      <c r="M193" s="13">
        <f t="shared" ref="M193" si="1115">IF(L193="","",(IF($C193=0,0,$C193)))</f>
        <v>16</v>
      </c>
      <c r="N193" s="13">
        <f t="shared" ref="N193" si="1116">IF(M193="","",(IF($C193=0,0,$C193)))</f>
        <v>16</v>
      </c>
      <c r="O193" s="13">
        <f t="shared" ref="O193" si="1117">IF(N193="","",(IF($C193=0,0,$C193)))</f>
        <v>16</v>
      </c>
      <c r="P193" s="13">
        <f t="shared" ref="P193" si="1118">IF(O193="","",(IF($C193=0,0,$C193)))</f>
        <v>16</v>
      </c>
      <c r="Q193" s="13">
        <f t="shared" ref="Q193" si="1119">IF(P193="","",(IF($C193=0,0,$C193)))</f>
        <v>16</v>
      </c>
      <c r="R193" s="13">
        <f t="shared" ref="R193" si="1120">IF(Q193="","",(IF($C193=0,0,$C193)))</f>
        <v>16</v>
      </c>
      <c r="S193" s="13">
        <f t="shared" ref="S193" si="1121">IF(R193="","",(IF($C193=0,0,$C193)))</f>
        <v>16</v>
      </c>
    </row>
    <row r="194" spans="1:19" x14ac:dyDescent="0.25">
      <c r="A194" s="39" t="s">
        <v>61</v>
      </c>
      <c r="B194" s="39" t="s">
        <v>92</v>
      </c>
      <c r="C194" s="44">
        <v>35.290000000000006</v>
      </c>
      <c r="E194" s="11" t="str">
        <f t="shared" ref="E194" si="1122">IF($B194="","","Union-Hrly - Avg Hourly Rate")</f>
        <v>Union-Hrly - Avg Hourly Rate</v>
      </c>
      <c r="F194" s="11">
        <f t="shared" ca="1" si="808"/>
        <v>2020</v>
      </c>
      <c r="G194" s="11" t="str">
        <f t="shared" si="806"/>
        <v>004060</v>
      </c>
      <c r="H194" s="12">
        <f t="shared" ref="H194" si="1123">IF(G194="","",(IF(C194=0,0,C194)*$G$4*$H$4*$I$4*$J$4*$K$4))</f>
        <v>40.910782082047007</v>
      </c>
      <c r="I194" s="12">
        <f t="shared" ref="I194" si="1124">IF(H194="","",(+H194))</f>
        <v>40.910782082047007</v>
      </c>
      <c r="J194" s="12">
        <f t="shared" ref="J194" si="1125">IF(I194="","",(+I194))</f>
        <v>40.910782082047007</v>
      </c>
      <c r="K194" s="12">
        <f t="shared" ref="K194" si="1126">IF(J194="","",(+J194))</f>
        <v>40.910782082047007</v>
      </c>
      <c r="L194" s="12">
        <f t="shared" ref="L194" si="1127">IF(K194="","",(+K194))</f>
        <v>40.910782082047007</v>
      </c>
      <c r="M194" s="12">
        <f t="shared" ref="M194" si="1128">IF(L194="","",(+L194))</f>
        <v>40.910782082047007</v>
      </c>
      <c r="N194" s="12">
        <f t="shared" ref="N194" si="1129">IF(M194="","",(+M194))</f>
        <v>40.910782082047007</v>
      </c>
      <c r="O194" s="12">
        <f t="shared" ref="O194" si="1130">IF(N194="","",(+N194))</f>
        <v>40.910782082047007</v>
      </c>
      <c r="P194" s="12">
        <f t="shared" ref="P194" si="1131">IF(O194="","",(+O194))</f>
        <v>40.910782082047007</v>
      </c>
      <c r="Q194" s="12">
        <f t="shared" ref="Q194" si="1132">IF(P194="","",(+P194))</f>
        <v>40.910782082047007</v>
      </c>
      <c r="R194" s="12">
        <f t="shared" ref="R194" si="1133">IF(Q194="","",+Q194*$R$6)</f>
        <v>42.13810554450842</v>
      </c>
      <c r="S194" s="12">
        <f t="shared" ref="S194" si="1134">IF(R194="","",+R194)</f>
        <v>42.13810554450842</v>
      </c>
    </row>
    <row r="195" spans="1:19" x14ac:dyDescent="0.25">
      <c r="A195" s="39" t="s">
        <v>61</v>
      </c>
      <c r="B195" s="39" t="s">
        <v>169</v>
      </c>
      <c r="C195" s="44"/>
      <c r="E195" s="11" t="str">
        <f t="shared" ref="E195" si="1135">IF($B195="","","Union-Hrly - Other Offdty hrs/emp")</f>
        <v>Union-Hrly - Other Offdty hrs/emp</v>
      </c>
      <c r="F195" s="11">
        <f t="shared" ca="1" si="808"/>
        <v>2020</v>
      </c>
      <c r="G195" s="11" t="str">
        <f t="shared" si="806"/>
        <v>004060</v>
      </c>
      <c r="H195" s="36">
        <f t="shared" ref="H195:S195" si="1136">IF(G195="","",IF(H$7="FEB",8,0))</f>
        <v>0</v>
      </c>
      <c r="I195" s="36">
        <f t="shared" si="1136"/>
        <v>8</v>
      </c>
      <c r="J195" s="36">
        <f t="shared" si="1136"/>
        <v>0</v>
      </c>
      <c r="K195" s="36">
        <f t="shared" si="1136"/>
        <v>0</v>
      </c>
      <c r="L195" s="36">
        <f t="shared" si="1136"/>
        <v>0</v>
      </c>
      <c r="M195" s="36">
        <f t="shared" si="1136"/>
        <v>0</v>
      </c>
      <c r="N195" s="36">
        <f t="shared" si="1136"/>
        <v>0</v>
      </c>
      <c r="O195" s="36">
        <f t="shared" si="1136"/>
        <v>0</v>
      </c>
      <c r="P195" s="36">
        <f t="shared" si="1136"/>
        <v>0</v>
      </c>
      <c r="Q195" s="36">
        <f t="shared" si="1136"/>
        <v>0</v>
      </c>
      <c r="R195" s="36">
        <f t="shared" si="1136"/>
        <v>0</v>
      </c>
      <c r="S195" s="36">
        <f t="shared" si="1136"/>
        <v>0</v>
      </c>
    </row>
    <row r="196" spans="1:19" x14ac:dyDescent="0.25">
      <c r="A196" s="39" t="s">
        <v>61</v>
      </c>
      <c r="B196" s="39" t="s">
        <v>143</v>
      </c>
      <c r="C196" s="44">
        <v>3200</v>
      </c>
      <c r="E196" s="11" t="str">
        <f t="shared" ref="E196" si="1137">IF($B196="","","Union-Hrly - Vacation Hours")</f>
        <v>Union-Hrly - Vacation Hours</v>
      </c>
      <c r="F196" s="11">
        <f t="shared" ca="1" si="808"/>
        <v>2020</v>
      </c>
      <c r="G196" s="11" t="str">
        <f t="shared" si="806"/>
        <v>004060</v>
      </c>
      <c r="H196" s="33">
        <f>IF(G196="","",($C196*'VACSICK EST'!C$50))</f>
        <v>135.41930519723658</v>
      </c>
      <c r="I196" s="33">
        <f>IF(H196="","",($C196*'VACSICK EST'!D$50))</f>
        <v>144.3069871169759</v>
      </c>
      <c r="J196" s="33">
        <f>IF(I196="","",($C196*'VACSICK EST'!E$50))</f>
        <v>153.19466903671517</v>
      </c>
      <c r="K196" s="33">
        <f>IF(J196="","",($C196*'VACSICK EST'!F$50))</f>
        <v>222.7213588278135</v>
      </c>
      <c r="L196" s="33">
        <f>IF(K196="","",($C196*'VACSICK EST'!G$50))</f>
        <v>278.21736142828343</v>
      </c>
      <c r="M196" s="33">
        <f>IF(L196="","",($C196*'VACSICK EST'!H$50))</f>
        <v>314.30003332880722</v>
      </c>
      <c r="N196" s="33">
        <f>IF(M196="","",($C196*'VACSICK EST'!I$50))</f>
        <v>363.74977883661887</v>
      </c>
      <c r="O196" s="33">
        <f>IF(N196="","",($C196*'VACSICK EST'!J$50))</f>
        <v>246.25330716404767</v>
      </c>
      <c r="P196" s="33">
        <f>IF(O196="","",($C196*'VACSICK EST'!K$50))</f>
        <v>219.26108800039498</v>
      </c>
      <c r="Q196" s="33">
        <f>IF(P196="","",($C196*'VACSICK EST'!L$50))</f>
        <v>289.40399040459528</v>
      </c>
      <c r="R196" s="33">
        <f>IF(Q196="","",($C196*'VACSICK EST'!M$50))</f>
        <v>277.46421267893663</v>
      </c>
      <c r="S196" s="33">
        <f>IF(R196="","",($C196*'VACSICK EST'!N$50))</f>
        <v>555.70790797957477</v>
      </c>
    </row>
    <row r="197" spans="1:19" x14ac:dyDescent="0.25">
      <c r="A197" s="39" t="s">
        <v>61</v>
      </c>
      <c r="B197" s="39" t="s">
        <v>95</v>
      </c>
      <c r="C197" s="44">
        <v>640</v>
      </c>
      <c r="E197" s="11" t="str">
        <f t="shared" ref="E197" si="1138">IF($B197="","","Union-Hrly - Sick Time Hours")</f>
        <v>Union-Hrly - Sick Time Hours</v>
      </c>
      <c r="F197" s="11">
        <f t="shared" ca="1" si="808"/>
        <v>2020</v>
      </c>
      <c r="G197" s="11" t="str">
        <f t="shared" si="806"/>
        <v>004060</v>
      </c>
      <c r="H197" s="33">
        <f>IF(G197="","",($C197*'VACSICK EST'!C$30))</f>
        <v>80.330076637959721</v>
      </c>
      <c r="I197" s="33">
        <f>IF(H197="","",($C197*'VACSICK EST'!D$30))</f>
        <v>69.207405752634003</v>
      </c>
      <c r="J197" s="33">
        <f>IF(I197="","",($C197*'VACSICK EST'!E$30))</f>
        <v>63.786124927624776</v>
      </c>
      <c r="K197" s="33">
        <f>IF(J197="","",($C197*'VACSICK EST'!F$30))</f>
        <v>56.500367005101602</v>
      </c>
      <c r="L197" s="33">
        <f>IF(K197="","",($C197*'VACSICK EST'!G$30))</f>
        <v>46.851187409673436</v>
      </c>
      <c r="M197" s="33">
        <f>IF(L197="","",($C197*'VACSICK EST'!H$30))</f>
        <v>43.486958781451875</v>
      </c>
      <c r="N197" s="33">
        <f>IF(M197="","",($C197*'VACSICK EST'!I$30))</f>
        <v>46.632352069589643</v>
      </c>
      <c r="O197" s="33">
        <f>IF(N197="","",($C197*'VACSICK EST'!J$30))</f>
        <v>50.11912848825812</v>
      </c>
      <c r="P197" s="33">
        <f>IF(O197="","",($C197*'VACSICK EST'!K$30))</f>
        <v>46.241366261973262</v>
      </c>
      <c r="Q197" s="33">
        <f>IF(P197="","",($C197*'VACSICK EST'!L$30))</f>
        <v>45.695736814030994</v>
      </c>
      <c r="R197" s="33">
        <f>IF(Q197="","",($C197*'VACSICK EST'!M$30))</f>
        <v>42.597028398444444</v>
      </c>
      <c r="S197" s="33">
        <f>IF(R197="","",($C197*'VACSICK EST'!N$30))</f>
        <v>48.552267453258139</v>
      </c>
    </row>
    <row r="198" spans="1:19" x14ac:dyDescent="0.25">
      <c r="A198" s="39" t="s">
        <v>64</v>
      </c>
      <c r="B198" s="39" t="s">
        <v>93</v>
      </c>
      <c r="C198" s="44">
        <v>39</v>
      </c>
      <c r="E198" s="11" t="str">
        <f t="shared" ref="E198" si="1139">IF($B198="","","Union-Hrly - Headcount")</f>
        <v>Union-Hrly - Headcount</v>
      </c>
      <c r="F198" s="11">
        <f t="shared" ca="1" si="808"/>
        <v>2020</v>
      </c>
      <c r="G198" s="11" t="str">
        <f t="shared" si="806"/>
        <v>004190</v>
      </c>
      <c r="H198" s="13">
        <f t="shared" ref="H198" si="1140">IF(G198="","",(IF($C198=0,0,$C198)))</f>
        <v>39</v>
      </c>
      <c r="I198" s="13">
        <f t="shared" ref="I198" si="1141">IF(H198="","",(IF($C198=0,0,$C198)))</f>
        <v>39</v>
      </c>
      <c r="J198" s="13">
        <f t="shared" ref="J198" si="1142">IF(I198="","",(IF($C198=0,0,$C198)))</f>
        <v>39</v>
      </c>
      <c r="K198" s="13">
        <f t="shared" ref="K198" si="1143">IF(J198="","",(IF($C198=0,0,$C198)))</f>
        <v>39</v>
      </c>
      <c r="L198" s="13">
        <f t="shared" ref="L198" si="1144">IF(K198="","",(IF($C198=0,0,$C198)))</f>
        <v>39</v>
      </c>
      <c r="M198" s="13">
        <f t="shared" ref="M198" si="1145">IF(L198="","",(IF($C198=0,0,$C198)))</f>
        <v>39</v>
      </c>
      <c r="N198" s="13">
        <f t="shared" ref="N198" si="1146">IF(M198="","",(IF($C198=0,0,$C198)))</f>
        <v>39</v>
      </c>
      <c r="O198" s="13">
        <f t="shared" ref="O198" si="1147">IF(N198="","",(IF($C198=0,0,$C198)))</f>
        <v>39</v>
      </c>
      <c r="P198" s="13">
        <f t="shared" ref="P198" si="1148">IF(O198="","",(IF($C198=0,0,$C198)))</f>
        <v>39</v>
      </c>
      <c r="Q198" s="13">
        <f t="shared" ref="Q198" si="1149">IF(P198="","",(IF($C198=0,0,$C198)))</f>
        <v>39</v>
      </c>
      <c r="R198" s="13">
        <f t="shared" ref="R198" si="1150">IF(Q198="","",(IF($C198=0,0,$C198)))</f>
        <v>39</v>
      </c>
      <c r="S198" s="13">
        <f t="shared" ref="S198" si="1151">IF(R198="","",(IF($C198=0,0,$C198)))</f>
        <v>39</v>
      </c>
    </row>
    <row r="199" spans="1:19" x14ac:dyDescent="0.25">
      <c r="A199" s="39" t="s">
        <v>64</v>
      </c>
      <c r="B199" s="39" t="s">
        <v>92</v>
      </c>
      <c r="C199" s="44">
        <v>32.696666666666687</v>
      </c>
      <c r="E199" s="11" t="str">
        <f t="shared" ref="E199" si="1152">IF($B199="","","Union-Hrly - Avg Hourly Rate")</f>
        <v>Union-Hrly - Avg Hourly Rate</v>
      </c>
      <c r="F199" s="11">
        <f t="shared" ca="1" si="808"/>
        <v>2020</v>
      </c>
      <c r="G199" s="11" t="str">
        <f t="shared" si="806"/>
        <v>004190</v>
      </c>
      <c r="H199" s="12">
        <f t="shared" ref="H199" si="1153">IF(G199="","",(IF(C199=0,0,C199)*$G$4*$H$4*$I$4*$J$4*$K$4))</f>
        <v>37.904397982695698</v>
      </c>
      <c r="I199" s="12">
        <f t="shared" ref="I199" si="1154">IF(H199="","",(+H199))</f>
        <v>37.904397982695698</v>
      </c>
      <c r="J199" s="12">
        <f t="shared" ref="J199" si="1155">IF(I199="","",(+I199))</f>
        <v>37.904397982695698</v>
      </c>
      <c r="K199" s="12">
        <f t="shared" ref="K199" si="1156">IF(J199="","",(+J199))</f>
        <v>37.904397982695698</v>
      </c>
      <c r="L199" s="12">
        <f t="shared" ref="L199" si="1157">IF(K199="","",(+K199))</f>
        <v>37.904397982695698</v>
      </c>
      <c r="M199" s="12">
        <f t="shared" ref="M199" si="1158">IF(L199="","",(+L199))</f>
        <v>37.904397982695698</v>
      </c>
      <c r="N199" s="12">
        <f t="shared" ref="N199" si="1159">IF(M199="","",(+M199))</f>
        <v>37.904397982695698</v>
      </c>
      <c r="O199" s="12">
        <f t="shared" ref="O199" si="1160">IF(N199="","",(+N199))</f>
        <v>37.904397982695698</v>
      </c>
      <c r="P199" s="12">
        <f t="shared" ref="P199" si="1161">IF(O199="","",(+O199))</f>
        <v>37.904397982695698</v>
      </c>
      <c r="Q199" s="12">
        <f t="shared" ref="Q199" si="1162">IF(P199="","",(+P199))</f>
        <v>37.904397982695698</v>
      </c>
      <c r="R199" s="12">
        <f t="shared" ref="R199" si="1163">IF(Q199="","",+Q199*$R$6)</f>
        <v>39.041529922176572</v>
      </c>
      <c r="S199" s="12">
        <f t="shared" ref="S199" si="1164">IF(R199="","",+R199)</f>
        <v>39.041529922176572</v>
      </c>
    </row>
    <row r="200" spans="1:19" x14ac:dyDescent="0.25">
      <c r="A200" s="39" t="s">
        <v>64</v>
      </c>
      <c r="B200" s="39" t="s">
        <v>169</v>
      </c>
      <c r="C200" s="44"/>
      <c r="E200" s="11" t="str">
        <f t="shared" ref="E200" si="1165">IF($B200="","","Union-Hrly - Other Offdty hrs/emp")</f>
        <v>Union-Hrly - Other Offdty hrs/emp</v>
      </c>
      <c r="F200" s="11">
        <f t="shared" ca="1" si="808"/>
        <v>2020</v>
      </c>
      <c r="G200" s="11" t="str">
        <f t="shared" si="806"/>
        <v>004190</v>
      </c>
      <c r="H200" s="36">
        <f t="shared" ref="H200:S200" si="1166">IF(G200="","",IF(H$7="FEB",8,0))</f>
        <v>0</v>
      </c>
      <c r="I200" s="36">
        <f t="shared" si="1166"/>
        <v>8</v>
      </c>
      <c r="J200" s="36">
        <f t="shared" si="1166"/>
        <v>0</v>
      </c>
      <c r="K200" s="36">
        <f t="shared" si="1166"/>
        <v>0</v>
      </c>
      <c r="L200" s="36">
        <f t="shared" si="1166"/>
        <v>0</v>
      </c>
      <c r="M200" s="36">
        <f t="shared" si="1166"/>
        <v>0</v>
      </c>
      <c r="N200" s="36">
        <f t="shared" si="1166"/>
        <v>0</v>
      </c>
      <c r="O200" s="36">
        <f t="shared" si="1166"/>
        <v>0</v>
      </c>
      <c r="P200" s="36">
        <f t="shared" si="1166"/>
        <v>0</v>
      </c>
      <c r="Q200" s="36">
        <f t="shared" si="1166"/>
        <v>0</v>
      </c>
      <c r="R200" s="36">
        <f t="shared" si="1166"/>
        <v>0</v>
      </c>
      <c r="S200" s="36">
        <f t="shared" si="1166"/>
        <v>0</v>
      </c>
    </row>
    <row r="201" spans="1:19" x14ac:dyDescent="0.25">
      <c r="A201" s="39" t="s">
        <v>64</v>
      </c>
      <c r="B201" s="39" t="s">
        <v>143</v>
      </c>
      <c r="C201" s="44">
        <v>6080</v>
      </c>
      <c r="E201" s="11" t="str">
        <f t="shared" ref="E201" si="1167">IF($B201="","","Union-Hrly - Vacation Hours")</f>
        <v>Union-Hrly - Vacation Hours</v>
      </c>
      <c r="F201" s="11">
        <f t="shared" ca="1" si="808"/>
        <v>2020</v>
      </c>
      <c r="G201" s="11" t="str">
        <f t="shared" si="806"/>
        <v>004190</v>
      </c>
      <c r="H201" s="33">
        <f>IF(G201="","",($C201*'VACSICK EST'!C$50))</f>
        <v>257.29667987474954</v>
      </c>
      <c r="I201" s="33">
        <f>IF(H201="","",($C201*'VACSICK EST'!D$50))</f>
        <v>274.18327552225418</v>
      </c>
      <c r="J201" s="33">
        <f>IF(I201="","",($C201*'VACSICK EST'!E$50))</f>
        <v>291.06987116975881</v>
      </c>
      <c r="K201" s="33">
        <f>IF(J201="","",($C201*'VACSICK EST'!F$50))</f>
        <v>423.17058177284565</v>
      </c>
      <c r="L201" s="33">
        <f>IF(K201="","",($C201*'VACSICK EST'!G$50))</f>
        <v>528.61298671373845</v>
      </c>
      <c r="M201" s="33">
        <f>IF(L201="","",($C201*'VACSICK EST'!H$50))</f>
        <v>597.17006332473363</v>
      </c>
      <c r="N201" s="33">
        <f>IF(M201="","",($C201*'VACSICK EST'!I$50))</f>
        <v>691.12457978957593</v>
      </c>
      <c r="O201" s="33">
        <f>IF(N201="","",($C201*'VACSICK EST'!J$50))</f>
        <v>467.88128361169061</v>
      </c>
      <c r="P201" s="33">
        <f>IF(O201="","",($C201*'VACSICK EST'!K$50))</f>
        <v>416.5960672007505</v>
      </c>
      <c r="Q201" s="33">
        <f>IF(P201="","",($C201*'VACSICK EST'!L$50))</f>
        <v>549.86758176873104</v>
      </c>
      <c r="R201" s="33">
        <f>IF(Q201="","",($C201*'VACSICK EST'!M$50))</f>
        <v>527.18200408997961</v>
      </c>
      <c r="S201" s="33">
        <f>IF(R201="","",($C201*'VACSICK EST'!N$50))</f>
        <v>1055.8450251611921</v>
      </c>
    </row>
    <row r="202" spans="1:19" x14ac:dyDescent="0.25">
      <c r="A202" s="39" t="s">
        <v>64</v>
      </c>
      <c r="B202" s="39" t="s">
        <v>95</v>
      </c>
      <c r="C202" s="44">
        <v>1560</v>
      </c>
      <c r="E202" s="11" t="str">
        <f t="shared" ref="E202" si="1168">IF($B202="","","Union-Hrly - Sick Time Hours")</f>
        <v>Union-Hrly - Sick Time Hours</v>
      </c>
      <c r="F202" s="11">
        <f t="shared" ca="1" si="808"/>
        <v>2020</v>
      </c>
      <c r="G202" s="11" t="str">
        <f t="shared" si="806"/>
        <v>004190</v>
      </c>
      <c r="H202" s="33">
        <f>IF(G202="","",($C202*'VACSICK EST'!C$30))</f>
        <v>195.80456180502682</v>
      </c>
      <c r="I202" s="33">
        <f>IF(H202="","",($C202*'VACSICK EST'!D$30))</f>
        <v>168.69305152204538</v>
      </c>
      <c r="J202" s="33">
        <f>IF(I202="","",($C202*'VACSICK EST'!E$30))</f>
        <v>155.47867951108537</v>
      </c>
      <c r="K202" s="33">
        <f>IF(J202="","",($C202*'VACSICK EST'!F$30))</f>
        <v>137.71964457493516</v>
      </c>
      <c r="L202" s="33">
        <f>IF(K202="","",($C202*'VACSICK EST'!G$30))</f>
        <v>114.199769311079</v>
      </c>
      <c r="M202" s="33">
        <f>IF(L202="","",($C202*'VACSICK EST'!H$30))</f>
        <v>105.99946202978896</v>
      </c>
      <c r="N202" s="33">
        <f>IF(M202="","",($C202*'VACSICK EST'!I$30))</f>
        <v>113.66635816962474</v>
      </c>
      <c r="O202" s="33">
        <f>IF(N202="","",($C202*'VACSICK EST'!J$30))</f>
        <v>122.16537569012917</v>
      </c>
      <c r="P202" s="33">
        <f>IF(O202="","",($C202*'VACSICK EST'!K$30))</f>
        <v>112.71333026355983</v>
      </c>
      <c r="Q202" s="33">
        <f>IF(P202="","",($C202*'VACSICK EST'!L$30))</f>
        <v>111.38335848420054</v>
      </c>
      <c r="R202" s="33">
        <f>IF(Q202="","",($C202*'VACSICK EST'!M$30))</f>
        <v>103.83025672120833</v>
      </c>
      <c r="S202" s="33">
        <f>IF(R202="","",($C202*'VACSICK EST'!N$30))</f>
        <v>118.3461519173167</v>
      </c>
    </row>
    <row r="203" spans="1:19" x14ac:dyDescent="0.25">
      <c r="A203" s="39" t="s">
        <v>65</v>
      </c>
      <c r="B203" s="39" t="s">
        <v>93</v>
      </c>
      <c r="C203" s="44">
        <v>12</v>
      </c>
      <c r="E203" s="11" t="str">
        <f t="shared" ref="E203" si="1169">IF($B203="","","Union-Hrly - Headcount")</f>
        <v>Union-Hrly - Headcount</v>
      </c>
      <c r="F203" s="11">
        <f t="shared" ca="1" si="808"/>
        <v>2020</v>
      </c>
      <c r="G203" s="11" t="str">
        <f t="shared" si="806"/>
        <v>004210</v>
      </c>
      <c r="H203" s="13">
        <f t="shared" ref="H203" si="1170">IF(G203="","",(IF($C203=0,0,$C203)))</f>
        <v>12</v>
      </c>
      <c r="I203" s="13">
        <f t="shared" ref="I203" si="1171">IF(H203="","",(IF($C203=0,0,$C203)))</f>
        <v>12</v>
      </c>
      <c r="J203" s="13">
        <f t="shared" ref="J203" si="1172">IF(I203="","",(IF($C203=0,0,$C203)))</f>
        <v>12</v>
      </c>
      <c r="K203" s="13">
        <f t="shared" ref="K203" si="1173">IF(J203="","",(IF($C203=0,0,$C203)))</f>
        <v>12</v>
      </c>
      <c r="L203" s="13">
        <f t="shared" ref="L203" si="1174">IF(K203="","",(IF($C203=0,0,$C203)))</f>
        <v>12</v>
      </c>
      <c r="M203" s="13">
        <f t="shared" ref="M203" si="1175">IF(L203="","",(IF($C203=0,0,$C203)))</f>
        <v>12</v>
      </c>
      <c r="N203" s="13">
        <f t="shared" ref="N203" si="1176">IF(M203="","",(IF($C203=0,0,$C203)))</f>
        <v>12</v>
      </c>
      <c r="O203" s="13">
        <f t="shared" ref="O203" si="1177">IF(N203="","",(IF($C203=0,0,$C203)))</f>
        <v>12</v>
      </c>
      <c r="P203" s="13">
        <f t="shared" ref="P203" si="1178">IF(O203="","",(IF($C203=0,0,$C203)))</f>
        <v>12</v>
      </c>
      <c r="Q203" s="13">
        <f t="shared" ref="Q203" si="1179">IF(P203="","",(IF($C203=0,0,$C203)))</f>
        <v>12</v>
      </c>
      <c r="R203" s="13">
        <f t="shared" ref="R203" si="1180">IF(Q203="","",(IF($C203=0,0,$C203)))</f>
        <v>12</v>
      </c>
      <c r="S203" s="13">
        <f t="shared" ref="S203" si="1181">IF(R203="","",(IF($C203=0,0,$C203)))</f>
        <v>12</v>
      </c>
    </row>
    <row r="204" spans="1:19" x14ac:dyDescent="0.25">
      <c r="A204" s="39" t="s">
        <v>65</v>
      </c>
      <c r="B204" s="39" t="s">
        <v>92</v>
      </c>
      <c r="C204" s="44">
        <v>34.066666666666663</v>
      </c>
      <c r="E204" s="11" t="str">
        <f t="shared" ref="E204" si="1182">IF($B204="","","Union-Hrly - Avg Hourly Rate")</f>
        <v>Union-Hrly - Avg Hourly Rate</v>
      </c>
      <c r="F204" s="11">
        <f t="shared" ca="1" si="808"/>
        <v>2020</v>
      </c>
      <c r="G204" s="11" t="str">
        <f t="shared" si="806"/>
        <v>004210</v>
      </c>
      <c r="H204" s="12">
        <f t="shared" ref="H204" si="1183">IF(G204="","",(IF(C204=0,0,C204)*$G$4*$H$4*$I$4*$J$4*$K$4))</f>
        <v>39.492603464486663</v>
      </c>
      <c r="I204" s="12">
        <f t="shared" ref="I204" si="1184">IF(H204="","",(+H204))</f>
        <v>39.492603464486663</v>
      </c>
      <c r="J204" s="12">
        <f t="shared" ref="J204" si="1185">IF(I204="","",(+I204))</f>
        <v>39.492603464486663</v>
      </c>
      <c r="K204" s="12">
        <f t="shared" ref="K204" si="1186">IF(J204="","",(+J204))</f>
        <v>39.492603464486663</v>
      </c>
      <c r="L204" s="12">
        <f t="shared" ref="L204" si="1187">IF(K204="","",(+K204))</f>
        <v>39.492603464486663</v>
      </c>
      <c r="M204" s="12">
        <f t="shared" ref="M204" si="1188">IF(L204="","",(+L204))</f>
        <v>39.492603464486663</v>
      </c>
      <c r="N204" s="12">
        <f t="shared" ref="N204" si="1189">IF(M204="","",(+M204))</f>
        <v>39.492603464486663</v>
      </c>
      <c r="O204" s="12">
        <f t="shared" ref="O204" si="1190">IF(N204="","",(+N204))</f>
        <v>39.492603464486663</v>
      </c>
      <c r="P204" s="12">
        <f t="shared" ref="P204" si="1191">IF(O204="","",(+O204))</f>
        <v>39.492603464486663</v>
      </c>
      <c r="Q204" s="12">
        <f t="shared" ref="Q204" si="1192">IF(P204="","",(+P204))</f>
        <v>39.492603464486663</v>
      </c>
      <c r="R204" s="12">
        <f t="shared" ref="R204" si="1193">IF(Q204="","",+Q204*$R$6)</f>
        <v>40.677381568421261</v>
      </c>
      <c r="S204" s="12">
        <f t="shared" ref="S204" si="1194">IF(R204="","",+R204)</f>
        <v>40.677381568421261</v>
      </c>
    </row>
    <row r="205" spans="1:19" x14ac:dyDescent="0.25">
      <c r="A205" s="39" t="s">
        <v>65</v>
      </c>
      <c r="B205" s="39" t="s">
        <v>169</v>
      </c>
      <c r="C205" s="44"/>
      <c r="E205" s="11" t="str">
        <f t="shared" ref="E205" si="1195">IF($B205="","","Union-Hrly - Other Offdty hrs/emp")</f>
        <v>Union-Hrly - Other Offdty hrs/emp</v>
      </c>
      <c r="F205" s="11">
        <f t="shared" ca="1" si="808"/>
        <v>2020</v>
      </c>
      <c r="G205" s="11" t="str">
        <f t="shared" ref="G205:G268" si="1196">IF(E205="","",A205)</f>
        <v>004210</v>
      </c>
      <c r="H205" s="36">
        <f t="shared" ref="H205:S205" si="1197">IF(G205="","",IF(H$7="FEB",8,0))</f>
        <v>0</v>
      </c>
      <c r="I205" s="36">
        <f t="shared" si="1197"/>
        <v>8</v>
      </c>
      <c r="J205" s="36">
        <f t="shared" si="1197"/>
        <v>0</v>
      </c>
      <c r="K205" s="36">
        <f t="shared" si="1197"/>
        <v>0</v>
      </c>
      <c r="L205" s="36">
        <f t="shared" si="1197"/>
        <v>0</v>
      </c>
      <c r="M205" s="36">
        <f t="shared" si="1197"/>
        <v>0</v>
      </c>
      <c r="N205" s="36">
        <f t="shared" si="1197"/>
        <v>0</v>
      </c>
      <c r="O205" s="36">
        <f t="shared" si="1197"/>
        <v>0</v>
      </c>
      <c r="P205" s="36">
        <f t="shared" si="1197"/>
        <v>0</v>
      </c>
      <c r="Q205" s="36">
        <f t="shared" si="1197"/>
        <v>0</v>
      </c>
      <c r="R205" s="36">
        <f t="shared" si="1197"/>
        <v>0</v>
      </c>
      <c r="S205" s="36">
        <f t="shared" si="1197"/>
        <v>0</v>
      </c>
    </row>
    <row r="206" spans="1:19" x14ac:dyDescent="0.25">
      <c r="A206" s="39" t="s">
        <v>65</v>
      </c>
      <c r="B206" s="39" t="s">
        <v>143</v>
      </c>
      <c r="C206" s="44">
        <v>2280</v>
      </c>
      <c r="E206" s="11" t="str">
        <f t="shared" ref="E206" si="1198">IF($B206="","","Union-Hrly - Vacation Hours")</f>
        <v>Union-Hrly - Vacation Hours</v>
      </c>
      <c r="F206" s="11">
        <f t="shared" ref="F206:F269" ca="1" si="1199">IF(E206="","",$E$5)</f>
        <v>2020</v>
      </c>
      <c r="G206" s="11" t="str">
        <f t="shared" si="1196"/>
        <v>004210</v>
      </c>
      <c r="H206" s="33">
        <f>IF(G206="","",($C206*'VACSICK EST'!C$50))</f>
        <v>96.486254953031079</v>
      </c>
      <c r="I206" s="33">
        <f>IF(H206="","",($C206*'VACSICK EST'!D$50))</f>
        <v>102.81872832084532</v>
      </c>
      <c r="J206" s="33">
        <f>IF(I206="","",($C206*'VACSICK EST'!E$50))</f>
        <v>109.15120168865955</v>
      </c>
      <c r="K206" s="33">
        <f>IF(J206="","",($C206*'VACSICK EST'!F$50))</f>
        <v>158.68896816481711</v>
      </c>
      <c r="L206" s="33">
        <f>IF(K206="","",($C206*'VACSICK EST'!G$50))</f>
        <v>198.22987001765193</v>
      </c>
      <c r="M206" s="33">
        <f>IF(L206="","",($C206*'VACSICK EST'!H$50))</f>
        <v>223.93877374677513</v>
      </c>
      <c r="N206" s="33">
        <f>IF(M206="","",($C206*'VACSICK EST'!I$50))</f>
        <v>259.17171742109099</v>
      </c>
      <c r="O206" s="33">
        <f>IF(N206="","",($C206*'VACSICK EST'!J$50))</f>
        <v>175.45548135438398</v>
      </c>
      <c r="P206" s="33">
        <f>IF(O206="","",($C206*'VACSICK EST'!K$50))</f>
        <v>156.22352520028141</v>
      </c>
      <c r="Q206" s="33">
        <f>IF(P206="","",($C206*'VACSICK EST'!L$50))</f>
        <v>206.20034316327411</v>
      </c>
      <c r="R206" s="33">
        <f>IF(Q206="","",($C206*'VACSICK EST'!M$50))</f>
        <v>197.69325153374234</v>
      </c>
      <c r="S206" s="33">
        <f>IF(R206="","",($C206*'VACSICK EST'!N$50))</f>
        <v>395.94188443544704</v>
      </c>
    </row>
    <row r="207" spans="1:19" x14ac:dyDescent="0.25">
      <c r="A207" s="39" t="s">
        <v>65</v>
      </c>
      <c r="B207" s="39" t="s">
        <v>95</v>
      </c>
      <c r="C207" s="44">
        <v>480</v>
      </c>
      <c r="E207" s="11" t="str">
        <f t="shared" ref="E207" si="1200">IF($B207="","","Union-Hrly - Sick Time Hours")</f>
        <v>Union-Hrly - Sick Time Hours</v>
      </c>
      <c r="F207" s="11">
        <f t="shared" ca="1" si="1199"/>
        <v>2020</v>
      </c>
      <c r="G207" s="11" t="str">
        <f t="shared" si="1196"/>
        <v>004210</v>
      </c>
      <c r="H207" s="33">
        <f>IF(G207="","",($C207*'VACSICK EST'!C$30))</f>
        <v>60.247557478469794</v>
      </c>
      <c r="I207" s="33">
        <f>IF(H207="","",($C207*'VACSICK EST'!D$30))</f>
        <v>51.905554314475502</v>
      </c>
      <c r="J207" s="33">
        <f>IF(I207="","",($C207*'VACSICK EST'!E$30))</f>
        <v>47.839593695718584</v>
      </c>
      <c r="K207" s="33">
        <f>IF(J207="","",($C207*'VACSICK EST'!F$30))</f>
        <v>42.375275253826203</v>
      </c>
      <c r="L207" s="33">
        <f>IF(K207="","",($C207*'VACSICK EST'!G$30))</f>
        <v>35.138390557255079</v>
      </c>
      <c r="M207" s="33">
        <f>IF(L207="","",($C207*'VACSICK EST'!H$30))</f>
        <v>32.615219086088906</v>
      </c>
      <c r="N207" s="33">
        <f>IF(M207="","",($C207*'VACSICK EST'!I$30))</f>
        <v>34.974264052192233</v>
      </c>
      <c r="O207" s="33">
        <f>IF(N207="","",($C207*'VACSICK EST'!J$30))</f>
        <v>37.589346366193588</v>
      </c>
      <c r="P207" s="33">
        <f>IF(O207="","",($C207*'VACSICK EST'!K$30))</f>
        <v>34.681024696479945</v>
      </c>
      <c r="Q207" s="33">
        <f>IF(P207="","",($C207*'VACSICK EST'!L$30))</f>
        <v>34.271802610523245</v>
      </c>
      <c r="R207" s="33">
        <f>IF(Q207="","",($C207*'VACSICK EST'!M$30))</f>
        <v>31.947771298833334</v>
      </c>
      <c r="S207" s="33">
        <f>IF(R207="","",($C207*'VACSICK EST'!N$30))</f>
        <v>36.414200589943604</v>
      </c>
    </row>
    <row r="208" spans="1:19" x14ac:dyDescent="0.25">
      <c r="A208" s="39" t="s">
        <v>66</v>
      </c>
      <c r="B208" s="39" t="s">
        <v>93</v>
      </c>
      <c r="C208" s="44">
        <v>3</v>
      </c>
      <c r="E208" s="11" t="str">
        <f t="shared" ref="E208" si="1201">IF($B208="","","Union-Hrly - Headcount")</f>
        <v>Union-Hrly - Headcount</v>
      </c>
      <c r="F208" s="11">
        <f t="shared" ca="1" si="1199"/>
        <v>2020</v>
      </c>
      <c r="G208" s="11" t="str">
        <f t="shared" si="1196"/>
        <v>004220</v>
      </c>
      <c r="H208" s="13">
        <f t="shared" ref="H208" si="1202">IF(G208="","",(IF($C208=0,0,$C208)))</f>
        <v>3</v>
      </c>
      <c r="I208" s="13">
        <f t="shared" ref="I208" si="1203">IF(H208="","",(IF($C208=0,0,$C208)))</f>
        <v>3</v>
      </c>
      <c r="J208" s="13">
        <f t="shared" ref="J208" si="1204">IF(I208="","",(IF($C208=0,0,$C208)))</f>
        <v>3</v>
      </c>
      <c r="K208" s="13">
        <f t="shared" ref="K208" si="1205">IF(J208="","",(IF($C208=0,0,$C208)))</f>
        <v>3</v>
      </c>
      <c r="L208" s="13">
        <f t="shared" ref="L208" si="1206">IF(K208="","",(IF($C208=0,0,$C208)))</f>
        <v>3</v>
      </c>
      <c r="M208" s="13">
        <f t="shared" ref="M208" si="1207">IF(L208="","",(IF($C208=0,0,$C208)))</f>
        <v>3</v>
      </c>
      <c r="N208" s="13">
        <f t="shared" ref="N208" si="1208">IF(M208="","",(IF($C208=0,0,$C208)))</f>
        <v>3</v>
      </c>
      <c r="O208" s="13">
        <f t="shared" ref="O208" si="1209">IF(N208="","",(IF($C208=0,0,$C208)))</f>
        <v>3</v>
      </c>
      <c r="P208" s="13">
        <f t="shared" ref="P208" si="1210">IF(O208="","",(IF($C208=0,0,$C208)))</f>
        <v>3</v>
      </c>
      <c r="Q208" s="13">
        <f t="shared" ref="Q208" si="1211">IF(P208="","",(IF($C208=0,0,$C208)))</f>
        <v>3</v>
      </c>
      <c r="R208" s="13">
        <f t="shared" ref="R208" si="1212">IF(Q208="","",(IF($C208=0,0,$C208)))</f>
        <v>3</v>
      </c>
      <c r="S208" s="13">
        <f t="shared" ref="S208" si="1213">IF(R208="","",(IF($C208=0,0,$C208)))</f>
        <v>3</v>
      </c>
    </row>
    <row r="209" spans="1:19" x14ac:dyDescent="0.25">
      <c r="A209" s="39" t="s">
        <v>66</v>
      </c>
      <c r="B209" s="39" t="s">
        <v>92</v>
      </c>
      <c r="C209" s="44">
        <v>35.543333333333329</v>
      </c>
      <c r="E209" s="11" t="str">
        <f t="shared" ref="E209" si="1214">IF($B209="","","Union-Hrly - Avg Hourly Rate")</f>
        <v>Union-Hrly - Avg Hourly Rate</v>
      </c>
      <c r="F209" s="11">
        <f t="shared" ca="1" si="1199"/>
        <v>2020</v>
      </c>
      <c r="G209" s="11" t="str">
        <f t="shared" si="1196"/>
        <v>004220</v>
      </c>
      <c r="H209" s="12">
        <f t="shared" ref="H209" si="1215">IF(G209="","",(IF(C209=0,0,C209)*$G$4*$H$4*$I$4*$J$4*$K$4))</f>
        <v>41.204464847536336</v>
      </c>
      <c r="I209" s="12">
        <f t="shared" ref="I209" si="1216">IF(H209="","",(+H209))</f>
        <v>41.204464847536336</v>
      </c>
      <c r="J209" s="12">
        <f t="shared" ref="J209" si="1217">IF(I209="","",(+I209))</f>
        <v>41.204464847536336</v>
      </c>
      <c r="K209" s="12">
        <f t="shared" ref="K209" si="1218">IF(J209="","",(+J209))</f>
        <v>41.204464847536336</v>
      </c>
      <c r="L209" s="12">
        <f t="shared" ref="L209" si="1219">IF(K209="","",(+K209))</f>
        <v>41.204464847536336</v>
      </c>
      <c r="M209" s="12">
        <f t="shared" ref="M209" si="1220">IF(L209="","",(+L209))</f>
        <v>41.204464847536336</v>
      </c>
      <c r="N209" s="12">
        <f t="shared" ref="N209" si="1221">IF(M209="","",(+M209))</f>
        <v>41.204464847536336</v>
      </c>
      <c r="O209" s="12">
        <f t="shared" ref="O209" si="1222">IF(N209="","",(+N209))</f>
        <v>41.204464847536336</v>
      </c>
      <c r="P209" s="12">
        <f t="shared" ref="P209" si="1223">IF(O209="","",(+O209))</f>
        <v>41.204464847536336</v>
      </c>
      <c r="Q209" s="12">
        <f t="shared" ref="Q209" si="1224">IF(P209="","",(+P209))</f>
        <v>41.204464847536336</v>
      </c>
      <c r="R209" s="12">
        <f t="shared" ref="R209" si="1225">IF(Q209="","",+Q209*$R$6)</f>
        <v>42.440598792962426</v>
      </c>
      <c r="S209" s="12">
        <f t="shared" ref="S209" si="1226">IF(R209="","",+R209)</f>
        <v>42.440598792962426</v>
      </c>
    </row>
    <row r="210" spans="1:19" x14ac:dyDescent="0.25">
      <c r="A210" s="39" t="s">
        <v>66</v>
      </c>
      <c r="B210" s="39" t="s">
        <v>169</v>
      </c>
      <c r="C210" s="44"/>
      <c r="E210" s="11" t="str">
        <f t="shared" ref="E210" si="1227">IF($B210="","","Union-Hrly - Other Offdty hrs/emp")</f>
        <v>Union-Hrly - Other Offdty hrs/emp</v>
      </c>
      <c r="F210" s="11">
        <f t="shared" ca="1" si="1199"/>
        <v>2020</v>
      </c>
      <c r="G210" s="11" t="str">
        <f t="shared" si="1196"/>
        <v>004220</v>
      </c>
      <c r="H210" s="36">
        <f t="shared" ref="H210:S210" si="1228">IF(G210="","",IF(H$7="FEB",8,0))</f>
        <v>0</v>
      </c>
      <c r="I210" s="36">
        <f t="shared" si="1228"/>
        <v>8</v>
      </c>
      <c r="J210" s="36">
        <f t="shared" si="1228"/>
        <v>0</v>
      </c>
      <c r="K210" s="36">
        <f t="shared" si="1228"/>
        <v>0</v>
      </c>
      <c r="L210" s="36">
        <f t="shared" si="1228"/>
        <v>0</v>
      </c>
      <c r="M210" s="36">
        <f t="shared" si="1228"/>
        <v>0</v>
      </c>
      <c r="N210" s="36">
        <f t="shared" si="1228"/>
        <v>0</v>
      </c>
      <c r="O210" s="36">
        <f t="shared" si="1228"/>
        <v>0</v>
      </c>
      <c r="P210" s="36">
        <f t="shared" si="1228"/>
        <v>0</v>
      </c>
      <c r="Q210" s="36">
        <f t="shared" si="1228"/>
        <v>0</v>
      </c>
      <c r="R210" s="36">
        <f t="shared" si="1228"/>
        <v>0</v>
      </c>
      <c r="S210" s="36">
        <f t="shared" si="1228"/>
        <v>0</v>
      </c>
    </row>
    <row r="211" spans="1:19" x14ac:dyDescent="0.25">
      <c r="A211" s="39" t="s">
        <v>66</v>
      </c>
      <c r="B211" s="39" t="s">
        <v>143</v>
      </c>
      <c r="C211" s="44">
        <v>480</v>
      </c>
      <c r="E211" s="11" t="str">
        <f t="shared" ref="E211" si="1229">IF($B211="","","Union-Hrly - Vacation Hours")</f>
        <v>Union-Hrly - Vacation Hours</v>
      </c>
      <c r="F211" s="11">
        <f t="shared" ca="1" si="1199"/>
        <v>2020</v>
      </c>
      <c r="G211" s="11" t="str">
        <f t="shared" si="1196"/>
        <v>004220</v>
      </c>
      <c r="H211" s="33">
        <f>IF(G211="","",($C211*'VACSICK EST'!C$50))</f>
        <v>20.312895779585489</v>
      </c>
      <c r="I211" s="33">
        <f>IF(H211="","",($C211*'VACSICK EST'!D$50))</f>
        <v>21.646048067546385</v>
      </c>
      <c r="J211" s="33">
        <f>IF(I211="","",($C211*'VACSICK EST'!E$50))</f>
        <v>22.979200355507274</v>
      </c>
      <c r="K211" s="33">
        <f>IF(J211="","",($C211*'VACSICK EST'!F$50))</f>
        <v>33.408203824172027</v>
      </c>
      <c r="L211" s="33">
        <f>IF(K211="","",($C211*'VACSICK EST'!G$50))</f>
        <v>41.732604214242514</v>
      </c>
      <c r="M211" s="33">
        <f>IF(L211="","",($C211*'VACSICK EST'!H$50))</f>
        <v>47.145004999321081</v>
      </c>
      <c r="N211" s="33">
        <f>IF(M211="","",($C211*'VACSICK EST'!I$50))</f>
        <v>54.562466825492834</v>
      </c>
      <c r="O211" s="33">
        <f>IF(N211="","",($C211*'VACSICK EST'!J$50))</f>
        <v>36.937996074607149</v>
      </c>
      <c r="P211" s="33">
        <f>IF(O211="","",($C211*'VACSICK EST'!K$50))</f>
        <v>32.889163200059251</v>
      </c>
      <c r="Q211" s="33">
        <f>IF(P211="","",($C211*'VACSICK EST'!L$50))</f>
        <v>43.410598560689287</v>
      </c>
      <c r="R211" s="33">
        <f>IF(Q211="","",($C211*'VACSICK EST'!M$50))</f>
        <v>41.619631901840492</v>
      </c>
      <c r="S211" s="33">
        <f>IF(R211="","",($C211*'VACSICK EST'!N$50))</f>
        <v>83.356186196936221</v>
      </c>
    </row>
    <row r="212" spans="1:19" x14ac:dyDescent="0.25">
      <c r="A212" s="39" t="s">
        <v>66</v>
      </c>
      <c r="B212" s="39" t="s">
        <v>95</v>
      </c>
      <c r="C212" s="44">
        <v>120</v>
      </c>
      <c r="E212" s="11" t="str">
        <f t="shared" ref="E212" si="1230">IF($B212="","","Union-Hrly - Sick Time Hours")</f>
        <v>Union-Hrly - Sick Time Hours</v>
      </c>
      <c r="F212" s="11">
        <f t="shared" ca="1" si="1199"/>
        <v>2020</v>
      </c>
      <c r="G212" s="11" t="str">
        <f t="shared" si="1196"/>
        <v>004220</v>
      </c>
      <c r="H212" s="33">
        <f>IF(G212="","",($C212*'VACSICK EST'!C$30))</f>
        <v>15.061889369617449</v>
      </c>
      <c r="I212" s="33">
        <f>IF(H212="","",($C212*'VACSICK EST'!D$30))</f>
        <v>12.976388578618876</v>
      </c>
      <c r="J212" s="33">
        <f>IF(I212="","",($C212*'VACSICK EST'!E$30))</f>
        <v>11.959898423929646</v>
      </c>
      <c r="K212" s="33">
        <f>IF(J212="","",($C212*'VACSICK EST'!F$30))</f>
        <v>10.593818813456551</v>
      </c>
      <c r="L212" s="33">
        <f>IF(K212="","",($C212*'VACSICK EST'!G$30))</f>
        <v>8.7845976393137697</v>
      </c>
      <c r="M212" s="33">
        <f>IF(L212="","",($C212*'VACSICK EST'!H$30))</f>
        <v>8.1538047715222266</v>
      </c>
      <c r="N212" s="33">
        <f>IF(M212="","",($C212*'VACSICK EST'!I$30))</f>
        <v>8.7435660130480581</v>
      </c>
      <c r="O212" s="33">
        <f>IF(N212="","",($C212*'VACSICK EST'!J$30))</f>
        <v>9.3973365915483971</v>
      </c>
      <c r="P212" s="33">
        <f>IF(O212="","",($C212*'VACSICK EST'!K$30))</f>
        <v>8.6702561741199862</v>
      </c>
      <c r="Q212" s="33">
        <f>IF(P212="","",($C212*'VACSICK EST'!L$30))</f>
        <v>8.5679506526308113</v>
      </c>
      <c r="R212" s="33">
        <f>IF(Q212="","",($C212*'VACSICK EST'!M$30))</f>
        <v>7.9869428247083336</v>
      </c>
      <c r="S212" s="33">
        <f>IF(R212="","",($C212*'VACSICK EST'!N$30))</f>
        <v>9.1035501474859011</v>
      </c>
    </row>
    <row r="213" spans="1:19" x14ac:dyDescent="0.25">
      <c r="A213" s="39" t="s">
        <v>67</v>
      </c>
      <c r="B213" s="39" t="s">
        <v>93</v>
      </c>
      <c r="C213" s="44">
        <v>9</v>
      </c>
      <c r="E213" s="11" t="str">
        <f t="shared" ref="E213" si="1231">IF($B213="","","Union-Hrly - Headcount")</f>
        <v>Union-Hrly - Headcount</v>
      </c>
      <c r="F213" s="11">
        <f t="shared" ca="1" si="1199"/>
        <v>2020</v>
      </c>
      <c r="G213" s="11" t="str">
        <f t="shared" si="1196"/>
        <v>004270</v>
      </c>
      <c r="H213" s="13">
        <f t="shared" ref="H213" si="1232">IF(G213="","",(IF($C213=0,0,$C213)))</f>
        <v>9</v>
      </c>
      <c r="I213" s="13">
        <f t="shared" ref="I213" si="1233">IF(H213="","",(IF($C213=0,0,$C213)))</f>
        <v>9</v>
      </c>
      <c r="J213" s="13">
        <f t="shared" ref="J213" si="1234">IF(I213="","",(IF($C213=0,0,$C213)))</f>
        <v>9</v>
      </c>
      <c r="K213" s="13">
        <f t="shared" ref="K213" si="1235">IF(J213="","",(IF($C213=0,0,$C213)))</f>
        <v>9</v>
      </c>
      <c r="L213" s="13">
        <f t="shared" ref="L213" si="1236">IF(K213="","",(IF($C213=0,0,$C213)))</f>
        <v>9</v>
      </c>
      <c r="M213" s="13">
        <f t="shared" ref="M213" si="1237">IF(L213="","",(IF($C213=0,0,$C213)))</f>
        <v>9</v>
      </c>
      <c r="N213" s="13">
        <f t="shared" ref="N213" si="1238">IF(M213="","",(IF($C213=0,0,$C213)))</f>
        <v>9</v>
      </c>
      <c r="O213" s="13">
        <f t="shared" ref="O213" si="1239">IF(N213="","",(IF($C213=0,0,$C213)))</f>
        <v>9</v>
      </c>
      <c r="P213" s="13">
        <f t="shared" ref="P213" si="1240">IF(O213="","",(IF($C213=0,0,$C213)))</f>
        <v>9</v>
      </c>
      <c r="Q213" s="13">
        <f t="shared" ref="Q213" si="1241">IF(P213="","",(IF($C213=0,0,$C213)))</f>
        <v>9</v>
      </c>
      <c r="R213" s="13">
        <f t="shared" ref="R213" si="1242">IF(Q213="","",(IF($C213=0,0,$C213)))</f>
        <v>9</v>
      </c>
      <c r="S213" s="13">
        <f t="shared" ref="S213" si="1243">IF(R213="","",(IF($C213=0,0,$C213)))</f>
        <v>9</v>
      </c>
    </row>
    <row r="214" spans="1:19" x14ac:dyDescent="0.25">
      <c r="A214" s="39" t="s">
        <v>67</v>
      </c>
      <c r="B214" s="39" t="s">
        <v>92</v>
      </c>
      <c r="C214" s="44">
        <v>33.32</v>
      </c>
      <c r="E214" s="11" t="str">
        <f t="shared" ref="E214" si="1244">IF($B214="","","Union-Hrly - Avg Hourly Rate")</f>
        <v>Union-Hrly - Avg Hourly Rate</v>
      </c>
      <c r="F214" s="11">
        <f t="shared" ca="1" si="1199"/>
        <v>2020</v>
      </c>
      <c r="G214" s="11" t="str">
        <f t="shared" si="1196"/>
        <v>004270</v>
      </c>
      <c r="H214" s="12">
        <f t="shared" ref="H214" si="1245">IF(G214="","",(IF(C214=0,0,C214)*$G$4*$H$4*$I$4*$J$4*$K$4))</f>
        <v>38.627012155676006</v>
      </c>
      <c r="I214" s="12">
        <f t="shared" ref="I214" si="1246">IF(H214="","",(+H214))</f>
        <v>38.627012155676006</v>
      </c>
      <c r="J214" s="12">
        <f t="shared" ref="J214" si="1247">IF(I214="","",(+I214))</f>
        <v>38.627012155676006</v>
      </c>
      <c r="K214" s="12">
        <f t="shared" ref="K214" si="1248">IF(J214="","",(+J214))</f>
        <v>38.627012155676006</v>
      </c>
      <c r="L214" s="12">
        <f t="shared" ref="L214" si="1249">IF(K214="","",(+K214))</f>
        <v>38.627012155676006</v>
      </c>
      <c r="M214" s="12">
        <f t="shared" ref="M214" si="1250">IF(L214="","",(+L214))</f>
        <v>38.627012155676006</v>
      </c>
      <c r="N214" s="12">
        <f t="shared" ref="N214" si="1251">IF(M214="","",(+M214))</f>
        <v>38.627012155676006</v>
      </c>
      <c r="O214" s="12">
        <f t="shared" ref="O214" si="1252">IF(N214="","",(+N214))</f>
        <v>38.627012155676006</v>
      </c>
      <c r="P214" s="12">
        <f t="shared" ref="P214" si="1253">IF(O214="","",(+O214))</f>
        <v>38.627012155676006</v>
      </c>
      <c r="Q214" s="12">
        <f t="shared" ref="Q214" si="1254">IF(P214="","",(+P214))</f>
        <v>38.627012155676006</v>
      </c>
      <c r="R214" s="12">
        <f t="shared" ref="R214" si="1255">IF(Q214="","",+Q214*$R$6)</f>
        <v>39.785822520346287</v>
      </c>
      <c r="S214" s="12">
        <f t="shared" ref="S214" si="1256">IF(R214="","",+R214)</f>
        <v>39.785822520346287</v>
      </c>
    </row>
    <row r="215" spans="1:19" x14ac:dyDescent="0.25">
      <c r="A215" s="39" t="s">
        <v>67</v>
      </c>
      <c r="B215" s="39" t="s">
        <v>169</v>
      </c>
      <c r="C215" s="44"/>
      <c r="E215" s="11" t="str">
        <f t="shared" ref="E215" si="1257">IF($B215="","","Union-Hrly - Other Offdty hrs/emp")</f>
        <v>Union-Hrly - Other Offdty hrs/emp</v>
      </c>
      <c r="F215" s="11">
        <f t="shared" ca="1" si="1199"/>
        <v>2020</v>
      </c>
      <c r="G215" s="11" t="str">
        <f t="shared" si="1196"/>
        <v>004270</v>
      </c>
      <c r="H215" s="36">
        <f t="shared" ref="H215:S215" si="1258">IF(G215="","",IF(H$7="FEB",8,0))</f>
        <v>0</v>
      </c>
      <c r="I215" s="36">
        <f t="shared" si="1258"/>
        <v>8</v>
      </c>
      <c r="J215" s="36">
        <f t="shared" si="1258"/>
        <v>0</v>
      </c>
      <c r="K215" s="36">
        <f t="shared" si="1258"/>
        <v>0</v>
      </c>
      <c r="L215" s="36">
        <f t="shared" si="1258"/>
        <v>0</v>
      </c>
      <c r="M215" s="36">
        <f t="shared" si="1258"/>
        <v>0</v>
      </c>
      <c r="N215" s="36">
        <f t="shared" si="1258"/>
        <v>0</v>
      </c>
      <c r="O215" s="36">
        <f t="shared" si="1258"/>
        <v>0</v>
      </c>
      <c r="P215" s="36">
        <f t="shared" si="1258"/>
        <v>0</v>
      </c>
      <c r="Q215" s="36">
        <f t="shared" si="1258"/>
        <v>0</v>
      </c>
      <c r="R215" s="36">
        <f t="shared" si="1258"/>
        <v>0</v>
      </c>
      <c r="S215" s="36">
        <f t="shared" si="1258"/>
        <v>0</v>
      </c>
    </row>
    <row r="216" spans="1:19" x14ac:dyDescent="0.25">
      <c r="A216" s="39" t="s">
        <v>67</v>
      </c>
      <c r="B216" s="39" t="s">
        <v>143</v>
      </c>
      <c r="C216" s="44">
        <v>1360</v>
      </c>
      <c r="E216" s="11" t="str">
        <f t="shared" ref="E216" si="1259">IF($B216="","","Union-Hrly - Vacation Hours")</f>
        <v>Union-Hrly - Vacation Hours</v>
      </c>
      <c r="F216" s="11">
        <f t="shared" ca="1" si="1199"/>
        <v>2020</v>
      </c>
      <c r="G216" s="11" t="str">
        <f t="shared" si="1196"/>
        <v>004270</v>
      </c>
      <c r="H216" s="33">
        <f>IF(G216="","",($C216*'VACSICK EST'!C$50))</f>
        <v>57.553204708825554</v>
      </c>
      <c r="I216" s="33">
        <f>IF(H216="","",($C216*'VACSICK EST'!D$50))</f>
        <v>61.330469524714758</v>
      </c>
      <c r="J216" s="33">
        <f>IF(I216="","",($C216*'VACSICK EST'!E$50))</f>
        <v>65.10773434060394</v>
      </c>
      <c r="K216" s="33">
        <f>IF(J216="","",($C216*'VACSICK EST'!F$50))</f>
        <v>94.656577501820735</v>
      </c>
      <c r="L216" s="33">
        <f>IF(K216="","",($C216*'VACSICK EST'!G$50))</f>
        <v>118.24237860702046</v>
      </c>
      <c r="M216" s="33">
        <f>IF(L216="","",($C216*'VACSICK EST'!H$50))</f>
        <v>133.57751416474306</v>
      </c>
      <c r="N216" s="33">
        <f>IF(M216="","",($C216*'VACSICK EST'!I$50))</f>
        <v>154.59365600556302</v>
      </c>
      <c r="O216" s="33">
        <f>IF(N216="","",($C216*'VACSICK EST'!J$50))</f>
        <v>104.65765554472026</v>
      </c>
      <c r="P216" s="33">
        <f>IF(O216="","",($C216*'VACSICK EST'!K$50))</f>
        <v>93.185962400167867</v>
      </c>
      <c r="Q216" s="33">
        <f>IF(P216="","",($C216*'VACSICK EST'!L$50))</f>
        <v>122.99669592195299</v>
      </c>
      <c r="R216" s="33">
        <f>IF(Q216="","",($C216*'VACSICK EST'!M$50))</f>
        <v>117.92229038854806</v>
      </c>
      <c r="S216" s="33">
        <f>IF(R216="","",($C216*'VACSICK EST'!N$50))</f>
        <v>236.17586089131927</v>
      </c>
    </row>
    <row r="217" spans="1:19" x14ac:dyDescent="0.25">
      <c r="A217" s="39" t="s">
        <v>67</v>
      </c>
      <c r="B217" s="39" t="s">
        <v>95</v>
      </c>
      <c r="C217" s="44">
        <v>360</v>
      </c>
      <c r="E217" s="11" t="str">
        <f t="shared" ref="E217" si="1260">IF($B217="","","Union-Hrly - Sick Time Hours")</f>
        <v>Union-Hrly - Sick Time Hours</v>
      </c>
      <c r="F217" s="11">
        <f t="shared" ca="1" si="1199"/>
        <v>2020</v>
      </c>
      <c r="G217" s="11" t="str">
        <f t="shared" si="1196"/>
        <v>004270</v>
      </c>
      <c r="H217" s="33">
        <f>IF(G217="","",($C217*'VACSICK EST'!C$30))</f>
        <v>45.185668108852347</v>
      </c>
      <c r="I217" s="33">
        <f>IF(H217="","",($C217*'VACSICK EST'!D$30))</f>
        <v>38.929165735856621</v>
      </c>
      <c r="J217" s="33">
        <f>IF(I217="","",($C217*'VACSICK EST'!E$30))</f>
        <v>35.879695271788933</v>
      </c>
      <c r="K217" s="33">
        <f>IF(J217="","",($C217*'VACSICK EST'!F$30))</f>
        <v>31.781456440369652</v>
      </c>
      <c r="L217" s="33">
        <f>IF(K217="","",($C217*'VACSICK EST'!G$30))</f>
        <v>26.353792917941309</v>
      </c>
      <c r="M217" s="33">
        <f>IF(L217="","",($C217*'VACSICK EST'!H$30))</f>
        <v>24.461414314566682</v>
      </c>
      <c r="N217" s="33">
        <f>IF(M217="","",($C217*'VACSICK EST'!I$30))</f>
        <v>26.230698039144173</v>
      </c>
      <c r="O217" s="33">
        <f>IF(N217="","",($C217*'VACSICK EST'!J$30))</f>
        <v>28.192009774645193</v>
      </c>
      <c r="P217" s="33">
        <f>IF(O217="","",($C217*'VACSICK EST'!K$30))</f>
        <v>26.01076852235996</v>
      </c>
      <c r="Q217" s="33">
        <f>IF(P217="","",($C217*'VACSICK EST'!L$30))</f>
        <v>25.703851957892432</v>
      </c>
      <c r="R217" s="33">
        <f>IF(Q217="","",($C217*'VACSICK EST'!M$30))</f>
        <v>23.960828474125002</v>
      </c>
      <c r="S217" s="33">
        <f>IF(R217="","",($C217*'VACSICK EST'!N$30))</f>
        <v>27.3106504424577</v>
      </c>
    </row>
    <row r="218" spans="1:19" x14ac:dyDescent="0.25">
      <c r="A218" s="39" t="s">
        <v>68</v>
      </c>
      <c r="B218" s="39" t="s">
        <v>93</v>
      </c>
      <c r="C218" s="44">
        <v>16</v>
      </c>
      <c r="E218" s="11" t="str">
        <f t="shared" ref="E218" si="1261">IF($B218="","","Union-Hrly - Headcount")</f>
        <v>Union-Hrly - Headcount</v>
      </c>
      <c r="F218" s="11">
        <f t="shared" ca="1" si="1199"/>
        <v>2020</v>
      </c>
      <c r="G218" s="11" t="str">
        <f t="shared" si="1196"/>
        <v>004280</v>
      </c>
      <c r="H218" s="13">
        <f t="shared" ref="H218" si="1262">IF(G218="","",(IF($C218=0,0,$C218)))</f>
        <v>16</v>
      </c>
      <c r="I218" s="13">
        <f t="shared" ref="I218" si="1263">IF(H218="","",(IF($C218=0,0,$C218)))</f>
        <v>16</v>
      </c>
      <c r="J218" s="13">
        <f t="shared" ref="J218" si="1264">IF(I218="","",(IF($C218=0,0,$C218)))</f>
        <v>16</v>
      </c>
      <c r="K218" s="13">
        <f t="shared" ref="K218" si="1265">IF(J218="","",(IF($C218=0,0,$C218)))</f>
        <v>16</v>
      </c>
      <c r="L218" s="13">
        <f t="shared" ref="L218" si="1266">IF(K218="","",(IF($C218=0,0,$C218)))</f>
        <v>16</v>
      </c>
      <c r="M218" s="13">
        <f t="shared" ref="M218" si="1267">IF(L218="","",(IF($C218=0,0,$C218)))</f>
        <v>16</v>
      </c>
      <c r="N218" s="13">
        <f t="shared" ref="N218" si="1268">IF(M218="","",(IF($C218=0,0,$C218)))</f>
        <v>16</v>
      </c>
      <c r="O218" s="13">
        <f t="shared" ref="O218" si="1269">IF(N218="","",(IF($C218=0,0,$C218)))</f>
        <v>16</v>
      </c>
      <c r="P218" s="13">
        <f t="shared" ref="P218" si="1270">IF(O218="","",(IF($C218=0,0,$C218)))</f>
        <v>16</v>
      </c>
      <c r="Q218" s="13">
        <f t="shared" ref="Q218" si="1271">IF(P218="","",(IF($C218=0,0,$C218)))</f>
        <v>16</v>
      </c>
      <c r="R218" s="13">
        <f t="shared" ref="R218" si="1272">IF(Q218="","",(IF($C218=0,0,$C218)))</f>
        <v>16</v>
      </c>
      <c r="S218" s="13">
        <f t="shared" ref="S218" si="1273">IF(R218="","",(IF($C218=0,0,$C218)))</f>
        <v>16</v>
      </c>
    </row>
    <row r="219" spans="1:19" x14ac:dyDescent="0.25">
      <c r="A219" s="39" t="s">
        <v>68</v>
      </c>
      <c r="B219" s="39" t="s">
        <v>92</v>
      </c>
      <c r="C219" s="44">
        <v>34.643750000000011</v>
      </c>
      <c r="E219" s="11" t="str">
        <f t="shared" ref="E219" si="1274">IF($B219="","","Union-Hrly - Avg Hourly Rate")</f>
        <v>Union-Hrly - Avg Hourly Rate</v>
      </c>
      <c r="F219" s="11">
        <f t="shared" ca="1" si="1199"/>
        <v>2020</v>
      </c>
      <c r="G219" s="11" t="str">
        <f t="shared" si="1196"/>
        <v>004280</v>
      </c>
      <c r="H219" s="12">
        <f t="shared" ref="H219" si="1275">IF(G219="","",(IF(C219=0,0,C219)*$G$4*$H$4*$I$4*$J$4*$K$4))</f>
        <v>40.161601211530645</v>
      </c>
      <c r="I219" s="12">
        <f t="shared" ref="I219" si="1276">IF(H219="","",(+H219))</f>
        <v>40.161601211530645</v>
      </c>
      <c r="J219" s="12">
        <f t="shared" ref="J219" si="1277">IF(I219="","",(+I219))</f>
        <v>40.161601211530645</v>
      </c>
      <c r="K219" s="12">
        <f t="shared" ref="K219" si="1278">IF(J219="","",(+J219))</f>
        <v>40.161601211530645</v>
      </c>
      <c r="L219" s="12">
        <f t="shared" ref="L219" si="1279">IF(K219="","",(+K219))</f>
        <v>40.161601211530645</v>
      </c>
      <c r="M219" s="12">
        <f t="shared" ref="M219" si="1280">IF(L219="","",(+L219))</f>
        <v>40.161601211530645</v>
      </c>
      <c r="N219" s="12">
        <f t="shared" ref="N219" si="1281">IF(M219="","",(+M219))</f>
        <v>40.161601211530645</v>
      </c>
      <c r="O219" s="12">
        <f t="shared" ref="O219" si="1282">IF(N219="","",(+N219))</f>
        <v>40.161601211530645</v>
      </c>
      <c r="P219" s="12">
        <f t="shared" ref="P219" si="1283">IF(O219="","",(+O219))</f>
        <v>40.161601211530645</v>
      </c>
      <c r="Q219" s="12">
        <f t="shared" ref="Q219" si="1284">IF(P219="","",(+P219))</f>
        <v>40.161601211530645</v>
      </c>
      <c r="R219" s="12">
        <f t="shared" ref="R219" si="1285">IF(Q219="","",+Q219*$R$6)</f>
        <v>41.366449247876567</v>
      </c>
      <c r="S219" s="12">
        <f t="shared" ref="S219" si="1286">IF(R219="","",+R219)</f>
        <v>41.366449247876567</v>
      </c>
    </row>
    <row r="220" spans="1:19" x14ac:dyDescent="0.25">
      <c r="A220" s="39" t="s">
        <v>68</v>
      </c>
      <c r="B220" s="39" t="s">
        <v>169</v>
      </c>
      <c r="C220" s="44"/>
      <c r="E220" s="11" t="str">
        <f t="shared" ref="E220" si="1287">IF($B220="","","Union-Hrly - Other Offdty hrs/emp")</f>
        <v>Union-Hrly - Other Offdty hrs/emp</v>
      </c>
      <c r="F220" s="11">
        <f t="shared" ca="1" si="1199"/>
        <v>2020</v>
      </c>
      <c r="G220" s="11" t="str">
        <f t="shared" si="1196"/>
        <v>004280</v>
      </c>
      <c r="H220" s="36">
        <f t="shared" ref="H220:S220" si="1288">IF(G220="","",IF(H$7="FEB",8,0))</f>
        <v>0</v>
      </c>
      <c r="I220" s="36">
        <f t="shared" si="1288"/>
        <v>8</v>
      </c>
      <c r="J220" s="36">
        <f t="shared" si="1288"/>
        <v>0</v>
      </c>
      <c r="K220" s="36">
        <f t="shared" si="1288"/>
        <v>0</v>
      </c>
      <c r="L220" s="36">
        <f t="shared" si="1288"/>
        <v>0</v>
      </c>
      <c r="M220" s="36">
        <f t="shared" si="1288"/>
        <v>0</v>
      </c>
      <c r="N220" s="36">
        <f t="shared" si="1288"/>
        <v>0</v>
      </c>
      <c r="O220" s="36">
        <f t="shared" si="1288"/>
        <v>0</v>
      </c>
      <c r="P220" s="36">
        <f t="shared" si="1288"/>
        <v>0</v>
      </c>
      <c r="Q220" s="36">
        <f t="shared" si="1288"/>
        <v>0</v>
      </c>
      <c r="R220" s="36">
        <f t="shared" si="1288"/>
        <v>0</v>
      </c>
      <c r="S220" s="36">
        <f t="shared" si="1288"/>
        <v>0</v>
      </c>
    </row>
    <row r="221" spans="1:19" x14ac:dyDescent="0.25">
      <c r="A221" s="39" t="s">
        <v>68</v>
      </c>
      <c r="B221" s="39" t="s">
        <v>143</v>
      </c>
      <c r="C221" s="44">
        <v>2720</v>
      </c>
      <c r="E221" s="11" t="str">
        <f t="shared" ref="E221" si="1289">IF($B221="","","Union-Hrly - Vacation Hours")</f>
        <v>Union-Hrly - Vacation Hours</v>
      </c>
      <c r="F221" s="11">
        <f t="shared" ca="1" si="1199"/>
        <v>2020</v>
      </c>
      <c r="G221" s="11" t="str">
        <f t="shared" si="1196"/>
        <v>004280</v>
      </c>
      <c r="H221" s="33">
        <f>IF(G221="","",($C221*'VACSICK EST'!C$50))</f>
        <v>115.10640941765111</v>
      </c>
      <c r="I221" s="33">
        <f>IF(H221="","",($C221*'VACSICK EST'!D$50))</f>
        <v>122.66093904942952</v>
      </c>
      <c r="J221" s="33">
        <f>IF(I221="","",($C221*'VACSICK EST'!E$50))</f>
        <v>130.21546868120788</v>
      </c>
      <c r="K221" s="33">
        <f>IF(J221="","",($C221*'VACSICK EST'!F$50))</f>
        <v>189.31315500364147</v>
      </c>
      <c r="L221" s="33">
        <f>IF(K221="","",($C221*'VACSICK EST'!G$50))</f>
        <v>236.48475721404091</v>
      </c>
      <c r="M221" s="33">
        <f>IF(L221="","",($C221*'VACSICK EST'!H$50))</f>
        <v>267.15502832948613</v>
      </c>
      <c r="N221" s="33">
        <f>IF(M221="","",($C221*'VACSICK EST'!I$50))</f>
        <v>309.18731201112604</v>
      </c>
      <c r="O221" s="33">
        <f>IF(N221="","",($C221*'VACSICK EST'!J$50))</f>
        <v>209.31531108944051</v>
      </c>
      <c r="P221" s="33">
        <f>IF(O221="","",($C221*'VACSICK EST'!K$50))</f>
        <v>186.37192480033573</v>
      </c>
      <c r="Q221" s="33">
        <f>IF(P221="","",($C221*'VACSICK EST'!L$50))</f>
        <v>245.99339184390598</v>
      </c>
      <c r="R221" s="33">
        <f>IF(Q221="","",($C221*'VACSICK EST'!M$50))</f>
        <v>235.84458077709613</v>
      </c>
      <c r="S221" s="33">
        <f>IF(R221="","",($C221*'VACSICK EST'!N$50))</f>
        <v>472.35172178263855</v>
      </c>
    </row>
    <row r="222" spans="1:19" x14ac:dyDescent="0.25">
      <c r="A222" s="39" t="s">
        <v>68</v>
      </c>
      <c r="B222" s="39" t="s">
        <v>95</v>
      </c>
      <c r="C222" s="44">
        <v>640</v>
      </c>
      <c r="E222" s="11" t="str">
        <f t="shared" ref="E222" si="1290">IF($B222="","","Union-Hrly - Sick Time Hours")</f>
        <v>Union-Hrly - Sick Time Hours</v>
      </c>
      <c r="F222" s="11">
        <f t="shared" ca="1" si="1199"/>
        <v>2020</v>
      </c>
      <c r="G222" s="11" t="str">
        <f t="shared" si="1196"/>
        <v>004280</v>
      </c>
      <c r="H222" s="33">
        <f>IF(G222="","",($C222*'VACSICK EST'!C$30))</f>
        <v>80.330076637959721</v>
      </c>
      <c r="I222" s="33">
        <f>IF(H222="","",($C222*'VACSICK EST'!D$30))</f>
        <v>69.207405752634003</v>
      </c>
      <c r="J222" s="33">
        <f>IF(I222="","",($C222*'VACSICK EST'!E$30))</f>
        <v>63.786124927624776</v>
      </c>
      <c r="K222" s="33">
        <f>IF(J222="","",($C222*'VACSICK EST'!F$30))</f>
        <v>56.500367005101602</v>
      </c>
      <c r="L222" s="33">
        <f>IF(K222="","",($C222*'VACSICK EST'!G$30))</f>
        <v>46.851187409673436</v>
      </c>
      <c r="M222" s="33">
        <f>IF(L222="","",($C222*'VACSICK EST'!H$30))</f>
        <v>43.486958781451875</v>
      </c>
      <c r="N222" s="33">
        <f>IF(M222="","",($C222*'VACSICK EST'!I$30))</f>
        <v>46.632352069589643</v>
      </c>
      <c r="O222" s="33">
        <f>IF(N222="","",($C222*'VACSICK EST'!J$30))</f>
        <v>50.11912848825812</v>
      </c>
      <c r="P222" s="33">
        <f>IF(O222="","",($C222*'VACSICK EST'!K$30))</f>
        <v>46.241366261973262</v>
      </c>
      <c r="Q222" s="33">
        <f>IF(P222="","",($C222*'VACSICK EST'!L$30))</f>
        <v>45.695736814030994</v>
      </c>
      <c r="R222" s="33">
        <f>IF(Q222="","",($C222*'VACSICK EST'!M$30))</f>
        <v>42.597028398444444</v>
      </c>
      <c r="S222" s="33">
        <f>IF(R222="","",($C222*'VACSICK EST'!N$30))</f>
        <v>48.552267453258139</v>
      </c>
    </row>
    <row r="223" spans="1:19" x14ac:dyDescent="0.25">
      <c r="A223" s="39" t="s">
        <v>69</v>
      </c>
      <c r="B223" s="39" t="s">
        <v>93</v>
      </c>
      <c r="C223" s="44">
        <v>3</v>
      </c>
      <c r="E223" s="11" t="str">
        <f t="shared" ref="E223" si="1291">IF($B223="","","Union-Hrly - Headcount")</f>
        <v>Union-Hrly - Headcount</v>
      </c>
      <c r="F223" s="11">
        <f t="shared" ca="1" si="1199"/>
        <v>2020</v>
      </c>
      <c r="G223" s="11" t="str">
        <f t="shared" si="1196"/>
        <v>004290</v>
      </c>
      <c r="H223" s="13">
        <f t="shared" ref="H223" si="1292">IF(G223="","",(IF($C223=0,0,$C223)))</f>
        <v>3</v>
      </c>
      <c r="I223" s="13">
        <f t="shared" ref="I223" si="1293">IF(H223="","",(IF($C223=0,0,$C223)))</f>
        <v>3</v>
      </c>
      <c r="J223" s="13">
        <f t="shared" ref="J223" si="1294">IF(I223="","",(IF($C223=0,0,$C223)))</f>
        <v>3</v>
      </c>
      <c r="K223" s="13">
        <f t="shared" ref="K223" si="1295">IF(J223="","",(IF($C223=0,0,$C223)))</f>
        <v>3</v>
      </c>
      <c r="L223" s="13">
        <f t="shared" ref="L223" si="1296">IF(K223="","",(IF($C223=0,0,$C223)))</f>
        <v>3</v>
      </c>
      <c r="M223" s="13">
        <f t="shared" ref="M223" si="1297">IF(L223="","",(IF($C223=0,0,$C223)))</f>
        <v>3</v>
      </c>
      <c r="N223" s="13">
        <f t="shared" ref="N223" si="1298">IF(M223="","",(IF($C223=0,0,$C223)))</f>
        <v>3</v>
      </c>
      <c r="O223" s="13">
        <f t="shared" ref="O223" si="1299">IF(N223="","",(IF($C223=0,0,$C223)))</f>
        <v>3</v>
      </c>
      <c r="P223" s="13">
        <f t="shared" ref="P223" si="1300">IF(O223="","",(IF($C223=0,0,$C223)))</f>
        <v>3</v>
      </c>
      <c r="Q223" s="13">
        <f t="shared" ref="Q223" si="1301">IF(P223="","",(IF($C223=0,0,$C223)))</f>
        <v>3</v>
      </c>
      <c r="R223" s="13">
        <f t="shared" ref="R223" si="1302">IF(Q223="","",(IF($C223=0,0,$C223)))</f>
        <v>3</v>
      </c>
      <c r="S223" s="13">
        <f t="shared" ref="S223" si="1303">IF(R223="","",(IF($C223=0,0,$C223)))</f>
        <v>3</v>
      </c>
    </row>
    <row r="224" spans="1:19" x14ac:dyDescent="0.25">
      <c r="A224" s="39" t="s">
        <v>69</v>
      </c>
      <c r="B224" s="39" t="s">
        <v>92</v>
      </c>
      <c r="C224" s="44">
        <v>27.673333333333332</v>
      </c>
      <c r="E224" s="11" t="str">
        <f t="shared" ref="E224" si="1304">IF($B224="","","Union-Hrly - Avg Hourly Rate")</f>
        <v>Union-Hrly - Avg Hourly Rate</v>
      </c>
      <c r="F224" s="11">
        <f t="shared" ca="1" si="1199"/>
        <v>2020</v>
      </c>
      <c r="G224" s="11" t="str">
        <f t="shared" si="1196"/>
        <v>004290</v>
      </c>
      <c r="H224" s="12">
        <f t="shared" ref="H224" si="1305">IF(G224="","",(IF(C224=0,0,C224)*$G$4*$H$4*$I$4*$J$4*$K$4))</f>
        <v>32.080977882795338</v>
      </c>
      <c r="I224" s="12">
        <f t="shared" ref="I224" si="1306">IF(H224="","",(+H224))</f>
        <v>32.080977882795338</v>
      </c>
      <c r="J224" s="12">
        <f t="shared" ref="J224" si="1307">IF(I224="","",(+I224))</f>
        <v>32.080977882795338</v>
      </c>
      <c r="K224" s="12">
        <f t="shared" ref="K224" si="1308">IF(J224="","",(+J224))</f>
        <v>32.080977882795338</v>
      </c>
      <c r="L224" s="12">
        <f t="shared" ref="L224" si="1309">IF(K224="","",(+K224))</f>
        <v>32.080977882795338</v>
      </c>
      <c r="M224" s="12">
        <f t="shared" ref="M224" si="1310">IF(L224="","",(+L224))</f>
        <v>32.080977882795338</v>
      </c>
      <c r="N224" s="12">
        <f t="shared" ref="N224" si="1311">IF(M224="","",(+M224))</f>
        <v>32.080977882795338</v>
      </c>
      <c r="O224" s="12">
        <f t="shared" ref="O224" si="1312">IF(N224="","",(+N224))</f>
        <v>32.080977882795338</v>
      </c>
      <c r="P224" s="12">
        <f t="shared" ref="P224" si="1313">IF(O224="","",(+O224))</f>
        <v>32.080977882795338</v>
      </c>
      <c r="Q224" s="12">
        <f t="shared" ref="Q224" si="1314">IF(P224="","",(+P224))</f>
        <v>32.080977882795338</v>
      </c>
      <c r="R224" s="12">
        <f t="shared" ref="R224" si="1315">IF(Q224="","",+Q224*$R$6)</f>
        <v>33.043407219279196</v>
      </c>
      <c r="S224" s="12">
        <f t="shared" ref="S224" si="1316">IF(R224="","",+R224)</f>
        <v>33.043407219279196</v>
      </c>
    </row>
    <row r="225" spans="1:19" x14ac:dyDescent="0.25">
      <c r="A225" s="39" t="s">
        <v>69</v>
      </c>
      <c r="B225" s="39" t="s">
        <v>169</v>
      </c>
      <c r="C225" s="44"/>
      <c r="E225" s="11" t="str">
        <f t="shared" ref="E225" si="1317">IF($B225="","","Union-Hrly - Other Offdty hrs/emp")</f>
        <v>Union-Hrly - Other Offdty hrs/emp</v>
      </c>
      <c r="F225" s="11">
        <f t="shared" ca="1" si="1199"/>
        <v>2020</v>
      </c>
      <c r="G225" s="11" t="str">
        <f t="shared" si="1196"/>
        <v>004290</v>
      </c>
      <c r="H225" s="36">
        <f t="shared" ref="H225:S225" si="1318">IF(G225="","",IF(H$7="FEB",8,0))</f>
        <v>0</v>
      </c>
      <c r="I225" s="36">
        <f t="shared" si="1318"/>
        <v>8</v>
      </c>
      <c r="J225" s="36">
        <f t="shared" si="1318"/>
        <v>0</v>
      </c>
      <c r="K225" s="36">
        <f t="shared" si="1318"/>
        <v>0</v>
      </c>
      <c r="L225" s="36">
        <f t="shared" si="1318"/>
        <v>0</v>
      </c>
      <c r="M225" s="36">
        <f t="shared" si="1318"/>
        <v>0</v>
      </c>
      <c r="N225" s="36">
        <f t="shared" si="1318"/>
        <v>0</v>
      </c>
      <c r="O225" s="36">
        <f t="shared" si="1318"/>
        <v>0</v>
      </c>
      <c r="P225" s="36">
        <f t="shared" si="1318"/>
        <v>0</v>
      </c>
      <c r="Q225" s="36">
        <f t="shared" si="1318"/>
        <v>0</v>
      </c>
      <c r="R225" s="36">
        <f t="shared" si="1318"/>
        <v>0</v>
      </c>
      <c r="S225" s="36">
        <f t="shared" si="1318"/>
        <v>0</v>
      </c>
    </row>
    <row r="226" spans="1:19" x14ac:dyDescent="0.25">
      <c r="A226" s="39" t="s">
        <v>69</v>
      </c>
      <c r="B226" s="39" t="s">
        <v>143</v>
      </c>
      <c r="C226" s="44">
        <v>480</v>
      </c>
      <c r="E226" s="11" t="str">
        <f t="shared" ref="E226" si="1319">IF($B226="","","Union-Hrly - Vacation Hours")</f>
        <v>Union-Hrly - Vacation Hours</v>
      </c>
      <c r="F226" s="11">
        <f t="shared" ca="1" si="1199"/>
        <v>2020</v>
      </c>
      <c r="G226" s="11" t="str">
        <f t="shared" si="1196"/>
        <v>004290</v>
      </c>
      <c r="H226" s="33">
        <f>IF(G226="","",($C226*'VACSICK EST'!C$50))</f>
        <v>20.312895779585489</v>
      </c>
      <c r="I226" s="33">
        <f>IF(H226="","",($C226*'VACSICK EST'!D$50))</f>
        <v>21.646048067546385</v>
      </c>
      <c r="J226" s="33">
        <f>IF(I226="","",($C226*'VACSICK EST'!E$50))</f>
        <v>22.979200355507274</v>
      </c>
      <c r="K226" s="33">
        <f>IF(J226="","",($C226*'VACSICK EST'!F$50))</f>
        <v>33.408203824172027</v>
      </c>
      <c r="L226" s="33">
        <f>IF(K226="","",($C226*'VACSICK EST'!G$50))</f>
        <v>41.732604214242514</v>
      </c>
      <c r="M226" s="33">
        <f>IF(L226="","",($C226*'VACSICK EST'!H$50))</f>
        <v>47.145004999321081</v>
      </c>
      <c r="N226" s="33">
        <f>IF(M226="","",($C226*'VACSICK EST'!I$50))</f>
        <v>54.562466825492834</v>
      </c>
      <c r="O226" s="33">
        <f>IF(N226="","",($C226*'VACSICK EST'!J$50))</f>
        <v>36.937996074607149</v>
      </c>
      <c r="P226" s="33">
        <f>IF(O226="","",($C226*'VACSICK EST'!K$50))</f>
        <v>32.889163200059251</v>
      </c>
      <c r="Q226" s="33">
        <f>IF(P226="","",($C226*'VACSICK EST'!L$50))</f>
        <v>43.410598560689287</v>
      </c>
      <c r="R226" s="33">
        <f>IF(Q226="","",($C226*'VACSICK EST'!M$50))</f>
        <v>41.619631901840492</v>
      </c>
      <c r="S226" s="33">
        <f>IF(R226="","",($C226*'VACSICK EST'!N$50))</f>
        <v>83.356186196936221</v>
      </c>
    </row>
    <row r="227" spans="1:19" x14ac:dyDescent="0.25">
      <c r="A227" s="39" t="s">
        <v>69</v>
      </c>
      <c r="B227" s="39" t="s">
        <v>95</v>
      </c>
      <c r="C227" s="44">
        <v>120</v>
      </c>
      <c r="E227" s="11" t="str">
        <f t="shared" ref="E227" si="1320">IF($B227="","","Union-Hrly - Sick Time Hours")</f>
        <v>Union-Hrly - Sick Time Hours</v>
      </c>
      <c r="F227" s="11">
        <f t="shared" ca="1" si="1199"/>
        <v>2020</v>
      </c>
      <c r="G227" s="11" t="str">
        <f t="shared" si="1196"/>
        <v>004290</v>
      </c>
      <c r="H227" s="33">
        <f>IF(G227="","",($C227*'VACSICK EST'!C$30))</f>
        <v>15.061889369617449</v>
      </c>
      <c r="I227" s="33">
        <f>IF(H227="","",($C227*'VACSICK EST'!D$30))</f>
        <v>12.976388578618876</v>
      </c>
      <c r="J227" s="33">
        <f>IF(I227="","",($C227*'VACSICK EST'!E$30))</f>
        <v>11.959898423929646</v>
      </c>
      <c r="K227" s="33">
        <f>IF(J227="","",($C227*'VACSICK EST'!F$30))</f>
        <v>10.593818813456551</v>
      </c>
      <c r="L227" s="33">
        <f>IF(K227="","",($C227*'VACSICK EST'!G$30))</f>
        <v>8.7845976393137697</v>
      </c>
      <c r="M227" s="33">
        <f>IF(L227="","",($C227*'VACSICK EST'!H$30))</f>
        <v>8.1538047715222266</v>
      </c>
      <c r="N227" s="33">
        <f>IF(M227="","",($C227*'VACSICK EST'!I$30))</f>
        <v>8.7435660130480581</v>
      </c>
      <c r="O227" s="33">
        <f>IF(N227="","",($C227*'VACSICK EST'!J$30))</f>
        <v>9.3973365915483971</v>
      </c>
      <c r="P227" s="33">
        <f>IF(O227="","",($C227*'VACSICK EST'!K$30))</f>
        <v>8.6702561741199862</v>
      </c>
      <c r="Q227" s="33">
        <f>IF(P227="","",($C227*'VACSICK EST'!L$30))</f>
        <v>8.5679506526308113</v>
      </c>
      <c r="R227" s="33">
        <f>IF(Q227="","",($C227*'VACSICK EST'!M$30))</f>
        <v>7.9869428247083336</v>
      </c>
      <c r="S227" s="33">
        <f>IF(R227="","",($C227*'VACSICK EST'!N$30))</f>
        <v>9.1035501474859011</v>
      </c>
    </row>
    <row r="228" spans="1:19" x14ac:dyDescent="0.25">
      <c r="A228" s="39" t="s">
        <v>70</v>
      </c>
      <c r="B228" s="39" t="s">
        <v>93</v>
      </c>
      <c r="C228" s="44">
        <v>10</v>
      </c>
      <c r="E228" s="11" t="str">
        <f t="shared" ref="E228" si="1321">IF($B228="","","Union-Hrly - Headcount")</f>
        <v>Union-Hrly - Headcount</v>
      </c>
      <c r="F228" s="11">
        <f t="shared" ca="1" si="1199"/>
        <v>2020</v>
      </c>
      <c r="G228" s="11" t="str">
        <f t="shared" si="1196"/>
        <v>004370</v>
      </c>
      <c r="H228" s="13">
        <f t="shared" ref="H228" si="1322">IF(G228="","",(IF($C228=0,0,$C228)))</f>
        <v>10</v>
      </c>
      <c r="I228" s="13">
        <f t="shared" ref="I228" si="1323">IF(H228="","",(IF($C228=0,0,$C228)))</f>
        <v>10</v>
      </c>
      <c r="J228" s="13">
        <f t="shared" ref="J228" si="1324">IF(I228="","",(IF($C228=0,0,$C228)))</f>
        <v>10</v>
      </c>
      <c r="K228" s="13">
        <f t="shared" ref="K228" si="1325">IF(J228="","",(IF($C228=0,0,$C228)))</f>
        <v>10</v>
      </c>
      <c r="L228" s="13">
        <f t="shared" ref="L228" si="1326">IF(K228="","",(IF($C228=0,0,$C228)))</f>
        <v>10</v>
      </c>
      <c r="M228" s="13">
        <f t="shared" ref="M228" si="1327">IF(L228="","",(IF($C228=0,0,$C228)))</f>
        <v>10</v>
      </c>
      <c r="N228" s="13">
        <f t="shared" ref="N228" si="1328">IF(M228="","",(IF($C228=0,0,$C228)))</f>
        <v>10</v>
      </c>
      <c r="O228" s="13">
        <f t="shared" ref="O228" si="1329">IF(N228="","",(IF($C228=0,0,$C228)))</f>
        <v>10</v>
      </c>
      <c r="P228" s="13">
        <f t="shared" ref="P228" si="1330">IF(O228="","",(IF($C228=0,0,$C228)))</f>
        <v>10</v>
      </c>
      <c r="Q228" s="13">
        <f t="shared" ref="Q228" si="1331">IF(P228="","",(IF($C228=0,0,$C228)))</f>
        <v>10</v>
      </c>
      <c r="R228" s="13">
        <f t="shared" ref="R228" si="1332">IF(Q228="","",(IF($C228=0,0,$C228)))</f>
        <v>10</v>
      </c>
      <c r="S228" s="13">
        <f t="shared" ref="S228" si="1333">IF(R228="","",(IF($C228=0,0,$C228)))</f>
        <v>10</v>
      </c>
    </row>
    <row r="229" spans="1:19" x14ac:dyDescent="0.25">
      <c r="A229" s="39" t="s">
        <v>70</v>
      </c>
      <c r="B229" s="39" t="s">
        <v>92</v>
      </c>
      <c r="C229" s="44">
        <v>31.666000000000004</v>
      </c>
      <c r="E229" s="11" t="str">
        <f t="shared" ref="E229" si="1334">IF($B229="","","Union-Hrly - Avg Hourly Rate")</f>
        <v>Union-Hrly - Avg Hourly Rate</v>
      </c>
      <c r="F229" s="11">
        <f t="shared" ca="1" si="1199"/>
        <v>2020</v>
      </c>
      <c r="G229" s="11" t="str">
        <f t="shared" si="1196"/>
        <v>004370</v>
      </c>
      <c r="H229" s="12">
        <f t="shared" ref="H229" si="1335">IF(G229="","",(IF(C229=0,0,C229)*$G$4*$H$4*$I$4*$J$4*$K$4))</f>
        <v>36.709572836783806</v>
      </c>
      <c r="I229" s="12">
        <f t="shared" ref="I229" si="1336">IF(H229="","",(+H229))</f>
        <v>36.709572836783806</v>
      </c>
      <c r="J229" s="12">
        <f t="shared" ref="J229" si="1337">IF(I229="","",(+I229))</f>
        <v>36.709572836783806</v>
      </c>
      <c r="K229" s="12">
        <f t="shared" ref="K229" si="1338">IF(J229="","",(+J229))</f>
        <v>36.709572836783806</v>
      </c>
      <c r="L229" s="12">
        <f t="shared" ref="L229" si="1339">IF(K229="","",(+K229))</f>
        <v>36.709572836783806</v>
      </c>
      <c r="M229" s="12">
        <f t="shared" ref="M229" si="1340">IF(L229="","",(+L229))</f>
        <v>36.709572836783806</v>
      </c>
      <c r="N229" s="12">
        <f t="shared" ref="N229" si="1341">IF(M229="","",(+M229))</f>
        <v>36.709572836783806</v>
      </c>
      <c r="O229" s="12">
        <f t="shared" ref="O229" si="1342">IF(N229="","",(+N229))</f>
        <v>36.709572836783806</v>
      </c>
      <c r="P229" s="12">
        <f t="shared" ref="P229" si="1343">IF(O229="","",(+O229))</f>
        <v>36.709572836783806</v>
      </c>
      <c r="Q229" s="12">
        <f t="shared" ref="Q229" si="1344">IF(P229="","",(+P229))</f>
        <v>36.709572836783806</v>
      </c>
      <c r="R229" s="12">
        <f t="shared" ref="R229" si="1345">IF(Q229="","",+Q229*$R$6)</f>
        <v>37.810860021887322</v>
      </c>
      <c r="S229" s="12">
        <f t="shared" ref="S229" si="1346">IF(R229="","",+R229)</f>
        <v>37.810860021887322</v>
      </c>
    </row>
    <row r="230" spans="1:19" x14ac:dyDescent="0.25">
      <c r="A230" s="39" t="s">
        <v>70</v>
      </c>
      <c r="B230" s="39" t="s">
        <v>169</v>
      </c>
      <c r="C230" s="44"/>
      <c r="E230" s="11" t="str">
        <f t="shared" ref="E230" si="1347">IF($B230="","","Union-Hrly - Other Offdty hrs/emp")</f>
        <v>Union-Hrly - Other Offdty hrs/emp</v>
      </c>
      <c r="F230" s="11">
        <f t="shared" ca="1" si="1199"/>
        <v>2020</v>
      </c>
      <c r="G230" s="11" t="str">
        <f t="shared" si="1196"/>
        <v>004370</v>
      </c>
      <c r="H230" s="36">
        <f t="shared" ref="H230:S230" si="1348">IF(G230="","",IF(H$7="FEB",8,0))</f>
        <v>0</v>
      </c>
      <c r="I230" s="36">
        <f t="shared" si="1348"/>
        <v>8</v>
      </c>
      <c r="J230" s="36">
        <f t="shared" si="1348"/>
        <v>0</v>
      </c>
      <c r="K230" s="36">
        <f t="shared" si="1348"/>
        <v>0</v>
      </c>
      <c r="L230" s="36">
        <f t="shared" si="1348"/>
        <v>0</v>
      </c>
      <c r="M230" s="36">
        <f t="shared" si="1348"/>
        <v>0</v>
      </c>
      <c r="N230" s="36">
        <f t="shared" si="1348"/>
        <v>0</v>
      </c>
      <c r="O230" s="36">
        <f t="shared" si="1348"/>
        <v>0</v>
      </c>
      <c r="P230" s="36">
        <f t="shared" si="1348"/>
        <v>0</v>
      </c>
      <c r="Q230" s="36">
        <f t="shared" si="1348"/>
        <v>0</v>
      </c>
      <c r="R230" s="36">
        <f t="shared" si="1348"/>
        <v>0</v>
      </c>
      <c r="S230" s="36">
        <f t="shared" si="1348"/>
        <v>0</v>
      </c>
    </row>
    <row r="231" spans="1:19" x14ac:dyDescent="0.25">
      <c r="A231" s="39" t="s">
        <v>70</v>
      </c>
      <c r="B231" s="39" t="s">
        <v>143</v>
      </c>
      <c r="C231" s="44">
        <v>1560</v>
      </c>
      <c r="E231" s="11" t="str">
        <f t="shared" ref="E231" si="1349">IF($B231="","","Union-Hrly - Vacation Hours")</f>
        <v>Union-Hrly - Vacation Hours</v>
      </c>
      <c r="F231" s="11">
        <f t="shared" ca="1" si="1199"/>
        <v>2020</v>
      </c>
      <c r="G231" s="11" t="str">
        <f t="shared" si="1196"/>
        <v>004370</v>
      </c>
      <c r="H231" s="33">
        <f>IF(G231="","",($C231*'VACSICK EST'!C$50))</f>
        <v>66.016911283652846</v>
      </c>
      <c r="I231" s="33">
        <f>IF(H231="","",($C231*'VACSICK EST'!D$50))</f>
        <v>70.349656219525741</v>
      </c>
      <c r="J231" s="33">
        <f>IF(I231="","",($C231*'VACSICK EST'!E$50))</f>
        <v>74.682401155398651</v>
      </c>
      <c r="K231" s="33">
        <f>IF(J231="","",($C231*'VACSICK EST'!F$50))</f>
        <v>108.57666242855908</v>
      </c>
      <c r="L231" s="33">
        <f>IF(K231="","",($C231*'VACSICK EST'!G$50))</f>
        <v>135.63096369628818</v>
      </c>
      <c r="M231" s="33">
        <f>IF(L231="","",($C231*'VACSICK EST'!H$50))</f>
        <v>153.22126624779352</v>
      </c>
      <c r="N231" s="33">
        <f>IF(M231="","",($C231*'VACSICK EST'!I$50))</f>
        <v>177.32801718285171</v>
      </c>
      <c r="O231" s="33">
        <f>IF(N231="","",($C231*'VACSICK EST'!J$50))</f>
        <v>120.04848724247324</v>
      </c>
      <c r="P231" s="33">
        <f>IF(O231="","",($C231*'VACSICK EST'!K$50))</f>
        <v>106.88978040019256</v>
      </c>
      <c r="Q231" s="33">
        <f>IF(P231="","",($C231*'VACSICK EST'!L$50))</f>
        <v>141.08444532224019</v>
      </c>
      <c r="R231" s="33">
        <f>IF(Q231="","",($C231*'VACSICK EST'!M$50))</f>
        <v>135.2638036809816</v>
      </c>
      <c r="S231" s="33">
        <f>IF(R231="","",($C231*'VACSICK EST'!N$50))</f>
        <v>270.90760514004268</v>
      </c>
    </row>
    <row r="232" spans="1:19" x14ac:dyDescent="0.25">
      <c r="A232" s="39" t="s">
        <v>70</v>
      </c>
      <c r="B232" s="39" t="s">
        <v>95</v>
      </c>
      <c r="C232" s="44">
        <v>400</v>
      </c>
      <c r="E232" s="11" t="str">
        <f t="shared" ref="E232" si="1350">IF($B232="","","Union-Hrly - Sick Time Hours")</f>
        <v>Union-Hrly - Sick Time Hours</v>
      </c>
      <c r="F232" s="11">
        <f t="shared" ca="1" si="1199"/>
        <v>2020</v>
      </c>
      <c r="G232" s="11" t="str">
        <f t="shared" si="1196"/>
        <v>004370</v>
      </c>
      <c r="H232" s="33">
        <f>IF(G232="","",($C232*'VACSICK EST'!C$30))</f>
        <v>50.206297898724827</v>
      </c>
      <c r="I232" s="33">
        <f>IF(H232="","",($C232*'VACSICK EST'!D$30))</f>
        <v>43.254628595396248</v>
      </c>
      <c r="J232" s="33">
        <f>IF(I232="","",($C232*'VACSICK EST'!E$30))</f>
        <v>39.866328079765481</v>
      </c>
      <c r="K232" s="33">
        <f>IF(J232="","",($C232*'VACSICK EST'!F$30))</f>
        <v>35.3127293781885</v>
      </c>
      <c r="L232" s="33">
        <f>IF(K232="","",($C232*'VACSICK EST'!G$30))</f>
        <v>29.281992131045897</v>
      </c>
      <c r="M232" s="33">
        <f>IF(L232="","",($C232*'VACSICK EST'!H$30))</f>
        <v>27.179349238407426</v>
      </c>
      <c r="N232" s="33">
        <f>IF(M232="","",($C232*'VACSICK EST'!I$30))</f>
        <v>29.145220043493524</v>
      </c>
      <c r="O232" s="33">
        <f>IF(N232="","",($C232*'VACSICK EST'!J$30))</f>
        <v>31.324455305161326</v>
      </c>
      <c r="P232" s="33">
        <f>IF(O232="","",($C232*'VACSICK EST'!K$30))</f>
        <v>28.900853913733286</v>
      </c>
      <c r="Q232" s="33">
        <f>IF(P232="","",($C232*'VACSICK EST'!L$30))</f>
        <v>28.559835508769371</v>
      </c>
      <c r="R232" s="33">
        <f>IF(Q232="","",($C232*'VACSICK EST'!M$30))</f>
        <v>26.623142749027778</v>
      </c>
      <c r="S232" s="33">
        <f>IF(R232="","",($C232*'VACSICK EST'!N$30))</f>
        <v>30.345167158286333</v>
      </c>
    </row>
    <row r="233" spans="1:19" x14ac:dyDescent="0.25">
      <c r="A233" s="39" t="s">
        <v>73</v>
      </c>
      <c r="B233" s="39" t="s">
        <v>93</v>
      </c>
      <c r="C233" s="44">
        <v>6</v>
      </c>
      <c r="E233" s="11" t="str">
        <f t="shared" ref="E233" si="1351">IF($B233="","","Union-Hrly - Headcount")</f>
        <v>Union-Hrly - Headcount</v>
      </c>
      <c r="F233" s="11">
        <f t="shared" ca="1" si="1199"/>
        <v>2020</v>
      </c>
      <c r="G233" s="11" t="str">
        <f t="shared" si="1196"/>
        <v>004450</v>
      </c>
      <c r="H233" s="13">
        <f t="shared" ref="H233" si="1352">IF(G233="","",(IF($C233=0,0,$C233)))</f>
        <v>6</v>
      </c>
      <c r="I233" s="13">
        <f t="shared" ref="I233" si="1353">IF(H233="","",(IF($C233=0,0,$C233)))</f>
        <v>6</v>
      </c>
      <c r="J233" s="13">
        <f t="shared" ref="J233" si="1354">IF(I233="","",(IF($C233=0,0,$C233)))</f>
        <v>6</v>
      </c>
      <c r="K233" s="13">
        <f t="shared" ref="K233" si="1355">IF(J233="","",(IF($C233=0,0,$C233)))</f>
        <v>6</v>
      </c>
      <c r="L233" s="13">
        <f t="shared" ref="L233" si="1356">IF(K233="","",(IF($C233=0,0,$C233)))</f>
        <v>6</v>
      </c>
      <c r="M233" s="13">
        <f t="shared" ref="M233" si="1357">IF(L233="","",(IF($C233=0,0,$C233)))</f>
        <v>6</v>
      </c>
      <c r="N233" s="13">
        <f t="shared" ref="N233" si="1358">IF(M233="","",(IF($C233=0,0,$C233)))</f>
        <v>6</v>
      </c>
      <c r="O233" s="13">
        <f t="shared" ref="O233" si="1359">IF(N233="","",(IF($C233=0,0,$C233)))</f>
        <v>6</v>
      </c>
      <c r="P233" s="13">
        <f t="shared" ref="P233" si="1360">IF(O233="","",(IF($C233=0,0,$C233)))</f>
        <v>6</v>
      </c>
      <c r="Q233" s="13">
        <f t="shared" ref="Q233" si="1361">IF(P233="","",(IF($C233=0,0,$C233)))</f>
        <v>6</v>
      </c>
      <c r="R233" s="13">
        <f t="shared" ref="R233" si="1362">IF(Q233="","",(IF($C233=0,0,$C233)))</f>
        <v>6</v>
      </c>
      <c r="S233" s="13">
        <f t="shared" ref="S233" si="1363">IF(R233="","",(IF($C233=0,0,$C233)))</f>
        <v>6</v>
      </c>
    </row>
    <row r="234" spans="1:19" x14ac:dyDescent="0.25">
      <c r="A234" s="39" t="s">
        <v>73</v>
      </c>
      <c r="B234" s="39" t="s">
        <v>92</v>
      </c>
      <c r="C234" s="44">
        <v>34.633333333333333</v>
      </c>
      <c r="E234" s="11" t="str">
        <f t="shared" ref="E234" si="1364">IF($B234="","","Union-Hrly - Avg Hourly Rate")</f>
        <v>Union-Hrly - Avg Hourly Rate</v>
      </c>
      <c r="F234" s="11">
        <f t="shared" ca="1" si="1199"/>
        <v>2020</v>
      </c>
      <c r="G234" s="11" t="str">
        <f t="shared" si="1196"/>
        <v>004450</v>
      </c>
      <c r="H234" s="12">
        <f t="shared" ref="H234" si="1365">IF(G234="","",(IF(C234=0,0,C234)*$G$4*$H$4*$I$4*$J$4*$K$4))</f>
        <v>40.149525439923345</v>
      </c>
      <c r="I234" s="12">
        <f t="shared" ref="I234" si="1366">IF(H234="","",(+H234))</f>
        <v>40.149525439923345</v>
      </c>
      <c r="J234" s="12">
        <f t="shared" ref="J234" si="1367">IF(I234="","",(+I234))</f>
        <v>40.149525439923345</v>
      </c>
      <c r="K234" s="12">
        <f t="shared" ref="K234" si="1368">IF(J234="","",(+J234))</f>
        <v>40.149525439923345</v>
      </c>
      <c r="L234" s="12">
        <f t="shared" ref="L234" si="1369">IF(K234="","",(+K234))</f>
        <v>40.149525439923345</v>
      </c>
      <c r="M234" s="12">
        <f t="shared" ref="M234" si="1370">IF(L234="","",(+L234))</f>
        <v>40.149525439923345</v>
      </c>
      <c r="N234" s="12">
        <f t="shared" ref="N234" si="1371">IF(M234="","",(+M234))</f>
        <v>40.149525439923345</v>
      </c>
      <c r="O234" s="12">
        <f t="shared" ref="O234" si="1372">IF(N234="","",(+N234))</f>
        <v>40.149525439923345</v>
      </c>
      <c r="P234" s="12">
        <f t="shared" ref="P234" si="1373">IF(O234="","",(+O234))</f>
        <v>40.149525439923345</v>
      </c>
      <c r="Q234" s="12">
        <f t="shared" ref="Q234" si="1374">IF(P234="","",(+P234))</f>
        <v>40.149525439923345</v>
      </c>
      <c r="R234" s="12">
        <f t="shared" ref="R234" si="1375">IF(Q234="","",+Q234*$R$6)</f>
        <v>41.354011203121047</v>
      </c>
      <c r="S234" s="12">
        <f t="shared" ref="S234" si="1376">IF(R234="","",+R234)</f>
        <v>41.354011203121047</v>
      </c>
    </row>
    <row r="235" spans="1:19" x14ac:dyDescent="0.25">
      <c r="A235" s="39" t="s">
        <v>73</v>
      </c>
      <c r="B235" s="39" t="s">
        <v>169</v>
      </c>
      <c r="C235" s="44"/>
      <c r="E235" s="11" t="str">
        <f t="shared" ref="E235" si="1377">IF($B235="","","Union-Hrly - Other Offdty hrs/emp")</f>
        <v>Union-Hrly - Other Offdty hrs/emp</v>
      </c>
      <c r="F235" s="11">
        <f t="shared" ca="1" si="1199"/>
        <v>2020</v>
      </c>
      <c r="G235" s="11" t="str">
        <f t="shared" si="1196"/>
        <v>004450</v>
      </c>
      <c r="H235" s="36">
        <f t="shared" ref="H235:S235" si="1378">IF(G235="","",IF(H$7="FEB",8,0))</f>
        <v>0</v>
      </c>
      <c r="I235" s="36">
        <f t="shared" si="1378"/>
        <v>8</v>
      </c>
      <c r="J235" s="36">
        <f t="shared" si="1378"/>
        <v>0</v>
      </c>
      <c r="K235" s="36">
        <f t="shared" si="1378"/>
        <v>0</v>
      </c>
      <c r="L235" s="36">
        <f t="shared" si="1378"/>
        <v>0</v>
      </c>
      <c r="M235" s="36">
        <f t="shared" si="1378"/>
        <v>0</v>
      </c>
      <c r="N235" s="36">
        <f t="shared" si="1378"/>
        <v>0</v>
      </c>
      <c r="O235" s="36">
        <f t="shared" si="1378"/>
        <v>0</v>
      </c>
      <c r="P235" s="36">
        <f t="shared" si="1378"/>
        <v>0</v>
      </c>
      <c r="Q235" s="36">
        <f t="shared" si="1378"/>
        <v>0</v>
      </c>
      <c r="R235" s="36">
        <f t="shared" si="1378"/>
        <v>0</v>
      </c>
      <c r="S235" s="36">
        <f t="shared" si="1378"/>
        <v>0</v>
      </c>
    </row>
    <row r="236" spans="1:19" x14ac:dyDescent="0.25">
      <c r="A236" s="39" t="s">
        <v>73</v>
      </c>
      <c r="B236" s="39" t="s">
        <v>143</v>
      </c>
      <c r="C236" s="44">
        <v>1120</v>
      </c>
      <c r="E236" s="11" t="str">
        <f t="shared" ref="E236" si="1379">IF($B236="","","Union-Hrly - Vacation Hours")</f>
        <v>Union-Hrly - Vacation Hours</v>
      </c>
      <c r="F236" s="11">
        <f t="shared" ca="1" si="1199"/>
        <v>2020</v>
      </c>
      <c r="G236" s="11" t="str">
        <f t="shared" si="1196"/>
        <v>004450</v>
      </c>
      <c r="H236" s="33">
        <f>IF(G236="","",($C236*'VACSICK EST'!C$50))</f>
        <v>47.396756819032809</v>
      </c>
      <c r="I236" s="33">
        <f>IF(H236="","",($C236*'VACSICK EST'!D$50))</f>
        <v>50.507445490941564</v>
      </c>
      <c r="J236" s="33">
        <f>IF(I236="","",($C236*'VACSICK EST'!E$50))</f>
        <v>53.618134162850311</v>
      </c>
      <c r="K236" s="33">
        <f>IF(J236="","",($C236*'VACSICK EST'!F$50))</f>
        <v>77.952475589734718</v>
      </c>
      <c r="L236" s="33">
        <f>IF(K236="","",($C236*'VACSICK EST'!G$50))</f>
        <v>97.376076499899199</v>
      </c>
      <c r="M236" s="33">
        <f>IF(L236="","",($C236*'VACSICK EST'!H$50))</f>
        <v>110.00501166508252</v>
      </c>
      <c r="N236" s="33">
        <f>IF(M236="","",($C236*'VACSICK EST'!I$50))</f>
        <v>127.31242259281662</v>
      </c>
      <c r="O236" s="33">
        <f>IF(N236="","",($C236*'VACSICK EST'!J$50))</f>
        <v>86.188657507416693</v>
      </c>
      <c r="P236" s="33">
        <f>IF(O236="","",($C236*'VACSICK EST'!K$50))</f>
        <v>76.741380800138245</v>
      </c>
      <c r="Q236" s="33">
        <f>IF(P236="","",($C236*'VACSICK EST'!L$50))</f>
        <v>101.29139664160834</v>
      </c>
      <c r="R236" s="33">
        <f>IF(Q236="","",($C236*'VACSICK EST'!M$50))</f>
        <v>97.11247443762781</v>
      </c>
      <c r="S236" s="33">
        <f>IF(R236="","",($C236*'VACSICK EST'!N$50))</f>
        <v>194.49776779285116</v>
      </c>
    </row>
    <row r="237" spans="1:19" x14ac:dyDescent="0.25">
      <c r="A237" s="39" t="s">
        <v>73</v>
      </c>
      <c r="B237" s="39" t="s">
        <v>95</v>
      </c>
      <c r="C237" s="44">
        <v>240</v>
      </c>
      <c r="E237" s="11" t="str">
        <f t="shared" ref="E237" si="1380">IF($B237="","","Union-Hrly - Sick Time Hours")</f>
        <v>Union-Hrly - Sick Time Hours</v>
      </c>
      <c r="F237" s="11">
        <f t="shared" ca="1" si="1199"/>
        <v>2020</v>
      </c>
      <c r="G237" s="11" t="str">
        <f t="shared" si="1196"/>
        <v>004450</v>
      </c>
      <c r="H237" s="33">
        <f>IF(G237="","",($C237*'VACSICK EST'!C$30))</f>
        <v>30.123778739234897</v>
      </c>
      <c r="I237" s="33">
        <f>IF(H237="","",($C237*'VACSICK EST'!D$30))</f>
        <v>25.952777157237751</v>
      </c>
      <c r="J237" s="33">
        <f>IF(I237="","",($C237*'VACSICK EST'!E$30))</f>
        <v>23.919796847859292</v>
      </c>
      <c r="K237" s="33">
        <f>IF(J237="","",($C237*'VACSICK EST'!F$30))</f>
        <v>21.187637626913101</v>
      </c>
      <c r="L237" s="33">
        <f>IF(K237="","",($C237*'VACSICK EST'!G$30))</f>
        <v>17.569195278627539</v>
      </c>
      <c r="M237" s="33">
        <f>IF(L237="","",($C237*'VACSICK EST'!H$30))</f>
        <v>16.307609543044453</v>
      </c>
      <c r="N237" s="33">
        <f>IF(M237="","",($C237*'VACSICK EST'!I$30))</f>
        <v>17.487132026096116</v>
      </c>
      <c r="O237" s="33">
        <f>IF(N237="","",($C237*'VACSICK EST'!J$30))</f>
        <v>18.794673183096794</v>
      </c>
      <c r="P237" s="33">
        <f>IF(O237="","",($C237*'VACSICK EST'!K$30))</f>
        <v>17.340512348239972</v>
      </c>
      <c r="Q237" s="33">
        <f>IF(P237="","",($C237*'VACSICK EST'!L$30))</f>
        <v>17.135901305261623</v>
      </c>
      <c r="R237" s="33">
        <f>IF(Q237="","",($C237*'VACSICK EST'!M$30))</f>
        <v>15.973885649416667</v>
      </c>
      <c r="S237" s="33">
        <f>IF(R237="","",($C237*'VACSICK EST'!N$30))</f>
        <v>18.207100294971802</v>
      </c>
    </row>
    <row r="238" spans="1:19" x14ac:dyDescent="0.25">
      <c r="A238" s="39" t="s">
        <v>74</v>
      </c>
      <c r="B238" s="39" t="s">
        <v>93</v>
      </c>
      <c r="C238" s="44">
        <v>16</v>
      </c>
      <c r="E238" s="11" t="str">
        <f t="shared" ref="E238" si="1381">IF($B238="","","Union-Hrly - Headcount")</f>
        <v>Union-Hrly - Headcount</v>
      </c>
      <c r="F238" s="11">
        <f t="shared" ca="1" si="1199"/>
        <v>2020</v>
      </c>
      <c r="G238" s="11" t="str">
        <f t="shared" si="1196"/>
        <v>004470</v>
      </c>
      <c r="H238" s="13">
        <f t="shared" ref="H238" si="1382">IF(G238="","",(IF($C238=0,0,$C238)))</f>
        <v>16</v>
      </c>
      <c r="I238" s="13">
        <f t="shared" ref="I238" si="1383">IF(H238="","",(IF($C238=0,0,$C238)))</f>
        <v>16</v>
      </c>
      <c r="J238" s="13">
        <f t="shared" ref="J238" si="1384">IF(I238="","",(IF($C238=0,0,$C238)))</f>
        <v>16</v>
      </c>
      <c r="K238" s="13">
        <f t="shared" ref="K238" si="1385">IF(J238="","",(IF($C238=0,0,$C238)))</f>
        <v>16</v>
      </c>
      <c r="L238" s="13">
        <f t="shared" ref="L238" si="1386">IF(K238="","",(IF($C238=0,0,$C238)))</f>
        <v>16</v>
      </c>
      <c r="M238" s="13">
        <f t="shared" ref="M238" si="1387">IF(L238="","",(IF($C238=0,0,$C238)))</f>
        <v>16</v>
      </c>
      <c r="N238" s="13">
        <f t="shared" ref="N238" si="1388">IF(M238="","",(IF($C238=0,0,$C238)))</f>
        <v>16</v>
      </c>
      <c r="O238" s="13">
        <f t="shared" ref="O238" si="1389">IF(N238="","",(IF($C238=0,0,$C238)))</f>
        <v>16</v>
      </c>
      <c r="P238" s="13">
        <f t="shared" ref="P238" si="1390">IF(O238="","",(IF($C238=0,0,$C238)))</f>
        <v>16</v>
      </c>
      <c r="Q238" s="13">
        <f t="shared" ref="Q238" si="1391">IF(P238="","",(IF($C238=0,0,$C238)))</f>
        <v>16</v>
      </c>
      <c r="R238" s="13">
        <f t="shared" ref="R238" si="1392">IF(Q238="","",(IF($C238=0,0,$C238)))</f>
        <v>16</v>
      </c>
      <c r="S238" s="13">
        <f t="shared" ref="S238" si="1393">IF(R238="","",(IF($C238=0,0,$C238)))</f>
        <v>16</v>
      </c>
    </row>
    <row r="239" spans="1:19" x14ac:dyDescent="0.25">
      <c r="A239" s="39" t="s">
        <v>74</v>
      </c>
      <c r="B239" s="39" t="s">
        <v>92</v>
      </c>
      <c r="C239" s="44">
        <v>34.784999999999997</v>
      </c>
      <c r="E239" s="11" t="str">
        <f t="shared" ref="E239" si="1394">IF($B239="","","Union-Hrly - Avg Hourly Rate")</f>
        <v>Union-Hrly - Avg Hourly Rate</v>
      </c>
      <c r="F239" s="11">
        <f t="shared" ca="1" si="1199"/>
        <v>2020</v>
      </c>
      <c r="G239" s="11" t="str">
        <f t="shared" si="1196"/>
        <v>004470</v>
      </c>
      <c r="H239" s="12">
        <f t="shared" ref="H239" si="1395">IF(G239="","",(IF(C239=0,0,C239)*$G$4*$H$4*$I$4*$J$4*$K$4))</f>
        <v>40.325348674525507</v>
      </c>
      <c r="I239" s="12">
        <f t="shared" ref="I239" si="1396">IF(H239="","",(+H239))</f>
        <v>40.325348674525507</v>
      </c>
      <c r="J239" s="12">
        <f t="shared" ref="J239" si="1397">IF(I239="","",(+I239))</f>
        <v>40.325348674525507</v>
      </c>
      <c r="K239" s="12">
        <f t="shared" ref="K239" si="1398">IF(J239="","",(+J239))</f>
        <v>40.325348674525507</v>
      </c>
      <c r="L239" s="12">
        <f t="shared" ref="L239" si="1399">IF(K239="","",(+K239))</f>
        <v>40.325348674525507</v>
      </c>
      <c r="M239" s="12">
        <f t="shared" ref="M239" si="1400">IF(L239="","",(+L239))</f>
        <v>40.325348674525507</v>
      </c>
      <c r="N239" s="12">
        <f t="shared" ref="N239" si="1401">IF(M239="","",(+M239))</f>
        <v>40.325348674525507</v>
      </c>
      <c r="O239" s="12">
        <f t="shared" ref="O239" si="1402">IF(N239="","",(+N239))</f>
        <v>40.325348674525507</v>
      </c>
      <c r="P239" s="12">
        <f t="shared" ref="P239" si="1403">IF(O239="","",(+O239))</f>
        <v>40.325348674525507</v>
      </c>
      <c r="Q239" s="12">
        <f t="shared" ref="Q239" si="1404">IF(P239="","",(+P239))</f>
        <v>40.325348674525507</v>
      </c>
      <c r="R239" s="12">
        <f t="shared" ref="R239" si="1405">IF(Q239="","",+Q239*$R$6)</f>
        <v>41.535109134761271</v>
      </c>
      <c r="S239" s="12">
        <f t="shared" ref="S239" si="1406">IF(R239="","",+R239)</f>
        <v>41.535109134761271</v>
      </c>
    </row>
    <row r="240" spans="1:19" x14ac:dyDescent="0.25">
      <c r="A240" s="39" t="s">
        <v>74</v>
      </c>
      <c r="B240" s="39" t="s">
        <v>169</v>
      </c>
      <c r="C240" s="44"/>
      <c r="E240" s="11" t="str">
        <f t="shared" ref="E240" si="1407">IF($B240="","","Union-Hrly - Other Offdty hrs/emp")</f>
        <v>Union-Hrly - Other Offdty hrs/emp</v>
      </c>
      <c r="F240" s="11">
        <f t="shared" ca="1" si="1199"/>
        <v>2020</v>
      </c>
      <c r="G240" s="11" t="str">
        <f t="shared" si="1196"/>
        <v>004470</v>
      </c>
      <c r="H240" s="36">
        <f t="shared" ref="H240:S240" si="1408">IF(G240="","",IF(H$7="FEB",8,0))</f>
        <v>0</v>
      </c>
      <c r="I240" s="36">
        <f t="shared" si="1408"/>
        <v>8</v>
      </c>
      <c r="J240" s="36">
        <f t="shared" si="1408"/>
        <v>0</v>
      </c>
      <c r="K240" s="36">
        <f t="shared" si="1408"/>
        <v>0</v>
      </c>
      <c r="L240" s="36">
        <f t="shared" si="1408"/>
        <v>0</v>
      </c>
      <c r="M240" s="36">
        <f t="shared" si="1408"/>
        <v>0</v>
      </c>
      <c r="N240" s="36">
        <f t="shared" si="1408"/>
        <v>0</v>
      </c>
      <c r="O240" s="36">
        <f t="shared" si="1408"/>
        <v>0</v>
      </c>
      <c r="P240" s="36">
        <f t="shared" si="1408"/>
        <v>0</v>
      </c>
      <c r="Q240" s="36">
        <f t="shared" si="1408"/>
        <v>0</v>
      </c>
      <c r="R240" s="36">
        <f t="shared" si="1408"/>
        <v>0</v>
      </c>
      <c r="S240" s="36">
        <f t="shared" si="1408"/>
        <v>0</v>
      </c>
    </row>
    <row r="241" spans="1:19" x14ac:dyDescent="0.25">
      <c r="A241" s="39" t="s">
        <v>74</v>
      </c>
      <c r="B241" s="39" t="s">
        <v>143</v>
      </c>
      <c r="C241" s="44">
        <v>2760</v>
      </c>
      <c r="E241" s="11" t="str">
        <f t="shared" ref="E241" si="1409">IF($B241="","","Union-Hrly - Vacation Hours")</f>
        <v>Union-Hrly - Vacation Hours</v>
      </c>
      <c r="F241" s="11">
        <f t="shared" ca="1" si="1199"/>
        <v>2020</v>
      </c>
      <c r="G241" s="11" t="str">
        <f t="shared" si="1196"/>
        <v>004470</v>
      </c>
      <c r="H241" s="33">
        <f>IF(G241="","",($C241*'VACSICK EST'!C$50))</f>
        <v>116.79915073261657</v>
      </c>
      <c r="I241" s="33">
        <f>IF(H241="","",($C241*'VACSICK EST'!D$50))</f>
        <v>124.46477638839171</v>
      </c>
      <c r="J241" s="33">
        <f>IF(I241="","",($C241*'VACSICK EST'!E$50))</f>
        <v>132.13040204416683</v>
      </c>
      <c r="K241" s="33">
        <f>IF(J241="","",($C241*'VACSICK EST'!F$50))</f>
        <v>192.09717198898915</v>
      </c>
      <c r="L241" s="33">
        <f>IF(K241="","",($C241*'VACSICK EST'!G$50))</f>
        <v>239.96247423189445</v>
      </c>
      <c r="M241" s="33">
        <f>IF(L241="","",($C241*'VACSICK EST'!H$50))</f>
        <v>271.08377874609619</v>
      </c>
      <c r="N241" s="33">
        <f>IF(M241="","",($C241*'VACSICK EST'!I$50))</f>
        <v>313.73418424658382</v>
      </c>
      <c r="O241" s="33">
        <f>IF(N241="","",($C241*'VACSICK EST'!J$50))</f>
        <v>212.39347742899113</v>
      </c>
      <c r="P241" s="33">
        <f>IF(O241="","",($C241*'VACSICK EST'!K$50))</f>
        <v>189.11268840034069</v>
      </c>
      <c r="Q241" s="33">
        <f>IF(P241="","",($C241*'VACSICK EST'!L$50))</f>
        <v>249.61094172396341</v>
      </c>
      <c r="R241" s="33">
        <f>IF(Q241="","",($C241*'VACSICK EST'!M$50))</f>
        <v>239.31288343558282</v>
      </c>
      <c r="S241" s="33">
        <f>IF(R241="","",($C241*'VACSICK EST'!N$50))</f>
        <v>479.29807063238326</v>
      </c>
    </row>
    <row r="242" spans="1:19" x14ac:dyDescent="0.25">
      <c r="A242" s="39" t="s">
        <v>74</v>
      </c>
      <c r="B242" s="39" t="s">
        <v>95</v>
      </c>
      <c r="C242" s="44">
        <v>640</v>
      </c>
      <c r="E242" s="11" t="str">
        <f t="shared" ref="E242" si="1410">IF($B242="","","Union-Hrly - Sick Time Hours")</f>
        <v>Union-Hrly - Sick Time Hours</v>
      </c>
      <c r="F242" s="11">
        <f t="shared" ca="1" si="1199"/>
        <v>2020</v>
      </c>
      <c r="G242" s="11" t="str">
        <f t="shared" si="1196"/>
        <v>004470</v>
      </c>
      <c r="H242" s="33">
        <f>IF(G242="","",($C242*'VACSICK EST'!C$30))</f>
        <v>80.330076637959721</v>
      </c>
      <c r="I242" s="33">
        <f>IF(H242="","",($C242*'VACSICK EST'!D$30))</f>
        <v>69.207405752634003</v>
      </c>
      <c r="J242" s="33">
        <f>IF(I242="","",($C242*'VACSICK EST'!E$30))</f>
        <v>63.786124927624776</v>
      </c>
      <c r="K242" s="33">
        <f>IF(J242="","",($C242*'VACSICK EST'!F$30))</f>
        <v>56.500367005101602</v>
      </c>
      <c r="L242" s="33">
        <f>IF(K242="","",($C242*'VACSICK EST'!G$30))</f>
        <v>46.851187409673436</v>
      </c>
      <c r="M242" s="33">
        <f>IF(L242="","",($C242*'VACSICK EST'!H$30))</f>
        <v>43.486958781451875</v>
      </c>
      <c r="N242" s="33">
        <f>IF(M242="","",($C242*'VACSICK EST'!I$30))</f>
        <v>46.632352069589643</v>
      </c>
      <c r="O242" s="33">
        <f>IF(N242="","",($C242*'VACSICK EST'!J$30))</f>
        <v>50.11912848825812</v>
      </c>
      <c r="P242" s="33">
        <f>IF(O242="","",($C242*'VACSICK EST'!K$30))</f>
        <v>46.241366261973262</v>
      </c>
      <c r="Q242" s="33">
        <f>IF(P242="","",($C242*'VACSICK EST'!L$30))</f>
        <v>45.695736814030994</v>
      </c>
      <c r="R242" s="33">
        <f>IF(Q242="","",($C242*'VACSICK EST'!M$30))</f>
        <v>42.597028398444444</v>
      </c>
      <c r="S242" s="33">
        <f>IF(R242="","",($C242*'VACSICK EST'!N$30))</f>
        <v>48.552267453258139</v>
      </c>
    </row>
    <row r="243" spans="1:19" x14ac:dyDescent="0.25">
      <c r="A243" s="39" t="s">
        <v>76</v>
      </c>
      <c r="B243" s="39" t="s">
        <v>93</v>
      </c>
      <c r="C243" s="44">
        <v>13</v>
      </c>
      <c r="E243" s="11" t="str">
        <f t="shared" ref="E243" si="1411">IF($B243="","","Union-Hrly - Headcount")</f>
        <v>Union-Hrly - Headcount</v>
      </c>
      <c r="F243" s="11">
        <f t="shared" ca="1" si="1199"/>
        <v>2020</v>
      </c>
      <c r="G243" s="11" t="str">
        <f t="shared" si="1196"/>
        <v>004480</v>
      </c>
      <c r="H243" s="13">
        <f t="shared" ref="H243" si="1412">IF(G243="","",(IF($C243=0,0,$C243)))</f>
        <v>13</v>
      </c>
      <c r="I243" s="13">
        <f t="shared" ref="I243" si="1413">IF(H243="","",(IF($C243=0,0,$C243)))</f>
        <v>13</v>
      </c>
      <c r="J243" s="13">
        <f t="shared" ref="J243" si="1414">IF(I243="","",(IF($C243=0,0,$C243)))</f>
        <v>13</v>
      </c>
      <c r="K243" s="13">
        <f t="shared" ref="K243" si="1415">IF(J243="","",(IF($C243=0,0,$C243)))</f>
        <v>13</v>
      </c>
      <c r="L243" s="13">
        <f t="shared" ref="L243" si="1416">IF(K243="","",(IF($C243=0,0,$C243)))</f>
        <v>13</v>
      </c>
      <c r="M243" s="13">
        <f t="shared" ref="M243" si="1417">IF(L243="","",(IF($C243=0,0,$C243)))</f>
        <v>13</v>
      </c>
      <c r="N243" s="13">
        <f t="shared" ref="N243" si="1418">IF(M243="","",(IF($C243=0,0,$C243)))</f>
        <v>13</v>
      </c>
      <c r="O243" s="13">
        <f t="shared" ref="O243" si="1419">IF(N243="","",(IF($C243=0,0,$C243)))</f>
        <v>13</v>
      </c>
      <c r="P243" s="13">
        <f t="shared" ref="P243" si="1420">IF(O243="","",(IF($C243=0,0,$C243)))</f>
        <v>13</v>
      </c>
      <c r="Q243" s="13">
        <f t="shared" ref="Q243" si="1421">IF(P243="","",(IF($C243=0,0,$C243)))</f>
        <v>13</v>
      </c>
      <c r="R243" s="13">
        <f t="shared" ref="R243" si="1422">IF(Q243="","",(IF($C243=0,0,$C243)))</f>
        <v>13</v>
      </c>
      <c r="S243" s="13">
        <f t="shared" ref="S243" si="1423">IF(R243="","",(IF($C243=0,0,$C243)))</f>
        <v>13</v>
      </c>
    </row>
    <row r="244" spans="1:19" x14ac:dyDescent="0.25">
      <c r="A244" s="39" t="s">
        <v>76</v>
      </c>
      <c r="B244" s="39" t="s">
        <v>92</v>
      </c>
      <c r="C244" s="44">
        <v>32.433076923076925</v>
      </c>
      <c r="E244" s="11" t="str">
        <f t="shared" ref="E244" si="1424">IF($B244="","","Union-Hrly - Avg Hourly Rate")</f>
        <v>Union-Hrly - Avg Hourly Rate</v>
      </c>
      <c r="F244" s="11">
        <f t="shared" ca="1" si="1199"/>
        <v>2020</v>
      </c>
      <c r="G244" s="11" t="str">
        <f t="shared" si="1196"/>
        <v>004480</v>
      </c>
      <c r="H244" s="12">
        <f t="shared" ref="H244" si="1425">IF(G244="","",(IF(C244=0,0,C244)*$G$4*$H$4*$I$4*$J$4*$K$4))</f>
        <v>37.598825226700704</v>
      </c>
      <c r="I244" s="12">
        <f t="shared" ref="I244" si="1426">IF(H244="","",(+H244))</f>
        <v>37.598825226700704</v>
      </c>
      <c r="J244" s="12">
        <f t="shared" ref="J244" si="1427">IF(I244="","",(+I244))</f>
        <v>37.598825226700704</v>
      </c>
      <c r="K244" s="12">
        <f t="shared" ref="K244" si="1428">IF(J244="","",(+J244))</f>
        <v>37.598825226700704</v>
      </c>
      <c r="L244" s="12">
        <f t="shared" ref="L244" si="1429">IF(K244="","",(+K244))</f>
        <v>37.598825226700704</v>
      </c>
      <c r="M244" s="12">
        <f t="shared" ref="M244" si="1430">IF(L244="","",(+L244))</f>
        <v>37.598825226700704</v>
      </c>
      <c r="N244" s="12">
        <f t="shared" ref="N244" si="1431">IF(M244="","",(+M244))</f>
        <v>37.598825226700704</v>
      </c>
      <c r="O244" s="12">
        <f t="shared" ref="O244" si="1432">IF(N244="","",(+N244))</f>
        <v>37.598825226700704</v>
      </c>
      <c r="P244" s="12">
        <f t="shared" ref="P244" si="1433">IF(O244="","",(+O244))</f>
        <v>37.598825226700704</v>
      </c>
      <c r="Q244" s="12">
        <f t="shared" ref="Q244" si="1434">IF(P244="","",(+P244))</f>
        <v>37.598825226700704</v>
      </c>
      <c r="R244" s="12">
        <f t="shared" ref="R244" si="1435">IF(Q244="","",+Q244*$R$6)</f>
        <v>38.726789983501725</v>
      </c>
      <c r="S244" s="12">
        <f t="shared" ref="S244" si="1436">IF(R244="","",+R244)</f>
        <v>38.726789983501725</v>
      </c>
    </row>
    <row r="245" spans="1:19" x14ac:dyDescent="0.25">
      <c r="A245" s="39" t="s">
        <v>76</v>
      </c>
      <c r="B245" s="39" t="s">
        <v>169</v>
      </c>
      <c r="C245" s="44"/>
      <c r="E245" s="11" t="str">
        <f t="shared" ref="E245" si="1437">IF($B245="","","Union-Hrly - Other Offdty hrs/emp")</f>
        <v>Union-Hrly - Other Offdty hrs/emp</v>
      </c>
      <c r="F245" s="11">
        <f t="shared" ca="1" si="1199"/>
        <v>2020</v>
      </c>
      <c r="G245" s="11" t="str">
        <f t="shared" si="1196"/>
        <v>004480</v>
      </c>
      <c r="H245" s="36">
        <f t="shared" ref="H245:S245" si="1438">IF(G245="","",IF(H$7="FEB",8,0))</f>
        <v>0</v>
      </c>
      <c r="I245" s="36">
        <f t="shared" si="1438"/>
        <v>8</v>
      </c>
      <c r="J245" s="36">
        <f t="shared" si="1438"/>
        <v>0</v>
      </c>
      <c r="K245" s="36">
        <f t="shared" si="1438"/>
        <v>0</v>
      </c>
      <c r="L245" s="36">
        <f t="shared" si="1438"/>
        <v>0</v>
      </c>
      <c r="M245" s="36">
        <f t="shared" si="1438"/>
        <v>0</v>
      </c>
      <c r="N245" s="36">
        <f t="shared" si="1438"/>
        <v>0</v>
      </c>
      <c r="O245" s="36">
        <f t="shared" si="1438"/>
        <v>0</v>
      </c>
      <c r="P245" s="36">
        <f t="shared" si="1438"/>
        <v>0</v>
      </c>
      <c r="Q245" s="36">
        <f t="shared" si="1438"/>
        <v>0</v>
      </c>
      <c r="R245" s="36">
        <f t="shared" si="1438"/>
        <v>0</v>
      </c>
      <c r="S245" s="36">
        <f t="shared" si="1438"/>
        <v>0</v>
      </c>
    </row>
    <row r="246" spans="1:19" x14ac:dyDescent="0.25">
      <c r="A246" s="39" t="s">
        <v>76</v>
      </c>
      <c r="B246" s="39" t="s">
        <v>143</v>
      </c>
      <c r="C246" s="44">
        <v>2040</v>
      </c>
      <c r="E246" s="11" t="str">
        <f t="shared" ref="E246" si="1439">IF($B246="","","Union-Hrly - Vacation Hours")</f>
        <v>Union-Hrly - Vacation Hours</v>
      </c>
      <c r="F246" s="11">
        <f t="shared" ca="1" si="1199"/>
        <v>2020</v>
      </c>
      <c r="G246" s="11" t="str">
        <f t="shared" si="1196"/>
        <v>004480</v>
      </c>
      <c r="H246" s="33">
        <f>IF(G246="","",($C246*'VACSICK EST'!C$50))</f>
        <v>86.329807063238334</v>
      </c>
      <c r="I246" s="33">
        <f>IF(H246="","",($C246*'VACSICK EST'!D$50))</f>
        <v>91.99570428707213</v>
      </c>
      <c r="J246" s="33">
        <f>IF(I246="","",($C246*'VACSICK EST'!E$50))</f>
        <v>97.661601510905925</v>
      </c>
      <c r="K246" s="33">
        <f>IF(J246="","",($C246*'VACSICK EST'!F$50))</f>
        <v>141.98486625273111</v>
      </c>
      <c r="L246" s="33">
        <f>IF(K246="","",($C246*'VACSICK EST'!G$50))</f>
        <v>177.36356791053069</v>
      </c>
      <c r="M246" s="33">
        <f>IF(L246="","",($C246*'VACSICK EST'!H$50))</f>
        <v>200.36627124711458</v>
      </c>
      <c r="N246" s="33">
        <f>IF(M246="","",($C246*'VACSICK EST'!I$50))</f>
        <v>231.89048400834454</v>
      </c>
      <c r="O246" s="33">
        <f>IF(N246="","",($C246*'VACSICK EST'!J$50))</f>
        <v>156.9864833170804</v>
      </c>
      <c r="P246" s="33">
        <f>IF(O246="","",($C246*'VACSICK EST'!K$50))</f>
        <v>139.77894360025181</v>
      </c>
      <c r="Q246" s="33">
        <f>IF(P246="","",($C246*'VACSICK EST'!L$50))</f>
        <v>184.49504388292948</v>
      </c>
      <c r="R246" s="33">
        <f>IF(Q246="","",($C246*'VACSICK EST'!M$50))</f>
        <v>176.8834355828221</v>
      </c>
      <c r="S246" s="33">
        <f>IF(R246="","",($C246*'VACSICK EST'!N$50))</f>
        <v>354.2637913369789</v>
      </c>
    </row>
    <row r="247" spans="1:19" x14ac:dyDescent="0.25">
      <c r="A247" s="39" t="s">
        <v>76</v>
      </c>
      <c r="B247" s="39" t="s">
        <v>95</v>
      </c>
      <c r="C247" s="44">
        <v>520</v>
      </c>
      <c r="E247" s="11" t="str">
        <f t="shared" ref="E247" si="1440">IF($B247="","","Union-Hrly - Sick Time Hours")</f>
        <v>Union-Hrly - Sick Time Hours</v>
      </c>
      <c r="F247" s="11">
        <f t="shared" ca="1" si="1199"/>
        <v>2020</v>
      </c>
      <c r="G247" s="11" t="str">
        <f t="shared" si="1196"/>
        <v>004480</v>
      </c>
      <c r="H247" s="33">
        <f>IF(G247="","",($C247*'VACSICK EST'!C$30))</f>
        <v>65.268187268342274</v>
      </c>
      <c r="I247" s="33">
        <f>IF(H247="","",($C247*'VACSICK EST'!D$30))</f>
        <v>56.231017174015122</v>
      </c>
      <c r="J247" s="33">
        <f>IF(I247="","",($C247*'VACSICK EST'!E$30))</f>
        <v>51.826226503695132</v>
      </c>
      <c r="K247" s="33">
        <f>IF(J247="","",($C247*'VACSICK EST'!F$30))</f>
        <v>45.906548191645051</v>
      </c>
      <c r="L247" s="33">
        <f>IF(K247="","",($C247*'VACSICK EST'!G$30))</f>
        <v>38.06658977035967</v>
      </c>
      <c r="M247" s="33">
        <f>IF(L247="","",($C247*'VACSICK EST'!H$30))</f>
        <v>35.33315400992965</v>
      </c>
      <c r="N247" s="33">
        <f>IF(M247="","",($C247*'VACSICK EST'!I$30))</f>
        <v>37.888786056541583</v>
      </c>
      <c r="O247" s="33">
        <f>IF(N247="","",($C247*'VACSICK EST'!J$30))</f>
        <v>40.721791896709725</v>
      </c>
      <c r="P247" s="33">
        <f>IF(O247="","",($C247*'VACSICK EST'!K$30))</f>
        <v>37.57111008785327</v>
      </c>
      <c r="Q247" s="33">
        <f>IF(P247="","",($C247*'VACSICK EST'!L$30))</f>
        <v>37.127786161400181</v>
      </c>
      <c r="R247" s="33">
        <f>IF(Q247="","",($C247*'VACSICK EST'!M$30))</f>
        <v>34.610085573736114</v>
      </c>
      <c r="S247" s="33">
        <f>IF(R247="","",($C247*'VACSICK EST'!N$30))</f>
        <v>39.448717305772234</v>
      </c>
    </row>
    <row r="248" spans="1:19" x14ac:dyDescent="0.25">
      <c r="A248" s="39" t="s">
        <v>77</v>
      </c>
      <c r="B248" s="39" t="s">
        <v>93</v>
      </c>
      <c r="C248" s="44">
        <v>8</v>
      </c>
      <c r="E248" s="11" t="str">
        <f t="shared" ref="E248" si="1441">IF($B248="","","Union-Hrly - Headcount")</f>
        <v>Union-Hrly - Headcount</v>
      </c>
      <c r="F248" s="11">
        <f t="shared" ca="1" si="1199"/>
        <v>2020</v>
      </c>
      <c r="G248" s="11" t="str">
        <f t="shared" si="1196"/>
        <v>004485</v>
      </c>
      <c r="H248" s="13">
        <f t="shared" ref="H248" si="1442">IF(G248="","",(IF($C248=0,0,$C248)))</f>
        <v>8</v>
      </c>
      <c r="I248" s="13">
        <f t="shared" ref="I248" si="1443">IF(H248="","",(IF($C248=0,0,$C248)))</f>
        <v>8</v>
      </c>
      <c r="J248" s="13">
        <f t="shared" ref="J248" si="1444">IF(I248="","",(IF($C248=0,0,$C248)))</f>
        <v>8</v>
      </c>
      <c r="K248" s="13">
        <f t="shared" ref="K248" si="1445">IF(J248="","",(IF($C248=0,0,$C248)))</f>
        <v>8</v>
      </c>
      <c r="L248" s="13">
        <f t="shared" ref="L248" si="1446">IF(K248="","",(IF($C248=0,0,$C248)))</f>
        <v>8</v>
      </c>
      <c r="M248" s="13">
        <f t="shared" ref="M248" si="1447">IF(L248="","",(IF($C248=0,0,$C248)))</f>
        <v>8</v>
      </c>
      <c r="N248" s="13">
        <f t="shared" ref="N248" si="1448">IF(M248="","",(IF($C248=0,0,$C248)))</f>
        <v>8</v>
      </c>
      <c r="O248" s="13">
        <f t="shared" ref="O248" si="1449">IF(N248="","",(IF($C248=0,0,$C248)))</f>
        <v>8</v>
      </c>
      <c r="P248" s="13">
        <f t="shared" ref="P248" si="1450">IF(O248="","",(IF($C248=0,0,$C248)))</f>
        <v>8</v>
      </c>
      <c r="Q248" s="13">
        <f t="shared" ref="Q248" si="1451">IF(P248="","",(IF($C248=0,0,$C248)))</f>
        <v>8</v>
      </c>
      <c r="R248" s="13">
        <f t="shared" ref="R248" si="1452">IF(Q248="","",(IF($C248=0,0,$C248)))</f>
        <v>8</v>
      </c>
      <c r="S248" s="13">
        <f t="shared" ref="S248" si="1453">IF(R248="","",(IF($C248=0,0,$C248)))</f>
        <v>8</v>
      </c>
    </row>
    <row r="249" spans="1:19" x14ac:dyDescent="0.25">
      <c r="A249" s="39" t="s">
        <v>77</v>
      </c>
      <c r="B249" s="39" t="s">
        <v>92</v>
      </c>
      <c r="C249" s="44">
        <v>35.358750000000001</v>
      </c>
      <c r="E249" s="11" t="str">
        <f t="shared" ref="E249" si="1454">IF($B249="","","Union-Hrly - Avg Hourly Rate")</f>
        <v>Union-Hrly - Avg Hourly Rate</v>
      </c>
      <c r="F249" s="11">
        <f t="shared" ca="1" si="1199"/>
        <v>2020</v>
      </c>
      <c r="G249" s="11" t="str">
        <f t="shared" si="1196"/>
        <v>004485</v>
      </c>
      <c r="H249" s="12">
        <f t="shared" ref="H249" si="1455">IF(G249="","",(IF(C249=0,0,C249)*$G$4*$H$4*$I$4*$J$4*$K$4))</f>
        <v>40.990482174655128</v>
      </c>
      <c r="I249" s="12">
        <f t="shared" ref="I249" si="1456">IF(H249="","",(+H249))</f>
        <v>40.990482174655128</v>
      </c>
      <c r="J249" s="12">
        <f t="shared" ref="J249" si="1457">IF(I249="","",(+I249))</f>
        <v>40.990482174655128</v>
      </c>
      <c r="K249" s="12">
        <f t="shared" ref="K249" si="1458">IF(J249="","",(+J249))</f>
        <v>40.990482174655128</v>
      </c>
      <c r="L249" s="12">
        <f t="shared" ref="L249" si="1459">IF(K249="","",(+K249))</f>
        <v>40.990482174655128</v>
      </c>
      <c r="M249" s="12">
        <f t="shared" ref="M249" si="1460">IF(L249="","",(+L249))</f>
        <v>40.990482174655128</v>
      </c>
      <c r="N249" s="12">
        <f t="shared" ref="N249" si="1461">IF(M249="","",(+M249))</f>
        <v>40.990482174655128</v>
      </c>
      <c r="O249" s="12">
        <f t="shared" ref="O249" si="1462">IF(N249="","",(+N249))</f>
        <v>40.990482174655128</v>
      </c>
      <c r="P249" s="12">
        <f t="shared" ref="P249" si="1463">IF(O249="","",(+O249))</f>
        <v>40.990482174655128</v>
      </c>
      <c r="Q249" s="12">
        <f t="shared" ref="Q249" si="1464">IF(P249="","",(+P249))</f>
        <v>40.990482174655128</v>
      </c>
      <c r="R249" s="12">
        <f t="shared" ref="R249" si="1465">IF(Q249="","",+Q249*$R$6)</f>
        <v>42.22019663989478</v>
      </c>
      <c r="S249" s="12">
        <f t="shared" ref="S249" si="1466">IF(R249="","",+R249)</f>
        <v>42.22019663989478</v>
      </c>
    </row>
    <row r="250" spans="1:19" x14ac:dyDescent="0.25">
      <c r="A250" s="39" t="s">
        <v>77</v>
      </c>
      <c r="B250" s="39" t="s">
        <v>169</v>
      </c>
      <c r="C250" s="44"/>
      <c r="E250" s="11" t="str">
        <f t="shared" ref="E250" si="1467">IF($B250="","","Union-Hrly - Other Offdty hrs/emp")</f>
        <v>Union-Hrly - Other Offdty hrs/emp</v>
      </c>
      <c r="F250" s="11">
        <f t="shared" ca="1" si="1199"/>
        <v>2020</v>
      </c>
      <c r="G250" s="11" t="str">
        <f t="shared" si="1196"/>
        <v>004485</v>
      </c>
      <c r="H250" s="36">
        <f t="shared" ref="H250:S250" si="1468">IF(G250="","",IF(H$7="FEB",8,0))</f>
        <v>0</v>
      </c>
      <c r="I250" s="36">
        <f t="shared" si="1468"/>
        <v>8</v>
      </c>
      <c r="J250" s="36">
        <f t="shared" si="1468"/>
        <v>0</v>
      </c>
      <c r="K250" s="36">
        <f t="shared" si="1468"/>
        <v>0</v>
      </c>
      <c r="L250" s="36">
        <f t="shared" si="1468"/>
        <v>0</v>
      </c>
      <c r="M250" s="36">
        <f t="shared" si="1468"/>
        <v>0</v>
      </c>
      <c r="N250" s="36">
        <f t="shared" si="1468"/>
        <v>0</v>
      </c>
      <c r="O250" s="36">
        <f t="shared" si="1468"/>
        <v>0</v>
      </c>
      <c r="P250" s="36">
        <f t="shared" si="1468"/>
        <v>0</v>
      </c>
      <c r="Q250" s="36">
        <f t="shared" si="1468"/>
        <v>0</v>
      </c>
      <c r="R250" s="36">
        <f t="shared" si="1468"/>
        <v>0</v>
      </c>
      <c r="S250" s="36">
        <f t="shared" si="1468"/>
        <v>0</v>
      </c>
    </row>
    <row r="251" spans="1:19" x14ac:dyDescent="0.25">
      <c r="A251" s="39" t="s">
        <v>77</v>
      </c>
      <c r="B251" s="39" t="s">
        <v>143</v>
      </c>
      <c r="C251" s="44">
        <v>1440</v>
      </c>
      <c r="E251" s="11" t="str">
        <f t="shared" ref="E251" si="1469">IF($B251="","","Union-Hrly - Vacation Hours")</f>
        <v>Union-Hrly - Vacation Hours</v>
      </c>
      <c r="F251" s="11">
        <f t="shared" ca="1" si="1199"/>
        <v>2020</v>
      </c>
      <c r="G251" s="11" t="str">
        <f t="shared" si="1196"/>
        <v>004485</v>
      </c>
      <c r="H251" s="33">
        <f>IF(G251="","",($C251*'VACSICK EST'!C$50))</f>
        <v>60.938687338756466</v>
      </c>
      <c r="I251" s="33">
        <f>IF(H251="","",($C251*'VACSICK EST'!D$50))</f>
        <v>64.938144202639151</v>
      </c>
      <c r="J251" s="33">
        <f>IF(I251="","",($C251*'VACSICK EST'!E$50))</f>
        <v>68.937601066521822</v>
      </c>
      <c r="K251" s="33">
        <f>IF(J251="","",($C251*'VACSICK EST'!F$50))</f>
        <v>100.22461147251607</v>
      </c>
      <c r="L251" s="33">
        <f>IF(K251="","",($C251*'VACSICK EST'!G$50))</f>
        <v>125.19781264272754</v>
      </c>
      <c r="M251" s="33">
        <f>IF(L251="","",($C251*'VACSICK EST'!H$50))</f>
        <v>141.43501499796324</v>
      </c>
      <c r="N251" s="33">
        <f>IF(M251="","",($C251*'VACSICK EST'!I$50))</f>
        <v>163.6874004764785</v>
      </c>
      <c r="O251" s="33">
        <f>IF(N251="","",($C251*'VACSICK EST'!J$50))</f>
        <v>110.81398822382145</v>
      </c>
      <c r="P251" s="33">
        <f>IF(O251="","",($C251*'VACSICK EST'!K$50))</f>
        <v>98.667489600177746</v>
      </c>
      <c r="Q251" s="33">
        <f>IF(P251="","",($C251*'VACSICK EST'!L$50))</f>
        <v>130.23179568206785</v>
      </c>
      <c r="R251" s="33">
        <f>IF(Q251="","",($C251*'VACSICK EST'!M$50))</f>
        <v>124.85889570552148</v>
      </c>
      <c r="S251" s="33">
        <f>IF(R251="","",($C251*'VACSICK EST'!N$50))</f>
        <v>250.06855859080864</v>
      </c>
    </row>
    <row r="252" spans="1:19" x14ac:dyDescent="0.25">
      <c r="A252" s="39" t="s">
        <v>77</v>
      </c>
      <c r="B252" s="39" t="s">
        <v>95</v>
      </c>
      <c r="C252" s="44">
        <v>320</v>
      </c>
      <c r="E252" s="11" t="str">
        <f t="shared" ref="E252" si="1470">IF($B252="","","Union-Hrly - Sick Time Hours")</f>
        <v>Union-Hrly - Sick Time Hours</v>
      </c>
      <c r="F252" s="11">
        <f t="shared" ca="1" si="1199"/>
        <v>2020</v>
      </c>
      <c r="G252" s="11" t="str">
        <f t="shared" si="1196"/>
        <v>004485</v>
      </c>
      <c r="H252" s="33">
        <f>IF(G252="","",($C252*'VACSICK EST'!C$30))</f>
        <v>40.16503831897986</v>
      </c>
      <c r="I252" s="33">
        <f>IF(H252="","",($C252*'VACSICK EST'!D$30))</f>
        <v>34.603702876317001</v>
      </c>
      <c r="J252" s="33">
        <f>IF(I252="","",($C252*'VACSICK EST'!E$30))</f>
        <v>31.893062463812388</v>
      </c>
      <c r="K252" s="33">
        <f>IF(J252="","",($C252*'VACSICK EST'!F$30))</f>
        <v>28.250183502550801</v>
      </c>
      <c r="L252" s="33">
        <f>IF(K252="","",($C252*'VACSICK EST'!G$30))</f>
        <v>23.425593704836718</v>
      </c>
      <c r="M252" s="33">
        <f>IF(L252="","",($C252*'VACSICK EST'!H$30))</f>
        <v>21.743479390725938</v>
      </c>
      <c r="N252" s="33">
        <f>IF(M252="","",($C252*'VACSICK EST'!I$30))</f>
        <v>23.316176034794822</v>
      </c>
      <c r="O252" s="33">
        <f>IF(N252="","",($C252*'VACSICK EST'!J$30))</f>
        <v>25.05956424412906</v>
      </c>
      <c r="P252" s="33">
        <f>IF(O252="","",($C252*'VACSICK EST'!K$30))</f>
        <v>23.120683130986631</v>
      </c>
      <c r="Q252" s="33">
        <f>IF(P252="","",($C252*'VACSICK EST'!L$30))</f>
        <v>22.847868407015497</v>
      </c>
      <c r="R252" s="33">
        <f>IF(Q252="","",($C252*'VACSICK EST'!M$30))</f>
        <v>21.298514199222222</v>
      </c>
      <c r="S252" s="33">
        <f>IF(R252="","",($C252*'VACSICK EST'!N$30))</f>
        <v>24.27613372662907</v>
      </c>
    </row>
    <row r="253" spans="1:19" x14ac:dyDescent="0.25">
      <c r="A253" s="39" t="s">
        <v>79</v>
      </c>
      <c r="B253" s="39" t="s">
        <v>93</v>
      </c>
      <c r="C253" s="44">
        <v>7</v>
      </c>
      <c r="E253" s="11" t="str">
        <f t="shared" ref="E253" si="1471">IF($B253="","","Union-Hrly - Headcount")</f>
        <v>Union-Hrly - Headcount</v>
      </c>
      <c r="F253" s="11">
        <f t="shared" ca="1" si="1199"/>
        <v>2020</v>
      </c>
      <c r="G253" s="11" t="str">
        <f t="shared" si="1196"/>
        <v>004500</v>
      </c>
      <c r="H253" s="13">
        <f t="shared" ref="H253" si="1472">IF(G253="","",(IF($C253=0,0,$C253)))</f>
        <v>7</v>
      </c>
      <c r="I253" s="13">
        <f t="shared" ref="I253" si="1473">IF(H253="","",(IF($C253=0,0,$C253)))</f>
        <v>7</v>
      </c>
      <c r="J253" s="13">
        <f t="shared" ref="J253" si="1474">IF(I253="","",(IF($C253=0,0,$C253)))</f>
        <v>7</v>
      </c>
      <c r="K253" s="13">
        <f t="shared" ref="K253" si="1475">IF(J253="","",(IF($C253=0,0,$C253)))</f>
        <v>7</v>
      </c>
      <c r="L253" s="13">
        <f t="shared" ref="L253" si="1476">IF(K253="","",(IF($C253=0,0,$C253)))</f>
        <v>7</v>
      </c>
      <c r="M253" s="13">
        <f t="shared" ref="M253" si="1477">IF(L253="","",(IF($C253=0,0,$C253)))</f>
        <v>7</v>
      </c>
      <c r="N253" s="13">
        <f t="shared" ref="N253" si="1478">IF(M253="","",(IF($C253=0,0,$C253)))</f>
        <v>7</v>
      </c>
      <c r="O253" s="13">
        <f t="shared" ref="O253" si="1479">IF(N253="","",(IF($C253=0,0,$C253)))</f>
        <v>7</v>
      </c>
      <c r="P253" s="13">
        <f t="shared" ref="P253" si="1480">IF(O253="","",(IF($C253=0,0,$C253)))</f>
        <v>7</v>
      </c>
      <c r="Q253" s="13">
        <f t="shared" ref="Q253" si="1481">IF(P253="","",(IF($C253=0,0,$C253)))</f>
        <v>7</v>
      </c>
      <c r="R253" s="13">
        <f t="shared" ref="R253" si="1482">IF(Q253="","",(IF($C253=0,0,$C253)))</f>
        <v>7</v>
      </c>
      <c r="S253" s="13">
        <f t="shared" ref="S253" si="1483">IF(R253="","",(IF($C253=0,0,$C253)))</f>
        <v>7</v>
      </c>
    </row>
    <row r="254" spans="1:19" x14ac:dyDescent="0.25">
      <c r="A254" s="39" t="s">
        <v>79</v>
      </c>
      <c r="B254" s="39" t="s">
        <v>92</v>
      </c>
      <c r="C254" s="44">
        <v>34.849999999999994</v>
      </c>
      <c r="E254" s="11" t="str">
        <f t="shared" ref="E254" si="1484">IF($B254="","","Union-Hrly - Avg Hourly Rate")</f>
        <v>Union-Hrly - Avg Hourly Rate</v>
      </c>
      <c r="F254" s="11">
        <f t="shared" ca="1" si="1199"/>
        <v>2020</v>
      </c>
      <c r="G254" s="11" t="str">
        <f t="shared" si="1196"/>
        <v>004500</v>
      </c>
      <c r="H254" s="12">
        <f t="shared" ref="H254" si="1485">IF(G254="","",(IF(C254=0,0,C254)*$G$4*$H$4*$I$4*$J$4*$K$4))</f>
        <v>40.400701489355001</v>
      </c>
      <c r="I254" s="12">
        <f t="shared" ref="I254" si="1486">IF(H254="","",(+H254))</f>
        <v>40.400701489355001</v>
      </c>
      <c r="J254" s="12">
        <f t="shared" ref="J254" si="1487">IF(I254="","",(+I254))</f>
        <v>40.400701489355001</v>
      </c>
      <c r="K254" s="12">
        <f t="shared" ref="K254" si="1488">IF(J254="","",(+J254))</f>
        <v>40.400701489355001</v>
      </c>
      <c r="L254" s="12">
        <f t="shared" ref="L254" si="1489">IF(K254="","",(+K254))</f>
        <v>40.400701489355001</v>
      </c>
      <c r="M254" s="12">
        <f t="shared" ref="M254" si="1490">IF(L254="","",(+L254))</f>
        <v>40.400701489355001</v>
      </c>
      <c r="N254" s="12">
        <f t="shared" ref="N254" si="1491">IF(M254="","",(+M254))</f>
        <v>40.400701489355001</v>
      </c>
      <c r="O254" s="12">
        <f t="shared" ref="O254" si="1492">IF(N254="","",(+N254))</f>
        <v>40.400701489355001</v>
      </c>
      <c r="P254" s="12">
        <f t="shared" ref="P254" si="1493">IF(O254="","",(+O254))</f>
        <v>40.400701489355001</v>
      </c>
      <c r="Q254" s="12">
        <f t="shared" ref="Q254" si="1494">IF(P254="","",(+P254))</f>
        <v>40.400701489355001</v>
      </c>
      <c r="R254" s="12">
        <f t="shared" ref="R254" si="1495">IF(Q254="","",+Q254*$R$6)</f>
        <v>41.612722534035655</v>
      </c>
      <c r="S254" s="12">
        <f t="shared" ref="S254" si="1496">IF(R254="","",+R254)</f>
        <v>41.612722534035655</v>
      </c>
    </row>
    <row r="255" spans="1:19" x14ac:dyDescent="0.25">
      <c r="A255" s="39" t="s">
        <v>79</v>
      </c>
      <c r="B255" s="39" t="s">
        <v>169</v>
      </c>
      <c r="C255" s="44"/>
      <c r="E255" s="11" t="str">
        <f t="shared" ref="E255" si="1497">IF($B255="","","Union-Hrly - Other Offdty hrs/emp")</f>
        <v>Union-Hrly - Other Offdty hrs/emp</v>
      </c>
      <c r="F255" s="11">
        <f t="shared" ca="1" si="1199"/>
        <v>2020</v>
      </c>
      <c r="G255" s="11" t="str">
        <f t="shared" si="1196"/>
        <v>004500</v>
      </c>
      <c r="H255" s="36">
        <f t="shared" ref="H255:S255" si="1498">IF(G255="","",IF(H$7="FEB",8,0))</f>
        <v>0</v>
      </c>
      <c r="I255" s="36">
        <f t="shared" si="1498"/>
        <v>8</v>
      </c>
      <c r="J255" s="36">
        <f t="shared" si="1498"/>
        <v>0</v>
      </c>
      <c r="K255" s="36">
        <f t="shared" si="1498"/>
        <v>0</v>
      </c>
      <c r="L255" s="36">
        <f t="shared" si="1498"/>
        <v>0</v>
      </c>
      <c r="M255" s="36">
        <f t="shared" si="1498"/>
        <v>0</v>
      </c>
      <c r="N255" s="36">
        <f t="shared" si="1498"/>
        <v>0</v>
      </c>
      <c r="O255" s="36">
        <f t="shared" si="1498"/>
        <v>0</v>
      </c>
      <c r="P255" s="36">
        <f t="shared" si="1498"/>
        <v>0</v>
      </c>
      <c r="Q255" s="36">
        <f t="shared" si="1498"/>
        <v>0</v>
      </c>
      <c r="R255" s="36">
        <f t="shared" si="1498"/>
        <v>0</v>
      </c>
      <c r="S255" s="36">
        <f t="shared" si="1498"/>
        <v>0</v>
      </c>
    </row>
    <row r="256" spans="1:19" x14ac:dyDescent="0.25">
      <c r="A256" s="39" t="s">
        <v>79</v>
      </c>
      <c r="B256" s="39" t="s">
        <v>143</v>
      </c>
      <c r="C256" s="44">
        <v>1160</v>
      </c>
      <c r="E256" s="11" t="str">
        <f t="shared" ref="E256" si="1499">IF($B256="","","Union-Hrly - Vacation Hours")</f>
        <v>Union-Hrly - Vacation Hours</v>
      </c>
      <c r="F256" s="11">
        <f t="shared" ca="1" si="1199"/>
        <v>2020</v>
      </c>
      <c r="G256" s="11" t="str">
        <f t="shared" si="1196"/>
        <v>004500</v>
      </c>
      <c r="H256" s="33">
        <f>IF(G256="","",($C256*'VACSICK EST'!C$50))</f>
        <v>49.089498133998262</v>
      </c>
      <c r="I256" s="33">
        <f>IF(H256="","",($C256*'VACSICK EST'!D$50))</f>
        <v>52.31128282990376</v>
      </c>
      <c r="J256" s="33">
        <f>IF(I256="","",($C256*'VACSICK EST'!E$50))</f>
        <v>55.533067525809251</v>
      </c>
      <c r="K256" s="33">
        <f>IF(J256="","",($C256*'VACSICK EST'!F$50))</f>
        <v>80.736492575082394</v>
      </c>
      <c r="L256" s="33">
        <f>IF(K256="","",($C256*'VACSICK EST'!G$50))</f>
        <v>100.85379351775273</v>
      </c>
      <c r="M256" s="33">
        <f>IF(L256="","",($C256*'VACSICK EST'!H$50))</f>
        <v>113.93376208169261</v>
      </c>
      <c r="N256" s="33">
        <f>IF(M256="","",($C256*'VACSICK EST'!I$50))</f>
        <v>131.85929482827436</v>
      </c>
      <c r="O256" s="33">
        <f>IF(N256="","",($C256*'VACSICK EST'!J$50))</f>
        <v>89.266823846967284</v>
      </c>
      <c r="P256" s="33">
        <f>IF(O256="","",($C256*'VACSICK EST'!K$50))</f>
        <v>79.482144400143184</v>
      </c>
      <c r="Q256" s="33">
        <f>IF(P256="","",($C256*'VACSICK EST'!L$50))</f>
        <v>104.90894652166578</v>
      </c>
      <c r="R256" s="33">
        <f>IF(Q256="","",($C256*'VACSICK EST'!M$50))</f>
        <v>100.58077709611452</v>
      </c>
      <c r="S256" s="33">
        <f>IF(R256="","",($C256*'VACSICK EST'!N$50))</f>
        <v>201.44411664259584</v>
      </c>
    </row>
    <row r="257" spans="1:19" x14ac:dyDescent="0.25">
      <c r="A257" s="39" t="s">
        <v>79</v>
      </c>
      <c r="B257" s="39" t="s">
        <v>95</v>
      </c>
      <c r="C257" s="44">
        <v>280</v>
      </c>
      <c r="E257" s="11" t="str">
        <f t="shared" ref="E257" si="1500">IF($B257="","","Union-Hrly - Sick Time Hours")</f>
        <v>Union-Hrly - Sick Time Hours</v>
      </c>
      <c r="F257" s="11">
        <f t="shared" ca="1" si="1199"/>
        <v>2020</v>
      </c>
      <c r="G257" s="11" t="str">
        <f t="shared" si="1196"/>
        <v>004500</v>
      </c>
      <c r="H257" s="33">
        <f>IF(G257="","",($C257*'VACSICK EST'!C$30))</f>
        <v>35.14440852910738</v>
      </c>
      <c r="I257" s="33">
        <f>IF(H257="","",($C257*'VACSICK EST'!D$30))</f>
        <v>30.278240016777374</v>
      </c>
      <c r="J257" s="33">
        <f>IF(I257="","",($C257*'VACSICK EST'!E$30))</f>
        <v>27.90642965583584</v>
      </c>
      <c r="K257" s="33">
        <f>IF(J257="","",($C257*'VACSICK EST'!F$30))</f>
        <v>24.718910564731949</v>
      </c>
      <c r="L257" s="33">
        <f>IF(K257="","",($C257*'VACSICK EST'!G$30))</f>
        <v>20.497394491732127</v>
      </c>
      <c r="M257" s="33">
        <f>IF(L257="","",($C257*'VACSICK EST'!H$30))</f>
        <v>19.025544466885197</v>
      </c>
      <c r="N257" s="33">
        <f>IF(M257="","",($C257*'VACSICK EST'!I$30))</f>
        <v>20.401654030445467</v>
      </c>
      <c r="O257" s="33">
        <f>IF(N257="","",($C257*'VACSICK EST'!J$30))</f>
        <v>21.927118713612927</v>
      </c>
      <c r="P257" s="33">
        <f>IF(O257="","",($C257*'VACSICK EST'!K$30))</f>
        <v>20.230597739613302</v>
      </c>
      <c r="Q257" s="33">
        <f>IF(P257="","",($C257*'VACSICK EST'!L$30))</f>
        <v>19.991884856138562</v>
      </c>
      <c r="R257" s="33">
        <f>IF(Q257="","",($C257*'VACSICK EST'!M$30))</f>
        <v>18.636199924319445</v>
      </c>
      <c r="S257" s="33">
        <f>IF(R257="","",($C257*'VACSICK EST'!N$30))</f>
        <v>21.241617010800436</v>
      </c>
    </row>
    <row r="258" spans="1:19" x14ac:dyDescent="0.25">
      <c r="A258" s="39" t="s">
        <v>80</v>
      </c>
      <c r="B258" s="39" t="s">
        <v>93</v>
      </c>
      <c r="C258" s="44">
        <v>13</v>
      </c>
      <c r="E258" s="11" t="str">
        <f t="shared" ref="E258" si="1501">IF($B258="","","Union-Hrly - Headcount")</f>
        <v>Union-Hrly - Headcount</v>
      </c>
      <c r="F258" s="11">
        <f t="shared" ca="1" si="1199"/>
        <v>2020</v>
      </c>
      <c r="G258" s="11" t="str">
        <f t="shared" si="1196"/>
        <v>004510</v>
      </c>
      <c r="H258" s="13">
        <f t="shared" ref="H258" si="1502">IF(G258="","",(IF($C258=0,0,$C258)))</f>
        <v>13</v>
      </c>
      <c r="I258" s="13">
        <f t="shared" ref="I258" si="1503">IF(H258="","",(IF($C258=0,0,$C258)))</f>
        <v>13</v>
      </c>
      <c r="J258" s="13">
        <f t="shared" ref="J258" si="1504">IF(I258="","",(IF($C258=0,0,$C258)))</f>
        <v>13</v>
      </c>
      <c r="K258" s="13">
        <f t="shared" ref="K258" si="1505">IF(J258="","",(IF($C258=0,0,$C258)))</f>
        <v>13</v>
      </c>
      <c r="L258" s="13">
        <f t="shared" ref="L258" si="1506">IF(K258="","",(IF($C258=0,0,$C258)))</f>
        <v>13</v>
      </c>
      <c r="M258" s="13">
        <f t="shared" ref="M258" si="1507">IF(L258="","",(IF($C258=0,0,$C258)))</f>
        <v>13</v>
      </c>
      <c r="N258" s="13">
        <f t="shared" ref="N258" si="1508">IF(M258="","",(IF($C258=0,0,$C258)))</f>
        <v>13</v>
      </c>
      <c r="O258" s="13">
        <f t="shared" ref="O258" si="1509">IF(N258="","",(IF($C258=0,0,$C258)))</f>
        <v>13</v>
      </c>
      <c r="P258" s="13">
        <f t="shared" ref="P258" si="1510">IF(O258="","",(IF($C258=0,0,$C258)))</f>
        <v>13</v>
      </c>
      <c r="Q258" s="13">
        <f t="shared" ref="Q258" si="1511">IF(P258="","",(IF($C258=0,0,$C258)))</f>
        <v>13</v>
      </c>
      <c r="R258" s="13">
        <f t="shared" ref="R258" si="1512">IF(Q258="","",(IF($C258=0,0,$C258)))</f>
        <v>13</v>
      </c>
      <c r="S258" s="13">
        <f t="shared" ref="S258" si="1513">IF(R258="","",(IF($C258=0,0,$C258)))</f>
        <v>13</v>
      </c>
    </row>
    <row r="259" spans="1:19" x14ac:dyDescent="0.25">
      <c r="A259" s="39" t="s">
        <v>80</v>
      </c>
      <c r="B259" s="39" t="s">
        <v>92</v>
      </c>
      <c r="C259" s="44">
        <v>33.474615384615383</v>
      </c>
      <c r="E259" s="11" t="str">
        <f t="shared" ref="E259" si="1514">IF($B259="","","Union-Hrly - Avg Hourly Rate")</f>
        <v>Union-Hrly - Avg Hourly Rate</v>
      </c>
      <c r="F259" s="11">
        <f t="shared" ca="1" si="1199"/>
        <v>2020</v>
      </c>
      <c r="G259" s="11" t="str">
        <f t="shared" si="1196"/>
        <v>004510</v>
      </c>
      <c r="H259" s="12">
        <f t="shared" ref="H259" si="1515">IF(G259="","",(IF(C259=0,0,C259)*$G$4*$H$4*$I$4*$J$4*$K$4))</f>
        <v>38.806253762548536</v>
      </c>
      <c r="I259" s="12">
        <f t="shared" ref="I259" si="1516">IF(H259="","",(+H259))</f>
        <v>38.806253762548536</v>
      </c>
      <c r="J259" s="12">
        <f t="shared" ref="J259" si="1517">IF(I259="","",(+I259))</f>
        <v>38.806253762548536</v>
      </c>
      <c r="K259" s="12">
        <f t="shared" ref="K259" si="1518">IF(J259="","",(+J259))</f>
        <v>38.806253762548536</v>
      </c>
      <c r="L259" s="12">
        <f t="shared" ref="L259" si="1519">IF(K259="","",(+K259))</f>
        <v>38.806253762548536</v>
      </c>
      <c r="M259" s="12">
        <f t="shared" ref="M259" si="1520">IF(L259="","",(+L259))</f>
        <v>38.806253762548536</v>
      </c>
      <c r="N259" s="12">
        <f t="shared" ref="N259" si="1521">IF(M259="","",(+M259))</f>
        <v>38.806253762548536</v>
      </c>
      <c r="O259" s="12">
        <f t="shared" ref="O259" si="1522">IF(N259="","",(+N259))</f>
        <v>38.806253762548536</v>
      </c>
      <c r="P259" s="12">
        <f t="shared" ref="P259" si="1523">IF(O259="","",(+O259))</f>
        <v>38.806253762548536</v>
      </c>
      <c r="Q259" s="12">
        <f t="shared" ref="Q259" si="1524">IF(P259="","",(+P259))</f>
        <v>38.806253762548536</v>
      </c>
      <c r="R259" s="12">
        <f t="shared" ref="R259" si="1525">IF(Q259="","",+Q259*$R$6)</f>
        <v>39.97044137542499</v>
      </c>
      <c r="S259" s="12">
        <f t="shared" ref="S259" si="1526">IF(R259="","",+R259)</f>
        <v>39.97044137542499</v>
      </c>
    </row>
    <row r="260" spans="1:19" x14ac:dyDescent="0.25">
      <c r="A260" s="39" t="s">
        <v>80</v>
      </c>
      <c r="B260" s="39" t="s">
        <v>169</v>
      </c>
      <c r="C260" s="44"/>
      <c r="E260" s="11" t="str">
        <f t="shared" ref="E260" si="1527">IF($B260="","","Union-Hrly - Other Offdty hrs/emp")</f>
        <v>Union-Hrly - Other Offdty hrs/emp</v>
      </c>
      <c r="F260" s="11">
        <f t="shared" ca="1" si="1199"/>
        <v>2020</v>
      </c>
      <c r="G260" s="11" t="str">
        <f t="shared" si="1196"/>
        <v>004510</v>
      </c>
      <c r="H260" s="36">
        <f t="shared" ref="H260:S260" si="1528">IF(G260="","",IF(H$7="FEB",8,0))</f>
        <v>0</v>
      </c>
      <c r="I260" s="36">
        <f t="shared" si="1528"/>
        <v>8</v>
      </c>
      <c r="J260" s="36">
        <f t="shared" si="1528"/>
        <v>0</v>
      </c>
      <c r="K260" s="36">
        <f t="shared" si="1528"/>
        <v>0</v>
      </c>
      <c r="L260" s="36">
        <f t="shared" si="1528"/>
        <v>0</v>
      </c>
      <c r="M260" s="36">
        <f t="shared" si="1528"/>
        <v>0</v>
      </c>
      <c r="N260" s="36">
        <f t="shared" si="1528"/>
        <v>0</v>
      </c>
      <c r="O260" s="36">
        <f t="shared" si="1528"/>
        <v>0</v>
      </c>
      <c r="P260" s="36">
        <f t="shared" si="1528"/>
        <v>0</v>
      </c>
      <c r="Q260" s="36">
        <f t="shared" si="1528"/>
        <v>0</v>
      </c>
      <c r="R260" s="36">
        <f t="shared" si="1528"/>
        <v>0</v>
      </c>
      <c r="S260" s="36">
        <f t="shared" si="1528"/>
        <v>0</v>
      </c>
    </row>
    <row r="261" spans="1:19" x14ac:dyDescent="0.25">
      <c r="A261" s="39" t="s">
        <v>80</v>
      </c>
      <c r="B261" s="39" t="s">
        <v>143</v>
      </c>
      <c r="C261" s="44">
        <v>2200</v>
      </c>
      <c r="E261" s="11" t="str">
        <f t="shared" ref="E261" si="1529">IF($B261="","","Union-Hrly - Vacation Hours")</f>
        <v>Union-Hrly - Vacation Hours</v>
      </c>
      <c r="F261" s="11">
        <f t="shared" ca="1" si="1199"/>
        <v>2020</v>
      </c>
      <c r="G261" s="11" t="str">
        <f t="shared" si="1196"/>
        <v>004510</v>
      </c>
      <c r="H261" s="33">
        <f>IF(G261="","",($C261*'VACSICK EST'!C$50))</f>
        <v>93.100772323100159</v>
      </c>
      <c r="I261" s="33">
        <f>IF(H261="","",($C261*'VACSICK EST'!D$50))</f>
        <v>99.21105364292093</v>
      </c>
      <c r="J261" s="33">
        <f>IF(I261="","",($C261*'VACSICK EST'!E$50))</f>
        <v>105.32133496274167</v>
      </c>
      <c r="K261" s="33">
        <f>IF(J261="","",($C261*'VACSICK EST'!F$50))</f>
        <v>153.12093419412179</v>
      </c>
      <c r="L261" s="33">
        <f>IF(K261="","",($C261*'VACSICK EST'!G$50))</f>
        <v>191.27443598194486</v>
      </c>
      <c r="M261" s="33">
        <f>IF(L261="","",($C261*'VACSICK EST'!H$50))</f>
        <v>216.08127291355495</v>
      </c>
      <c r="N261" s="33">
        <f>IF(M261="","",($C261*'VACSICK EST'!I$50))</f>
        <v>250.07797295017548</v>
      </c>
      <c r="O261" s="33">
        <f>IF(N261="","",($C261*'VACSICK EST'!J$50))</f>
        <v>169.29914867528277</v>
      </c>
      <c r="P261" s="33">
        <f>IF(O261="","",($C261*'VACSICK EST'!K$50))</f>
        <v>150.74199800027156</v>
      </c>
      <c r="Q261" s="33">
        <f>IF(P261="","",($C261*'VACSICK EST'!L$50))</f>
        <v>198.96524340315923</v>
      </c>
      <c r="R261" s="33">
        <f>IF(Q261="","",($C261*'VACSICK EST'!M$50))</f>
        <v>190.75664621676893</v>
      </c>
      <c r="S261" s="33">
        <f>IF(R261="","",($C261*'VACSICK EST'!N$50))</f>
        <v>382.04918673595768</v>
      </c>
    </row>
    <row r="262" spans="1:19" x14ac:dyDescent="0.25">
      <c r="A262" s="39" t="s">
        <v>80</v>
      </c>
      <c r="B262" s="39" t="s">
        <v>95</v>
      </c>
      <c r="C262" s="44">
        <v>520</v>
      </c>
      <c r="E262" s="11" t="str">
        <f t="shared" ref="E262" si="1530">IF($B262="","","Union-Hrly - Sick Time Hours")</f>
        <v>Union-Hrly - Sick Time Hours</v>
      </c>
      <c r="F262" s="11">
        <f t="shared" ca="1" si="1199"/>
        <v>2020</v>
      </c>
      <c r="G262" s="11" t="str">
        <f t="shared" si="1196"/>
        <v>004510</v>
      </c>
      <c r="H262" s="33">
        <f>IF(G262="","",($C262*'VACSICK EST'!C$30))</f>
        <v>65.268187268342274</v>
      </c>
      <c r="I262" s="33">
        <f>IF(H262="","",($C262*'VACSICK EST'!D$30))</f>
        <v>56.231017174015122</v>
      </c>
      <c r="J262" s="33">
        <f>IF(I262="","",($C262*'VACSICK EST'!E$30))</f>
        <v>51.826226503695132</v>
      </c>
      <c r="K262" s="33">
        <f>IF(J262="","",($C262*'VACSICK EST'!F$30))</f>
        <v>45.906548191645051</v>
      </c>
      <c r="L262" s="33">
        <f>IF(K262="","",($C262*'VACSICK EST'!G$30))</f>
        <v>38.06658977035967</v>
      </c>
      <c r="M262" s="33">
        <f>IF(L262="","",($C262*'VACSICK EST'!H$30))</f>
        <v>35.33315400992965</v>
      </c>
      <c r="N262" s="33">
        <f>IF(M262="","",($C262*'VACSICK EST'!I$30))</f>
        <v>37.888786056541583</v>
      </c>
      <c r="O262" s="33">
        <f>IF(N262="","",($C262*'VACSICK EST'!J$30))</f>
        <v>40.721791896709725</v>
      </c>
      <c r="P262" s="33">
        <f>IF(O262="","",($C262*'VACSICK EST'!K$30))</f>
        <v>37.57111008785327</v>
      </c>
      <c r="Q262" s="33">
        <f>IF(P262="","",($C262*'VACSICK EST'!L$30))</f>
        <v>37.127786161400181</v>
      </c>
      <c r="R262" s="33">
        <f>IF(Q262="","",($C262*'VACSICK EST'!M$30))</f>
        <v>34.610085573736114</v>
      </c>
      <c r="S262" s="33">
        <f>IF(R262="","",($C262*'VACSICK EST'!N$30))</f>
        <v>39.448717305772234</v>
      </c>
    </row>
    <row r="263" spans="1:19" x14ac:dyDescent="0.25">
      <c r="A263" s="39" t="s">
        <v>82</v>
      </c>
      <c r="B263" s="39" t="s">
        <v>93</v>
      </c>
      <c r="C263" s="44">
        <v>2</v>
      </c>
      <c r="E263" s="11" t="str">
        <f t="shared" ref="E263" si="1531">IF($B263="","","Union-Hrly - Headcount")</f>
        <v>Union-Hrly - Headcount</v>
      </c>
      <c r="F263" s="11">
        <f t="shared" ca="1" si="1199"/>
        <v>2020</v>
      </c>
      <c r="G263" s="11" t="str">
        <f t="shared" si="1196"/>
        <v>004600</v>
      </c>
      <c r="H263" s="13">
        <f t="shared" ref="H263" si="1532">IF(G263="","",(IF($C263=0,0,$C263)))</f>
        <v>2</v>
      </c>
      <c r="I263" s="13">
        <f t="shared" ref="I263" si="1533">IF(H263="","",(IF($C263=0,0,$C263)))</f>
        <v>2</v>
      </c>
      <c r="J263" s="13">
        <f t="shared" ref="J263" si="1534">IF(I263="","",(IF($C263=0,0,$C263)))</f>
        <v>2</v>
      </c>
      <c r="K263" s="13">
        <f t="shared" ref="K263" si="1535">IF(J263="","",(IF($C263=0,0,$C263)))</f>
        <v>2</v>
      </c>
      <c r="L263" s="13">
        <f t="shared" ref="L263" si="1536">IF(K263="","",(IF($C263=0,0,$C263)))</f>
        <v>2</v>
      </c>
      <c r="M263" s="13">
        <f t="shared" ref="M263" si="1537">IF(L263="","",(IF($C263=0,0,$C263)))</f>
        <v>2</v>
      </c>
      <c r="N263" s="13">
        <f t="shared" ref="N263" si="1538">IF(M263="","",(IF($C263=0,0,$C263)))</f>
        <v>2</v>
      </c>
      <c r="O263" s="13">
        <f t="shared" ref="O263" si="1539">IF(N263="","",(IF($C263=0,0,$C263)))</f>
        <v>2</v>
      </c>
      <c r="P263" s="13">
        <f t="shared" ref="P263" si="1540">IF(O263="","",(IF($C263=0,0,$C263)))</f>
        <v>2</v>
      </c>
      <c r="Q263" s="13">
        <f t="shared" ref="Q263" si="1541">IF(P263="","",(IF($C263=0,0,$C263)))</f>
        <v>2</v>
      </c>
      <c r="R263" s="13">
        <f t="shared" ref="R263" si="1542">IF(Q263="","",(IF($C263=0,0,$C263)))</f>
        <v>2</v>
      </c>
      <c r="S263" s="13">
        <f t="shared" ref="S263" si="1543">IF(R263="","",(IF($C263=0,0,$C263)))</f>
        <v>2</v>
      </c>
    </row>
    <row r="264" spans="1:19" x14ac:dyDescent="0.25">
      <c r="A264" s="39" t="s">
        <v>82</v>
      </c>
      <c r="B264" s="39" t="s">
        <v>92</v>
      </c>
      <c r="C264" s="44">
        <v>29.905000000000001</v>
      </c>
      <c r="E264" s="11" t="str">
        <f t="shared" ref="E264" si="1544">IF($B264="","","Union-Hrly - Avg Hourly Rate")</f>
        <v>Union-Hrly - Avg Hourly Rate</v>
      </c>
      <c r="F264" s="11">
        <f t="shared" ca="1" si="1199"/>
        <v>2020</v>
      </c>
      <c r="G264" s="11" t="str">
        <f t="shared" si="1196"/>
        <v>004600</v>
      </c>
      <c r="H264" s="12">
        <f t="shared" ref="H264" si="1545">IF(G264="","",(IF(C264=0,0,C264)*$G$4*$H$4*$I$4*$J$4*$K$4))</f>
        <v>34.6680911919415</v>
      </c>
      <c r="I264" s="12">
        <f t="shared" ref="I264" si="1546">IF(H264="","",(+H264))</f>
        <v>34.6680911919415</v>
      </c>
      <c r="J264" s="12">
        <f t="shared" ref="J264" si="1547">IF(I264="","",(+I264))</f>
        <v>34.6680911919415</v>
      </c>
      <c r="K264" s="12">
        <f t="shared" ref="K264" si="1548">IF(J264="","",(+J264))</f>
        <v>34.6680911919415</v>
      </c>
      <c r="L264" s="12">
        <f t="shared" ref="L264" si="1549">IF(K264="","",(+K264))</f>
        <v>34.6680911919415</v>
      </c>
      <c r="M264" s="12">
        <f t="shared" ref="M264" si="1550">IF(L264="","",(+L264))</f>
        <v>34.6680911919415</v>
      </c>
      <c r="N264" s="12">
        <f t="shared" ref="N264" si="1551">IF(M264="","",(+M264))</f>
        <v>34.6680911919415</v>
      </c>
      <c r="O264" s="12">
        <f t="shared" ref="O264" si="1552">IF(N264="","",(+N264))</f>
        <v>34.6680911919415</v>
      </c>
      <c r="P264" s="12">
        <f t="shared" ref="P264" si="1553">IF(O264="","",(+O264))</f>
        <v>34.6680911919415</v>
      </c>
      <c r="Q264" s="12">
        <f t="shared" ref="Q264" si="1554">IF(P264="","",(+P264))</f>
        <v>34.6680911919415</v>
      </c>
      <c r="R264" s="12">
        <f t="shared" ref="R264" si="1555">IF(Q264="","",+Q264*$R$6)</f>
        <v>35.708133927699748</v>
      </c>
      <c r="S264" s="12">
        <f t="shared" ref="S264" si="1556">IF(R264="","",+R264)</f>
        <v>35.708133927699748</v>
      </c>
    </row>
    <row r="265" spans="1:19" x14ac:dyDescent="0.25">
      <c r="A265" s="39" t="s">
        <v>82</v>
      </c>
      <c r="B265" s="39" t="s">
        <v>169</v>
      </c>
      <c r="C265" s="44"/>
      <c r="E265" s="11" t="str">
        <f t="shared" ref="E265" si="1557">IF($B265="","","Union-Hrly - Other Offdty hrs/emp")</f>
        <v>Union-Hrly - Other Offdty hrs/emp</v>
      </c>
      <c r="F265" s="11">
        <f t="shared" ca="1" si="1199"/>
        <v>2020</v>
      </c>
      <c r="G265" s="11" t="str">
        <f t="shared" si="1196"/>
        <v>004600</v>
      </c>
      <c r="H265" s="36">
        <f t="shared" ref="H265:S265" si="1558">IF(G265="","",IF(H$7="FEB",8,0))</f>
        <v>0</v>
      </c>
      <c r="I265" s="36">
        <f t="shared" si="1558"/>
        <v>8</v>
      </c>
      <c r="J265" s="36">
        <f t="shared" si="1558"/>
        <v>0</v>
      </c>
      <c r="K265" s="36">
        <f t="shared" si="1558"/>
        <v>0</v>
      </c>
      <c r="L265" s="36">
        <f t="shared" si="1558"/>
        <v>0</v>
      </c>
      <c r="M265" s="36">
        <f t="shared" si="1558"/>
        <v>0</v>
      </c>
      <c r="N265" s="36">
        <f t="shared" si="1558"/>
        <v>0</v>
      </c>
      <c r="O265" s="36">
        <f t="shared" si="1558"/>
        <v>0</v>
      </c>
      <c r="P265" s="36">
        <f t="shared" si="1558"/>
        <v>0</v>
      </c>
      <c r="Q265" s="36">
        <f t="shared" si="1558"/>
        <v>0</v>
      </c>
      <c r="R265" s="36">
        <f t="shared" si="1558"/>
        <v>0</v>
      </c>
      <c r="S265" s="36">
        <f t="shared" si="1558"/>
        <v>0</v>
      </c>
    </row>
    <row r="266" spans="1:19" x14ac:dyDescent="0.25">
      <c r="A266" s="39" t="s">
        <v>82</v>
      </c>
      <c r="B266" s="39" t="s">
        <v>143</v>
      </c>
      <c r="C266" s="44">
        <v>280</v>
      </c>
      <c r="E266" s="11" t="str">
        <f t="shared" ref="E266" si="1559">IF($B266="","","Union-Hrly - Vacation Hours")</f>
        <v>Union-Hrly - Vacation Hours</v>
      </c>
      <c r="F266" s="11">
        <f t="shared" ca="1" si="1199"/>
        <v>2020</v>
      </c>
      <c r="G266" s="11" t="str">
        <f t="shared" si="1196"/>
        <v>004600</v>
      </c>
      <c r="H266" s="33">
        <f>IF(G266="","",($C266*'VACSICK EST'!C$50))</f>
        <v>11.849189204758202</v>
      </c>
      <c r="I266" s="33">
        <f>IF(H266="","",($C266*'VACSICK EST'!D$50))</f>
        <v>12.626861372735391</v>
      </c>
      <c r="J266" s="33">
        <f>IF(I266="","",($C266*'VACSICK EST'!E$50))</f>
        <v>13.404533540712578</v>
      </c>
      <c r="K266" s="33">
        <f>IF(J266="","",($C266*'VACSICK EST'!F$50))</f>
        <v>19.488118897433679</v>
      </c>
      <c r="L266" s="33">
        <f>IF(K266="","",($C266*'VACSICK EST'!G$50))</f>
        <v>24.3440191249748</v>
      </c>
      <c r="M266" s="33">
        <f>IF(L266="","",($C266*'VACSICK EST'!H$50))</f>
        <v>27.50125291627063</v>
      </c>
      <c r="N266" s="33">
        <f>IF(M266="","",($C266*'VACSICK EST'!I$50))</f>
        <v>31.828105648204154</v>
      </c>
      <c r="O266" s="33">
        <f>IF(N266="","",($C266*'VACSICK EST'!J$50))</f>
        <v>21.547164376854173</v>
      </c>
      <c r="P266" s="33">
        <f>IF(O266="","",($C266*'VACSICK EST'!K$50))</f>
        <v>19.185345200034561</v>
      </c>
      <c r="Q266" s="33">
        <f>IF(P266="","",($C266*'VACSICK EST'!L$50))</f>
        <v>25.322849160402086</v>
      </c>
      <c r="R266" s="33">
        <f>IF(Q266="","",($C266*'VACSICK EST'!M$50))</f>
        <v>24.278118609406953</v>
      </c>
      <c r="S266" s="33">
        <f>IF(R266="","",($C266*'VACSICK EST'!N$50))</f>
        <v>48.624441948212791</v>
      </c>
    </row>
    <row r="267" spans="1:19" x14ac:dyDescent="0.25">
      <c r="A267" s="39" t="s">
        <v>82</v>
      </c>
      <c r="B267" s="39" t="s">
        <v>95</v>
      </c>
      <c r="C267" s="44">
        <v>80</v>
      </c>
      <c r="E267" s="11" t="str">
        <f t="shared" ref="E267" si="1560">IF($B267="","","Union-Hrly - Sick Time Hours")</f>
        <v>Union-Hrly - Sick Time Hours</v>
      </c>
      <c r="F267" s="11">
        <f t="shared" ca="1" si="1199"/>
        <v>2020</v>
      </c>
      <c r="G267" s="11" t="str">
        <f t="shared" si="1196"/>
        <v>004600</v>
      </c>
      <c r="H267" s="33">
        <f>IF(G267="","",($C267*'VACSICK EST'!C$30))</f>
        <v>10.041259579744965</v>
      </c>
      <c r="I267" s="33">
        <f>IF(H267="","",($C267*'VACSICK EST'!D$30))</f>
        <v>8.6509257190792503</v>
      </c>
      <c r="J267" s="33">
        <f>IF(I267="","",($C267*'VACSICK EST'!E$30))</f>
        <v>7.973265615953097</v>
      </c>
      <c r="K267" s="33">
        <f>IF(J267="","",($C267*'VACSICK EST'!F$30))</f>
        <v>7.0625458756377002</v>
      </c>
      <c r="L267" s="33">
        <f>IF(K267="","",($C267*'VACSICK EST'!G$30))</f>
        <v>5.8563984262091795</v>
      </c>
      <c r="M267" s="33">
        <f>IF(L267="","",($C267*'VACSICK EST'!H$30))</f>
        <v>5.4358698476814844</v>
      </c>
      <c r="N267" s="33">
        <f>IF(M267="","",($C267*'VACSICK EST'!I$30))</f>
        <v>5.8290440086987054</v>
      </c>
      <c r="O267" s="33">
        <f>IF(N267="","",($C267*'VACSICK EST'!J$30))</f>
        <v>6.264891061032265</v>
      </c>
      <c r="P267" s="33">
        <f>IF(O267="","",($C267*'VACSICK EST'!K$30))</f>
        <v>5.7801707827466577</v>
      </c>
      <c r="Q267" s="33">
        <f>IF(P267="","",($C267*'VACSICK EST'!L$30))</f>
        <v>5.7119671017538742</v>
      </c>
      <c r="R267" s="33">
        <f>IF(Q267="","",($C267*'VACSICK EST'!M$30))</f>
        <v>5.3246285498055554</v>
      </c>
      <c r="S267" s="33">
        <f>IF(R267="","",($C267*'VACSICK EST'!N$30))</f>
        <v>6.0690334316572674</v>
      </c>
    </row>
    <row r="268" spans="1:19" x14ac:dyDescent="0.25">
      <c r="A268" s="39" t="s">
        <v>83</v>
      </c>
      <c r="B268" s="39" t="s">
        <v>93</v>
      </c>
      <c r="C268" s="44">
        <v>3</v>
      </c>
      <c r="E268" s="11" t="str">
        <f t="shared" ref="E268" si="1561">IF($B268="","","Union-Hrly - Headcount")</f>
        <v>Union-Hrly - Headcount</v>
      </c>
      <c r="F268" s="11">
        <f t="shared" ca="1" si="1199"/>
        <v>2020</v>
      </c>
      <c r="G268" s="11" t="str">
        <f t="shared" si="1196"/>
        <v>005310</v>
      </c>
      <c r="H268" s="13">
        <f t="shared" ref="H268" si="1562">IF(G268="","",(IF($C268=0,0,$C268)))</f>
        <v>3</v>
      </c>
      <c r="I268" s="13">
        <f t="shared" ref="I268" si="1563">IF(H268="","",(IF($C268=0,0,$C268)))</f>
        <v>3</v>
      </c>
      <c r="J268" s="13">
        <f t="shared" ref="J268" si="1564">IF(I268="","",(IF($C268=0,0,$C268)))</f>
        <v>3</v>
      </c>
      <c r="K268" s="13">
        <f t="shared" ref="K268" si="1565">IF(J268="","",(IF($C268=0,0,$C268)))</f>
        <v>3</v>
      </c>
      <c r="L268" s="13">
        <f t="shared" ref="L268" si="1566">IF(K268="","",(IF($C268=0,0,$C268)))</f>
        <v>3</v>
      </c>
      <c r="M268" s="13">
        <f t="shared" ref="M268" si="1567">IF(L268="","",(IF($C268=0,0,$C268)))</f>
        <v>3</v>
      </c>
      <c r="N268" s="13">
        <f t="shared" ref="N268" si="1568">IF(M268="","",(IF($C268=0,0,$C268)))</f>
        <v>3</v>
      </c>
      <c r="O268" s="13">
        <f t="shared" ref="O268" si="1569">IF(N268="","",(IF($C268=0,0,$C268)))</f>
        <v>3</v>
      </c>
      <c r="P268" s="13">
        <f t="shared" ref="P268" si="1570">IF(O268="","",(IF($C268=0,0,$C268)))</f>
        <v>3</v>
      </c>
      <c r="Q268" s="13">
        <f t="shared" ref="Q268" si="1571">IF(P268="","",(IF($C268=0,0,$C268)))</f>
        <v>3</v>
      </c>
      <c r="R268" s="13">
        <f t="shared" ref="R268" si="1572">IF(Q268="","",(IF($C268=0,0,$C268)))</f>
        <v>3</v>
      </c>
      <c r="S268" s="13">
        <f t="shared" ref="S268" si="1573">IF(R268="","",(IF($C268=0,0,$C268)))</f>
        <v>3</v>
      </c>
    </row>
    <row r="269" spans="1:19" x14ac:dyDescent="0.25">
      <c r="A269" s="39" t="s">
        <v>83</v>
      </c>
      <c r="B269" s="39" t="s">
        <v>92</v>
      </c>
      <c r="C269" s="44">
        <v>35.29</v>
      </c>
      <c r="E269" s="11" t="str">
        <f t="shared" ref="E269" si="1574">IF($B269="","","Union-Hrly - Avg Hourly Rate")</f>
        <v>Union-Hrly - Avg Hourly Rate</v>
      </c>
      <c r="F269" s="11">
        <f t="shared" ca="1" si="1199"/>
        <v>2020</v>
      </c>
      <c r="G269" s="11" t="str">
        <f t="shared" ref="G269:G287" si="1575">IF(E269="","",A269)</f>
        <v>005310</v>
      </c>
      <c r="H269" s="12">
        <f t="shared" ref="H269" si="1576">IF(G269="","",(IF(C269=0,0,C269)*$G$4*$H$4*$I$4*$J$4*$K$4))</f>
        <v>40.910782082047</v>
      </c>
      <c r="I269" s="12">
        <f t="shared" ref="I269" si="1577">IF(H269="","",(+H269))</f>
        <v>40.910782082047</v>
      </c>
      <c r="J269" s="12">
        <f t="shared" ref="J269" si="1578">IF(I269="","",(+I269))</f>
        <v>40.910782082047</v>
      </c>
      <c r="K269" s="12">
        <f t="shared" ref="K269" si="1579">IF(J269="","",(+J269))</f>
        <v>40.910782082047</v>
      </c>
      <c r="L269" s="12">
        <f t="shared" ref="L269" si="1580">IF(K269="","",(+K269))</f>
        <v>40.910782082047</v>
      </c>
      <c r="M269" s="12">
        <f t="shared" ref="M269" si="1581">IF(L269="","",(+L269))</f>
        <v>40.910782082047</v>
      </c>
      <c r="N269" s="12">
        <f t="shared" ref="N269" si="1582">IF(M269="","",(+M269))</f>
        <v>40.910782082047</v>
      </c>
      <c r="O269" s="12">
        <f t="shared" ref="O269" si="1583">IF(N269="","",(+N269))</f>
        <v>40.910782082047</v>
      </c>
      <c r="P269" s="12">
        <f t="shared" ref="P269" si="1584">IF(O269="","",(+O269))</f>
        <v>40.910782082047</v>
      </c>
      <c r="Q269" s="12">
        <f t="shared" ref="Q269" si="1585">IF(P269="","",(+P269))</f>
        <v>40.910782082047</v>
      </c>
      <c r="R269" s="12">
        <f t="shared" ref="R269" si="1586">IF(Q269="","",+Q269*$R$6)</f>
        <v>42.138105544508413</v>
      </c>
      <c r="S269" s="12">
        <f t="shared" ref="S269" si="1587">IF(R269="","",+R269)</f>
        <v>42.138105544508413</v>
      </c>
    </row>
    <row r="270" spans="1:19" x14ac:dyDescent="0.25">
      <c r="A270" s="39" t="s">
        <v>83</v>
      </c>
      <c r="B270" s="39" t="s">
        <v>169</v>
      </c>
      <c r="C270" s="44"/>
      <c r="E270" s="11" t="str">
        <f t="shared" ref="E270" si="1588">IF($B270="","","Union-Hrly - Other Offdty hrs/emp")</f>
        <v>Union-Hrly - Other Offdty hrs/emp</v>
      </c>
      <c r="F270" s="11">
        <f t="shared" ref="F270:F287" ca="1" si="1589">IF(E270="","",$E$5)</f>
        <v>2020</v>
      </c>
      <c r="G270" s="11" t="str">
        <f t="shared" si="1575"/>
        <v>005310</v>
      </c>
      <c r="H270" s="36">
        <f t="shared" ref="H270:S270" si="1590">IF(G270="","",IF(H$7="FEB",8,0))</f>
        <v>0</v>
      </c>
      <c r="I270" s="36">
        <f t="shared" si="1590"/>
        <v>8</v>
      </c>
      <c r="J270" s="36">
        <f t="shared" si="1590"/>
        <v>0</v>
      </c>
      <c r="K270" s="36">
        <f t="shared" si="1590"/>
        <v>0</v>
      </c>
      <c r="L270" s="36">
        <f t="shared" si="1590"/>
        <v>0</v>
      </c>
      <c r="M270" s="36">
        <f t="shared" si="1590"/>
        <v>0</v>
      </c>
      <c r="N270" s="36">
        <f t="shared" si="1590"/>
        <v>0</v>
      </c>
      <c r="O270" s="36">
        <f t="shared" si="1590"/>
        <v>0</v>
      </c>
      <c r="P270" s="36">
        <f t="shared" si="1590"/>
        <v>0</v>
      </c>
      <c r="Q270" s="36">
        <f t="shared" si="1590"/>
        <v>0</v>
      </c>
      <c r="R270" s="36">
        <f t="shared" si="1590"/>
        <v>0</v>
      </c>
      <c r="S270" s="36">
        <f t="shared" si="1590"/>
        <v>0</v>
      </c>
    </row>
    <row r="271" spans="1:19" x14ac:dyDescent="0.25">
      <c r="A271" s="39" t="s">
        <v>83</v>
      </c>
      <c r="B271" s="39" t="s">
        <v>143</v>
      </c>
      <c r="C271" s="44">
        <v>600</v>
      </c>
      <c r="E271" s="11" t="str">
        <f t="shared" ref="E271" si="1591">IF($B271="","","Union-Hrly - Vacation Hours")</f>
        <v>Union-Hrly - Vacation Hours</v>
      </c>
      <c r="F271" s="11">
        <f t="shared" ca="1" si="1589"/>
        <v>2020</v>
      </c>
      <c r="G271" s="11" t="str">
        <f t="shared" si="1575"/>
        <v>005310</v>
      </c>
      <c r="H271" s="33">
        <f>IF(G271="","",($C271*'VACSICK EST'!C$50))</f>
        <v>25.391119724481861</v>
      </c>
      <c r="I271" s="33">
        <f>IF(H271="","",($C271*'VACSICK EST'!D$50))</f>
        <v>27.057560084432978</v>
      </c>
      <c r="J271" s="33">
        <f>IF(I271="","",($C271*'VACSICK EST'!E$50))</f>
        <v>28.724000444384096</v>
      </c>
      <c r="K271" s="33">
        <f>IF(J271="","",($C271*'VACSICK EST'!F$50))</f>
        <v>41.760254780215028</v>
      </c>
      <c r="L271" s="33">
        <f>IF(K271="","",($C271*'VACSICK EST'!G$50))</f>
        <v>52.165755267803142</v>
      </c>
      <c r="M271" s="33">
        <f>IF(L271="","",($C271*'VACSICK EST'!H$50))</f>
        <v>58.931256249151353</v>
      </c>
      <c r="N271" s="33">
        <f>IF(M271="","",($C271*'VACSICK EST'!I$50))</f>
        <v>68.203083531866042</v>
      </c>
      <c r="O271" s="33">
        <f>IF(N271="","",($C271*'VACSICK EST'!J$50))</f>
        <v>46.172495093258938</v>
      </c>
      <c r="P271" s="33">
        <f>IF(O271="","",($C271*'VACSICK EST'!K$50))</f>
        <v>41.111454000074062</v>
      </c>
      <c r="Q271" s="33">
        <f>IF(P271="","",($C271*'VACSICK EST'!L$50))</f>
        <v>54.263248200861611</v>
      </c>
      <c r="R271" s="33">
        <f>IF(Q271="","",($C271*'VACSICK EST'!M$50))</f>
        <v>52.024539877300619</v>
      </c>
      <c r="S271" s="33">
        <f>IF(R271="","",($C271*'VACSICK EST'!N$50))</f>
        <v>104.19523274617026</v>
      </c>
    </row>
    <row r="272" spans="1:19" x14ac:dyDescent="0.25">
      <c r="A272" s="39" t="s">
        <v>83</v>
      </c>
      <c r="B272" s="39" t="s">
        <v>95</v>
      </c>
      <c r="C272" s="44">
        <v>120</v>
      </c>
      <c r="E272" s="11" t="str">
        <f t="shared" ref="E272" si="1592">IF($B272="","","Union-Hrly - Sick Time Hours")</f>
        <v>Union-Hrly - Sick Time Hours</v>
      </c>
      <c r="F272" s="11">
        <f t="shared" ca="1" si="1589"/>
        <v>2020</v>
      </c>
      <c r="G272" s="11" t="str">
        <f t="shared" si="1575"/>
        <v>005310</v>
      </c>
      <c r="H272" s="33">
        <f>IF(G272="","",($C272*'VACSICK EST'!C$30))</f>
        <v>15.061889369617449</v>
      </c>
      <c r="I272" s="33">
        <f>IF(H272="","",($C272*'VACSICK EST'!D$30))</f>
        <v>12.976388578618876</v>
      </c>
      <c r="J272" s="33">
        <f>IF(I272="","",($C272*'VACSICK EST'!E$30))</f>
        <v>11.959898423929646</v>
      </c>
      <c r="K272" s="33">
        <f>IF(J272="","",($C272*'VACSICK EST'!F$30))</f>
        <v>10.593818813456551</v>
      </c>
      <c r="L272" s="33">
        <f>IF(K272="","",($C272*'VACSICK EST'!G$30))</f>
        <v>8.7845976393137697</v>
      </c>
      <c r="M272" s="33">
        <f>IF(L272="","",($C272*'VACSICK EST'!H$30))</f>
        <v>8.1538047715222266</v>
      </c>
      <c r="N272" s="33">
        <f>IF(M272="","",($C272*'VACSICK EST'!I$30))</f>
        <v>8.7435660130480581</v>
      </c>
      <c r="O272" s="33">
        <f>IF(N272="","",($C272*'VACSICK EST'!J$30))</f>
        <v>9.3973365915483971</v>
      </c>
      <c r="P272" s="33">
        <f>IF(O272="","",($C272*'VACSICK EST'!K$30))</f>
        <v>8.6702561741199862</v>
      </c>
      <c r="Q272" s="33">
        <f>IF(P272="","",($C272*'VACSICK EST'!L$30))</f>
        <v>8.5679506526308113</v>
      </c>
      <c r="R272" s="33">
        <f>IF(Q272="","",($C272*'VACSICK EST'!M$30))</f>
        <v>7.9869428247083336</v>
      </c>
      <c r="S272" s="33">
        <f>IF(R272="","",($C272*'VACSICK EST'!N$30))</f>
        <v>9.1035501474859011</v>
      </c>
    </row>
    <row r="273" spans="1:19" x14ac:dyDescent="0.25">
      <c r="A273" s="39" t="s">
        <v>84</v>
      </c>
      <c r="B273" s="39" t="s">
        <v>93</v>
      </c>
      <c r="C273" s="44">
        <v>1</v>
      </c>
      <c r="E273" s="11" t="str">
        <f t="shared" ref="E273" si="1593">IF($B273="","","Union-Hrly - Headcount")</f>
        <v>Union-Hrly - Headcount</v>
      </c>
      <c r="F273" s="11">
        <f t="shared" ca="1" si="1589"/>
        <v>2020</v>
      </c>
      <c r="G273" s="11" t="str">
        <f t="shared" si="1575"/>
        <v>005410</v>
      </c>
      <c r="H273" s="13">
        <f t="shared" ref="H273" si="1594">IF(G273="","",(IF($C273=0,0,$C273)))</f>
        <v>1</v>
      </c>
      <c r="I273" s="13">
        <f t="shared" ref="I273" si="1595">IF(H273="","",(IF($C273=0,0,$C273)))</f>
        <v>1</v>
      </c>
      <c r="J273" s="13">
        <f t="shared" ref="J273" si="1596">IF(I273="","",(IF($C273=0,0,$C273)))</f>
        <v>1</v>
      </c>
      <c r="K273" s="13">
        <f t="shared" ref="K273" si="1597">IF(J273="","",(IF($C273=0,0,$C273)))</f>
        <v>1</v>
      </c>
      <c r="L273" s="13">
        <f t="shared" ref="L273" si="1598">IF(K273="","",(IF($C273=0,0,$C273)))</f>
        <v>1</v>
      </c>
      <c r="M273" s="13">
        <f t="shared" ref="M273" si="1599">IF(L273="","",(IF($C273=0,0,$C273)))</f>
        <v>1</v>
      </c>
      <c r="N273" s="13">
        <f t="shared" ref="N273" si="1600">IF(M273="","",(IF($C273=0,0,$C273)))</f>
        <v>1</v>
      </c>
      <c r="O273" s="13">
        <f t="shared" ref="O273" si="1601">IF(N273="","",(IF($C273=0,0,$C273)))</f>
        <v>1</v>
      </c>
      <c r="P273" s="13">
        <f t="shared" ref="P273" si="1602">IF(O273="","",(IF($C273=0,0,$C273)))</f>
        <v>1</v>
      </c>
      <c r="Q273" s="13">
        <f t="shared" ref="Q273" si="1603">IF(P273="","",(IF($C273=0,0,$C273)))</f>
        <v>1</v>
      </c>
      <c r="R273" s="13">
        <f t="shared" ref="R273" si="1604">IF(Q273="","",(IF($C273=0,0,$C273)))</f>
        <v>1</v>
      </c>
      <c r="S273" s="13">
        <f t="shared" ref="S273" si="1605">IF(R273="","",(IF($C273=0,0,$C273)))</f>
        <v>1</v>
      </c>
    </row>
    <row r="274" spans="1:19" x14ac:dyDescent="0.25">
      <c r="A274" s="39" t="s">
        <v>84</v>
      </c>
      <c r="B274" s="39" t="s">
        <v>92</v>
      </c>
      <c r="C274" s="44">
        <v>33.32</v>
      </c>
      <c r="E274" s="11" t="str">
        <f t="shared" ref="E274" si="1606">IF($B274="","","Union-Hrly - Avg Hourly Rate")</f>
        <v>Union-Hrly - Avg Hourly Rate</v>
      </c>
      <c r="F274" s="11">
        <f t="shared" ca="1" si="1589"/>
        <v>2020</v>
      </c>
      <c r="G274" s="11" t="str">
        <f t="shared" si="1575"/>
        <v>005410</v>
      </c>
      <c r="H274" s="12">
        <f t="shared" ref="H274" si="1607">IF(G274="","",(IF(C274=0,0,C274)*$G$4*$H$4*$I$4*$J$4*$K$4))</f>
        <v>38.627012155676006</v>
      </c>
      <c r="I274" s="12">
        <f t="shared" ref="I274" si="1608">IF(H274="","",(+H274))</f>
        <v>38.627012155676006</v>
      </c>
      <c r="J274" s="12">
        <f t="shared" ref="J274" si="1609">IF(I274="","",(+I274))</f>
        <v>38.627012155676006</v>
      </c>
      <c r="K274" s="12">
        <f t="shared" ref="K274" si="1610">IF(J274="","",(+J274))</f>
        <v>38.627012155676006</v>
      </c>
      <c r="L274" s="12">
        <f t="shared" ref="L274" si="1611">IF(K274="","",(+K274))</f>
        <v>38.627012155676006</v>
      </c>
      <c r="M274" s="12">
        <f t="shared" ref="M274" si="1612">IF(L274="","",(+L274))</f>
        <v>38.627012155676006</v>
      </c>
      <c r="N274" s="12">
        <f t="shared" ref="N274" si="1613">IF(M274="","",(+M274))</f>
        <v>38.627012155676006</v>
      </c>
      <c r="O274" s="12">
        <f t="shared" ref="O274" si="1614">IF(N274="","",(+N274))</f>
        <v>38.627012155676006</v>
      </c>
      <c r="P274" s="12">
        <f t="shared" ref="P274" si="1615">IF(O274="","",(+O274))</f>
        <v>38.627012155676006</v>
      </c>
      <c r="Q274" s="12">
        <f t="shared" ref="Q274" si="1616">IF(P274="","",(+P274))</f>
        <v>38.627012155676006</v>
      </c>
      <c r="R274" s="12">
        <f t="shared" ref="R274" si="1617">IF(Q274="","",+Q274*$R$6)</f>
        <v>39.785822520346287</v>
      </c>
      <c r="S274" s="12">
        <f t="shared" ref="S274" si="1618">IF(R274="","",+R274)</f>
        <v>39.785822520346287</v>
      </c>
    </row>
    <row r="275" spans="1:19" x14ac:dyDescent="0.25">
      <c r="A275" s="39" t="s">
        <v>84</v>
      </c>
      <c r="B275" s="39" t="s">
        <v>169</v>
      </c>
      <c r="C275" s="44"/>
      <c r="E275" s="11" t="str">
        <f t="shared" ref="E275" si="1619">IF($B275="","","Union-Hrly - Other Offdty hrs/emp")</f>
        <v>Union-Hrly - Other Offdty hrs/emp</v>
      </c>
      <c r="F275" s="11">
        <f t="shared" ca="1" si="1589"/>
        <v>2020</v>
      </c>
      <c r="G275" s="11" t="str">
        <f t="shared" si="1575"/>
        <v>005410</v>
      </c>
      <c r="H275" s="36">
        <f t="shared" ref="H275:S275" si="1620">IF(G275="","",IF(H$7="FEB",8,0))</f>
        <v>0</v>
      </c>
      <c r="I275" s="36">
        <f t="shared" si="1620"/>
        <v>8</v>
      </c>
      <c r="J275" s="36">
        <f t="shared" si="1620"/>
        <v>0</v>
      </c>
      <c r="K275" s="36">
        <f t="shared" si="1620"/>
        <v>0</v>
      </c>
      <c r="L275" s="36">
        <f t="shared" si="1620"/>
        <v>0</v>
      </c>
      <c r="M275" s="36">
        <f t="shared" si="1620"/>
        <v>0</v>
      </c>
      <c r="N275" s="36">
        <f t="shared" si="1620"/>
        <v>0</v>
      </c>
      <c r="O275" s="36">
        <f t="shared" si="1620"/>
        <v>0</v>
      </c>
      <c r="P275" s="36">
        <f t="shared" si="1620"/>
        <v>0</v>
      </c>
      <c r="Q275" s="36">
        <f t="shared" si="1620"/>
        <v>0</v>
      </c>
      <c r="R275" s="36">
        <f t="shared" si="1620"/>
        <v>0</v>
      </c>
      <c r="S275" s="36">
        <f t="shared" si="1620"/>
        <v>0</v>
      </c>
    </row>
    <row r="276" spans="1:19" x14ac:dyDescent="0.25">
      <c r="A276" s="39" t="s">
        <v>84</v>
      </c>
      <c r="B276" s="39" t="s">
        <v>143</v>
      </c>
      <c r="C276" s="44">
        <v>200</v>
      </c>
      <c r="E276" s="11" t="str">
        <f t="shared" ref="E276" si="1621">IF($B276="","","Union-Hrly - Vacation Hours")</f>
        <v>Union-Hrly - Vacation Hours</v>
      </c>
      <c r="F276" s="11">
        <f t="shared" ca="1" si="1589"/>
        <v>2020</v>
      </c>
      <c r="G276" s="11" t="str">
        <f t="shared" si="1575"/>
        <v>005410</v>
      </c>
      <c r="H276" s="33">
        <f>IF(G276="","",($C276*'VACSICK EST'!C$50))</f>
        <v>8.4637065748272864</v>
      </c>
      <c r="I276" s="33">
        <f>IF(H276="","",($C276*'VACSICK EST'!D$50))</f>
        <v>9.019186694810994</v>
      </c>
      <c r="J276" s="33">
        <f>IF(I276="","",($C276*'VACSICK EST'!E$50))</f>
        <v>9.5746668147946981</v>
      </c>
      <c r="K276" s="33">
        <f>IF(J276="","",($C276*'VACSICK EST'!F$50))</f>
        <v>13.920084926738344</v>
      </c>
      <c r="L276" s="33">
        <f>IF(K276="","",($C276*'VACSICK EST'!G$50))</f>
        <v>17.388585089267714</v>
      </c>
      <c r="M276" s="33">
        <f>IF(L276="","",($C276*'VACSICK EST'!H$50))</f>
        <v>19.643752083050451</v>
      </c>
      <c r="N276" s="33">
        <f>IF(M276="","",($C276*'VACSICK EST'!I$50))</f>
        <v>22.73436117728868</v>
      </c>
      <c r="O276" s="33">
        <f>IF(N276="","",($C276*'VACSICK EST'!J$50))</f>
        <v>15.390831697752979</v>
      </c>
      <c r="P276" s="33">
        <f>IF(O276="","",($C276*'VACSICK EST'!K$50))</f>
        <v>13.703818000024686</v>
      </c>
      <c r="Q276" s="33">
        <f>IF(P276="","",($C276*'VACSICK EST'!L$50))</f>
        <v>18.087749400287205</v>
      </c>
      <c r="R276" s="33">
        <f>IF(Q276="","",($C276*'VACSICK EST'!M$50))</f>
        <v>17.34151329243354</v>
      </c>
      <c r="S276" s="33">
        <f>IF(R276="","",($C276*'VACSICK EST'!N$50))</f>
        <v>34.731744248723423</v>
      </c>
    </row>
    <row r="277" spans="1:19" x14ac:dyDescent="0.25">
      <c r="A277" s="39" t="s">
        <v>84</v>
      </c>
      <c r="B277" s="39" t="s">
        <v>95</v>
      </c>
      <c r="C277" s="44">
        <v>40</v>
      </c>
      <c r="E277" s="11" t="str">
        <f t="shared" ref="E277" si="1622">IF($B277="","","Union-Hrly - Sick Time Hours")</f>
        <v>Union-Hrly - Sick Time Hours</v>
      </c>
      <c r="F277" s="11">
        <f t="shared" ca="1" si="1589"/>
        <v>2020</v>
      </c>
      <c r="G277" s="11" t="str">
        <f t="shared" si="1575"/>
        <v>005410</v>
      </c>
      <c r="H277" s="33">
        <f>IF(G277="","",($C277*'VACSICK EST'!C$30))</f>
        <v>5.0206297898724825</v>
      </c>
      <c r="I277" s="33">
        <f>IF(H277="","",($C277*'VACSICK EST'!D$30))</f>
        <v>4.3254628595396252</v>
      </c>
      <c r="J277" s="33">
        <f>IF(I277="","",($C277*'VACSICK EST'!E$30))</f>
        <v>3.9866328079765485</v>
      </c>
      <c r="K277" s="33">
        <f>IF(J277="","",($C277*'VACSICK EST'!F$30))</f>
        <v>3.5312729378188501</v>
      </c>
      <c r="L277" s="33">
        <f>IF(K277="","",($C277*'VACSICK EST'!G$30))</f>
        <v>2.9281992131045897</v>
      </c>
      <c r="M277" s="33">
        <f>IF(L277="","",($C277*'VACSICK EST'!H$30))</f>
        <v>2.7179349238407422</v>
      </c>
      <c r="N277" s="33">
        <f>IF(M277="","",($C277*'VACSICK EST'!I$30))</f>
        <v>2.9145220043493527</v>
      </c>
      <c r="O277" s="33">
        <f>IF(N277="","",($C277*'VACSICK EST'!J$30))</f>
        <v>3.1324455305161325</v>
      </c>
      <c r="P277" s="33">
        <f>IF(O277="","",($C277*'VACSICK EST'!K$30))</f>
        <v>2.8900853913733289</v>
      </c>
      <c r="Q277" s="33">
        <f>IF(P277="","",($C277*'VACSICK EST'!L$30))</f>
        <v>2.8559835508769371</v>
      </c>
      <c r="R277" s="33">
        <f>IF(Q277="","",($C277*'VACSICK EST'!M$30))</f>
        <v>2.6623142749027777</v>
      </c>
      <c r="S277" s="33">
        <f>IF(R277="","",($C277*'VACSICK EST'!N$30))</f>
        <v>3.0345167158286337</v>
      </c>
    </row>
    <row r="278" spans="1:19" x14ac:dyDescent="0.25">
      <c r="A278" s="39" t="s">
        <v>86</v>
      </c>
      <c r="B278" s="39" t="s">
        <v>93</v>
      </c>
      <c r="C278" s="44">
        <v>10</v>
      </c>
      <c r="E278" s="11" t="str">
        <f t="shared" ref="E278" si="1623">IF($B278="","","Union-Hrly - Headcount")</f>
        <v>Union-Hrly - Headcount</v>
      </c>
      <c r="F278" s="11">
        <f t="shared" ca="1" si="1589"/>
        <v>2020</v>
      </c>
      <c r="G278" s="11" t="str">
        <f t="shared" si="1575"/>
        <v>006630</v>
      </c>
      <c r="H278" s="13">
        <f t="shared" ref="H278" si="1624">IF(G278="","",(IF($C278=0,0,$C278)))</f>
        <v>10</v>
      </c>
      <c r="I278" s="13">
        <f t="shared" ref="I278" si="1625">IF(H278="","",(IF($C278=0,0,$C278)))</f>
        <v>10</v>
      </c>
      <c r="J278" s="13">
        <f t="shared" ref="J278" si="1626">IF(I278="","",(IF($C278=0,0,$C278)))</f>
        <v>10</v>
      </c>
      <c r="K278" s="13">
        <f t="shared" ref="K278" si="1627">IF(J278="","",(IF($C278=0,0,$C278)))</f>
        <v>10</v>
      </c>
      <c r="L278" s="13">
        <f t="shared" ref="L278" si="1628">IF(K278="","",(IF($C278=0,0,$C278)))</f>
        <v>10</v>
      </c>
      <c r="M278" s="13">
        <f t="shared" ref="M278" si="1629">IF(L278="","",(IF($C278=0,0,$C278)))</f>
        <v>10</v>
      </c>
      <c r="N278" s="13">
        <f t="shared" ref="N278" si="1630">IF(M278="","",(IF($C278=0,0,$C278)))</f>
        <v>10</v>
      </c>
      <c r="O278" s="13">
        <f t="shared" ref="O278" si="1631">IF(N278="","",(IF($C278=0,0,$C278)))</f>
        <v>10</v>
      </c>
      <c r="P278" s="13">
        <f t="shared" ref="P278" si="1632">IF(O278="","",(IF($C278=0,0,$C278)))</f>
        <v>10</v>
      </c>
      <c r="Q278" s="13">
        <f t="shared" ref="Q278" si="1633">IF(P278="","",(IF($C278=0,0,$C278)))</f>
        <v>10</v>
      </c>
      <c r="R278" s="13">
        <f t="shared" ref="R278" si="1634">IF(Q278="","",(IF($C278=0,0,$C278)))</f>
        <v>10</v>
      </c>
      <c r="S278" s="13">
        <f t="shared" ref="S278" si="1635">IF(R278="","",(IF($C278=0,0,$C278)))</f>
        <v>10</v>
      </c>
    </row>
    <row r="279" spans="1:19" x14ac:dyDescent="0.25">
      <c r="A279" s="39" t="s">
        <v>86</v>
      </c>
      <c r="B279" s="39" t="s">
        <v>92</v>
      </c>
      <c r="C279" s="44">
        <v>36.185000000000002</v>
      </c>
      <c r="E279" s="11" t="str">
        <f t="shared" ref="E279" si="1636">IF($B279="","","Union-Hrly - Avg Hourly Rate")</f>
        <v>Union-Hrly - Avg Hourly Rate</v>
      </c>
      <c r="F279" s="11">
        <f t="shared" ca="1" si="1589"/>
        <v>2020</v>
      </c>
      <c r="G279" s="11" t="str">
        <f t="shared" si="1575"/>
        <v>006630</v>
      </c>
      <c r="H279" s="12">
        <f t="shared" ref="H279" si="1637">IF(G279="","",(IF(C279=0,0,C279)*$G$4*$H$4*$I$4*$J$4*$K$4))</f>
        <v>41.948332378545501</v>
      </c>
      <c r="I279" s="12">
        <f t="shared" ref="I279" si="1638">IF(H279="","",(+H279))</f>
        <v>41.948332378545501</v>
      </c>
      <c r="J279" s="12">
        <f t="shared" ref="J279" si="1639">IF(I279="","",(+I279))</f>
        <v>41.948332378545501</v>
      </c>
      <c r="K279" s="12">
        <f t="shared" ref="K279" si="1640">IF(J279="","",(+J279))</f>
        <v>41.948332378545501</v>
      </c>
      <c r="L279" s="12">
        <f t="shared" ref="L279" si="1641">IF(K279="","",(+K279))</f>
        <v>41.948332378545501</v>
      </c>
      <c r="M279" s="12">
        <f t="shared" ref="M279" si="1642">IF(L279="","",(+L279))</f>
        <v>41.948332378545501</v>
      </c>
      <c r="N279" s="12">
        <f t="shared" ref="N279" si="1643">IF(M279="","",(+M279))</f>
        <v>41.948332378545501</v>
      </c>
      <c r="O279" s="12">
        <f t="shared" ref="O279" si="1644">IF(N279="","",(+N279))</f>
        <v>41.948332378545501</v>
      </c>
      <c r="P279" s="12">
        <f t="shared" ref="P279" si="1645">IF(O279="","",(+O279))</f>
        <v>41.948332378545501</v>
      </c>
      <c r="Q279" s="12">
        <f t="shared" ref="Q279" si="1646">IF(P279="","",(+P279))</f>
        <v>41.948332378545501</v>
      </c>
      <c r="R279" s="12">
        <f t="shared" ref="R279" si="1647">IF(Q279="","",+Q279*$R$6)</f>
        <v>43.206782349901864</v>
      </c>
      <c r="S279" s="12">
        <f t="shared" ref="S279" si="1648">IF(R279="","",+R279)</f>
        <v>43.206782349901864</v>
      </c>
    </row>
    <row r="280" spans="1:19" x14ac:dyDescent="0.25">
      <c r="A280" s="39" t="s">
        <v>86</v>
      </c>
      <c r="B280" s="39" t="s">
        <v>169</v>
      </c>
      <c r="C280" s="44"/>
      <c r="E280" s="11" t="str">
        <f t="shared" ref="E280" si="1649">IF($B280="","","Union-Hrly - Other Offdty hrs/emp")</f>
        <v>Union-Hrly - Other Offdty hrs/emp</v>
      </c>
      <c r="F280" s="11">
        <f t="shared" ca="1" si="1589"/>
        <v>2020</v>
      </c>
      <c r="G280" s="11" t="str">
        <f t="shared" si="1575"/>
        <v>006630</v>
      </c>
      <c r="H280" s="36">
        <f t="shared" ref="H280:S280" si="1650">IF(G280="","",IF(H$7="FEB",8,0))</f>
        <v>0</v>
      </c>
      <c r="I280" s="36">
        <f t="shared" si="1650"/>
        <v>8</v>
      </c>
      <c r="J280" s="36">
        <f t="shared" si="1650"/>
        <v>0</v>
      </c>
      <c r="K280" s="36">
        <f t="shared" si="1650"/>
        <v>0</v>
      </c>
      <c r="L280" s="36">
        <f t="shared" si="1650"/>
        <v>0</v>
      </c>
      <c r="M280" s="36">
        <f t="shared" si="1650"/>
        <v>0</v>
      </c>
      <c r="N280" s="36">
        <f t="shared" si="1650"/>
        <v>0</v>
      </c>
      <c r="O280" s="36">
        <f t="shared" si="1650"/>
        <v>0</v>
      </c>
      <c r="P280" s="36">
        <f t="shared" si="1650"/>
        <v>0</v>
      </c>
      <c r="Q280" s="36">
        <f t="shared" si="1650"/>
        <v>0</v>
      </c>
      <c r="R280" s="36">
        <f t="shared" si="1650"/>
        <v>0</v>
      </c>
      <c r="S280" s="36">
        <f t="shared" si="1650"/>
        <v>0</v>
      </c>
    </row>
    <row r="281" spans="1:19" x14ac:dyDescent="0.25">
      <c r="A281" s="39" t="s">
        <v>86</v>
      </c>
      <c r="B281" s="39" t="s">
        <v>143</v>
      </c>
      <c r="C281" s="44">
        <v>1800</v>
      </c>
      <c r="E281" s="11" t="str">
        <f t="shared" ref="E281" si="1651">IF($B281="","","Union-Hrly - Vacation Hours")</f>
        <v>Union-Hrly - Vacation Hours</v>
      </c>
      <c r="F281" s="11">
        <f t="shared" ca="1" si="1589"/>
        <v>2020</v>
      </c>
      <c r="G281" s="11" t="str">
        <f t="shared" si="1575"/>
        <v>006630</v>
      </c>
      <c r="H281" s="33">
        <f>IF(G281="","",($C281*'VACSICK EST'!C$50))</f>
        <v>76.17335917344559</v>
      </c>
      <c r="I281" s="33">
        <f>IF(H281="","",($C281*'VACSICK EST'!D$50))</f>
        <v>81.172680253298935</v>
      </c>
      <c r="J281" s="33">
        <f>IF(I281="","",($C281*'VACSICK EST'!E$50))</f>
        <v>86.172001333152281</v>
      </c>
      <c r="K281" s="33">
        <f>IF(J281="","",($C281*'VACSICK EST'!F$50))</f>
        <v>125.28076434064509</v>
      </c>
      <c r="L281" s="33">
        <f>IF(K281="","",($C281*'VACSICK EST'!G$50))</f>
        <v>156.49726580340942</v>
      </c>
      <c r="M281" s="33">
        <f>IF(L281="","",($C281*'VACSICK EST'!H$50))</f>
        <v>176.79376874745407</v>
      </c>
      <c r="N281" s="33">
        <f>IF(M281="","",($C281*'VACSICK EST'!I$50))</f>
        <v>204.60925059559813</v>
      </c>
      <c r="O281" s="33">
        <f>IF(N281="","",($C281*'VACSICK EST'!J$50))</f>
        <v>138.51748527977682</v>
      </c>
      <c r="P281" s="33">
        <f>IF(O281="","",($C281*'VACSICK EST'!K$50))</f>
        <v>123.33436200022219</v>
      </c>
      <c r="Q281" s="33">
        <f>IF(P281="","",($C281*'VACSICK EST'!L$50))</f>
        <v>162.78974460258482</v>
      </c>
      <c r="R281" s="33">
        <f>IF(Q281="","",($C281*'VACSICK EST'!M$50))</f>
        <v>156.07361963190183</v>
      </c>
      <c r="S281" s="33">
        <f>IF(R281="","",($C281*'VACSICK EST'!N$50))</f>
        <v>312.58569823851082</v>
      </c>
    </row>
    <row r="282" spans="1:19" x14ac:dyDescent="0.25">
      <c r="A282" s="39" t="s">
        <v>86</v>
      </c>
      <c r="B282" s="39" t="s">
        <v>95</v>
      </c>
      <c r="C282" s="44">
        <v>400</v>
      </c>
      <c r="E282" s="11" t="str">
        <f t="shared" ref="E282" si="1652">IF($B282="","","Union-Hrly - Sick Time Hours")</f>
        <v>Union-Hrly - Sick Time Hours</v>
      </c>
      <c r="F282" s="11">
        <f t="shared" ca="1" si="1589"/>
        <v>2020</v>
      </c>
      <c r="G282" s="11" t="str">
        <f t="shared" si="1575"/>
        <v>006630</v>
      </c>
      <c r="H282" s="33">
        <f>IF(G282="","",($C282*'VACSICK EST'!C$30))</f>
        <v>50.206297898724827</v>
      </c>
      <c r="I282" s="33">
        <f>IF(H282="","",($C282*'VACSICK EST'!D$30))</f>
        <v>43.254628595396248</v>
      </c>
      <c r="J282" s="33">
        <f>IF(I282="","",($C282*'VACSICK EST'!E$30))</f>
        <v>39.866328079765481</v>
      </c>
      <c r="K282" s="33">
        <f>IF(J282="","",($C282*'VACSICK EST'!F$30))</f>
        <v>35.3127293781885</v>
      </c>
      <c r="L282" s="33">
        <f>IF(K282="","",($C282*'VACSICK EST'!G$30))</f>
        <v>29.281992131045897</v>
      </c>
      <c r="M282" s="33">
        <f>IF(L282="","",($C282*'VACSICK EST'!H$30))</f>
        <v>27.179349238407426</v>
      </c>
      <c r="N282" s="33">
        <f>IF(M282="","",($C282*'VACSICK EST'!I$30))</f>
        <v>29.145220043493524</v>
      </c>
      <c r="O282" s="33">
        <f>IF(N282="","",($C282*'VACSICK EST'!J$30))</f>
        <v>31.324455305161326</v>
      </c>
      <c r="P282" s="33">
        <f>IF(O282="","",($C282*'VACSICK EST'!K$30))</f>
        <v>28.900853913733286</v>
      </c>
      <c r="Q282" s="33">
        <f>IF(P282="","",($C282*'VACSICK EST'!L$30))</f>
        <v>28.559835508769371</v>
      </c>
      <c r="R282" s="33">
        <f>IF(Q282="","",($C282*'VACSICK EST'!M$30))</f>
        <v>26.623142749027778</v>
      </c>
      <c r="S282" s="33">
        <f>IF(R282="","",($C282*'VACSICK EST'!N$30))</f>
        <v>30.345167158286333</v>
      </c>
    </row>
    <row r="283" spans="1:19" x14ac:dyDescent="0.25">
      <c r="A283" s="49" t="s">
        <v>97</v>
      </c>
      <c r="B283" s="49"/>
      <c r="C283" s="50">
        <v>717</v>
      </c>
      <c r="E283" s="11" t="str">
        <f t="shared" ref="E283" si="1653">IF($B283="","","Union-Hrly - Headcount")</f>
        <v/>
      </c>
      <c r="F283" s="11" t="str">
        <f t="shared" si="1589"/>
        <v/>
      </c>
      <c r="G283" s="11" t="str">
        <f t="shared" si="1575"/>
        <v/>
      </c>
      <c r="H283" s="13" t="str">
        <f t="shared" ref="H283" si="1654">IF(G283="","",(IF($C283=0,0,$C283)))</f>
        <v/>
      </c>
      <c r="I283" s="13" t="str">
        <f t="shared" ref="I283" si="1655">IF(H283="","",(IF($C283=0,0,$C283)))</f>
        <v/>
      </c>
      <c r="J283" s="13" t="str">
        <f t="shared" ref="J283" si="1656">IF(I283="","",(IF($C283=0,0,$C283)))</f>
        <v/>
      </c>
      <c r="K283" s="13" t="str">
        <f t="shared" ref="K283" si="1657">IF(J283="","",(IF($C283=0,0,$C283)))</f>
        <v/>
      </c>
      <c r="L283" s="13" t="str">
        <f t="shared" ref="L283" si="1658">IF(K283="","",(IF($C283=0,0,$C283)))</f>
        <v/>
      </c>
      <c r="M283" s="13" t="str">
        <f t="shared" ref="M283" si="1659">IF(L283="","",(IF($C283=0,0,$C283)))</f>
        <v/>
      </c>
      <c r="N283" s="13" t="str">
        <f t="shared" ref="N283" si="1660">IF(M283="","",(IF($C283=0,0,$C283)))</f>
        <v/>
      </c>
      <c r="O283" s="13" t="str">
        <f t="shared" ref="O283" si="1661">IF(N283="","",(IF($C283=0,0,$C283)))</f>
        <v/>
      </c>
      <c r="P283" s="13" t="str">
        <f t="shared" ref="P283" si="1662">IF(O283="","",(IF($C283=0,0,$C283)))</f>
        <v/>
      </c>
      <c r="Q283" s="13" t="str">
        <f t="shared" ref="Q283" si="1663">IF(P283="","",(IF($C283=0,0,$C283)))</f>
        <v/>
      </c>
      <c r="R283" s="13" t="str">
        <f t="shared" ref="R283" si="1664">IF(Q283="","",(IF($C283=0,0,$C283)))</f>
        <v/>
      </c>
      <c r="S283" s="13" t="str">
        <f t="shared" ref="S283" si="1665">IF(R283="","",(IF($C283=0,0,$C283)))</f>
        <v/>
      </c>
    </row>
    <row r="284" spans="1:19" x14ac:dyDescent="0.25">
      <c r="A284" s="51" t="s">
        <v>96</v>
      </c>
      <c r="B284" s="51"/>
      <c r="C284" s="52">
        <v>33.672984658298333</v>
      </c>
      <c r="E284" s="11" t="str">
        <f t="shared" ref="E284" si="1666">IF($B284="","","Union-Hrly - Avg Hourly Rate")</f>
        <v/>
      </c>
      <c r="F284" s="11" t="str">
        <f t="shared" si="1589"/>
        <v/>
      </c>
      <c r="G284" s="11" t="str">
        <f t="shared" si="1575"/>
        <v/>
      </c>
      <c r="H284" s="12" t="str">
        <f t="shared" ref="H284" si="1667">IF(G284="","",(IF(C284=0,0,C284)*$G$4*$H$4*$I$4*$J$4*$K$4))</f>
        <v/>
      </c>
      <c r="I284" s="12" t="str">
        <f t="shared" ref="I284" si="1668">IF(H284="","",(+H284))</f>
        <v/>
      </c>
      <c r="J284" s="12" t="str">
        <f t="shared" ref="J284" si="1669">IF(I284="","",(+I284))</f>
        <v/>
      </c>
      <c r="K284" s="12" t="str">
        <f t="shared" ref="K284" si="1670">IF(J284="","",(+J284))</f>
        <v/>
      </c>
      <c r="L284" s="12" t="str">
        <f t="shared" ref="L284" si="1671">IF(K284="","",(+K284))</f>
        <v/>
      </c>
      <c r="M284" s="12" t="str">
        <f t="shared" ref="M284" si="1672">IF(L284="","",(+L284))</f>
        <v/>
      </c>
      <c r="N284" s="12" t="str">
        <f t="shared" ref="N284" si="1673">IF(M284="","",(+M284))</f>
        <v/>
      </c>
      <c r="O284" s="12" t="str">
        <f t="shared" ref="O284" si="1674">IF(N284="","",(+N284))</f>
        <v/>
      </c>
      <c r="P284" s="12" t="str">
        <f t="shared" ref="P284" si="1675">IF(O284="","",(+O284))</f>
        <v/>
      </c>
      <c r="Q284" s="12" t="str">
        <f t="shared" ref="Q284" si="1676">IF(P284="","",(+P284))</f>
        <v/>
      </c>
      <c r="R284" s="12" t="str">
        <f t="shared" ref="R284" si="1677">IF(Q284="","",+Q284*$R$6)</f>
        <v/>
      </c>
      <c r="S284" s="12" t="str">
        <f t="shared" ref="S284" si="1678">IF(R284="","",+R284)</f>
        <v/>
      </c>
    </row>
    <row r="285" spans="1:19" x14ac:dyDescent="0.25">
      <c r="A285" s="51" t="s">
        <v>170</v>
      </c>
      <c r="B285" s="51"/>
      <c r="C285" s="52"/>
      <c r="E285" s="11" t="str">
        <f t="shared" ref="E285" si="1679">IF($B285="","","Union-Hrly - Other Offdty hrs/emp")</f>
        <v/>
      </c>
      <c r="F285" s="11" t="str">
        <f t="shared" si="1589"/>
        <v/>
      </c>
      <c r="G285" s="11" t="str">
        <f t="shared" si="1575"/>
        <v/>
      </c>
      <c r="H285" s="36" t="str">
        <f t="shared" ref="H285:S285" si="1680">IF(G285="","",IF(H$7="FEB",8,0))</f>
        <v/>
      </c>
      <c r="I285" s="36" t="str">
        <f t="shared" si="1680"/>
        <v/>
      </c>
      <c r="J285" s="36" t="str">
        <f t="shared" si="1680"/>
        <v/>
      </c>
      <c r="K285" s="36" t="str">
        <f t="shared" si="1680"/>
        <v/>
      </c>
      <c r="L285" s="36" t="str">
        <f t="shared" si="1680"/>
        <v/>
      </c>
      <c r="M285" s="36" t="str">
        <f t="shared" si="1680"/>
        <v/>
      </c>
      <c r="N285" s="36" t="str">
        <f t="shared" si="1680"/>
        <v/>
      </c>
      <c r="O285" s="36" t="str">
        <f t="shared" si="1680"/>
        <v/>
      </c>
      <c r="P285" s="36" t="str">
        <f t="shared" si="1680"/>
        <v/>
      </c>
      <c r="Q285" s="36" t="str">
        <f t="shared" si="1680"/>
        <v/>
      </c>
      <c r="R285" s="36" t="str">
        <f t="shared" si="1680"/>
        <v/>
      </c>
      <c r="S285" s="36" t="str">
        <f t="shared" si="1680"/>
        <v/>
      </c>
    </row>
    <row r="286" spans="1:19" x14ac:dyDescent="0.25">
      <c r="A286" s="51" t="s">
        <v>144</v>
      </c>
      <c r="B286" s="51"/>
      <c r="C286" s="52">
        <v>117640</v>
      </c>
      <c r="E286" s="11" t="str">
        <f t="shared" ref="E286" si="1681">IF($B286="","","Union-Hrly - Vacation Hours")</f>
        <v/>
      </c>
      <c r="F286" s="11" t="str">
        <f t="shared" si="1589"/>
        <v/>
      </c>
      <c r="G286" s="11" t="str">
        <f t="shared" si="1575"/>
        <v/>
      </c>
      <c r="H286" s="33" t="str">
        <f>IF(G286="","",($C286*'VACSICK EST'!C$50))</f>
        <v/>
      </c>
      <c r="I286" s="33" t="str">
        <f>IF(H286="","",($C286*'VACSICK EST'!D$50))</f>
        <v/>
      </c>
      <c r="J286" s="33" t="str">
        <f>IF(I286="","",($C286*'VACSICK EST'!E$50))</f>
        <v/>
      </c>
      <c r="K286" s="33" t="str">
        <f>IF(J286="","",($C286*'VACSICK EST'!F$50))</f>
        <v/>
      </c>
      <c r="L286" s="33" t="str">
        <f>IF(K286="","",($C286*'VACSICK EST'!G$50))</f>
        <v/>
      </c>
      <c r="M286" s="33" t="str">
        <f>IF(L286="","",($C286*'VACSICK EST'!H$50))</f>
        <v/>
      </c>
      <c r="N286" s="33" t="str">
        <f>IF(M286="","",($C286*'VACSICK EST'!I$50))</f>
        <v/>
      </c>
      <c r="O286" s="33" t="str">
        <f>IF(N286="","",($C286*'VACSICK EST'!J$50))</f>
        <v/>
      </c>
      <c r="P286" s="33" t="str">
        <f>IF(O286="","",($C286*'VACSICK EST'!K$50))</f>
        <v/>
      </c>
      <c r="Q286" s="33" t="str">
        <f>IF(P286="","",($C286*'VACSICK EST'!L$50))</f>
        <v/>
      </c>
      <c r="R286" s="33" t="str">
        <f>IF(Q286="","",($C286*'VACSICK EST'!M$50))</f>
        <v/>
      </c>
      <c r="S286" s="33" t="str">
        <f>IF(R286="","",($C286*'VACSICK EST'!N$50))</f>
        <v/>
      </c>
    </row>
    <row r="287" spans="1:19" x14ac:dyDescent="0.25">
      <c r="A287" s="51" t="s">
        <v>99</v>
      </c>
      <c r="B287" s="51"/>
      <c r="C287" s="52">
        <v>28680</v>
      </c>
      <c r="E287" s="11" t="str">
        <f t="shared" ref="E287" si="1682">IF($B287="","","Union-Hrly - Sick Time Hours")</f>
        <v/>
      </c>
      <c r="F287" s="11" t="str">
        <f t="shared" si="1589"/>
        <v/>
      </c>
      <c r="G287" s="11" t="str">
        <f t="shared" si="1575"/>
        <v/>
      </c>
      <c r="H287" s="33" t="str">
        <f>IF(G287="","",($C287*'VACSICK EST'!C$30))</f>
        <v/>
      </c>
      <c r="I287" s="33" t="str">
        <f>IF(H287="","",($C287*'VACSICK EST'!D$30))</f>
        <v/>
      </c>
      <c r="J287" s="33" t="str">
        <f>IF(I287="","",($C287*'VACSICK EST'!E$30))</f>
        <v/>
      </c>
      <c r="K287" s="33" t="str">
        <f>IF(J287="","",($C287*'VACSICK EST'!F$30))</f>
        <v/>
      </c>
      <c r="L287" s="33" t="str">
        <f>IF(K287="","",($C287*'VACSICK EST'!G$30))</f>
        <v/>
      </c>
      <c r="M287" s="33" t="str">
        <f>IF(L287="","",($C287*'VACSICK EST'!H$30))</f>
        <v/>
      </c>
      <c r="N287" s="33" t="str">
        <f>IF(M287="","",($C287*'VACSICK EST'!I$30))</f>
        <v/>
      </c>
      <c r="O287" s="33" t="str">
        <f>IF(N287="","",($C287*'VACSICK EST'!J$30))</f>
        <v/>
      </c>
      <c r="P287" s="33" t="str">
        <f>IF(O287="","",($C287*'VACSICK EST'!K$30))</f>
        <v/>
      </c>
      <c r="Q287" s="33" t="str">
        <f>IF(P287="","",($C287*'VACSICK EST'!L$30))</f>
        <v/>
      </c>
      <c r="R287" s="33" t="str">
        <f>IF(Q287="","",($C287*'VACSICK EST'!M$30))</f>
        <v/>
      </c>
      <c r="S287" s="33" t="str">
        <f>IF(R287="","",($C287*'VACSICK EST'!N$30))</f>
        <v/>
      </c>
    </row>
  </sheetData>
  <autoFilter ref="E7:S287"/>
  <mergeCells count="5">
    <mergeCell ref="F3:F4"/>
    <mergeCell ref="Q3:S3"/>
    <mergeCell ref="A1:C1"/>
    <mergeCell ref="H1:S1"/>
    <mergeCell ref="P4:S4"/>
  </mergeCells>
  <pageMargins left="0.5" right="0.5" top="1" bottom="1.25" header="0.5" footer="0.5"/>
  <pageSetup scale="51" fitToHeight="0" orientation="landscape" r:id="rId1"/>
  <headerFooter scaleWithDoc="0">
    <oddFooter>&amp;R&amp;"Times New Roman,Bold"&amp;12Attachment 1 to Response to LGE PSC-2 Question No. 90(b)
Page &amp;P of &amp;N
K.Blake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  <pageSetUpPr fitToPage="1"/>
  </sheetPr>
  <dimension ref="A1:S21"/>
  <sheetViews>
    <sheetView zoomScale="85" zoomScaleNormal="85" workbookViewId="0">
      <selection activeCell="B1" sqref="B1"/>
    </sheetView>
  </sheetViews>
  <sheetFormatPr defaultRowHeight="15" x14ac:dyDescent="0.25"/>
  <cols>
    <col min="1" max="1" width="24.85546875" style="2" bestFit="1" customWidth="1"/>
    <col min="2" max="2" width="19.28515625" style="2" customWidth="1"/>
    <col min="3" max="3" width="5.42578125" style="2" customWidth="1"/>
    <col min="4" max="4" width="14.42578125" style="2" bestFit="1" customWidth="1"/>
    <col min="5" max="5" width="22.140625" style="2" bestFit="1" customWidth="1"/>
    <col min="6" max="6" width="10.5703125" style="2" customWidth="1"/>
    <col min="7" max="7" width="15.5703125" style="2" bestFit="1" customWidth="1"/>
    <col min="8" max="19" width="8.7109375" style="2" customWidth="1"/>
    <col min="20" max="16384" width="9.140625" style="2"/>
  </cols>
  <sheetData>
    <row r="1" spans="1:19" x14ac:dyDescent="0.25">
      <c r="A1" s="62" t="s">
        <v>173</v>
      </c>
      <c r="B1" s="62"/>
      <c r="C1" s="62"/>
      <c r="H1" s="63" t="s">
        <v>174</v>
      </c>
      <c r="I1" s="64"/>
      <c r="J1" s="64"/>
      <c r="K1" s="64"/>
      <c r="L1" s="64"/>
      <c r="M1" s="64"/>
      <c r="N1" s="64"/>
      <c r="O1" s="64"/>
      <c r="P1" s="64"/>
      <c r="Q1" s="64"/>
      <c r="R1" s="64"/>
      <c r="S1" s="65"/>
    </row>
    <row r="2" spans="1:19" ht="15.75" thickBot="1" x14ac:dyDescent="0.3"/>
    <row r="3" spans="1:19" x14ac:dyDescent="0.25">
      <c r="A3" s="46" t="s">
        <v>87</v>
      </c>
      <c r="B3" s="46" t="s">
        <v>168</v>
      </c>
      <c r="D3" s="16" t="s">
        <v>102</v>
      </c>
      <c r="E3" s="16" t="s">
        <v>138</v>
      </c>
      <c r="F3" s="60" t="s">
        <v>126</v>
      </c>
      <c r="G3" s="5" t="s">
        <v>105</v>
      </c>
      <c r="H3" s="5" t="s">
        <v>106</v>
      </c>
      <c r="I3" s="5" t="s">
        <v>107</v>
      </c>
      <c r="J3" s="5" t="s">
        <v>108</v>
      </c>
      <c r="L3" s="69" t="s">
        <v>136</v>
      </c>
      <c r="M3" s="69"/>
      <c r="N3" s="69"/>
    </row>
    <row r="4" spans="1:19" x14ac:dyDescent="0.25">
      <c r="A4" s="46" t="s">
        <v>0</v>
      </c>
      <c r="B4" s="46" t="s">
        <v>89</v>
      </c>
      <c r="C4" s="15" t="s">
        <v>137</v>
      </c>
      <c r="D4" s="17">
        <v>0</v>
      </c>
      <c r="E4" s="18">
        <v>1</v>
      </c>
      <c r="F4" s="61"/>
      <c r="G4" s="14">
        <v>1</v>
      </c>
      <c r="H4" s="14">
        <v>1</v>
      </c>
      <c r="I4" s="14">
        <v>1</v>
      </c>
      <c r="J4" s="14">
        <v>1</v>
      </c>
    </row>
    <row r="5" spans="1:19" ht="15.75" thickBot="1" x14ac:dyDescent="0.3">
      <c r="A5" s="47" t="s">
        <v>1</v>
      </c>
      <c r="B5" s="47" t="s">
        <v>89</v>
      </c>
      <c r="D5" s="19">
        <f ca="1">YEAR(TODAY())</f>
        <v>2015</v>
      </c>
      <c r="E5" s="8">
        <f ca="1">D5+E4</f>
        <v>2016</v>
      </c>
    </row>
    <row r="6" spans="1:19" x14ac:dyDescent="0.25">
      <c r="J6" s="7">
        <v>1.03</v>
      </c>
      <c r="K6" s="2" t="s">
        <v>121</v>
      </c>
    </row>
    <row r="7" spans="1:19" x14ac:dyDescent="0.25">
      <c r="A7" s="48"/>
      <c r="B7" s="48"/>
      <c r="C7" s="48" t="s">
        <v>103</v>
      </c>
      <c r="E7" s="3" t="s">
        <v>100</v>
      </c>
      <c r="F7" s="3" t="s">
        <v>101</v>
      </c>
      <c r="G7" s="3" t="s">
        <v>104</v>
      </c>
      <c r="H7" s="3" t="s">
        <v>109</v>
      </c>
      <c r="I7" s="3" t="s">
        <v>110</v>
      </c>
      <c r="J7" s="3" t="s">
        <v>111</v>
      </c>
      <c r="K7" s="3" t="s">
        <v>112</v>
      </c>
      <c r="L7" s="3" t="s">
        <v>113</v>
      </c>
      <c r="M7" s="3" t="s">
        <v>114</v>
      </c>
      <c r="N7" s="3" t="s">
        <v>115</v>
      </c>
      <c r="O7" s="3" t="s">
        <v>116</v>
      </c>
      <c r="P7" s="3" t="s">
        <v>117</v>
      </c>
      <c r="Q7" s="3" t="s">
        <v>118</v>
      </c>
      <c r="R7" s="3" t="s">
        <v>119</v>
      </c>
      <c r="S7" s="3" t="s">
        <v>120</v>
      </c>
    </row>
    <row r="8" spans="1:19" x14ac:dyDescent="0.25">
      <c r="A8" s="39" t="s">
        <v>13</v>
      </c>
      <c r="B8" s="39" t="s">
        <v>93</v>
      </c>
      <c r="C8" s="44">
        <v>1</v>
      </c>
      <c r="E8" s="11" t="str">
        <f>IF(B8="","","Intern - Headcount")</f>
        <v>Intern - Headcount</v>
      </c>
      <c r="F8" s="11">
        <f ca="1">IF(E8="","",$E$5)</f>
        <v>2016</v>
      </c>
      <c r="G8" s="11" t="str">
        <f>IF(E8="","",A8)</f>
        <v>002030</v>
      </c>
      <c r="H8" s="13">
        <f t="shared" ref="H8" si="0">IF(G8="","",(IF($C8=0,0,$C8)))</f>
        <v>1</v>
      </c>
      <c r="I8" s="13">
        <f t="shared" ref="I8" si="1">IF(H8="","",(IF($C8=0,0,$C8)))</f>
        <v>1</v>
      </c>
      <c r="J8" s="13">
        <f t="shared" ref="J8" si="2">IF(I8="","",(IF($C8=0,0,$C8)))</f>
        <v>1</v>
      </c>
      <c r="K8" s="13">
        <f t="shared" ref="K8" si="3">IF(J8="","",(IF($C8=0,0,$C8)))</f>
        <v>1</v>
      </c>
      <c r="L8" s="13">
        <f t="shared" ref="L8" si="4">IF(K8="","",(IF($C8=0,0,$C8)))</f>
        <v>1</v>
      </c>
      <c r="M8" s="13">
        <f t="shared" ref="M8" si="5">IF(L8="","",(IF($C8=0,0,$C8)))</f>
        <v>1</v>
      </c>
      <c r="N8" s="13">
        <f t="shared" ref="N8" si="6">IF(M8="","",(IF($C8=0,0,$C8)))</f>
        <v>1</v>
      </c>
      <c r="O8" s="13">
        <f t="shared" ref="O8" si="7">IF(N8="","",(IF($C8=0,0,$C8)))</f>
        <v>1</v>
      </c>
      <c r="P8" s="13">
        <f t="shared" ref="P8" si="8">IF(O8="","",(IF($C8=0,0,$C8)))</f>
        <v>1</v>
      </c>
      <c r="Q8" s="13">
        <f t="shared" ref="Q8" si="9">IF(P8="","",(IF($C8=0,0,$C8)))</f>
        <v>1</v>
      </c>
      <c r="R8" s="13">
        <f t="shared" ref="R8" si="10">IF(Q8="","",(IF($C8=0,0,$C8)))</f>
        <v>1</v>
      </c>
      <c r="S8" s="13">
        <f t="shared" ref="S8" si="11">IF(R8="","",(IF($C8=0,0,$C8)))</f>
        <v>1</v>
      </c>
    </row>
    <row r="9" spans="1:19" x14ac:dyDescent="0.25">
      <c r="A9" s="39" t="s">
        <v>13</v>
      </c>
      <c r="B9" s="39" t="s">
        <v>92</v>
      </c>
      <c r="C9" s="44">
        <v>20.95</v>
      </c>
      <c r="E9" s="10" t="str">
        <f>IF(B9="","","Intern - Avg Hourly Rate")</f>
        <v>Intern - Avg Hourly Rate</v>
      </c>
      <c r="F9" s="11">
        <f t="shared" ref="F9:F10" ca="1" si="12">IF(E9="","",$E$5)</f>
        <v>2016</v>
      </c>
      <c r="G9" s="11" t="str">
        <f t="shared" ref="G9:G10" si="13">IF(E9="","",A9)</f>
        <v>002030</v>
      </c>
      <c r="H9" s="12">
        <f>IF(G9="","",(IF(C9=0,0,C9)*$G$4*$H$4*$I$4*$J$4))</f>
        <v>20.95</v>
      </c>
      <c r="I9" s="12">
        <f>IF(H9="","",(+H9))</f>
        <v>20.95</v>
      </c>
      <c r="J9" s="12">
        <f>IF(I9="","",(+I9*$J$6))</f>
        <v>21.578499999999998</v>
      </c>
      <c r="K9" s="12">
        <f>IF(J9="","",+J9)</f>
        <v>21.578499999999998</v>
      </c>
      <c r="L9" s="12">
        <f t="shared" ref="L9" si="14">IF(K9="","",+K9)</f>
        <v>21.578499999999998</v>
      </c>
      <c r="M9" s="12">
        <f t="shared" ref="M9" si="15">IF(L9="","",+L9)</f>
        <v>21.578499999999998</v>
      </c>
      <c r="N9" s="12">
        <f t="shared" ref="N9" si="16">IF(M9="","",+M9)</f>
        <v>21.578499999999998</v>
      </c>
      <c r="O9" s="12">
        <f t="shared" ref="O9" si="17">IF(N9="","",+N9)</f>
        <v>21.578499999999998</v>
      </c>
      <c r="P9" s="12">
        <f t="shared" ref="P9" si="18">IF(O9="","",+O9)</f>
        <v>21.578499999999998</v>
      </c>
      <c r="Q9" s="12">
        <f t="shared" ref="Q9" si="19">IF(P9="","",+P9)</f>
        <v>21.578499999999998</v>
      </c>
      <c r="R9" s="12">
        <f t="shared" ref="R9" si="20">IF(Q9="","",+Q9)</f>
        <v>21.578499999999998</v>
      </c>
      <c r="S9" s="12">
        <f t="shared" ref="S9" si="21">IF(R9="","",+R9)</f>
        <v>21.578499999999998</v>
      </c>
    </row>
    <row r="10" spans="1:19" x14ac:dyDescent="0.25">
      <c r="A10" s="39" t="s">
        <v>23</v>
      </c>
      <c r="B10" s="39" t="s">
        <v>93</v>
      </c>
      <c r="C10" s="44">
        <v>2</v>
      </c>
      <c r="D10" s="34"/>
      <c r="E10" s="11" t="str">
        <f t="shared" ref="E10" si="22">IF(B10="","","Intern - Headcount")</f>
        <v>Intern - Headcount</v>
      </c>
      <c r="F10" s="11">
        <f t="shared" ca="1" si="12"/>
        <v>2016</v>
      </c>
      <c r="G10" s="11" t="str">
        <f t="shared" si="13"/>
        <v>002401</v>
      </c>
      <c r="H10" s="13">
        <f t="shared" ref="H10" si="23">IF(G10="","",(IF($C10=0,0,$C10)))</f>
        <v>2</v>
      </c>
      <c r="I10" s="13">
        <f t="shared" ref="I10" si="24">IF(H10="","",(IF($C10=0,0,$C10)))</f>
        <v>2</v>
      </c>
      <c r="J10" s="13">
        <f t="shared" ref="J10" si="25">IF(I10="","",(IF($C10=0,0,$C10)))</f>
        <v>2</v>
      </c>
      <c r="K10" s="13">
        <f t="shared" ref="K10" si="26">IF(J10="","",(IF($C10=0,0,$C10)))</f>
        <v>2</v>
      </c>
      <c r="L10" s="13">
        <f t="shared" ref="L10" si="27">IF(K10="","",(IF($C10=0,0,$C10)))</f>
        <v>2</v>
      </c>
      <c r="M10" s="13">
        <f t="shared" ref="M10" si="28">IF(L10="","",(IF($C10=0,0,$C10)))</f>
        <v>2</v>
      </c>
      <c r="N10" s="13">
        <f t="shared" ref="N10" si="29">IF(M10="","",(IF($C10=0,0,$C10)))</f>
        <v>2</v>
      </c>
      <c r="O10" s="13">
        <f t="shared" ref="O10" si="30">IF(N10="","",(IF($C10=0,0,$C10)))</f>
        <v>2</v>
      </c>
      <c r="P10" s="13">
        <f t="shared" ref="P10" si="31">IF(O10="","",(IF($C10=0,0,$C10)))</f>
        <v>2</v>
      </c>
      <c r="Q10" s="13">
        <f t="shared" ref="Q10" si="32">IF(P10="","",(IF($C10=0,0,$C10)))</f>
        <v>2</v>
      </c>
      <c r="R10" s="13">
        <f t="shared" ref="R10" si="33">IF(Q10="","",(IF($C10=0,0,$C10)))</f>
        <v>2</v>
      </c>
      <c r="S10" s="13">
        <f t="shared" ref="S10" si="34">IF(R10="","",(IF($C10=0,0,$C10)))</f>
        <v>2</v>
      </c>
    </row>
    <row r="11" spans="1:19" x14ac:dyDescent="0.25">
      <c r="A11" s="39" t="s">
        <v>23</v>
      </c>
      <c r="B11" s="39" t="s">
        <v>92</v>
      </c>
      <c r="C11" s="44">
        <v>20.95</v>
      </c>
      <c r="D11" s="6"/>
      <c r="E11" s="10" t="str">
        <f t="shared" ref="E11" si="35">IF(B11="","","Intern - Avg Hourly Rate")</f>
        <v>Intern - Avg Hourly Rate</v>
      </c>
      <c r="F11" s="11">
        <f t="shared" ref="F11:F21" ca="1" si="36">IF(E11="","",$E$5)</f>
        <v>2016</v>
      </c>
      <c r="G11" s="11" t="str">
        <f t="shared" ref="G11:G21" si="37">IF(E11="","",A11)</f>
        <v>002401</v>
      </c>
      <c r="H11" s="12">
        <f t="shared" ref="H11" si="38">IF(G11="","",(IF(C11=0,0,C11)*$G$4*$H$4*$I$4*$J$4))</f>
        <v>20.95</v>
      </c>
      <c r="I11" s="12">
        <f t="shared" ref="I11" si="39">IF(H11="","",(+H11))</f>
        <v>20.95</v>
      </c>
      <c r="J11" s="12">
        <f t="shared" ref="J11" si="40">IF(I11="","",(+I11*$J$6))</f>
        <v>21.578499999999998</v>
      </c>
      <c r="K11" s="12">
        <f t="shared" ref="K11" si="41">IF(J11="","",+J11)</f>
        <v>21.578499999999998</v>
      </c>
      <c r="L11" s="12">
        <f t="shared" ref="L11" si="42">IF(K11="","",+K11)</f>
        <v>21.578499999999998</v>
      </c>
      <c r="M11" s="12">
        <f t="shared" ref="M11" si="43">IF(L11="","",+L11)</f>
        <v>21.578499999999998</v>
      </c>
      <c r="N11" s="12">
        <f t="shared" ref="N11" si="44">IF(M11="","",+M11)</f>
        <v>21.578499999999998</v>
      </c>
      <c r="O11" s="12">
        <f t="shared" ref="O11" si="45">IF(N11="","",+N11)</f>
        <v>21.578499999999998</v>
      </c>
      <c r="P11" s="12">
        <f t="shared" ref="P11" si="46">IF(O11="","",+O11)</f>
        <v>21.578499999999998</v>
      </c>
      <c r="Q11" s="12">
        <f t="shared" ref="Q11" si="47">IF(P11="","",+P11)</f>
        <v>21.578499999999998</v>
      </c>
      <c r="R11" s="12">
        <f t="shared" ref="R11" si="48">IF(Q11="","",+Q11)</f>
        <v>21.578499999999998</v>
      </c>
      <c r="S11" s="12">
        <f t="shared" ref="S11" si="49">IF(R11="","",+R11)</f>
        <v>21.578499999999998</v>
      </c>
    </row>
    <row r="12" spans="1:19" x14ac:dyDescent="0.25">
      <c r="A12" s="39" t="s">
        <v>30</v>
      </c>
      <c r="B12" s="39" t="s">
        <v>93</v>
      </c>
      <c r="C12" s="44">
        <v>1</v>
      </c>
      <c r="E12" s="11" t="str">
        <f t="shared" ref="E12" si="50">IF(B12="","","Intern - Headcount")</f>
        <v>Intern - Headcount</v>
      </c>
      <c r="F12" s="11">
        <f t="shared" ca="1" si="36"/>
        <v>2016</v>
      </c>
      <c r="G12" s="11" t="str">
        <f t="shared" si="37"/>
        <v>002560</v>
      </c>
      <c r="H12" s="13">
        <f t="shared" ref="H12" si="51">IF(G12="","",(IF($C12=0,0,$C12)))</f>
        <v>1</v>
      </c>
      <c r="I12" s="13">
        <f t="shared" ref="I12" si="52">IF(H12="","",(IF($C12=0,0,$C12)))</f>
        <v>1</v>
      </c>
      <c r="J12" s="13">
        <f t="shared" ref="J12" si="53">IF(I12="","",(IF($C12=0,0,$C12)))</f>
        <v>1</v>
      </c>
      <c r="K12" s="13">
        <f t="shared" ref="K12" si="54">IF(J12="","",(IF($C12=0,0,$C12)))</f>
        <v>1</v>
      </c>
      <c r="L12" s="13">
        <f t="shared" ref="L12" si="55">IF(K12="","",(IF($C12=0,0,$C12)))</f>
        <v>1</v>
      </c>
      <c r="M12" s="13">
        <f t="shared" ref="M12" si="56">IF(L12="","",(IF($C12=0,0,$C12)))</f>
        <v>1</v>
      </c>
      <c r="N12" s="13">
        <f t="shared" ref="N12" si="57">IF(M12="","",(IF($C12=0,0,$C12)))</f>
        <v>1</v>
      </c>
      <c r="O12" s="13">
        <f t="shared" ref="O12" si="58">IF(N12="","",(IF($C12=0,0,$C12)))</f>
        <v>1</v>
      </c>
      <c r="P12" s="13">
        <f t="shared" ref="P12" si="59">IF(O12="","",(IF($C12=0,0,$C12)))</f>
        <v>1</v>
      </c>
      <c r="Q12" s="13">
        <f t="shared" ref="Q12" si="60">IF(P12="","",(IF($C12=0,0,$C12)))</f>
        <v>1</v>
      </c>
      <c r="R12" s="13">
        <f t="shared" ref="R12" si="61">IF(Q12="","",(IF($C12=0,0,$C12)))</f>
        <v>1</v>
      </c>
      <c r="S12" s="13">
        <f t="shared" ref="S12" si="62">IF(R12="","",(IF($C12=0,0,$C12)))</f>
        <v>1</v>
      </c>
    </row>
    <row r="13" spans="1:19" x14ac:dyDescent="0.25">
      <c r="A13" s="39" t="s">
        <v>30</v>
      </c>
      <c r="B13" s="39" t="s">
        <v>92</v>
      </c>
      <c r="C13" s="44">
        <v>18.149999999999999</v>
      </c>
      <c r="E13" s="10" t="str">
        <f t="shared" ref="E13" si="63">IF(B13="","","Intern - Avg Hourly Rate")</f>
        <v>Intern - Avg Hourly Rate</v>
      </c>
      <c r="F13" s="11">
        <f t="shared" ca="1" si="36"/>
        <v>2016</v>
      </c>
      <c r="G13" s="11" t="str">
        <f t="shared" si="37"/>
        <v>002560</v>
      </c>
      <c r="H13" s="12">
        <f t="shared" ref="H13" si="64">IF(G13="","",(IF(C13=0,0,C13)*$G$4*$H$4*$I$4*$J$4))</f>
        <v>18.149999999999999</v>
      </c>
      <c r="I13" s="12">
        <f t="shared" ref="I13" si="65">IF(H13="","",(+H13))</f>
        <v>18.149999999999999</v>
      </c>
      <c r="J13" s="12">
        <f t="shared" ref="J13" si="66">IF(I13="","",(+I13*$J$6))</f>
        <v>18.694499999999998</v>
      </c>
      <c r="K13" s="12">
        <f t="shared" ref="K13" si="67">IF(J13="","",+J13)</f>
        <v>18.694499999999998</v>
      </c>
      <c r="L13" s="12">
        <f t="shared" ref="L13" si="68">IF(K13="","",+K13)</f>
        <v>18.694499999999998</v>
      </c>
      <c r="M13" s="12">
        <f t="shared" ref="M13" si="69">IF(L13="","",+L13)</f>
        <v>18.694499999999998</v>
      </c>
      <c r="N13" s="12">
        <f t="shared" ref="N13" si="70">IF(M13="","",+M13)</f>
        <v>18.694499999999998</v>
      </c>
      <c r="O13" s="12">
        <f t="shared" ref="O13" si="71">IF(N13="","",+N13)</f>
        <v>18.694499999999998</v>
      </c>
      <c r="P13" s="12">
        <f t="shared" ref="P13" si="72">IF(O13="","",+O13)</f>
        <v>18.694499999999998</v>
      </c>
      <c r="Q13" s="12">
        <f t="shared" ref="Q13" si="73">IF(P13="","",+P13)</f>
        <v>18.694499999999998</v>
      </c>
      <c r="R13" s="12">
        <f t="shared" ref="R13" si="74">IF(Q13="","",+Q13)</f>
        <v>18.694499999999998</v>
      </c>
      <c r="S13" s="12">
        <f t="shared" ref="S13" si="75">IF(R13="","",+R13)</f>
        <v>18.694499999999998</v>
      </c>
    </row>
    <row r="14" spans="1:19" x14ac:dyDescent="0.25">
      <c r="A14" s="39" t="s">
        <v>35</v>
      </c>
      <c r="B14" s="39" t="s">
        <v>93</v>
      </c>
      <c r="C14" s="44">
        <v>1</v>
      </c>
      <c r="E14" s="11" t="str">
        <f t="shared" ref="E14" si="76">IF(B14="","","Intern - Headcount")</f>
        <v>Intern - Headcount</v>
      </c>
      <c r="F14" s="11">
        <f t="shared" ca="1" si="36"/>
        <v>2016</v>
      </c>
      <c r="G14" s="11" t="str">
        <f t="shared" si="37"/>
        <v>002680</v>
      </c>
      <c r="H14" s="13">
        <f t="shared" ref="H14" si="77">IF(G14="","",(IF($C14=0,0,$C14)))</f>
        <v>1</v>
      </c>
      <c r="I14" s="13">
        <f t="shared" ref="I14" si="78">IF(H14="","",(IF($C14=0,0,$C14)))</f>
        <v>1</v>
      </c>
      <c r="J14" s="13">
        <f t="shared" ref="J14" si="79">IF(I14="","",(IF($C14=0,0,$C14)))</f>
        <v>1</v>
      </c>
      <c r="K14" s="13">
        <f t="shared" ref="K14" si="80">IF(J14="","",(IF($C14=0,0,$C14)))</f>
        <v>1</v>
      </c>
      <c r="L14" s="13">
        <f t="shared" ref="L14" si="81">IF(K14="","",(IF($C14=0,0,$C14)))</f>
        <v>1</v>
      </c>
      <c r="M14" s="13">
        <f t="shared" ref="M14" si="82">IF(L14="","",(IF($C14=0,0,$C14)))</f>
        <v>1</v>
      </c>
      <c r="N14" s="13">
        <f t="shared" ref="N14" si="83">IF(M14="","",(IF($C14=0,0,$C14)))</f>
        <v>1</v>
      </c>
      <c r="O14" s="13">
        <f t="shared" ref="O14" si="84">IF(N14="","",(IF($C14=0,0,$C14)))</f>
        <v>1</v>
      </c>
      <c r="P14" s="13">
        <f t="shared" ref="P14" si="85">IF(O14="","",(IF($C14=0,0,$C14)))</f>
        <v>1</v>
      </c>
      <c r="Q14" s="13">
        <f t="shared" ref="Q14" si="86">IF(P14="","",(IF($C14=0,0,$C14)))</f>
        <v>1</v>
      </c>
      <c r="R14" s="13">
        <f t="shared" ref="R14" si="87">IF(Q14="","",(IF($C14=0,0,$C14)))</f>
        <v>1</v>
      </c>
      <c r="S14" s="13">
        <f t="shared" ref="S14" si="88">IF(R14="","",(IF($C14=0,0,$C14)))</f>
        <v>1</v>
      </c>
    </row>
    <row r="15" spans="1:19" x14ac:dyDescent="0.25">
      <c r="A15" s="39" t="s">
        <v>35</v>
      </c>
      <c r="B15" s="39" t="s">
        <v>92</v>
      </c>
      <c r="C15" s="44">
        <v>19.3</v>
      </c>
      <c r="E15" s="10" t="str">
        <f t="shared" ref="E15" si="89">IF(B15="","","Intern - Avg Hourly Rate")</f>
        <v>Intern - Avg Hourly Rate</v>
      </c>
      <c r="F15" s="11">
        <f t="shared" ca="1" si="36"/>
        <v>2016</v>
      </c>
      <c r="G15" s="11" t="str">
        <f t="shared" si="37"/>
        <v>002680</v>
      </c>
      <c r="H15" s="12">
        <f t="shared" ref="H15" si="90">IF(G15="","",(IF(C15=0,0,C15)*$G$4*$H$4*$I$4*$J$4))</f>
        <v>19.3</v>
      </c>
      <c r="I15" s="12">
        <f t="shared" ref="I15" si="91">IF(H15="","",(+H15))</f>
        <v>19.3</v>
      </c>
      <c r="J15" s="12">
        <f t="shared" ref="J15" si="92">IF(I15="","",(+I15*$J$6))</f>
        <v>19.879000000000001</v>
      </c>
      <c r="K15" s="12">
        <f t="shared" ref="K15" si="93">IF(J15="","",+J15)</f>
        <v>19.879000000000001</v>
      </c>
      <c r="L15" s="12">
        <f t="shared" ref="L15" si="94">IF(K15="","",+K15)</f>
        <v>19.879000000000001</v>
      </c>
      <c r="M15" s="12">
        <f t="shared" ref="M15" si="95">IF(L15="","",+L15)</f>
        <v>19.879000000000001</v>
      </c>
      <c r="N15" s="12">
        <f t="shared" ref="N15" si="96">IF(M15="","",+M15)</f>
        <v>19.879000000000001</v>
      </c>
      <c r="O15" s="12">
        <f t="shared" ref="O15" si="97">IF(N15="","",+N15)</f>
        <v>19.879000000000001</v>
      </c>
      <c r="P15" s="12">
        <f t="shared" ref="P15" si="98">IF(O15="","",+O15)</f>
        <v>19.879000000000001</v>
      </c>
      <c r="Q15" s="12">
        <f t="shared" ref="Q15" si="99">IF(P15="","",+P15)</f>
        <v>19.879000000000001</v>
      </c>
      <c r="R15" s="12">
        <f t="shared" ref="R15" si="100">IF(Q15="","",+Q15)</f>
        <v>19.879000000000001</v>
      </c>
      <c r="S15" s="12">
        <f t="shared" ref="S15" si="101">IF(R15="","",+R15)</f>
        <v>19.879000000000001</v>
      </c>
    </row>
    <row r="16" spans="1:19" x14ac:dyDescent="0.25">
      <c r="A16" s="39" t="s">
        <v>74</v>
      </c>
      <c r="B16" s="39" t="s">
        <v>93</v>
      </c>
      <c r="C16" s="44">
        <v>1</v>
      </c>
      <c r="E16" s="11" t="str">
        <f t="shared" ref="E16" si="102">IF(B16="","","Intern - Headcount")</f>
        <v>Intern - Headcount</v>
      </c>
      <c r="F16" s="11">
        <f t="shared" ca="1" si="36"/>
        <v>2016</v>
      </c>
      <c r="G16" s="11" t="str">
        <f t="shared" si="37"/>
        <v>004470</v>
      </c>
      <c r="H16" s="13">
        <f t="shared" ref="H16" si="103">IF(G16="","",(IF($C16=0,0,$C16)))</f>
        <v>1</v>
      </c>
      <c r="I16" s="13">
        <f t="shared" ref="I16" si="104">IF(H16="","",(IF($C16=0,0,$C16)))</f>
        <v>1</v>
      </c>
      <c r="J16" s="13">
        <f t="shared" ref="J16" si="105">IF(I16="","",(IF($C16=0,0,$C16)))</f>
        <v>1</v>
      </c>
      <c r="K16" s="13">
        <f t="shared" ref="K16" si="106">IF(J16="","",(IF($C16=0,0,$C16)))</f>
        <v>1</v>
      </c>
      <c r="L16" s="13">
        <f t="shared" ref="L16" si="107">IF(K16="","",(IF($C16=0,0,$C16)))</f>
        <v>1</v>
      </c>
      <c r="M16" s="13">
        <f t="shared" ref="M16" si="108">IF(L16="","",(IF($C16=0,0,$C16)))</f>
        <v>1</v>
      </c>
      <c r="N16" s="13">
        <f t="shared" ref="N16" si="109">IF(M16="","",(IF($C16=0,0,$C16)))</f>
        <v>1</v>
      </c>
      <c r="O16" s="13">
        <f t="shared" ref="O16" si="110">IF(N16="","",(IF($C16=0,0,$C16)))</f>
        <v>1</v>
      </c>
      <c r="P16" s="13">
        <f t="shared" ref="P16" si="111">IF(O16="","",(IF($C16=0,0,$C16)))</f>
        <v>1</v>
      </c>
      <c r="Q16" s="13">
        <f t="shared" ref="Q16" si="112">IF(P16="","",(IF($C16=0,0,$C16)))</f>
        <v>1</v>
      </c>
      <c r="R16" s="13">
        <f t="shared" ref="R16" si="113">IF(Q16="","",(IF($C16=0,0,$C16)))</f>
        <v>1</v>
      </c>
      <c r="S16" s="13">
        <f t="shared" ref="S16" si="114">IF(R16="","",(IF($C16=0,0,$C16)))</f>
        <v>1</v>
      </c>
    </row>
    <row r="17" spans="1:19" x14ac:dyDescent="0.25">
      <c r="A17" s="39" t="s">
        <v>74</v>
      </c>
      <c r="B17" s="39" t="s">
        <v>92</v>
      </c>
      <c r="C17" s="44">
        <v>19.3</v>
      </c>
      <c r="E17" s="10" t="str">
        <f t="shared" ref="E17" si="115">IF(B17="","","Intern - Avg Hourly Rate")</f>
        <v>Intern - Avg Hourly Rate</v>
      </c>
      <c r="F17" s="11">
        <f t="shared" ca="1" si="36"/>
        <v>2016</v>
      </c>
      <c r="G17" s="11" t="str">
        <f t="shared" si="37"/>
        <v>004470</v>
      </c>
      <c r="H17" s="12">
        <f t="shared" ref="H17" si="116">IF(G17="","",(IF(C17=0,0,C17)*$G$4*$H$4*$I$4*$J$4))</f>
        <v>19.3</v>
      </c>
      <c r="I17" s="12">
        <f t="shared" ref="I17" si="117">IF(H17="","",(+H17))</f>
        <v>19.3</v>
      </c>
      <c r="J17" s="12">
        <f t="shared" ref="J17" si="118">IF(I17="","",(+I17*$J$6))</f>
        <v>19.879000000000001</v>
      </c>
      <c r="K17" s="12">
        <f t="shared" ref="K17" si="119">IF(J17="","",+J17)</f>
        <v>19.879000000000001</v>
      </c>
      <c r="L17" s="12">
        <f t="shared" ref="L17" si="120">IF(K17="","",+K17)</f>
        <v>19.879000000000001</v>
      </c>
      <c r="M17" s="12">
        <f t="shared" ref="M17" si="121">IF(L17="","",+L17)</f>
        <v>19.879000000000001</v>
      </c>
      <c r="N17" s="12">
        <f t="shared" ref="N17" si="122">IF(M17="","",+M17)</f>
        <v>19.879000000000001</v>
      </c>
      <c r="O17" s="12">
        <f t="shared" ref="O17" si="123">IF(N17="","",+N17)</f>
        <v>19.879000000000001</v>
      </c>
      <c r="P17" s="12">
        <f t="shared" ref="P17" si="124">IF(O17="","",+O17)</f>
        <v>19.879000000000001</v>
      </c>
      <c r="Q17" s="12">
        <f t="shared" ref="Q17" si="125">IF(P17="","",+P17)</f>
        <v>19.879000000000001</v>
      </c>
      <c r="R17" s="12">
        <f t="shared" ref="R17" si="126">IF(Q17="","",+Q17)</f>
        <v>19.879000000000001</v>
      </c>
      <c r="S17" s="12">
        <f t="shared" ref="S17" si="127">IF(R17="","",+R17)</f>
        <v>19.879000000000001</v>
      </c>
    </row>
    <row r="18" spans="1:19" x14ac:dyDescent="0.25">
      <c r="A18" s="39" t="s">
        <v>76</v>
      </c>
      <c r="B18" s="39" t="s">
        <v>93</v>
      </c>
      <c r="C18" s="44">
        <v>1</v>
      </c>
      <c r="E18" s="11" t="str">
        <f t="shared" ref="E18" si="128">IF(B18="","","Intern - Headcount")</f>
        <v>Intern - Headcount</v>
      </c>
      <c r="F18" s="11">
        <f t="shared" ca="1" si="36"/>
        <v>2016</v>
      </c>
      <c r="G18" s="11" t="str">
        <f t="shared" si="37"/>
        <v>004480</v>
      </c>
      <c r="H18" s="13">
        <f t="shared" ref="H18" si="129">IF(G18="","",(IF($C18=0,0,$C18)))</f>
        <v>1</v>
      </c>
      <c r="I18" s="13">
        <f t="shared" ref="I18" si="130">IF(H18="","",(IF($C18=0,0,$C18)))</f>
        <v>1</v>
      </c>
      <c r="J18" s="13">
        <f t="shared" ref="J18" si="131">IF(I18="","",(IF($C18=0,0,$C18)))</f>
        <v>1</v>
      </c>
      <c r="K18" s="13">
        <f t="shared" ref="K18" si="132">IF(J18="","",(IF($C18=0,0,$C18)))</f>
        <v>1</v>
      </c>
      <c r="L18" s="13">
        <f t="shared" ref="L18" si="133">IF(K18="","",(IF($C18=0,0,$C18)))</f>
        <v>1</v>
      </c>
      <c r="M18" s="13">
        <f t="shared" ref="M18" si="134">IF(L18="","",(IF($C18=0,0,$C18)))</f>
        <v>1</v>
      </c>
      <c r="N18" s="13">
        <f t="shared" ref="N18" si="135">IF(M18="","",(IF($C18=0,0,$C18)))</f>
        <v>1</v>
      </c>
      <c r="O18" s="13">
        <f t="shared" ref="O18" si="136">IF(N18="","",(IF($C18=0,0,$C18)))</f>
        <v>1</v>
      </c>
      <c r="P18" s="13">
        <f t="shared" ref="P18" si="137">IF(O18="","",(IF($C18=0,0,$C18)))</f>
        <v>1</v>
      </c>
      <c r="Q18" s="13">
        <f t="shared" ref="Q18" si="138">IF(P18="","",(IF($C18=0,0,$C18)))</f>
        <v>1</v>
      </c>
      <c r="R18" s="13">
        <f t="shared" ref="R18" si="139">IF(Q18="","",(IF($C18=0,0,$C18)))</f>
        <v>1</v>
      </c>
      <c r="S18" s="13">
        <f t="shared" ref="S18" si="140">IF(R18="","",(IF($C18=0,0,$C18)))</f>
        <v>1</v>
      </c>
    </row>
    <row r="19" spans="1:19" x14ac:dyDescent="0.25">
      <c r="A19" s="39" t="s">
        <v>76</v>
      </c>
      <c r="B19" s="39" t="s">
        <v>92</v>
      </c>
      <c r="C19" s="44">
        <v>19.3</v>
      </c>
      <c r="E19" s="10" t="str">
        <f t="shared" ref="E19" si="141">IF(B19="","","Intern - Avg Hourly Rate")</f>
        <v>Intern - Avg Hourly Rate</v>
      </c>
      <c r="F19" s="11">
        <f t="shared" ca="1" si="36"/>
        <v>2016</v>
      </c>
      <c r="G19" s="11" t="str">
        <f t="shared" si="37"/>
        <v>004480</v>
      </c>
      <c r="H19" s="12">
        <f t="shared" ref="H19" si="142">IF(G19="","",(IF(C19=0,0,C19)*$G$4*$H$4*$I$4*$J$4))</f>
        <v>19.3</v>
      </c>
      <c r="I19" s="12">
        <f t="shared" ref="I19" si="143">IF(H19="","",(+H19))</f>
        <v>19.3</v>
      </c>
      <c r="J19" s="12">
        <f t="shared" ref="J19" si="144">IF(I19="","",(+I19*$J$6))</f>
        <v>19.879000000000001</v>
      </c>
      <c r="K19" s="12">
        <f t="shared" ref="K19" si="145">IF(J19="","",+J19)</f>
        <v>19.879000000000001</v>
      </c>
      <c r="L19" s="12">
        <f t="shared" ref="L19" si="146">IF(K19="","",+K19)</f>
        <v>19.879000000000001</v>
      </c>
      <c r="M19" s="12">
        <f t="shared" ref="M19" si="147">IF(L19="","",+L19)</f>
        <v>19.879000000000001</v>
      </c>
      <c r="N19" s="12">
        <f t="shared" ref="N19" si="148">IF(M19="","",+M19)</f>
        <v>19.879000000000001</v>
      </c>
      <c r="O19" s="12">
        <f t="shared" ref="O19" si="149">IF(N19="","",+N19)</f>
        <v>19.879000000000001</v>
      </c>
      <c r="P19" s="12">
        <f t="shared" ref="P19" si="150">IF(O19="","",+O19)</f>
        <v>19.879000000000001</v>
      </c>
      <c r="Q19" s="12">
        <f t="shared" ref="Q19" si="151">IF(P19="","",+P19)</f>
        <v>19.879000000000001</v>
      </c>
      <c r="R19" s="12">
        <f t="shared" ref="R19" si="152">IF(Q19="","",+Q19)</f>
        <v>19.879000000000001</v>
      </c>
      <c r="S19" s="12">
        <f t="shared" ref="S19" si="153">IF(R19="","",+R19)</f>
        <v>19.879000000000001</v>
      </c>
    </row>
    <row r="20" spans="1:19" x14ac:dyDescent="0.25">
      <c r="A20" s="51" t="s">
        <v>97</v>
      </c>
      <c r="B20" s="51"/>
      <c r="C20" s="52">
        <v>7</v>
      </c>
      <c r="E20" s="11" t="str">
        <f t="shared" ref="E20" si="154">IF(B20="","","Intern - Headcount")</f>
        <v/>
      </c>
      <c r="F20" s="11" t="str">
        <f t="shared" si="36"/>
        <v/>
      </c>
      <c r="G20" s="11" t="str">
        <f t="shared" si="37"/>
        <v/>
      </c>
      <c r="H20" s="13" t="str">
        <f t="shared" ref="H20" si="155">IF(G20="","",(IF($C20=0,0,$C20)))</f>
        <v/>
      </c>
      <c r="I20" s="13" t="str">
        <f t="shared" ref="I20" si="156">IF(H20="","",(IF($C20=0,0,$C20)))</f>
        <v/>
      </c>
      <c r="J20" s="13" t="str">
        <f t="shared" ref="J20" si="157">IF(I20="","",(IF($C20=0,0,$C20)))</f>
        <v/>
      </c>
      <c r="K20" s="13" t="str">
        <f t="shared" ref="K20" si="158">IF(J20="","",(IF($C20=0,0,$C20)))</f>
        <v/>
      </c>
      <c r="L20" s="13" t="str">
        <f t="shared" ref="L20" si="159">IF(K20="","",(IF($C20=0,0,$C20)))</f>
        <v/>
      </c>
      <c r="M20" s="13" t="str">
        <f t="shared" ref="M20" si="160">IF(L20="","",(IF($C20=0,0,$C20)))</f>
        <v/>
      </c>
      <c r="N20" s="13" t="str">
        <f t="shared" ref="N20" si="161">IF(M20="","",(IF($C20=0,0,$C20)))</f>
        <v/>
      </c>
      <c r="O20" s="13" t="str">
        <f t="shared" ref="O20" si="162">IF(N20="","",(IF($C20=0,0,$C20)))</f>
        <v/>
      </c>
      <c r="P20" s="13" t="str">
        <f t="shared" ref="P20" si="163">IF(O20="","",(IF($C20=0,0,$C20)))</f>
        <v/>
      </c>
      <c r="Q20" s="13" t="str">
        <f t="shared" ref="Q20" si="164">IF(P20="","",(IF($C20=0,0,$C20)))</f>
        <v/>
      </c>
      <c r="R20" s="13" t="str">
        <f t="shared" ref="R20" si="165">IF(Q20="","",(IF($C20=0,0,$C20)))</f>
        <v/>
      </c>
      <c r="S20" s="13" t="str">
        <f t="shared" ref="S20" si="166">IF(R20="","",(IF($C20=0,0,$C20)))</f>
        <v/>
      </c>
    </row>
    <row r="21" spans="1:19" x14ac:dyDescent="0.25">
      <c r="A21" s="51" t="s">
        <v>96</v>
      </c>
      <c r="B21" s="51"/>
      <c r="C21" s="52">
        <v>19.842857142857145</v>
      </c>
      <c r="E21" s="10" t="str">
        <f t="shared" ref="E21" si="167">IF(B21="","","Intern - Avg Hourly Rate")</f>
        <v/>
      </c>
      <c r="F21" s="11" t="str">
        <f t="shared" si="36"/>
        <v/>
      </c>
      <c r="G21" s="11" t="str">
        <f t="shared" si="37"/>
        <v/>
      </c>
      <c r="H21" s="12" t="str">
        <f t="shared" ref="H21" si="168">IF(G21="","",(IF(C21=0,0,C21)*$G$4*$H$4*$I$4*$J$4))</f>
        <v/>
      </c>
      <c r="I21" s="12" t="str">
        <f t="shared" ref="I21" si="169">IF(H21="","",(+H21))</f>
        <v/>
      </c>
      <c r="J21" s="12" t="str">
        <f t="shared" ref="J21" si="170">IF(I21="","",(+I21*$J$6))</f>
        <v/>
      </c>
      <c r="K21" s="12" t="str">
        <f t="shared" ref="K21" si="171">IF(J21="","",+J21)</f>
        <v/>
      </c>
      <c r="L21" s="12" t="str">
        <f t="shared" ref="L21" si="172">IF(K21="","",+K21)</f>
        <v/>
      </c>
      <c r="M21" s="12" t="str">
        <f t="shared" ref="M21" si="173">IF(L21="","",+L21)</f>
        <v/>
      </c>
      <c r="N21" s="12" t="str">
        <f t="shared" ref="N21" si="174">IF(M21="","",+M21)</f>
        <v/>
      </c>
      <c r="O21" s="12" t="str">
        <f t="shared" ref="O21" si="175">IF(N21="","",+N21)</f>
        <v/>
      </c>
      <c r="P21" s="12" t="str">
        <f t="shared" ref="P21" si="176">IF(O21="","",+O21)</f>
        <v/>
      </c>
      <c r="Q21" s="12" t="str">
        <f t="shared" ref="Q21" si="177">IF(P21="","",+P21)</f>
        <v/>
      </c>
      <c r="R21" s="12" t="str">
        <f t="shared" ref="R21" si="178">IF(Q21="","",+Q21)</f>
        <v/>
      </c>
      <c r="S21" s="12" t="str">
        <f t="shared" ref="S21" si="179">IF(R21="","",+R21)</f>
        <v/>
      </c>
    </row>
  </sheetData>
  <autoFilter ref="E7:S21"/>
  <mergeCells count="4">
    <mergeCell ref="F3:F4"/>
    <mergeCell ref="L3:N3"/>
    <mergeCell ref="A1:C1"/>
    <mergeCell ref="H1:S1"/>
  </mergeCells>
  <pageMargins left="0.5" right="0.5" top="1" bottom="1.25" header="0.5" footer="0.5"/>
  <pageSetup scale="58" fitToHeight="0" orientation="landscape" r:id="rId1"/>
  <headerFooter scaleWithDoc="0">
    <oddFooter>&amp;R&amp;"Times New Roman,Bold"&amp;12Attachment 1 to Response to LGE PSC-2 Question No. 90(b)
Page &amp;P of &amp;N
K.Blake</oddFooter>
  </headerFooter>
  <ignoredErrors>
    <ignoredError sqref="F10:S21 F9:S9 E9:E21" formula="1"/>
  </ignoredError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  <pageSetUpPr fitToPage="1"/>
  </sheetPr>
  <dimension ref="A1:S21"/>
  <sheetViews>
    <sheetView zoomScale="85" zoomScaleNormal="85" workbookViewId="0">
      <selection activeCell="B1" sqref="B1"/>
    </sheetView>
  </sheetViews>
  <sheetFormatPr defaultRowHeight="15" x14ac:dyDescent="0.25"/>
  <cols>
    <col min="1" max="1" width="24.85546875" style="2" bestFit="1" customWidth="1"/>
    <col min="2" max="2" width="19.28515625" style="2" customWidth="1"/>
    <col min="3" max="3" width="5.42578125" style="2" customWidth="1"/>
    <col min="4" max="4" width="14.42578125" style="2" bestFit="1" customWidth="1"/>
    <col min="5" max="5" width="22.140625" style="2" bestFit="1" customWidth="1"/>
    <col min="6" max="6" width="10.5703125" style="2" customWidth="1"/>
    <col min="7" max="7" width="15.5703125" style="2" bestFit="1" customWidth="1"/>
    <col min="8" max="19" width="8.7109375" style="2" customWidth="1"/>
    <col min="20" max="16384" width="9.140625" style="2"/>
  </cols>
  <sheetData>
    <row r="1" spans="1:19" x14ac:dyDescent="0.25">
      <c r="A1" s="62" t="s">
        <v>173</v>
      </c>
      <c r="B1" s="62"/>
      <c r="C1" s="62"/>
      <c r="H1" s="63" t="s">
        <v>174</v>
      </c>
      <c r="I1" s="64"/>
      <c r="J1" s="64"/>
      <c r="K1" s="64"/>
      <c r="L1" s="64"/>
      <c r="M1" s="64"/>
      <c r="N1" s="64"/>
      <c r="O1" s="64"/>
      <c r="P1" s="64"/>
      <c r="Q1" s="64"/>
      <c r="R1" s="64"/>
      <c r="S1" s="65"/>
    </row>
    <row r="2" spans="1:19" ht="15.75" thickBot="1" x14ac:dyDescent="0.3"/>
    <row r="3" spans="1:19" x14ac:dyDescent="0.25">
      <c r="A3" s="46" t="s">
        <v>87</v>
      </c>
      <c r="B3" s="46" t="s">
        <v>168</v>
      </c>
      <c r="D3" s="16" t="s">
        <v>102</v>
      </c>
      <c r="E3" s="16" t="s">
        <v>138</v>
      </c>
      <c r="F3" s="60" t="s">
        <v>126</v>
      </c>
      <c r="G3" s="5" t="s">
        <v>105</v>
      </c>
      <c r="H3" s="5" t="s">
        <v>106</v>
      </c>
      <c r="I3" s="5" t="s">
        <v>107</v>
      </c>
      <c r="J3" s="5" t="s">
        <v>108</v>
      </c>
      <c r="L3" s="69" t="s">
        <v>136</v>
      </c>
      <c r="M3" s="69"/>
      <c r="N3" s="69"/>
    </row>
    <row r="4" spans="1:19" x14ac:dyDescent="0.25">
      <c r="A4" s="46" t="s">
        <v>0</v>
      </c>
      <c r="B4" s="46" t="s">
        <v>89</v>
      </c>
      <c r="C4" s="15" t="s">
        <v>137</v>
      </c>
      <c r="D4" s="17">
        <v>0</v>
      </c>
      <c r="E4" s="18">
        <v>2</v>
      </c>
      <c r="F4" s="61"/>
      <c r="G4" s="14">
        <v>1.03</v>
      </c>
      <c r="H4" s="14">
        <v>1</v>
      </c>
      <c r="I4" s="14">
        <v>1</v>
      </c>
      <c r="J4" s="14">
        <v>1</v>
      </c>
    </row>
    <row r="5" spans="1:19" ht="15.75" thickBot="1" x14ac:dyDescent="0.3">
      <c r="A5" s="47" t="s">
        <v>1</v>
      </c>
      <c r="B5" s="47" t="s">
        <v>89</v>
      </c>
      <c r="D5" s="19">
        <f ca="1">YEAR(TODAY())</f>
        <v>2015</v>
      </c>
      <c r="E5" s="8">
        <f ca="1">D5+E4</f>
        <v>2017</v>
      </c>
    </row>
    <row r="6" spans="1:19" x14ac:dyDescent="0.25">
      <c r="J6" s="7">
        <v>1.03</v>
      </c>
      <c r="K6" s="2" t="s">
        <v>122</v>
      </c>
    </row>
    <row r="7" spans="1:19" x14ac:dyDescent="0.25">
      <c r="A7" s="48"/>
      <c r="B7" s="48"/>
      <c r="C7" s="48" t="s">
        <v>103</v>
      </c>
      <c r="E7" s="3" t="s">
        <v>100</v>
      </c>
      <c r="F7" s="3" t="s">
        <v>101</v>
      </c>
      <c r="G7" s="3" t="s">
        <v>104</v>
      </c>
      <c r="H7" s="3" t="s">
        <v>109</v>
      </c>
      <c r="I7" s="3" t="s">
        <v>110</v>
      </c>
      <c r="J7" s="3" t="s">
        <v>111</v>
      </c>
      <c r="K7" s="3" t="s">
        <v>112</v>
      </c>
      <c r="L7" s="3" t="s">
        <v>113</v>
      </c>
      <c r="M7" s="3" t="s">
        <v>114</v>
      </c>
      <c r="N7" s="3" t="s">
        <v>115</v>
      </c>
      <c r="O7" s="3" t="s">
        <v>116</v>
      </c>
      <c r="P7" s="3" t="s">
        <v>117</v>
      </c>
      <c r="Q7" s="3" t="s">
        <v>118</v>
      </c>
      <c r="R7" s="3" t="s">
        <v>119</v>
      </c>
      <c r="S7" s="3" t="s">
        <v>120</v>
      </c>
    </row>
    <row r="8" spans="1:19" x14ac:dyDescent="0.25">
      <c r="A8" s="39" t="s">
        <v>13</v>
      </c>
      <c r="B8" s="39" t="s">
        <v>93</v>
      </c>
      <c r="C8" s="44">
        <v>1</v>
      </c>
      <c r="E8" s="11" t="str">
        <f>IF(B8="","","Intern - Headcount")</f>
        <v>Intern - Headcount</v>
      </c>
      <c r="F8" s="11">
        <f ca="1">IF(E8="","",$E$5)</f>
        <v>2017</v>
      </c>
      <c r="G8" s="11" t="str">
        <f>IF(E8="","",A8)</f>
        <v>002030</v>
      </c>
      <c r="H8" s="13">
        <f t="shared" ref="H8" si="0">IF(G8="","",(IF($C8=0,0,$C8)))</f>
        <v>1</v>
      </c>
      <c r="I8" s="13">
        <f t="shared" ref="I8" si="1">IF(H8="","",(IF($C8=0,0,$C8)))</f>
        <v>1</v>
      </c>
      <c r="J8" s="13">
        <f t="shared" ref="J8" si="2">IF(I8="","",(IF($C8=0,0,$C8)))</f>
        <v>1</v>
      </c>
      <c r="K8" s="13">
        <f t="shared" ref="K8" si="3">IF(J8="","",(IF($C8=0,0,$C8)))</f>
        <v>1</v>
      </c>
      <c r="L8" s="13">
        <f t="shared" ref="L8" si="4">IF(K8="","",(IF($C8=0,0,$C8)))</f>
        <v>1</v>
      </c>
      <c r="M8" s="13">
        <f t="shared" ref="M8" si="5">IF(L8="","",(IF($C8=0,0,$C8)))</f>
        <v>1</v>
      </c>
      <c r="N8" s="13">
        <f t="shared" ref="N8" si="6">IF(M8="","",(IF($C8=0,0,$C8)))</f>
        <v>1</v>
      </c>
      <c r="O8" s="13">
        <f t="shared" ref="O8" si="7">IF(N8="","",(IF($C8=0,0,$C8)))</f>
        <v>1</v>
      </c>
      <c r="P8" s="13">
        <f t="shared" ref="P8" si="8">IF(O8="","",(IF($C8=0,0,$C8)))</f>
        <v>1</v>
      </c>
      <c r="Q8" s="13">
        <f t="shared" ref="Q8" si="9">IF(P8="","",(IF($C8=0,0,$C8)))</f>
        <v>1</v>
      </c>
      <c r="R8" s="13">
        <f t="shared" ref="R8" si="10">IF(Q8="","",(IF($C8=0,0,$C8)))</f>
        <v>1</v>
      </c>
      <c r="S8" s="13">
        <f t="shared" ref="S8" si="11">IF(R8="","",(IF($C8=0,0,$C8)))</f>
        <v>1</v>
      </c>
    </row>
    <row r="9" spans="1:19" x14ac:dyDescent="0.25">
      <c r="A9" s="39" t="s">
        <v>13</v>
      </c>
      <c r="B9" s="39" t="s">
        <v>92</v>
      </c>
      <c r="C9" s="44">
        <v>20.95</v>
      </c>
      <c r="E9" s="11" t="str">
        <f>IF(B9="","","Intern - Avg Hourly Rate")</f>
        <v>Intern - Avg Hourly Rate</v>
      </c>
      <c r="F9" s="11">
        <f t="shared" ref="F9:F10" ca="1" si="12">IF(E9="","",$E$5)</f>
        <v>2017</v>
      </c>
      <c r="G9" s="11" t="str">
        <f t="shared" ref="G9:G10" si="13">IF(E9="","",A9)</f>
        <v>002030</v>
      </c>
      <c r="H9" s="12">
        <f>IF(G9="","",(IF(C9=0,0,C9)*$G$4*$H$4*$I$4*$J$4))</f>
        <v>21.578499999999998</v>
      </c>
      <c r="I9" s="12">
        <f>IF(H9="","",(+H9))</f>
        <v>21.578499999999998</v>
      </c>
      <c r="J9" s="12">
        <f>IF(I9="","",(+I9*$J$6))</f>
        <v>22.225854999999999</v>
      </c>
      <c r="K9" s="12">
        <f>IF(J9="","",+J9)</f>
        <v>22.225854999999999</v>
      </c>
      <c r="L9" s="12">
        <f t="shared" ref="L9" si="14">IF(K9="","",+K9)</f>
        <v>22.225854999999999</v>
      </c>
      <c r="M9" s="12">
        <f t="shared" ref="M9" si="15">IF(L9="","",+L9)</f>
        <v>22.225854999999999</v>
      </c>
      <c r="N9" s="12">
        <f t="shared" ref="N9" si="16">IF(M9="","",+M9)</f>
        <v>22.225854999999999</v>
      </c>
      <c r="O9" s="12">
        <f t="shared" ref="O9" si="17">IF(N9="","",+N9)</f>
        <v>22.225854999999999</v>
      </c>
      <c r="P9" s="12">
        <f t="shared" ref="P9" si="18">IF(O9="","",+O9)</f>
        <v>22.225854999999999</v>
      </c>
      <c r="Q9" s="12">
        <f t="shared" ref="Q9" si="19">IF(P9="","",+P9)</f>
        <v>22.225854999999999</v>
      </c>
      <c r="R9" s="12">
        <f t="shared" ref="R9" si="20">IF(Q9="","",+Q9)</f>
        <v>22.225854999999999</v>
      </c>
      <c r="S9" s="12">
        <f t="shared" ref="S9" si="21">IF(R9="","",+R9)</f>
        <v>22.225854999999999</v>
      </c>
    </row>
    <row r="10" spans="1:19" x14ac:dyDescent="0.25">
      <c r="A10" s="39" t="s">
        <v>23</v>
      </c>
      <c r="B10" s="39" t="s">
        <v>93</v>
      </c>
      <c r="C10" s="44">
        <v>2</v>
      </c>
      <c r="D10" s="34"/>
      <c r="E10" s="11" t="str">
        <f t="shared" ref="E10" si="22">IF(B10="","","Intern - Headcount")</f>
        <v>Intern - Headcount</v>
      </c>
      <c r="F10" s="11">
        <f t="shared" ca="1" si="12"/>
        <v>2017</v>
      </c>
      <c r="G10" s="11" t="str">
        <f t="shared" si="13"/>
        <v>002401</v>
      </c>
      <c r="H10" s="13">
        <f t="shared" ref="H10" si="23">IF(G10="","",(IF($C10=0,0,$C10)))</f>
        <v>2</v>
      </c>
      <c r="I10" s="13">
        <f t="shared" ref="I10" si="24">IF(H10="","",(IF($C10=0,0,$C10)))</f>
        <v>2</v>
      </c>
      <c r="J10" s="13">
        <f t="shared" ref="J10" si="25">IF(I10="","",(IF($C10=0,0,$C10)))</f>
        <v>2</v>
      </c>
      <c r="K10" s="13">
        <f t="shared" ref="K10" si="26">IF(J10="","",(IF($C10=0,0,$C10)))</f>
        <v>2</v>
      </c>
      <c r="L10" s="13">
        <f t="shared" ref="L10" si="27">IF(K10="","",(IF($C10=0,0,$C10)))</f>
        <v>2</v>
      </c>
      <c r="M10" s="13">
        <f t="shared" ref="M10" si="28">IF(L10="","",(IF($C10=0,0,$C10)))</f>
        <v>2</v>
      </c>
      <c r="N10" s="13">
        <f t="shared" ref="N10" si="29">IF(M10="","",(IF($C10=0,0,$C10)))</f>
        <v>2</v>
      </c>
      <c r="O10" s="13">
        <f t="shared" ref="O10" si="30">IF(N10="","",(IF($C10=0,0,$C10)))</f>
        <v>2</v>
      </c>
      <c r="P10" s="13">
        <f t="shared" ref="P10" si="31">IF(O10="","",(IF($C10=0,0,$C10)))</f>
        <v>2</v>
      </c>
      <c r="Q10" s="13">
        <f t="shared" ref="Q10" si="32">IF(P10="","",(IF($C10=0,0,$C10)))</f>
        <v>2</v>
      </c>
      <c r="R10" s="13">
        <f t="shared" ref="R10" si="33">IF(Q10="","",(IF($C10=0,0,$C10)))</f>
        <v>2</v>
      </c>
      <c r="S10" s="13">
        <f t="shared" ref="S10" si="34">IF(R10="","",(IF($C10=0,0,$C10)))</f>
        <v>2</v>
      </c>
    </row>
    <row r="11" spans="1:19" x14ac:dyDescent="0.25">
      <c r="A11" s="39" t="s">
        <v>23</v>
      </c>
      <c r="B11" s="39" t="s">
        <v>92</v>
      </c>
      <c r="C11" s="44">
        <v>20.95</v>
      </c>
      <c r="D11" s="6"/>
      <c r="E11" s="11" t="str">
        <f t="shared" ref="E11" si="35">IF(B11="","","Intern - Avg Hourly Rate")</f>
        <v>Intern - Avg Hourly Rate</v>
      </c>
      <c r="F11" s="11">
        <f t="shared" ref="F11:F21" ca="1" si="36">IF(E11="","",$E$5)</f>
        <v>2017</v>
      </c>
      <c r="G11" s="11" t="str">
        <f t="shared" ref="G11:G21" si="37">IF(E11="","",A11)</f>
        <v>002401</v>
      </c>
      <c r="H11" s="12">
        <f t="shared" ref="H11" si="38">IF(G11="","",(IF(C11=0,0,C11)*$G$4*$H$4*$I$4*$J$4))</f>
        <v>21.578499999999998</v>
      </c>
      <c r="I11" s="12">
        <f t="shared" ref="I11" si="39">IF(H11="","",(+H11))</f>
        <v>21.578499999999998</v>
      </c>
      <c r="J11" s="12">
        <f t="shared" ref="J11" si="40">IF(I11="","",(+I11*$J$6))</f>
        <v>22.225854999999999</v>
      </c>
      <c r="K11" s="12">
        <f t="shared" ref="K11" si="41">IF(J11="","",+J11)</f>
        <v>22.225854999999999</v>
      </c>
      <c r="L11" s="12">
        <f t="shared" ref="L11" si="42">IF(K11="","",+K11)</f>
        <v>22.225854999999999</v>
      </c>
      <c r="M11" s="12">
        <f t="shared" ref="M11" si="43">IF(L11="","",+L11)</f>
        <v>22.225854999999999</v>
      </c>
      <c r="N11" s="12">
        <f t="shared" ref="N11" si="44">IF(M11="","",+M11)</f>
        <v>22.225854999999999</v>
      </c>
      <c r="O11" s="12">
        <f t="shared" ref="O11" si="45">IF(N11="","",+N11)</f>
        <v>22.225854999999999</v>
      </c>
      <c r="P11" s="12">
        <f t="shared" ref="P11" si="46">IF(O11="","",+O11)</f>
        <v>22.225854999999999</v>
      </c>
      <c r="Q11" s="12">
        <f t="shared" ref="Q11" si="47">IF(P11="","",+P11)</f>
        <v>22.225854999999999</v>
      </c>
      <c r="R11" s="12">
        <f t="shared" ref="R11" si="48">IF(Q11="","",+Q11)</f>
        <v>22.225854999999999</v>
      </c>
      <c r="S11" s="12">
        <f t="shared" ref="S11" si="49">IF(R11="","",+R11)</f>
        <v>22.225854999999999</v>
      </c>
    </row>
    <row r="12" spans="1:19" x14ac:dyDescent="0.25">
      <c r="A12" s="39" t="s">
        <v>30</v>
      </c>
      <c r="B12" s="39" t="s">
        <v>93</v>
      </c>
      <c r="C12" s="44">
        <v>1</v>
      </c>
      <c r="E12" s="11" t="str">
        <f t="shared" ref="E12" si="50">IF(B12="","","Intern - Headcount")</f>
        <v>Intern - Headcount</v>
      </c>
      <c r="F12" s="11">
        <f t="shared" ca="1" si="36"/>
        <v>2017</v>
      </c>
      <c r="G12" s="11" t="str">
        <f t="shared" si="37"/>
        <v>002560</v>
      </c>
      <c r="H12" s="13">
        <f t="shared" ref="H12" si="51">IF(G12="","",(IF($C12=0,0,$C12)))</f>
        <v>1</v>
      </c>
      <c r="I12" s="13">
        <f t="shared" ref="I12" si="52">IF(H12="","",(IF($C12=0,0,$C12)))</f>
        <v>1</v>
      </c>
      <c r="J12" s="13">
        <f t="shared" ref="J12" si="53">IF(I12="","",(IF($C12=0,0,$C12)))</f>
        <v>1</v>
      </c>
      <c r="K12" s="13">
        <f t="shared" ref="K12" si="54">IF(J12="","",(IF($C12=0,0,$C12)))</f>
        <v>1</v>
      </c>
      <c r="L12" s="13">
        <f t="shared" ref="L12" si="55">IF(K12="","",(IF($C12=0,0,$C12)))</f>
        <v>1</v>
      </c>
      <c r="M12" s="13">
        <f t="shared" ref="M12" si="56">IF(L12="","",(IF($C12=0,0,$C12)))</f>
        <v>1</v>
      </c>
      <c r="N12" s="13">
        <f t="shared" ref="N12" si="57">IF(M12="","",(IF($C12=0,0,$C12)))</f>
        <v>1</v>
      </c>
      <c r="O12" s="13">
        <f t="shared" ref="O12" si="58">IF(N12="","",(IF($C12=0,0,$C12)))</f>
        <v>1</v>
      </c>
      <c r="P12" s="13">
        <f t="shared" ref="P12" si="59">IF(O12="","",(IF($C12=0,0,$C12)))</f>
        <v>1</v>
      </c>
      <c r="Q12" s="13">
        <f t="shared" ref="Q12" si="60">IF(P12="","",(IF($C12=0,0,$C12)))</f>
        <v>1</v>
      </c>
      <c r="R12" s="13">
        <f t="shared" ref="R12" si="61">IF(Q12="","",(IF($C12=0,0,$C12)))</f>
        <v>1</v>
      </c>
      <c r="S12" s="13">
        <f t="shared" ref="S12" si="62">IF(R12="","",(IF($C12=0,0,$C12)))</f>
        <v>1</v>
      </c>
    </row>
    <row r="13" spans="1:19" x14ac:dyDescent="0.25">
      <c r="A13" s="39" t="s">
        <v>30</v>
      </c>
      <c r="B13" s="39" t="s">
        <v>92</v>
      </c>
      <c r="C13" s="44">
        <v>18.149999999999999</v>
      </c>
      <c r="E13" s="11" t="str">
        <f t="shared" ref="E13" si="63">IF(B13="","","Intern - Avg Hourly Rate")</f>
        <v>Intern - Avg Hourly Rate</v>
      </c>
      <c r="F13" s="11">
        <f t="shared" ca="1" si="36"/>
        <v>2017</v>
      </c>
      <c r="G13" s="11" t="str">
        <f t="shared" si="37"/>
        <v>002560</v>
      </c>
      <c r="H13" s="12">
        <f t="shared" ref="H13" si="64">IF(G13="","",(IF(C13=0,0,C13)*$G$4*$H$4*$I$4*$J$4))</f>
        <v>18.694499999999998</v>
      </c>
      <c r="I13" s="12">
        <f t="shared" ref="I13" si="65">IF(H13="","",(+H13))</f>
        <v>18.694499999999998</v>
      </c>
      <c r="J13" s="12">
        <f t="shared" ref="J13" si="66">IF(I13="","",(+I13*$J$6))</f>
        <v>19.255334999999999</v>
      </c>
      <c r="K13" s="12">
        <f t="shared" ref="K13" si="67">IF(J13="","",+J13)</f>
        <v>19.255334999999999</v>
      </c>
      <c r="L13" s="12">
        <f t="shared" ref="L13" si="68">IF(K13="","",+K13)</f>
        <v>19.255334999999999</v>
      </c>
      <c r="M13" s="12">
        <f t="shared" ref="M13" si="69">IF(L13="","",+L13)</f>
        <v>19.255334999999999</v>
      </c>
      <c r="N13" s="12">
        <f t="shared" ref="N13" si="70">IF(M13="","",+M13)</f>
        <v>19.255334999999999</v>
      </c>
      <c r="O13" s="12">
        <f t="shared" ref="O13" si="71">IF(N13="","",+N13)</f>
        <v>19.255334999999999</v>
      </c>
      <c r="P13" s="12">
        <f t="shared" ref="P13" si="72">IF(O13="","",+O13)</f>
        <v>19.255334999999999</v>
      </c>
      <c r="Q13" s="12">
        <f t="shared" ref="Q13" si="73">IF(P13="","",+P13)</f>
        <v>19.255334999999999</v>
      </c>
      <c r="R13" s="12">
        <f t="shared" ref="R13" si="74">IF(Q13="","",+Q13)</f>
        <v>19.255334999999999</v>
      </c>
      <c r="S13" s="12">
        <f t="shared" ref="S13" si="75">IF(R13="","",+R13)</f>
        <v>19.255334999999999</v>
      </c>
    </row>
    <row r="14" spans="1:19" x14ac:dyDescent="0.25">
      <c r="A14" s="39" t="s">
        <v>35</v>
      </c>
      <c r="B14" s="39" t="s">
        <v>93</v>
      </c>
      <c r="C14" s="44">
        <v>1</v>
      </c>
      <c r="E14" s="11" t="str">
        <f t="shared" ref="E14" si="76">IF(B14="","","Intern - Headcount")</f>
        <v>Intern - Headcount</v>
      </c>
      <c r="F14" s="11">
        <f t="shared" ca="1" si="36"/>
        <v>2017</v>
      </c>
      <c r="G14" s="11" t="str">
        <f t="shared" si="37"/>
        <v>002680</v>
      </c>
      <c r="H14" s="13">
        <f t="shared" ref="H14" si="77">IF(G14="","",(IF($C14=0,0,$C14)))</f>
        <v>1</v>
      </c>
      <c r="I14" s="13">
        <f t="shared" ref="I14" si="78">IF(H14="","",(IF($C14=0,0,$C14)))</f>
        <v>1</v>
      </c>
      <c r="J14" s="13">
        <f t="shared" ref="J14" si="79">IF(I14="","",(IF($C14=0,0,$C14)))</f>
        <v>1</v>
      </c>
      <c r="K14" s="13">
        <f t="shared" ref="K14" si="80">IF(J14="","",(IF($C14=0,0,$C14)))</f>
        <v>1</v>
      </c>
      <c r="L14" s="13">
        <f t="shared" ref="L14" si="81">IF(K14="","",(IF($C14=0,0,$C14)))</f>
        <v>1</v>
      </c>
      <c r="M14" s="13">
        <f t="shared" ref="M14" si="82">IF(L14="","",(IF($C14=0,0,$C14)))</f>
        <v>1</v>
      </c>
      <c r="N14" s="13">
        <f t="shared" ref="N14" si="83">IF(M14="","",(IF($C14=0,0,$C14)))</f>
        <v>1</v>
      </c>
      <c r="O14" s="13">
        <f t="shared" ref="O14" si="84">IF(N14="","",(IF($C14=0,0,$C14)))</f>
        <v>1</v>
      </c>
      <c r="P14" s="13">
        <f t="shared" ref="P14" si="85">IF(O14="","",(IF($C14=0,0,$C14)))</f>
        <v>1</v>
      </c>
      <c r="Q14" s="13">
        <f t="shared" ref="Q14" si="86">IF(P14="","",(IF($C14=0,0,$C14)))</f>
        <v>1</v>
      </c>
      <c r="R14" s="13">
        <f t="shared" ref="R14" si="87">IF(Q14="","",(IF($C14=0,0,$C14)))</f>
        <v>1</v>
      </c>
      <c r="S14" s="13">
        <f t="shared" ref="S14" si="88">IF(R14="","",(IF($C14=0,0,$C14)))</f>
        <v>1</v>
      </c>
    </row>
    <row r="15" spans="1:19" x14ac:dyDescent="0.25">
      <c r="A15" s="39" t="s">
        <v>35</v>
      </c>
      <c r="B15" s="39" t="s">
        <v>92</v>
      </c>
      <c r="C15" s="44">
        <v>19.3</v>
      </c>
      <c r="E15" s="11" t="str">
        <f t="shared" ref="E15" si="89">IF(B15="","","Intern - Avg Hourly Rate")</f>
        <v>Intern - Avg Hourly Rate</v>
      </c>
      <c r="F15" s="11">
        <f t="shared" ca="1" si="36"/>
        <v>2017</v>
      </c>
      <c r="G15" s="11" t="str">
        <f t="shared" si="37"/>
        <v>002680</v>
      </c>
      <c r="H15" s="12">
        <f t="shared" ref="H15" si="90">IF(G15="","",(IF(C15=0,0,C15)*$G$4*$H$4*$I$4*$J$4))</f>
        <v>19.879000000000001</v>
      </c>
      <c r="I15" s="12">
        <f t="shared" ref="I15" si="91">IF(H15="","",(+H15))</f>
        <v>19.879000000000001</v>
      </c>
      <c r="J15" s="12">
        <f t="shared" ref="J15" si="92">IF(I15="","",(+I15*$J$6))</f>
        <v>20.475370000000002</v>
      </c>
      <c r="K15" s="12">
        <f t="shared" ref="K15" si="93">IF(J15="","",+J15)</f>
        <v>20.475370000000002</v>
      </c>
      <c r="L15" s="12">
        <f t="shared" ref="L15" si="94">IF(K15="","",+K15)</f>
        <v>20.475370000000002</v>
      </c>
      <c r="M15" s="12">
        <f t="shared" ref="M15" si="95">IF(L15="","",+L15)</f>
        <v>20.475370000000002</v>
      </c>
      <c r="N15" s="12">
        <f t="shared" ref="N15" si="96">IF(M15="","",+M15)</f>
        <v>20.475370000000002</v>
      </c>
      <c r="O15" s="12">
        <f t="shared" ref="O15" si="97">IF(N15="","",+N15)</f>
        <v>20.475370000000002</v>
      </c>
      <c r="P15" s="12">
        <f t="shared" ref="P15" si="98">IF(O15="","",+O15)</f>
        <v>20.475370000000002</v>
      </c>
      <c r="Q15" s="12">
        <f t="shared" ref="Q15" si="99">IF(P15="","",+P15)</f>
        <v>20.475370000000002</v>
      </c>
      <c r="R15" s="12">
        <f t="shared" ref="R15" si="100">IF(Q15="","",+Q15)</f>
        <v>20.475370000000002</v>
      </c>
      <c r="S15" s="12">
        <f t="shared" ref="S15" si="101">IF(R15="","",+R15)</f>
        <v>20.475370000000002</v>
      </c>
    </row>
    <row r="16" spans="1:19" x14ac:dyDescent="0.25">
      <c r="A16" s="39" t="s">
        <v>74</v>
      </c>
      <c r="B16" s="39" t="s">
        <v>93</v>
      </c>
      <c r="C16" s="44">
        <v>1</v>
      </c>
      <c r="E16" s="11" t="str">
        <f t="shared" ref="E16" si="102">IF(B16="","","Intern - Headcount")</f>
        <v>Intern - Headcount</v>
      </c>
      <c r="F16" s="11">
        <f t="shared" ca="1" si="36"/>
        <v>2017</v>
      </c>
      <c r="G16" s="11" t="str">
        <f t="shared" si="37"/>
        <v>004470</v>
      </c>
      <c r="H16" s="13">
        <f t="shared" ref="H16" si="103">IF(G16="","",(IF($C16=0,0,$C16)))</f>
        <v>1</v>
      </c>
      <c r="I16" s="13">
        <f t="shared" ref="I16" si="104">IF(H16="","",(IF($C16=0,0,$C16)))</f>
        <v>1</v>
      </c>
      <c r="J16" s="13">
        <f t="shared" ref="J16" si="105">IF(I16="","",(IF($C16=0,0,$C16)))</f>
        <v>1</v>
      </c>
      <c r="K16" s="13">
        <f t="shared" ref="K16" si="106">IF(J16="","",(IF($C16=0,0,$C16)))</f>
        <v>1</v>
      </c>
      <c r="L16" s="13">
        <f t="shared" ref="L16" si="107">IF(K16="","",(IF($C16=0,0,$C16)))</f>
        <v>1</v>
      </c>
      <c r="M16" s="13">
        <f t="shared" ref="M16" si="108">IF(L16="","",(IF($C16=0,0,$C16)))</f>
        <v>1</v>
      </c>
      <c r="N16" s="13">
        <f t="shared" ref="N16" si="109">IF(M16="","",(IF($C16=0,0,$C16)))</f>
        <v>1</v>
      </c>
      <c r="O16" s="13">
        <f t="shared" ref="O16" si="110">IF(N16="","",(IF($C16=0,0,$C16)))</f>
        <v>1</v>
      </c>
      <c r="P16" s="13">
        <f t="shared" ref="P16" si="111">IF(O16="","",(IF($C16=0,0,$C16)))</f>
        <v>1</v>
      </c>
      <c r="Q16" s="13">
        <f t="shared" ref="Q16" si="112">IF(P16="","",(IF($C16=0,0,$C16)))</f>
        <v>1</v>
      </c>
      <c r="R16" s="13">
        <f t="shared" ref="R16" si="113">IF(Q16="","",(IF($C16=0,0,$C16)))</f>
        <v>1</v>
      </c>
      <c r="S16" s="13">
        <f t="shared" ref="S16" si="114">IF(R16="","",(IF($C16=0,0,$C16)))</f>
        <v>1</v>
      </c>
    </row>
    <row r="17" spans="1:19" x14ac:dyDescent="0.25">
      <c r="A17" s="39" t="s">
        <v>74</v>
      </c>
      <c r="B17" s="39" t="s">
        <v>92</v>
      </c>
      <c r="C17" s="44">
        <v>19.3</v>
      </c>
      <c r="E17" s="11" t="str">
        <f t="shared" ref="E17" si="115">IF(B17="","","Intern - Avg Hourly Rate")</f>
        <v>Intern - Avg Hourly Rate</v>
      </c>
      <c r="F17" s="11">
        <f t="shared" ca="1" si="36"/>
        <v>2017</v>
      </c>
      <c r="G17" s="11" t="str">
        <f t="shared" si="37"/>
        <v>004470</v>
      </c>
      <c r="H17" s="12">
        <f t="shared" ref="H17" si="116">IF(G17="","",(IF(C17=0,0,C17)*$G$4*$H$4*$I$4*$J$4))</f>
        <v>19.879000000000001</v>
      </c>
      <c r="I17" s="12">
        <f t="shared" ref="I17" si="117">IF(H17="","",(+H17))</f>
        <v>19.879000000000001</v>
      </c>
      <c r="J17" s="12">
        <f t="shared" ref="J17" si="118">IF(I17="","",(+I17*$J$6))</f>
        <v>20.475370000000002</v>
      </c>
      <c r="K17" s="12">
        <f t="shared" ref="K17" si="119">IF(J17="","",+J17)</f>
        <v>20.475370000000002</v>
      </c>
      <c r="L17" s="12">
        <f t="shared" ref="L17" si="120">IF(K17="","",+K17)</f>
        <v>20.475370000000002</v>
      </c>
      <c r="M17" s="12">
        <f t="shared" ref="M17" si="121">IF(L17="","",+L17)</f>
        <v>20.475370000000002</v>
      </c>
      <c r="N17" s="12">
        <f t="shared" ref="N17" si="122">IF(M17="","",+M17)</f>
        <v>20.475370000000002</v>
      </c>
      <c r="O17" s="12">
        <f t="shared" ref="O17" si="123">IF(N17="","",+N17)</f>
        <v>20.475370000000002</v>
      </c>
      <c r="P17" s="12">
        <f t="shared" ref="P17" si="124">IF(O17="","",+O17)</f>
        <v>20.475370000000002</v>
      </c>
      <c r="Q17" s="12">
        <f t="shared" ref="Q17" si="125">IF(P17="","",+P17)</f>
        <v>20.475370000000002</v>
      </c>
      <c r="R17" s="12">
        <f t="shared" ref="R17" si="126">IF(Q17="","",+Q17)</f>
        <v>20.475370000000002</v>
      </c>
      <c r="S17" s="12">
        <f t="shared" ref="S17" si="127">IF(R17="","",+R17)</f>
        <v>20.475370000000002</v>
      </c>
    </row>
    <row r="18" spans="1:19" x14ac:dyDescent="0.25">
      <c r="A18" s="39" t="s">
        <v>76</v>
      </c>
      <c r="B18" s="39" t="s">
        <v>93</v>
      </c>
      <c r="C18" s="44">
        <v>1</v>
      </c>
      <c r="E18" s="11" t="str">
        <f t="shared" ref="E18" si="128">IF(B18="","","Intern - Headcount")</f>
        <v>Intern - Headcount</v>
      </c>
      <c r="F18" s="11">
        <f t="shared" ca="1" si="36"/>
        <v>2017</v>
      </c>
      <c r="G18" s="11" t="str">
        <f t="shared" si="37"/>
        <v>004480</v>
      </c>
      <c r="H18" s="13">
        <f t="shared" ref="H18" si="129">IF(G18="","",(IF($C18=0,0,$C18)))</f>
        <v>1</v>
      </c>
      <c r="I18" s="13">
        <f t="shared" ref="I18" si="130">IF(H18="","",(IF($C18=0,0,$C18)))</f>
        <v>1</v>
      </c>
      <c r="J18" s="13">
        <f t="shared" ref="J18" si="131">IF(I18="","",(IF($C18=0,0,$C18)))</f>
        <v>1</v>
      </c>
      <c r="K18" s="13">
        <f t="shared" ref="K18" si="132">IF(J18="","",(IF($C18=0,0,$C18)))</f>
        <v>1</v>
      </c>
      <c r="L18" s="13">
        <f t="shared" ref="L18" si="133">IF(K18="","",(IF($C18=0,0,$C18)))</f>
        <v>1</v>
      </c>
      <c r="M18" s="13">
        <f t="shared" ref="M18" si="134">IF(L18="","",(IF($C18=0,0,$C18)))</f>
        <v>1</v>
      </c>
      <c r="N18" s="13">
        <f t="shared" ref="N18" si="135">IF(M18="","",(IF($C18=0,0,$C18)))</f>
        <v>1</v>
      </c>
      <c r="O18" s="13">
        <f t="shared" ref="O18" si="136">IF(N18="","",(IF($C18=0,0,$C18)))</f>
        <v>1</v>
      </c>
      <c r="P18" s="13">
        <f t="shared" ref="P18" si="137">IF(O18="","",(IF($C18=0,0,$C18)))</f>
        <v>1</v>
      </c>
      <c r="Q18" s="13">
        <f t="shared" ref="Q18" si="138">IF(P18="","",(IF($C18=0,0,$C18)))</f>
        <v>1</v>
      </c>
      <c r="R18" s="13">
        <f t="shared" ref="R18" si="139">IF(Q18="","",(IF($C18=0,0,$C18)))</f>
        <v>1</v>
      </c>
      <c r="S18" s="13">
        <f t="shared" ref="S18" si="140">IF(R18="","",(IF($C18=0,0,$C18)))</f>
        <v>1</v>
      </c>
    </row>
    <row r="19" spans="1:19" x14ac:dyDescent="0.25">
      <c r="A19" s="39" t="s">
        <v>76</v>
      </c>
      <c r="B19" s="39" t="s">
        <v>92</v>
      </c>
      <c r="C19" s="44">
        <v>19.3</v>
      </c>
      <c r="E19" s="11" t="str">
        <f t="shared" ref="E19" si="141">IF(B19="","","Intern - Avg Hourly Rate")</f>
        <v>Intern - Avg Hourly Rate</v>
      </c>
      <c r="F19" s="11">
        <f t="shared" ca="1" si="36"/>
        <v>2017</v>
      </c>
      <c r="G19" s="11" t="str">
        <f t="shared" si="37"/>
        <v>004480</v>
      </c>
      <c r="H19" s="12">
        <f t="shared" ref="H19" si="142">IF(G19="","",(IF(C19=0,0,C19)*$G$4*$H$4*$I$4*$J$4))</f>
        <v>19.879000000000001</v>
      </c>
      <c r="I19" s="12">
        <f t="shared" ref="I19" si="143">IF(H19="","",(+H19))</f>
        <v>19.879000000000001</v>
      </c>
      <c r="J19" s="12">
        <f t="shared" ref="J19" si="144">IF(I19="","",(+I19*$J$6))</f>
        <v>20.475370000000002</v>
      </c>
      <c r="K19" s="12">
        <f t="shared" ref="K19" si="145">IF(J19="","",+J19)</f>
        <v>20.475370000000002</v>
      </c>
      <c r="L19" s="12">
        <f t="shared" ref="L19" si="146">IF(K19="","",+K19)</f>
        <v>20.475370000000002</v>
      </c>
      <c r="M19" s="12">
        <f t="shared" ref="M19" si="147">IF(L19="","",+L19)</f>
        <v>20.475370000000002</v>
      </c>
      <c r="N19" s="12">
        <f t="shared" ref="N19" si="148">IF(M19="","",+M19)</f>
        <v>20.475370000000002</v>
      </c>
      <c r="O19" s="12">
        <f t="shared" ref="O19" si="149">IF(N19="","",+N19)</f>
        <v>20.475370000000002</v>
      </c>
      <c r="P19" s="12">
        <f t="shared" ref="P19" si="150">IF(O19="","",+O19)</f>
        <v>20.475370000000002</v>
      </c>
      <c r="Q19" s="12">
        <f t="shared" ref="Q19" si="151">IF(P19="","",+P19)</f>
        <v>20.475370000000002</v>
      </c>
      <c r="R19" s="12">
        <f t="shared" ref="R19" si="152">IF(Q19="","",+Q19)</f>
        <v>20.475370000000002</v>
      </c>
      <c r="S19" s="12">
        <f t="shared" ref="S19" si="153">IF(R19="","",+R19)</f>
        <v>20.475370000000002</v>
      </c>
    </row>
    <row r="20" spans="1:19" x14ac:dyDescent="0.25">
      <c r="A20" s="51" t="s">
        <v>97</v>
      </c>
      <c r="B20" s="51"/>
      <c r="C20" s="52">
        <v>7</v>
      </c>
      <c r="E20" s="11" t="str">
        <f t="shared" ref="E20" si="154">IF(B20="","","Intern - Headcount")</f>
        <v/>
      </c>
      <c r="F20" s="11" t="str">
        <f t="shared" si="36"/>
        <v/>
      </c>
      <c r="G20" s="11" t="str">
        <f t="shared" si="37"/>
        <v/>
      </c>
      <c r="H20" s="13" t="str">
        <f t="shared" ref="H20" si="155">IF(G20="","",(IF($C20=0,0,$C20)))</f>
        <v/>
      </c>
      <c r="I20" s="13" t="str">
        <f t="shared" ref="I20" si="156">IF(H20="","",(IF($C20=0,0,$C20)))</f>
        <v/>
      </c>
      <c r="J20" s="13" t="str">
        <f t="shared" ref="J20" si="157">IF(I20="","",(IF($C20=0,0,$C20)))</f>
        <v/>
      </c>
      <c r="K20" s="13" t="str">
        <f t="shared" ref="K20" si="158">IF(J20="","",(IF($C20=0,0,$C20)))</f>
        <v/>
      </c>
      <c r="L20" s="13" t="str">
        <f t="shared" ref="L20" si="159">IF(K20="","",(IF($C20=0,0,$C20)))</f>
        <v/>
      </c>
      <c r="M20" s="13" t="str">
        <f t="shared" ref="M20" si="160">IF(L20="","",(IF($C20=0,0,$C20)))</f>
        <v/>
      </c>
      <c r="N20" s="13" t="str">
        <f t="shared" ref="N20" si="161">IF(M20="","",(IF($C20=0,0,$C20)))</f>
        <v/>
      </c>
      <c r="O20" s="13" t="str">
        <f t="shared" ref="O20" si="162">IF(N20="","",(IF($C20=0,0,$C20)))</f>
        <v/>
      </c>
      <c r="P20" s="13" t="str">
        <f t="shared" ref="P20" si="163">IF(O20="","",(IF($C20=0,0,$C20)))</f>
        <v/>
      </c>
      <c r="Q20" s="13" t="str">
        <f t="shared" ref="Q20" si="164">IF(P20="","",(IF($C20=0,0,$C20)))</f>
        <v/>
      </c>
      <c r="R20" s="13" t="str">
        <f t="shared" ref="R20" si="165">IF(Q20="","",(IF($C20=0,0,$C20)))</f>
        <v/>
      </c>
      <c r="S20" s="13" t="str">
        <f t="shared" ref="S20" si="166">IF(R20="","",(IF($C20=0,0,$C20)))</f>
        <v/>
      </c>
    </row>
    <row r="21" spans="1:19" x14ac:dyDescent="0.25">
      <c r="A21" s="51" t="s">
        <v>96</v>
      </c>
      <c r="B21" s="51"/>
      <c r="C21" s="52">
        <v>19.842857142857145</v>
      </c>
      <c r="E21" s="11" t="str">
        <f t="shared" ref="E21" si="167">IF(B21="","","Intern - Avg Hourly Rate")</f>
        <v/>
      </c>
      <c r="F21" s="11" t="str">
        <f t="shared" si="36"/>
        <v/>
      </c>
      <c r="G21" s="11" t="str">
        <f t="shared" si="37"/>
        <v/>
      </c>
      <c r="H21" s="12" t="str">
        <f t="shared" ref="H21" si="168">IF(G21="","",(IF(C21=0,0,C21)*$G$4*$H$4*$I$4*$J$4))</f>
        <v/>
      </c>
      <c r="I21" s="12" t="str">
        <f t="shared" ref="I21" si="169">IF(H21="","",(+H21))</f>
        <v/>
      </c>
      <c r="J21" s="12" t="str">
        <f t="shared" ref="J21" si="170">IF(I21="","",(+I21*$J$6))</f>
        <v/>
      </c>
      <c r="K21" s="12" t="str">
        <f t="shared" ref="K21" si="171">IF(J21="","",+J21)</f>
        <v/>
      </c>
      <c r="L21" s="12" t="str">
        <f t="shared" ref="L21" si="172">IF(K21="","",+K21)</f>
        <v/>
      </c>
      <c r="M21" s="12" t="str">
        <f t="shared" ref="M21" si="173">IF(L21="","",+L21)</f>
        <v/>
      </c>
      <c r="N21" s="12" t="str">
        <f t="shared" ref="N21" si="174">IF(M21="","",+M21)</f>
        <v/>
      </c>
      <c r="O21" s="12" t="str">
        <f t="shared" ref="O21" si="175">IF(N21="","",+N21)</f>
        <v/>
      </c>
      <c r="P21" s="12" t="str">
        <f t="shared" ref="P21" si="176">IF(O21="","",+O21)</f>
        <v/>
      </c>
      <c r="Q21" s="12" t="str">
        <f t="shared" ref="Q21" si="177">IF(P21="","",+P21)</f>
        <v/>
      </c>
      <c r="R21" s="12" t="str">
        <f t="shared" ref="R21" si="178">IF(Q21="","",+Q21)</f>
        <v/>
      </c>
      <c r="S21" s="12" t="str">
        <f t="shared" ref="S21" si="179">IF(R21="","",+R21)</f>
        <v/>
      </c>
    </row>
  </sheetData>
  <autoFilter ref="E7:S21"/>
  <mergeCells count="4">
    <mergeCell ref="F3:F4"/>
    <mergeCell ref="L3:N3"/>
    <mergeCell ref="A1:C1"/>
    <mergeCell ref="H1:S1"/>
  </mergeCells>
  <pageMargins left="0.5" right="0.5" top="1" bottom="1.25" header="0.5" footer="0.5"/>
  <pageSetup scale="58" fitToHeight="0" orientation="landscape" r:id="rId1"/>
  <headerFooter scaleWithDoc="0">
    <oddFooter>&amp;R&amp;"Times New Roman,Bold"&amp;12Attachment 1 to Response to LGE PSC-2 Question No. 90(b)
Page &amp;P of &amp;N
K.Blake</oddFooter>
  </headerFooter>
  <ignoredErrors>
    <ignoredError sqref="F10:S21 F9:S9 E9:E21" formula="1"/>
  </ignoredError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  <pageSetUpPr fitToPage="1"/>
  </sheetPr>
  <dimension ref="A1:S21"/>
  <sheetViews>
    <sheetView zoomScale="85" zoomScaleNormal="85" workbookViewId="0">
      <selection activeCell="B1" sqref="B1"/>
    </sheetView>
  </sheetViews>
  <sheetFormatPr defaultRowHeight="15" x14ac:dyDescent="0.25"/>
  <cols>
    <col min="1" max="1" width="24.85546875" style="2" bestFit="1" customWidth="1"/>
    <col min="2" max="2" width="19.28515625" style="2" customWidth="1"/>
    <col min="3" max="3" width="5.42578125" style="2" customWidth="1"/>
    <col min="4" max="4" width="14.42578125" style="2" bestFit="1" customWidth="1"/>
    <col min="5" max="5" width="22.140625" style="2" bestFit="1" customWidth="1"/>
    <col min="6" max="6" width="10.5703125" style="2" customWidth="1"/>
    <col min="7" max="7" width="15.5703125" style="2" bestFit="1" customWidth="1"/>
    <col min="8" max="19" width="8.7109375" style="2" customWidth="1"/>
    <col min="20" max="16384" width="9.140625" style="2"/>
  </cols>
  <sheetData>
    <row r="1" spans="1:19" x14ac:dyDescent="0.25">
      <c r="A1" s="62" t="s">
        <v>173</v>
      </c>
      <c r="B1" s="62"/>
      <c r="C1" s="62"/>
      <c r="H1" s="63" t="s">
        <v>174</v>
      </c>
      <c r="I1" s="64"/>
      <c r="J1" s="64"/>
      <c r="K1" s="64"/>
      <c r="L1" s="64"/>
      <c r="M1" s="64"/>
      <c r="N1" s="64"/>
      <c r="O1" s="64"/>
      <c r="P1" s="64"/>
      <c r="Q1" s="64"/>
      <c r="R1" s="64"/>
      <c r="S1" s="65"/>
    </row>
    <row r="2" spans="1:19" ht="15.75" thickBot="1" x14ac:dyDescent="0.3"/>
    <row r="3" spans="1:19" x14ac:dyDescent="0.25">
      <c r="A3" s="46" t="s">
        <v>87</v>
      </c>
      <c r="B3" s="46" t="s">
        <v>168</v>
      </c>
      <c r="D3" s="16" t="s">
        <v>102</v>
      </c>
      <c r="E3" s="16" t="s">
        <v>138</v>
      </c>
      <c r="F3" s="60" t="s">
        <v>126</v>
      </c>
      <c r="G3" s="5" t="s">
        <v>105</v>
      </c>
      <c r="H3" s="5" t="s">
        <v>106</v>
      </c>
      <c r="I3" s="5" t="s">
        <v>107</v>
      </c>
      <c r="J3" s="5" t="s">
        <v>108</v>
      </c>
      <c r="L3" s="69" t="s">
        <v>136</v>
      </c>
      <c r="M3" s="69"/>
      <c r="N3" s="69"/>
    </row>
    <row r="4" spans="1:19" x14ac:dyDescent="0.25">
      <c r="A4" s="46" t="s">
        <v>0</v>
      </c>
      <c r="B4" s="46" t="s">
        <v>89</v>
      </c>
      <c r="C4" s="15" t="s">
        <v>137</v>
      </c>
      <c r="D4" s="17">
        <v>0</v>
      </c>
      <c r="E4" s="18">
        <v>3</v>
      </c>
      <c r="F4" s="61"/>
      <c r="G4" s="14">
        <v>1.03</v>
      </c>
      <c r="H4" s="14">
        <v>1.03</v>
      </c>
      <c r="I4" s="14">
        <v>1</v>
      </c>
      <c r="J4" s="14">
        <v>1</v>
      </c>
    </row>
    <row r="5" spans="1:19" ht="15.75" thickBot="1" x14ac:dyDescent="0.3">
      <c r="A5" s="47" t="s">
        <v>1</v>
      </c>
      <c r="B5" s="47" t="s">
        <v>89</v>
      </c>
      <c r="D5" s="19">
        <f ca="1">YEAR(TODAY())</f>
        <v>2015</v>
      </c>
      <c r="E5" s="8">
        <f ca="1">D5+E4</f>
        <v>2018</v>
      </c>
    </row>
    <row r="6" spans="1:19" x14ac:dyDescent="0.25">
      <c r="J6" s="7">
        <v>1.03</v>
      </c>
      <c r="K6" s="2" t="s">
        <v>165</v>
      </c>
    </row>
    <row r="7" spans="1:19" x14ac:dyDescent="0.25">
      <c r="A7" s="48"/>
      <c r="B7" s="48"/>
      <c r="C7" s="48" t="s">
        <v>103</v>
      </c>
      <c r="E7" s="3" t="s">
        <v>100</v>
      </c>
      <c r="F7" s="3" t="s">
        <v>101</v>
      </c>
      <c r="G7" s="3" t="s">
        <v>104</v>
      </c>
      <c r="H7" s="3" t="s">
        <v>109</v>
      </c>
      <c r="I7" s="3" t="s">
        <v>110</v>
      </c>
      <c r="J7" s="3" t="s">
        <v>111</v>
      </c>
      <c r="K7" s="3" t="s">
        <v>112</v>
      </c>
      <c r="L7" s="3" t="s">
        <v>113</v>
      </c>
      <c r="M7" s="3" t="s">
        <v>114</v>
      </c>
      <c r="N7" s="3" t="s">
        <v>115</v>
      </c>
      <c r="O7" s="3" t="s">
        <v>116</v>
      </c>
      <c r="P7" s="3" t="s">
        <v>117</v>
      </c>
      <c r="Q7" s="3" t="s">
        <v>118</v>
      </c>
      <c r="R7" s="3" t="s">
        <v>119</v>
      </c>
      <c r="S7" s="3" t="s">
        <v>120</v>
      </c>
    </row>
    <row r="8" spans="1:19" x14ac:dyDescent="0.25">
      <c r="A8" s="39" t="s">
        <v>13</v>
      </c>
      <c r="B8" s="39" t="s">
        <v>93</v>
      </c>
      <c r="C8" s="44">
        <v>1</v>
      </c>
      <c r="E8" s="11" t="str">
        <f>IF(B8="","","Intern - Headcount")</f>
        <v>Intern - Headcount</v>
      </c>
      <c r="F8" s="11">
        <f ca="1">IF(E8="","",$E$5)</f>
        <v>2018</v>
      </c>
      <c r="G8" s="11" t="str">
        <f>IF(E8="","",A8)</f>
        <v>002030</v>
      </c>
      <c r="H8" s="13">
        <f t="shared" ref="H8" si="0">IF(G8="","",(IF($C8=0,0,$C8)))</f>
        <v>1</v>
      </c>
      <c r="I8" s="13">
        <f t="shared" ref="I8" si="1">IF(H8="","",(IF($C8=0,0,$C8)))</f>
        <v>1</v>
      </c>
      <c r="J8" s="13">
        <f t="shared" ref="J8" si="2">IF(I8="","",(IF($C8=0,0,$C8)))</f>
        <v>1</v>
      </c>
      <c r="K8" s="13">
        <f t="shared" ref="K8" si="3">IF(J8="","",(IF($C8=0,0,$C8)))</f>
        <v>1</v>
      </c>
      <c r="L8" s="13">
        <f t="shared" ref="L8" si="4">IF(K8="","",(IF($C8=0,0,$C8)))</f>
        <v>1</v>
      </c>
      <c r="M8" s="13">
        <f t="shared" ref="M8" si="5">IF(L8="","",(IF($C8=0,0,$C8)))</f>
        <v>1</v>
      </c>
      <c r="N8" s="13">
        <f t="shared" ref="N8" si="6">IF(M8="","",(IF($C8=0,0,$C8)))</f>
        <v>1</v>
      </c>
      <c r="O8" s="13">
        <f t="shared" ref="O8" si="7">IF(N8="","",(IF($C8=0,0,$C8)))</f>
        <v>1</v>
      </c>
      <c r="P8" s="13">
        <f t="shared" ref="P8" si="8">IF(O8="","",(IF($C8=0,0,$C8)))</f>
        <v>1</v>
      </c>
      <c r="Q8" s="13">
        <f t="shared" ref="Q8" si="9">IF(P8="","",(IF($C8=0,0,$C8)))</f>
        <v>1</v>
      </c>
      <c r="R8" s="13">
        <f t="shared" ref="R8" si="10">IF(Q8="","",(IF($C8=0,0,$C8)))</f>
        <v>1</v>
      </c>
      <c r="S8" s="13">
        <f t="shared" ref="S8" si="11">IF(R8="","",(IF($C8=0,0,$C8)))</f>
        <v>1</v>
      </c>
    </row>
    <row r="9" spans="1:19" x14ac:dyDescent="0.25">
      <c r="A9" s="39" t="s">
        <v>13</v>
      </c>
      <c r="B9" s="39" t="s">
        <v>92</v>
      </c>
      <c r="C9" s="44">
        <v>20.95</v>
      </c>
      <c r="E9" s="11" t="str">
        <f>IF(B9="","","Intern - Avg Hourly Rate")</f>
        <v>Intern - Avg Hourly Rate</v>
      </c>
      <c r="F9" s="11">
        <f t="shared" ref="F9:F10" ca="1" si="12">IF(E9="","",$E$5)</f>
        <v>2018</v>
      </c>
      <c r="G9" s="11" t="str">
        <f t="shared" ref="G9:G10" si="13">IF(E9="","",A9)</f>
        <v>002030</v>
      </c>
      <c r="H9" s="12">
        <f>IF(G9="","",(IF(C9=0,0,C9)*$G$4*$H$4*$I$4*$J$4))</f>
        <v>22.225854999999999</v>
      </c>
      <c r="I9" s="12">
        <f>IF(H9="","",(+H9))</f>
        <v>22.225854999999999</v>
      </c>
      <c r="J9" s="12">
        <f>IF(I9="","",(+I9*$J$6))</f>
        <v>22.892630650000001</v>
      </c>
      <c r="K9" s="12">
        <f>IF(J9="","",+J9)</f>
        <v>22.892630650000001</v>
      </c>
      <c r="L9" s="12">
        <f t="shared" ref="L9" si="14">IF(K9="","",+K9)</f>
        <v>22.892630650000001</v>
      </c>
      <c r="M9" s="12">
        <f t="shared" ref="M9" si="15">IF(L9="","",+L9)</f>
        <v>22.892630650000001</v>
      </c>
      <c r="N9" s="12">
        <f t="shared" ref="N9" si="16">IF(M9="","",+M9)</f>
        <v>22.892630650000001</v>
      </c>
      <c r="O9" s="12">
        <f t="shared" ref="O9" si="17">IF(N9="","",+N9)</f>
        <v>22.892630650000001</v>
      </c>
      <c r="P9" s="12">
        <f t="shared" ref="P9" si="18">IF(O9="","",+O9)</f>
        <v>22.892630650000001</v>
      </c>
      <c r="Q9" s="12">
        <f t="shared" ref="Q9" si="19">IF(P9="","",+P9)</f>
        <v>22.892630650000001</v>
      </c>
      <c r="R9" s="12">
        <f t="shared" ref="R9" si="20">IF(Q9="","",+Q9)</f>
        <v>22.892630650000001</v>
      </c>
      <c r="S9" s="12">
        <f t="shared" ref="S9" si="21">IF(R9="","",+R9)</f>
        <v>22.892630650000001</v>
      </c>
    </row>
    <row r="10" spans="1:19" x14ac:dyDescent="0.25">
      <c r="A10" s="39" t="s">
        <v>23</v>
      </c>
      <c r="B10" s="39" t="s">
        <v>93</v>
      </c>
      <c r="C10" s="44">
        <v>2</v>
      </c>
      <c r="D10" s="34"/>
      <c r="E10" s="11" t="str">
        <f t="shared" ref="E10" si="22">IF(B10="","","Intern - Headcount")</f>
        <v>Intern - Headcount</v>
      </c>
      <c r="F10" s="11">
        <f t="shared" ca="1" si="12"/>
        <v>2018</v>
      </c>
      <c r="G10" s="11" t="str">
        <f t="shared" si="13"/>
        <v>002401</v>
      </c>
      <c r="H10" s="13">
        <f t="shared" ref="H10" si="23">IF(G10="","",(IF($C10=0,0,$C10)))</f>
        <v>2</v>
      </c>
      <c r="I10" s="13">
        <f t="shared" ref="I10" si="24">IF(H10="","",(IF($C10=0,0,$C10)))</f>
        <v>2</v>
      </c>
      <c r="J10" s="13">
        <f t="shared" ref="J10" si="25">IF(I10="","",(IF($C10=0,0,$C10)))</f>
        <v>2</v>
      </c>
      <c r="K10" s="13">
        <f t="shared" ref="K10" si="26">IF(J10="","",(IF($C10=0,0,$C10)))</f>
        <v>2</v>
      </c>
      <c r="L10" s="13">
        <f t="shared" ref="L10" si="27">IF(K10="","",(IF($C10=0,0,$C10)))</f>
        <v>2</v>
      </c>
      <c r="M10" s="13">
        <f t="shared" ref="M10" si="28">IF(L10="","",(IF($C10=0,0,$C10)))</f>
        <v>2</v>
      </c>
      <c r="N10" s="13">
        <f t="shared" ref="N10" si="29">IF(M10="","",(IF($C10=0,0,$C10)))</f>
        <v>2</v>
      </c>
      <c r="O10" s="13">
        <f t="shared" ref="O10" si="30">IF(N10="","",(IF($C10=0,0,$C10)))</f>
        <v>2</v>
      </c>
      <c r="P10" s="13">
        <f t="shared" ref="P10" si="31">IF(O10="","",(IF($C10=0,0,$C10)))</f>
        <v>2</v>
      </c>
      <c r="Q10" s="13">
        <f t="shared" ref="Q10" si="32">IF(P10="","",(IF($C10=0,0,$C10)))</f>
        <v>2</v>
      </c>
      <c r="R10" s="13">
        <f t="shared" ref="R10" si="33">IF(Q10="","",(IF($C10=0,0,$C10)))</f>
        <v>2</v>
      </c>
      <c r="S10" s="13">
        <f t="shared" ref="S10" si="34">IF(R10="","",(IF($C10=0,0,$C10)))</f>
        <v>2</v>
      </c>
    </row>
    <row r="11" spans="1:19" x14ac:dyDescent="0.25">
      <c r="A11" s="39" t="s">
        <v>23</v>
      </c>
      <c r="B11" s="39" t="s">
        <v>92</v>
      </c>
      <c r="C11" s="44">
        <v>20.95</v>
      </c>
      <c r="D11" s="6"/>
      <c r="E11" s="11" t="str">
        <f t="shared" ref="E11" si="35">IF(B11="","","Intern - Avg Hourly Rate")</f>
        <v>Intern - Avg Hourly Rate</v>
      </c>
      <c r="F11" s="11">
        <f t="shared" ref="F11:F21" ca="1" si="36">IF(E11="","",$E$5)</f>
        <v>2018</v>
      </c>
      <c r="G11" s="11" t="str">
        <f t="shared" ref="G11:G21" si="37">IF(E11="","",A11)</f>
        <v>002401</v>
      </c>
      <c r="H11" s="12">
        <f t="shared" ref="H11" si="38">IF(G11="","",(IF(C11=0,0,C11)*$G$4*$H$4*$I$4*$J$4))</f>
        <v>22.225854999999999</v>
      </c>
      <c r="I11" s="12">
        <f t="shared" ref="I11" si="39">IF(H11="","",(+H11))</f>
        <v>22.225854999999999</v>
      </c>
      <c r="J11" s="12">
        <f t="shared" ref="J11" si="40">IF(I11="","",(+I11*$J$6))</f>
        <v>22.892630650000001</v>
      </c>
      <c r="K11" s="12">
        <f t="shared" ref="K11" si="41">IF(J11="","",+J11)</f>
        <v>22.892630650000001</v>
      </c>
      <c r="L11" s="12">
        <f t="shared" ref="L11" si="42">IF(K11="","",+K11)</f>
        <v>22.892630650000001</v>
      </c>
      <c r="M11" s="12">
        <f t="shared" ref="M11" si="43">IF(L11="","",+L11)</f>
        <v>22.892630650000001</v>
      </c>
      <c r="N11" s="12">
        <f t="shared" ref="N11" si="44">IF(M11="","",+M11)</f>
        <v>22.892630650000001</v>
      </c>
      <c r="O11" s="12">
        <f t="shared" ref="O11" si="45">IF(N11="","",+N11)</f>
        <v>22.892630650000001</v>
      </c>
      <c r="P11" s="12">
        <f t="shared" ref="P11" si="46">IF(O11="","",+O11)</f>
        <v>22.892630650000001</v>
      </c>
      <c r="Q11" s="12">
        <f t="shared" ref="Q11" si="47">IF(P11="","",+P11)</f>
        <v>22.892630650000001</v>
      </c>
      <c r="R11" s="12">
        <f t="shared" ref="R11" si="48">IF(Q11="","",+Q11)</f>
        <v>22.892630650000001</v>
      </c>
      <c r="S11" s="12">
        <f t="shared" ref="S11" si="49">IF(R11="","",+R11)</f>
        <v>22.892630650000001</v>
      </c>
    </row>
    <row r="12" spans="1:19" x14ac:dyDescent="0.25">
      <c r="A12" s="39" t="s">
        <v>30</v>
      </c>
      <c r="B12" s="39" t="s">
        <v>93</v>
      </c>
      <c r="C12" s="44">
        <v>1</v>
      </c>
      <c r="E12" s="11" t="str">
        <f t="shared" ref="E12" si="50">IF(B12="","","Intern - Headcount")</f>
        <v>Intern - Headcount</v>
      </c>
      <c r="F12" s="11">
        <f t="shared" ca="1" si="36"/>
        <v>2018</v>
      </c>
      <c r="G12" s="11" t="str">
        <f t="shared" si="37"/>
        <v>002560</v>
      </c>
      <c r="H12" s="13">
        <f t="shared" ref="H12" si="51">IF(G12="","",(IF($C12=0,0,$C12)))</f>
        <v>1</v>
      </c>
      <c r="I12" s="13">
        <f t="shared" ref="I12" si="52">IF(H12="","",(IF($C12=0,0,$C12)))</f>
        <v>1</v>
      </c>
      <c r="J12" s="13">
        <f t="shared" ref="J12" si="53">IF(I12="","",(IF($C12=0,0,$C12)))</f>
        <v>1</v>
      </c>
      <c r="K12" s="13">
        <f t="shared" ref="K12" si="54">IF(J12="","",(IF($C12=0,0,$C12)))</f>
        <v>1</v>
      </c>
      <c r="L12" s="13">
        <f t="shared" ref="L12" si="55">IF(K12="","",(IF($C12=0,0,$C12)))</f>
        <v>1</v>
      </c>
      <c r="M12" s="13">
        <f t="shared" ref="M12" si="56">IF(L12="","",(IF($C12=0,0,$C12)))</f>
        <v>1</v>
      </c>
      <c r="N12" s="13">
        <f t="shared" ref="N12" si="57">IF(M12="","",(IF($C12=0,0,$C12)))</f>
        <v>1</v>
      </c>
      <c r="O12" s="13">
        <f t="shared" ref="O12" si="58">IF(N12="","",(IF($C12=0,0,$C12)))</f>
        <v>1</v>
      </c>
      <c r="P12" s="13">
        <f t="shared" ref="P12" si="59">IF(O12="","",(IF($C12=0,0,$C12)))</f>
        <v>1</v>
      </c>
      <c r="Q12" s="13">
        <f t="shared" ref="Q12" si="60">IF(P12="","",(IF($C12=0,0,$C12)))</f>
        <v>1</v>
      </c>
      <c r="R12" s="13">
        <f t="shared" ref="R12" si="61">IF(Q12="","",(IF($C12=0,0,$C12)))</f>
        <v>1</v>
      </c>
      <c r="S12" s="13">
        <f t="shared" ref="S12" si="62">IF(R12="","",(IF($C12=0,0,$C12)))</f>
        <v>1</v>
      </c>
    </row>
    <row r="13" spans="1:19" x14ac:dyDescent="0.25">
      <c r="A13" s="39" t="s">
        <v>30</v>
      </c>
      <c r="B13" s="39" t="s">
        <v>92</v>
      </c>
      <c r="C13" s="44">
        <v>18.149999999999999</v>
      </c>
      <c r="E13" s="11" t="str">
        <f t="shared" ref="E13" si="63">IF(B13="","","Intern - Avg Hourly Rate")</f>
        <v>Intern - Avg Hourly Rate</v>
      </c>
      <c r="F13" s="11">
        <f t="shared" ca="1" si="36"/>
        <v>2018</v>
      </c>
      <c r="G13" s="11" t="str">
        <f t="shared" si="37"/>
        <v>002560</v>
      </c>
      <c r="H13" s="12">
        <f t="shared" ref="H13" si="64">IF(G13="","",(IF(C13=0,0,C13)*$G$4*$H$4*$I$4*$J$4))</f>
        <v>19.255334999999999</v>
      </c>
      <c r="I13" s="12">
        <f t="shared" ref="I13" si="65">IF(H13="","",(+H13))</f>
        <v>19.255334999999999</v>
      </c>
      <c r="J13" s="12">
        <f t="shared" ref="J13" si="66">IF(I13="","",(+I13*$J$6))</f>
        <v>19.832995050000001</v>
      </c>
      <c r="K13" s="12">
        <f t="shared" ref="K13" si="67">IF(J13="","",+J13)</f>
        <v>19.832995050000001</v>
      </c>
      <c r="L13" s="12">
        <f t="shared" ref="L13" si="68">IF(K13="","",+K13)</f>
        <v>19.832995050000001</v>
      </c>
      <c r="M13" s="12">
        <f t="shared" ref="M13" si="69">IF(L13="","",+L13)</f>
        <v>19.832995050000001</v>
      </c>
      <c r="N13" s="12">
        <f t="shared" ref="N13" si="70">IF(M13="","",+M13)</f>
        <v>19.832995050000001</v>
      </c>
      <c r="O13" s="12">
        <f t="shared" ref="O13" si="71">IF(N13="","",+N13)</f>
        <v>19.832995050000001</v>
      </c>
      <c r="P13" s="12">
        <f t="shared" ref="P13" si="72">IF(O13="","",+O13)</f>
        <v>19.832995050000001</v>
      </c>
      <c r="Q13" s="12">
        <f t="shared" ref="Q13" si="73">IF(P13="","",+P13)</f>
        <v>19.832995050000001</v>
      </c>
      <c r="R13" s="12">
        <f t="shared" ref="R13" si="74">IF(Q13="","",+Q13)</f>
        <v>19.832995050000001</v>
      </c>
      <c r="S13" s="12">
        <f t="shared" ref="S13" si="75">IF(R13="","",+R13)</f>
        <v>19.832995050000001</v>
      </c>
    </row>
    <row r="14" spans="1:19" x14ac:dyDescent="0.25">
      <c r="A14" s="39" t="s">
        <v>35</v>
      </c>
      <c r="B14" s="39" t="s">
        <v>93</v>
      </c>
      <c r="C14" s="44">
        <v>1</v>
      </c>
      <c r="E14" s="11" t="str">
        <f t="shared" ref="E14" si="76">IF(B14="","","Intern - Headcount")</f>
        <v>Intern - Headcount</v>
      </c>
      <c r="F14" s="11">
        <f t="shared" ca="1" si="36"/>
        <v>2018</v>
      </c>
      <c r="G14" s="11" t="str">
        <f t="shared" si="37"/>
        <v>002680</v>
      </c>
      <c r="H14" s="13">
        <f t="shared" ref="H14" si="77">IF(G14="","",(IF($C14=0,0,$C14)))</f>
        <v>1</v>
      </c>
      <c r="I14" s="13">
        <f t="shared" ref="I14" si="78">IF(H14="","",(IF($C14=0,0,$C14)))</f>
        <v>1</v>
      </c>
      <c r="J14" s="13">
        <f t="shared" ref="J14" si="79">IF(I14="","",(IF($C14=0,0,$C14)))</f>
        <v>1</v>
      </c>
      <c r="K14" s="13">
        <f t="shared" ref="K14" si="80">IF(J14="","",(IF($C14=0,0,$C14)))</f>
        <v>1</v>
      </c>
      <c r="L14" s="13">
        <f t="shared" ref="L14" si="81">IF(K14="","",(IF($C14=0,0,$C14)))</f>
        <v>1</v>
      </c>
      <c r="M14" s="13">
        <f t="shared" ref="M14" si="82">IF(L14="","",(IF($C14=0,0,$C14)))</f>
        <v>1</v>
      </c>
      <c r="N14" s="13">
        <f t="shared" ref="N14" si="83">IF(M14="","",(IF($C14=0,0,$C14)))</f>
        <v>1</v>
      </c>
      <c r="O14" s="13">
        <f t="shared" ref="O14" si="84">IF(N14="","",(IF($C14=0,0,$C14)))</f>
        <v>1</v>
      </c>
      <c r="P14" s="13">
        <f t="shared" ref="P14" si="85">IF(O14="","",(IF($C14=0,0,$C14)))</f>
        <v>1</v>
      </c>
      <c r="Q14" s="13">
        <f t="shared" ref="Q14" si="86">IF(P14="","",(IF($C14=0,0,$C14)))</f>
        <v>1</v>
      </c>
      <c r="R14" s="13">
        <f t="shared" ref="R14" si="87">IF(Q14="","",(IF($C14=0,0,$C14)))</f>
        <v>1</v>
      </c>
      <c r="S14" s="13">
        <f t="shared" ref="S14" si="88">IF(R14="","",(IF($C14=0,0,$C14)))</f>
        <v>1</v>
      </c>
    </row>
    <row r="15" spans="1:19" x14ac:dyDescent="0.25">
      <c r="A15" s="39" t="s">
        <v>35</v>
      </c>
      <c r="B15" s="39" t="s">
        <v>92</v>
      </c>
      <c r="C15" s="44">
        <v>19.3</v>
      </c>
      <c r="E15" s="11" t="str">
        <f t="shared" ref="E15" si="89">IF(B15="","","Intern - Avg Hourly Rate")</f>
        <v>Intern - Avg Hourly Rate</v>
      </c>
      <c r="F15" s="11">
        <f t="shared" ca="1" si="36"/>
        <v>2018</v>
      </c>
      <c r="G15" s="11" t="str">
        <f t="shared" si="37"/>
        <v>002680</v>
      </c>
      <c r="H15" s="12">
        <f t="shared" ref="H15" si="90">IF(G15="","",(IF(C15=0,0,C15)*$G$4*$H$4*$I$4*$J$4))</f>
        <v>20.475370000000002</v>
      </c>
      <c r="I15" s="12">
        <f t="shared" ref="I15" si="91">IF(H15="","",(+H15))</f>
        <v>20.475370000000002</v>
      </c>
      <c r="J15" s="12">
        <f t="shared" ref="J15" si="92">IF(I15="","",(+I15*$J$6))</f>
        <v>21.089631100000002</v>
      </c>
      <c r="K15" s="12">
        <f t="shared" ref="K15" si="93">IF(J15="","",+J15)</f>
        <v>21.089631100000002</v>
      </c>
      <c r="L15" s="12">
        <f t="shared" ref="L15" si="94">IF(K15="","",+K15)</f>
        <v>21.089631100000002</v>
      </c>
      <c r="M15" s="12">
        <f t="shared" ref="M15" si="95">IF(L15="","",+L15)</f>
        <v>21.089631100000002</v>
      </c>
      <c r="N15" s="12">
        <f t="shared" ref="N15" si="96">IF(M15="","",+M15)</f>
        <v>21.089631100000002</v>
      </c>
      <c r="O15" s="12">
        <f t="shared" ref="O15" si="97">IF(N15="","",+N15)</f>
        <v>21.089631100000002</v>
      </c>
      <c r="P15" s="12">
        <f t="shared" ref="P15" si="98">IF(O15="","",+O15)</f>
        <v>21.089631100000002</v>
      </c>
      <c r="Q15" s="12">
        <f t="shared" ref="Q15" si="99">IF(P15="","",+P15)</f>
        <v>21.089631100000002</v>
      </c>
      <c r="R15" s="12">
        <f t="shared" ref="R15" si="100">IF(Q15="","",+Q15)</f>
        <v>21.089631100000002</v>
      </c>
      <c r="S15" s="12">
        <f t="shared" ref="S15" si="101">IF(R15="","",+R15)</f>
        <v>21.089631100000002</v>
      </c>
    </row>
    <row r="16" spans="1:19" x14ac:dyDescent="0.25">
      <c r="A16" s="39" t="s">
        <v>74</v>
      </c>
      <c r="B16" s="39" t="s">
        <v>93</v>
      </c>
      <c r="C16" s="44">
        <v>1</v>
      </c>
      <c r="E16" s="11" t="str">
        <f t="shared" ref="E16" si="102">IF(B16="","","Intern - Headcount")</f>
        <v>Intern - Headcount</v>
      </c>
      <c r="F16" s="11">
        <f t="shared" ca="1" si="36"/>
        <v>2018</v>
      </c>
      <c r="G16" s="11" t="str">
        <f t="shared" si="37"/>
        <v>004470</v>
      </c>
      <c r="H16" s="13">
        <f t="shared" ref="H16" si="103">IF(G16="","",(IF($C16=0,0,$C16)))</f>
        <v>1</v>
      </c>
      <c r="I16" s="13">
        <f t="shared" ref="I16" si="104">IF(H16="","",(IF($C16=0,0,$C16)))</f>
        <v>1</v>
      </c>
      <c r="J16" s="13">
        <f t="shared" ref="J16" si="105">IF(I16="","",(IF($C16=0,0,$C16)))</f>
        <v>1</v>
      </c>
      <c r="K16" s="13">
        <f t="shared" ref="K16" si="106">IF(J16="","",(IF($C16=0,0,$C16)))</f>
        <v>1</v>
      </c>
      <c r="L16" s="13">
        <f t="shared" ref="L16" si="107">IF(K16="","",(IF($C16=0,0,$C16)))</f>
        <v>1</v>
      </c>
      <c r="M16" s="13">
        <f t="shared" ref="M16" si="108">IF(L16="","",(IF($C16=0,0,$C16)))</f>
        <v>1</v>
      </c>
      <c r="N16" s="13">
        <f t="shared" ref="N16" si="109">IF(M16="","",(IF($C16=0,0,$C16)))</f>
        <v>1</v>
      </c>
      <c r="O16" s="13">
        <f t="shared" ref="O16" si="110">IF(N16="","",(IF($C16=0,0,$C16)))</f>
        <v>1</v>
      </c>
      <c r="P16" s="13">
        <f t="shared" ref="P16" si="111">IF(O16="","",(IF($C16=0,0,$C16)))</f>
        <v>1</v>
      </c>
      <c r="Q16" s="13">
        <f t="shared" ref="Q16" si="112">IF(P16="","",(IF($C16=0,0,$C16)))</f>
        <v>1</v>
      </c>
      <c r="R16" s="13">
        <f t="shared" ref="R16" si="113">IF(Q16="","",(IF($C16=0,0,$C16)))</f>
        <v>1</v>
      </c>
      <c r="S16" s="13">
        <f t="shared" ref="S16" si="114">IF(R16="","",(IF($C16=0,0,$C16)))</f>
        <v>1</v>
      </c>
    </row>
    <row r="17" spans="1:19" x14ac:dyDescent="0.25">
      <c r="A17" s="39" t="s">
        <v>74</v>
      </c>
      <c r="B17" s="39" t="s">
        <v>92</v>
      </c>
      <c r="C17" s="44">
        <v>19.3</v>
      </c>
      <c r="E17" s="11" t="str">
        <f t="shared" ref="E17" si="115">IF(B17="","","Intern - Avg Hourly Rate")</f>
        <v>Intern - Avg Hourly Rate</v>
      </c>
      <c r="F17" s="11">
        <f t="shared" ca="1" si="36"/>
        <v>2018</v>
      </c>
      <c r="G17" s="11" t="str">
        <f t="shared" si="37"/>
        <v>004470</v>
      </c>
      <c r="H17" s="12">
        <f t="shared" ref="H17" si="116">IF(G17="","",(IF(C17=0,0,C17)*$G$4*$H$4*$I$4*$J$4))</f>
        <v>20.475370000000002</v>
      </c>
      <c r="I17" s="12">
        <f t="shared" ref="I17" si="117">IF(H17="","",(+H17))</f>
        <v>20.475370000000002</v>
      </c>
      <c r="J17" s="12">
        <f t="shared" ref="J17" si="118">IF(I17="","",(+I17*$J$6))</f>
        <v>21.089631100000002</v>
      </c>
      <c r="K17" s="12">
        <f t="shared" ref="K17" si="119">IF(J17="","",+J17)</f>
        <v>21.089631100000002</v>
      </c>
      <c r="L17" s="12">
        <f t="shared" ref="L17" si="120">IF(K17="","",+K17)</f>
        <v>21.089631100000002</v>
      </c>
      <c r="M17" s="12">
        <f t="shared" ref="M17" si="121">IF(L17="","",+L17)</f>
        <v>21.089631100000002</v>
      </c>
      <c r="N17" s="12">
        <f t="shared" ref="N17" si="122">IF(M17="","",+M17)</f>
        <v>21.089631100000002</v>
      </c>
      <c r="O17" s="12">
        <f t="shared" ref="O17" si="123">IF(N17="","",+N17)</f>
        <v>21.089631100000002</v>
      </c>
      <c r="P17" s="12">
        <f t="shared" ref="P17" si="124">IF(O17="","",+O17)</f>
        <v>21.089631100000002</v>
      </c>
      <c r="Q17" s="12">
        <f t="shared" ref="Q17" si="125">IF(P17="","",+P17)</f>
        <v>21.089631100000002</v>
      </c>
      <c r="R17" s="12">
        <f t="shared" ref="R17" si="126">IF(Q17="","",+Q17)</f>
        <v>21.089631100000002</v>
      </c>
      <c r="S17" s="12">
        <f t="shared" ref="S17" si="127">IF(R17="","",+R17)</f>
        <v>21.089631100000002</v>
      </c>
    </row>
    <row r="18" spans="1:19" x14ac:dyDescent="0.25">
      <c r="A18" s="39" t="s">
        <v>76</v>
      </c>
      <c r="B18" s="39" t="s">
        <v>93</v>
      </c>
      <c r="C18" s="44">
        <v>1</v>
      </c>
      <c r="E18" s="11" t="str">
        <f t="shared" ref="E18" si="128">IF(B18="","","Intern - Headcount")</f>
        <v>Intern - Headcount</v>
      </c>
      <c r="F18" s="11">
        <f t="shared" ca="1" si="36"/>
        <v>2018</v>
      </c>
      <c r="G18" s="11" t="str">
        <f t="shared" si="37"/>
        <v>004480</v>
      </c>
      <c r="H18" s="13">
        <f t="shared" ref="H18" si="129">IF(G18="","",(IF($C18=0,0,$C18)))</f>
        <v>1</v>
      </c>
      <c r="I18" s="13">
        <f t="shared" ref="I18" si="130">IF(H18="","",(IF($C18=0,0,$C18)))</f>
        <v>1</v>
      </c>
      <c r="J18" s="13">
        <f t="shared" ref="J18" si="131">IF(I18="","",(IF($C18=0,0,$C18)))</f>
        <v>1</v>
      </c>
      <c r="K18" s="13">
        <f t="shared" ref="K18" si="132">IF(J18="","",(IF($C18=0,0,$C18)))</f>
        <v>1</v>
      </c>
      <c r="L18" s="13">
        <f t="shared" ref="L18" si="133">IF(K18="","",(IF($C18=0,0,$C18)))</f>
        <v>1</v>
      </c>
      <c r="M18" s="13">
        <f t="shared" ref="M18" si="134">IF(L18="","",(IF($C18=0,0,$C18)))</f>
        <v>1</v>
      </c>
      <c r="N18" s="13">
        <f t="shared" ref="N18" si="135">IF(M18="","",(IF($C18=0,0,$C18)))</f>
        <v>1</v>
      </c>
      <c r="O18" s="13">
        <f t="shared" ref="O18" si="136">IF(N18="","",(IF($C18=0,0,$C18)))</f>
        <v>1</v>
      </c>
      <c r="P18" s="13">
        <f t="shared" ref="P18" si="137">IF(O18="","",(IF($C18=0,0,$C18)))</f>
        <v>1</v>
      </c>
      <c r="Q18" s="13">
        <f t="shared" ref="Q18" si="138">IF(P18="","",(IF($C18=0,0,$C18)))</f>
        <v>1</v>
      </c>
      <c r="R18" s="13">
        <f t="shared" ref="R18" si="139">IF(Q18="","",(IF($C18=0,0,$C18)))</f>
        <v>1</v>
      </c>
      <c r="S18" s="13">
        <f t="shared" ref="S18" si="140">IF(R18="","",(IF($C18=0,0,$C18)))</f>
        <v>1</v>
      </c>
    </row>
    <row r="19" spans="1:19" x14ac:dyDescent="0.25">
      <c r="A19" s="39" t="s">
        <v>76</v>
      </c>
      <c r="B19" s="39" t="s">
        <v>92</v>
      </c>
      <c r="C19" s="44">
        <v>19.3</v>
      </c>
      <c r="E19" s="11" t="str">
        <f t="shared" ref="E19" si="141">IF(B19="","","Intern - Avg Hourly Rate")</f>
        <v>Intern - Avg Hourly Rate</v>
      </c>
      <c r="F19" s="11">
        <f t="shared" ca="1" si="36"/>
        <v>2018</v>
      </c>
      <c r="G19" s="11" t="str">
        <f t="shared" si="37"/>
        <v>004480</v>
      </c>
      <c r="H19" s="12">
        <f t="shared" ref="H19" si="142">IF(G19="","",(IF(C19=0,0,C19)*$G$4*$H$4*$I$4*$J$4))</f>
        <v>20.475370000000002</v>
      </c>
      <c r="I19" s="12">
        <f t="shared" ref="I19" si="143">IF(H19="","",(+H19))</f>
        <v>20.475370000000002</v>
      </c>
      <c r="J19" s="12">
        <f t="shared" ref="J19" si="144">IF(I19="","",(+I19*$J$6))</f>
        <v>21.089631100000002</v>
      </c>
      <c r="K19" s="12">
        <f t="shared" ref="K19" si="145">IF(J19="","",+J19)</f>
        <v>21.089631100000002</v>
      </c>
      <c r="L19" s="12">
        <f t="shared" ref="L19" si="146">IF(K19="","",+K19)</f>
        <v>21.089631100000002</v>
      </c>
      <c r="M19" s="12">
        <f t="shared" ref="M19" si="147">IF(L19="","",+L19)</f>
        <v>21.089631100000002</v>
      </c>
      <c r="N19" s="12">
        <f t="shared" ref="N19" si="148">IF(M19="","",+M19)</f>
        <v>21.089631100000002</v>
      </c>
      <c r="O19" s="12">
        <f t="shared" ref="O19" si="149">IF(N19="","",+N19)</f>
        <v>21.089631100000002</v>
      </c>
      <c r="P19" s="12">
        <f t="shared" ref="P19" si="150">IF(O19="","",+O19)</f>
        <v>21.089631100000002</v>
      </c>
      <c r="Q19" s="12">
        <f t="shared" ref="Q19" si="151">IF(P19="","",+P19)</f>
        <v>21.089631100000002</v>
      </c>
      <c r="R19" s="12">
        <f t="shared" ref="R19" si="152">IF(Q19="","",+Q19)</f>
        <v>21.089631100000002</v>
      </c>
      <c r="S19" s="12">
        <f t="shared" ref="S19" si="153">IF(R19="","",+R19)</f>
        <v>21.089631100000002</v>
      </c>
    </row>
    <row r="20" spans="1:19" x14ac:dyDescent="0.25">
      <c r="A20" s="51" t="s">
        <v>97</v>
      </c>
      <c r="B20" s="51"/>
      <c r="C20" s="52">
        <v>7</v>
      </c>
      <c r="E20" s="11" t="str">
        <f t="shared" ref="E20" si="154">IF(B20="","","Intern - Headcount")</f>
        <v/>
      </c>
      <c r="F20" s="11" t="str">
        <f t="shared" si="36"/>
        <v/>
      </c>
      <c r="G20" s="11" t="str">
        <f t="shared" si="37"/>
        <v/>
      </c>
      <c r="H20" s="13" t="str">
        <f t="shared" ref="H20" si="155">IF(G20="","",(IF($C20=0,0,$C20)))</f>
        <v/>
      </c>
      <c r="I20" s="13" t="str">
        <f t="shared" ref="I20" si="156">IF(H20="","",(IF($C20=0,0,$C20)))</f>
        <v/>
      </c>
      <c r="J20" s="13" t="str">
        <f t="shared" ref="J20" si="157">IF(I20="","",(IF($C20=0,0,$C20)))</f>
        <v/>
      </c>
      <c r="K20" s="13" t="str">
        <f t="shared" ref="K20" si="158">IF(J20="","",(IF($C20=0,0,$C20)))</f>
        <v/>
      </c>
      <c r="L20" s="13" t="str">
        <f t="shared" ref="L20" si="159">IF(K20="","",(IF($C20=0,0,$C20)))</f>
        <v/>
      </c>
      <c r="M20" s="13" t="str">
        <f t="shared" ref="M20" si="160">IF(L20="","",(IF($C20=0,0,$C20)))</f>
        <v/>
      </c>
      <c r="N20" s="13" t="str">
        <f t="shared" ref="N20" si="161">IF(M20="","",(IF($C20=0,0,$C20)))</f>
        <v/>
      </c>
      <c r="O20" s="13" t="str">
        <f t="shared" ref="O20" si="162">IF(N20="","",(IF($C20=0,0,$C20)))</f>
        <v/>
      </c>
      <c r="P20" s="13" t="str">
        <f t="shared" ref="P20" si="163">IF(O20="","",(IF($C20=0,0,$C20)))</f>
        <v/>
      </c>
      <c r="Q20" s="13" t="str">
        <f t="shared" ref="Q20" si="164">IF(P20="","",(IF($C20=0,0,$C20)))</f>
        <v/>
      </c>
      <c r="R20" s="13" t="str">
        <f t="shared" ref="R20" si="165">IF(Q20="","",(IF($C20=0,0,$C20)))</f>
        <v/>
      </c>
      <c r="S20" s="13" t="str">
        <f t="shared" ref="S20" si="166">IF(R20="","",(IF($C20=0,0,$C20)))</f>
        <v/>
      </c>
    </row>
    <row r="21" spans="1:19" x14ac:dyDescent="0.25">
      <c r="A21" s="51" t="s">
        <v>96</v>
      </c>
      <c r="B21" s="51"/>
      <c r="C21" s="52">
        <v>19.842857142857145</v>
      </c>
      <c r="E21" s="11" t="str">
        <f t="shared" ref="E21" si="167">IF(B21="","","Intern - Avg Hourly Rate")</f>
        <v/>
      </c>
      <c r="F21" s="11" t="str">
        <f t="shared" si="36"/>
        <v/>
      </c>
      <c r="G21" s="11" t="str">
        <f t="shared" si="37"/>
        <v/>
      </c>
      <c r="H21" s="12" t="str">
        <f t="shared" ref="H21" si="168">IF(G21="","",(IF(C21=0,0,C21)*$G$4*$H$4*$I$4*$J$4))</f>
        <v/>
      </c>
      <c r="I21" s="12" t="str">
        <f t="shared" ref="I21" si="169">IF(H21="","",(+H21))</f>
        <v/>
      </c>
      <c r="J21" s="12" t="str">
        <f t="shared" ref="J21" si="170">IF(I21="","",(+I21*$J$6))</f>
        <v/>
      </c>
      <c r="K21" s="12" t="str">
        <f t="shared" ref="K21" si="171">IF(J21="","",+J21)</f>
        <v/>
      </c>
      <c r="L21" s="12" t="str">
        <f t="shared" ref="L21" si="172">IF(K21="","",+K21)</f>
        <v/>
      </c>
      <c r="M21" s="12" t="str">
        <f t="shared" ref="M21" si="173">IF(L21="","",+L21)</f>
        <v/>
      </c>
      <c r="N21" s="12" t="str">
        <f t="shared" ref="N21" si="174">IF(M21="","",+M21)</f>
        <v/>
      </c>
      <c r="O21" s="12" t="str">
        <f t="shared" ref="O21" si="175">IF(N21="","",+N21)</f>
        <v/>
      </c>
      <c r="P21" s="12" t="str">
        <f t="shared" ref="P21" si="176">IF(O21="","",+O21)</f>
        <v/>
      </c>
      <c r="Q21" s="12" t="str">
        <f t="shared" ref="Q21" si="177">IF(P21="","",+P21)</f>
        <v/>
      </c>
      <c r="R21" s="12" t="str">
        <f t="shared" ref="R21" si="178">IF(Q21="","",+Q21)</f>
        <v/>
      </c>
      <c r="S21" s="12" t="str">
        <f t="shared" ref="S21" si="179">IF(R21="","",+R21)</f>
        <v/>
      </c>
    </row>
  </sheetData>
  <autoFilter ref="E7:S21"/>
  <mergeCells count="4">
    <mergeCell ref="F3:F4"/>
    <mergeCell ref="L3:N3"/>
    <mergeCell ref="A1:C1"/>
    <mergeCell ref="H1:S1"/>
  </mergeCells>
  <pageMargins left="0.5" right="0.5" top="1" bottom="1.25" header="0.5" footer="0.5"/>
  <pageSetup scale="58" fitToHeight="0" orientation="landscape" r:id="rId1"/>
  <headerFooter scaleWithDoc="0">
    <oddFooter>&amp;R&amp;"Times New Roman,Bold"&amp;12Attachment 1 to Response to LGE PSC-2 Question No. 90(b)
Page &amp;P of &amp;N
K.Blake</oddFooter>
  </headerFooter>
  <ignoredErrors>
    <ignoredError sqref="F10:S21 F9:S9 E9:E21" formula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S255"/>
  <sheetViews>
    <sheetView zoomScale="85" zoomScaleNormal="85" workbookViewId="0">
      <selection sqref="A1:C1"/>
    </sheetView>
  </sheetViews>
  <sheetFormatPr defaultRowHeight="15" x14ac:dyDescent="0.25"/>
  <cols>
    <col min="1" max="1" width="24.85546875" style="2" bestFit="1" customWidth="1"/>
    <col min="2" max="2" width="19.85546875" style="2" customWidth="1"/>
    <col min="3" max="3" width="7.5703125" style="2" customWidth="1"/>
    <col min="4" max="4" width="14.42578125" style="2" bestFit="1" customWidth="1"/>
    <col min="5" max="5" width="23.7109375" style="2" bestFit="1" customWidth="1"/>
    <col min="6" max="6" width="10.5703125" style="2" customWidth="1"/>
    <col min="7" max="7" width="15.5703125" style="2" bestFit="1" customWidth="1"/>
    <col min="8" max="19" width="8.7109375" style="2" customWidth="1"/>
    <col min="20" max="16384" width="9.140625" style="2"/>
  </cols>
  <sheetData>
    <row r="1" spans="1:19" x14ac:dyDescent="0.25">
      <c r="A1" s="62" t="s">
        <v>173</v>
      </c>
      <c r="B1" s="62"/>
      <c r="C1" s="62"/>
      <c r="H1" s="63" t="s">
        <v>174</v>
      </c>
      <c r="I1" s="64"/>
      <c r="J1" s="64"/>
      <c r="K1" s="64"/>
      <c r="L1" s="64"/>
      <c r="M1" s="64"/>
      <c r="N1" s="64"/>
      <c r="O1" s="64"/>
      <c r="P1" s="64"/>
      <c r="Q1" s="64"/>
      <c r="R1" s="64"/>
      <c r="S1" s="65"/>
    </row>
    <row r="2" spans="1:19" ht="15.75" thickBot="1" x14ac:dyDescent="0.3"/>
    <row r="3" spans="1:19" x14ac:dyDescent="0.25">
      <c r="A3" s="46" t="s">
        <v>87</v>
      </c>
      <c r="B3" s="46" t="s">
        <v>10</v>
      </c>
      <c r="D3" s="16" t="s">
        <v>102</v>
      </c>
      <c r="E3" s="16" t="s">
        <v>138</v>
      </c>
      <c r="F3" s="60" t="s">
        <v>126</v>
      </c>
      <c r="G3" s="5" t="s">
        <v>105</v>
      </c>
      <c r="H3" s="5" t="s">
        <v>106</v>
      </c>
      <c r="I3" s="5" t="s">
        <v>107</v>
      </c>
      <c r="J3" s="5" t="s">
        <v>108</v>
      </c>
      <c r="Q3" s="59" t="s">
        <v>136</v>
      </c>
      <c r="R3" s="59"/>
      <c r="S3" s="59"/>
    </row>
    <row r="4" spans="1:19" x14ac:dyDescent="0.25">
      <c r="A4" s="46" t="s">
        <v>0</v>
      </c>
      <c r="B4" s="46" t="s">
        <v>4</v>
      </c>
      <c r="C4" s="15" t="s">
        <v>137</v>
      </c>
      <c r="D4" s="17">
        <v>0</v>
      </c>
      <c r="E4" s="18">
        <f>D4+1</f>
        <v>1</v>
      </c>
      <c r="F4" s="61"/>
      <c r="G4" s="14">
        <v>1</v>
      </c>
      <c r="H4" s="14">
        <v>1</v>
      </c>
      <c r="I4" s="14">
        <v>1</v>
      </c>
      <c r="J4" s="14">
        <v>1</v>
      </c>
      <c r="P4" s="66" t="s">
        <v>175</v>
      </c>
      <c r="Q4" s="67"/>
      <c r="R4" s="67"/>
      <c r="S4" s="68"/>
    </row>
    <row r="5" spans="1:19" ht="15.75" thickBot="1" x14ac:dyDescent="0.3">
      <c r="A5" s="47" t="s">
        <v>1</v>
      </c>
      <c r="B5" s="47" t="s">
        <v>5</v>
      </c>
      <c r="D5" s="19">
        <f ca="1">YEAR(TODAY())</f>
        <v>2015</v>
      </c>
      <c r="E5" s="8">
        <f ca="1">D5+E4</f>
        <v>2016</v>
      </c>
    </row>
    <row r="6" spans="1:19" x14ac:dyDescent="0.25">
      <c r="J6" s="7">
        <v>1.03</v>
      </c>
      <c r="K6" s="2" t="s">
        <v>121</v>
      </c>
    </row>
    <row r="7" spans="1:19" x14ac:dyDescent="0.25">
      <c r="A7" s="48"/>
      <c r="B7" s="48"/>
      <c r="C7" s="48" t="s">
        <v>103</v>
      </c>
      <c r="E7" s="3" t="s">
        <v>100</v>
      </c>
      <c r="F7" s="3" t="s">
        <v>101</v>
      </c>
      <c r="G7" s="3" t="s">
        <v>104</v>
      </c>
      <c r="H7" s="3" t="s">
        <v>109</v>
      </c>
      <c r="I7" s="3" t="s">
        <v>110</v>
      </c>
      <c r="J7" s="3" t="s">
        <v>111</v>
      </c>
      <c r="K7" s="3" t="s">
        <v>112</v>
      </c>
      <c r="L7" s="3" t="s">
        <v>113</v>
      </c>
      <c r="M7" s="3" t="s">
        <v>114</v>
      </c>
      <c r="N7" s="3" t="s">
        <v>115</v>
      </c>
      <c r="O7" s="3" t="s">
        <v>116</v>
      </c>
      <c r="P7" s="3" t="s">
        <v>117</v>
      </c>
      <c r="Q7" s="3" t="s">
        <v>118</v>
      </c>
      <c r="R7" s="3" t="s">
        <v>119</v>
      </c>
      <c r="S7" s="3" t="s">
        <v>120</v>
      </c>
    </row>
    <row r="8" spans="1:19" x14ac:dyDescent="0.25">
      <c r="A8" s="2" t="s">
        <v>9</v>
      </c>
      <c r="B8" s="9" t="s">
        <v>93</v>
      </c>
      <c r="C8" s="4">
        <v>1</v>
      </c>
      <c r="E8" s="11" t="str">
        <f>IF(B8="","",(IF($B8&lt;&gt;0,"Exempt - Headcount")))</f>
        <v>Exempt - Headcount</v>
      </c>
      <c r="F8" s="11">
        <f ca="1">IF(E8="","",$E$5)</f>
        <v>2016</v>
      </c>
      <c r="G8" s="11" t="str">
        <f t="shared" ref="G8:G11" si="0">IF(E8="","",A8)</f>
        <v>001295</v>
      </c>
      <c r="H8" s="13">
        <f>IF(G8="","",(IF($C8=0,0,$C8)))</f>
        <v>1</v>
      </c>
      <c r="I8" s="13">
        <f t="shared" ref="I8" si="1">IF(H8="","",(IF($C8=0,0,$C8)))</f>
        <v>1</v>
      </c>
      <c r="J8" s="13">
        <f t="shared" ref="J8" si="2">IF(I8="","",(IF($C8=0,0,$C8)))</f>
        <v>1</v>
      </c>
      <c r="K8" s="13">
        <f t="shared" ref="K8" si="3">IF(J8="","",(IF($C8=0,0,$C8)))</f>
        <v>1</v>
      </c>
      <c r="L8" s="13">
        <f t="shared" ref="L8" si="4">IF(K8="","",(IF($C8=0,0,$C8)))</f>
        <v>1</v>
      </c>
      <c r="M8" s="13">
        <f t="shared" ref="M8" si="5">IF(L8="","",(IF($C8=0,0,$C8)))</f>
        <v>1</v>
      </c>
      <c r="N8" s="13">
        <f t="shared" ref="N8" si="6">IF(M8="","",(IF($C8=0,0,$C8)))</f>
        <v>1</v>
      </c>
      <c r="O8" s="13">
        <f t="shared" ref="O8" si="7">IF(N8="","",(IF($C8=0,0,$C8)))</f>
        <v>1</v>
      </c>
      <c r="P8" s="13">
        <f t="shared" ref="P8" si="8">IF(O8="","",(IF($C8=0,0,$C8)))</f>
        <v>1</v>
      </c>
      <c r="Q8" s="13">
        <f t="shared" ref="Q8" si="9">IF(P8="","",(IF($C8=0,0,$C8)))</f>
        <v>1</v>
      </c>
      <c r="R8" s="13">
        <f t="shared" ref="R8" si="10">IF(Q8="","",(IF($C8=0,0,$C8)))</f>
        <v>1</v>
      </c>
      <c r="S8" s="13">
        <f t="shared" ref="S8" si="11">IF(R8="","",(IF($C8=0,0,$C8)))</f>
        <v>1</v>
      </c>
    </row>
    <row r="9" spans="1:19" x14ac:dyDescent="0.25">
      <c r="A9" s="2" t="s">
        <v>9</v>
      </c>
      <c r="B9" s="6" t="s">
        <v>92</v>
      </c>
      <c r="C9" s="4">
        <v>44.9375</v>
      </c>
      <c r="E9" s="10" t="str">
        <f>IF(B9="","",(IF($B9&lt;&gt;0,"Exempt - Avg Hourly Rate")))</f>
        <v>Exempt - Avg Hourly Rate</v>
      </c>
      <c r="F9" s="11">
        <f t="shared" ref="F9:F12" ca="1" si="12">IF(E9="","",$E$5)</f>
        <v>2016</v>
      </c>
      <c r="G9" s="11" t="str">
        <f t="shared" si="0"/>
        <v>001295</v>
      </c>
      <c r="H9" s="12">
        <f>IF(G9="","",(IF(C9=0,0,C9)*$G$4*$H$4*$I$4*$J$4))</f>
        <v>44.9375</v>
      </c>
      <c r="I9" s="12">
        <f t="shared" ref="I9" si="13">IF(H9="","",(+H9))</f>
        <v>44.9375</v>
      </c>
      <c r="J9" s="12">
        <f t="shared" ref="J9" si="14">IF(I9="","",(+I9*$J$6))</f>
        <v>46.285625000000003</v>
      </c>
      <c r="K9" s="12">
        <f t="shared" ref="K9" si="15">IF(J9="","",+J9)</f>
        <v>46.285625000000003</v>
      </c>
      <c r="L9" s="12">
        <f t="shared" ref="L9" si="16">IF(K9="","",+K9)</f>
        <v>46.285625000000003</v>
      </c>
      <c r="M9" s="12">
        <f t="shared" ref="M9" si="17">IF(L9="","",+L9)</f>
        <v>46.285625000000003</v>
      </c>
      <c r="N9" s="12">
        <f t="shared" ref="N9" si="18">IF(M9="","",+M9)</f>
        <v>46.285625000000003</v>
      </c>
      <c r="O9" s="12">
        <f t="shared" ref="O9" si="19">IF(N9="","",+N9)</f>
        <v>46.285625000000003</v>
      </c>
      <c r="P9" s="12">
        <f t="shared" ref="P9" si="20">IF(O9="","",+O9)</f>
        <v>46.285625000000003</v>
      </c>
      <c r="Q9" s="12">
        <f t="shared" ref="Q9" si="21">IF(P9="","",+P9)</f>
        <v>46.285625000000003</v>
      </c>
      <c r="R9" s="12">
        <f t="shared" ref="R9" si="22">IF(Q9="","",+Q9)</f>
        <v>46.285625000000003</v>
      </c>
      <c r="S9" s="12">
        <f t="shared" ref="S9" si="23">IF(R9="","",+R9)</f>
        <v>46.285625000000003</v>
      </c>
    </row>
    <row r="10" spans="1:19" x14ac:dyDescent="0.25">
      <c r="A10" s="2" t="s">
        <v>9</v>
      </c>
      <c r="B10" s="53" t="s">
        <v>94</v>
      </c>
      <c r="C10" s="4">
        <v>200</v>
      </c>
      <c r="D10" s="34"/>
      <c r="E10" s="10" t="str">
        <f>IF(B10="","",(IF($B10&lt;&gt;0,"Exempt - Vacation Hours")))</f>
        <v>Exempt - Vacation Hours</v>
      </c>
      <c r="F10" s="11">
        <f t="shared" ca="1" si="12"/>
        <v>2016</v>
      </c>
      <c r="G10" s="11" t="str">
        <f t="shared" si="0"/>
        <v>001295</v>
      </c>
      <c r="H10" s="33">
        <f>IF(G10="","",($C10*'VACSICK EST'!C$50))</f>
        <v>8.4637065748272864</v>
      </c>
      <c r="I10" s="33">
        <f>IF(H10="","",($C10*'VACSICK EST'!D$50))</f>
        <v>9.019186694810994</v>
      </c>
      <c r="J10" s="33">
        <f>IF(I10="","",($C10*'VACSICK EST'!E$50))</f>
        <v>9.5746668147946981</v>
      </c>
      <c r="K10" s="33">
        <f>IF(J10="","",($C10*'VACSICK EST'!F$50))</f>
        <v>13.920084926738344</v>
      </c>
      <c r="L10" s="33">
        <f>IF(K10="","",($C10*'VACSICK EST'!G$50))</f>
        <v>17.388585089267714</v>
      </c>
      <c r="M10" s="33">
        <f>IF(L10="","",($C10*'VACSICK EST'!H$50))</f>
        <v>19.643752083050451</v>
      </c>
      <c r="N10" s="33">
        <f>IF(M10="","",($C10*'VACSICK EST'!I$50))</f>
        <v>22.73436117728868</v>
      </c>
      <c r="O10" s="33">
        <f>IF(N10="","",($C10*'VACSICK EST'!J$50))</f>
        <v>15.390831697752979</v>
      </c>
      <c r="P10" s="33">
        <f>IF(O10="","",($C10*'VACSICK EST'!K$50))</f>
        <v>13.703818000024686</v>
      </c>
      <c r="Q10" s="33">
        <f>IF(P10="","",($C10*'VACSICK EST'!L$50))</f>
        <v>18.087749400287205</v>
      </c>
      <c r="R10" s="33">
        <f>IF(Q10="","",($C10*'VACSICK EST'!M$50))</f>
        <v>17.34151329243354</v>
      </c>
      <c r="S10" s="33">
        <f>IF(R10="","",($C10*'VACSICK EST'!N$50))</f>
        <v>34.731744248723423</v>
      </c>
    </row>
    <row r="11" spans="1:19" x14ac:dyDescent="0.25">
      <c r="A11" s="2" t="s">
        <v>9</v>
      </c>
      <c r="B11" s="9" t="s">
        <v>95</v>
      </c>
      <c r="C11" s="4">
        <v>40</v>
      </c>
      <c r="D11" s="6"/>
      <c r="E11" s="10" t="str">
        <f>IF(B11="","",(IF($B11&lt;&gt;0,"Exempt - Sick Time Hours")))</f>
        <v>Exempt - Sick Time Hours</v>
      </c>
      <c r="F11" s="11">
        <f t="shared" ca="1" si="12"/>
        <v>2016</v>
      </c>
      <c r="G11" s="11" t="str">
        <f t="shared" si="0"/>
        <v>001295</v>
      </c>
      <c r="H11" s="33">
        <f>IF(G11="","",($C11*'VACSICK EST'!C$30))</f>
        <v>5.0206297898724825</v>
      </c>
      <c r="I11" s="33">
        <f>IF(H11="","",($C11*'VACSICK EST'!D$30))</f>
        <v>4.3254628595396252</v>
      </c>
      <c r="J11" s="33">
        <f>IF(I11="","",($C11*'VACSICK EST'!E$30))</f>
        <v>3.9866328079765485</v>
      </c>
      <c r="K11" s="33">
        <f>IF(J11="","",($C11*'VACSICK EST'!F$30))</f>
        <v>3.5312729378188501</v>
      </c>
      <c r="L11" s="33">
        <f>IF(K11="","",($C11*'VACSICK EST'!G$30))</f>
        <v>2.9281992131045897</v>
      </c>
      <c r="M11" s="33">
        <f>IF(L11="","",($C11*'VACSICK EST'!H$30))</f>
        <v>2.7179349238407422</v>
      </c>
      <c r="N11" s="33">
        <f>IF(M11="","",($C11*'VACSICK EST'!I$30))</f>
        <v>2.9145220043493527</v>
      </c>
      <c r="O11" s="33">
        <f>IF(N11="","",($C11*'VACSICK EST'!J$30))</f>
        <v>3.1324455305161325</v>
      </c>
      <c r="P11" s="33">
        <f>IF(O11="","",($C11*'VACSICK EST'!K$30))</f>
        <v>2.8900853913733289</v>
      </c>
      <c r="Q11" s="33">
        <f>IF(P11="","",($C11*'VACSICK EST'!L$30))</f>
        <v>2.8559835508769371</v>
      </c>
      <c r="R11" s="33">
        <f>IF(Q11="","",($C11*'VACSICK EST'!M$30))</f>
        <v>2.6623142749027777</v>
      </c>
      <c r="S11" s="33">
        <f>IF(R11="","",($C11*'VACSICK EST'!N$30))</f>
        <v>3.0345167158286337</v>
      </c>
    </row>
    <row r="12" spans="1:19" x14ac:dyDescent="0.25">
      <c r="A12" s="2" t="s">
        <v>11</v>
      </c>
      <c r="B12" s="9" t="s">
        <v>93</v>
      </c>
      <c r="C12" s="4">
        <v>1</v>
      </c>
      <c r="E12" s="11" t="str">
        <f t="shared" ref="E12" si="24">IF(B12="","",(IF($B12&lt;&gt;0,"Exempt - Headcount")))</f>
        <v>Exempt - Headcount</v>
      </c>
      <c r="F12" s="11">
        <f t="shared" ca="1" si="12"/>
        <v>2016</v>
      </c>
      <c r="G12" s="11" t="str">
        <f t="shared" ref="G12:G75" si="25">IF(E12="","",A12)</f>
        <v>001320</v>
      </c>
      <c r="H12" s="13">
        <f t="shared" ref="H12" si="26">IF(G12="","",(IF($C12=0,0,$C12)))</f>
        <v>1</v>
      </c>
      <c r="I12" s="13">
        <f t="shared" ref="I12" si="27">IF(H12="","",(IF($C12=0,0,$C12)))</f>
        <v>1</v>
      </c>
      <c r="J12" s="13">
        <f t="shared" ref="J12" si="28">IF(I12="","",(IF($C12=0,0,$C12)))</f>
        <v>1</v>
      </c>
      <c r="K12" s="13">
        <f t="shared" ref="K12" si="29">IF(J12="","",(IF($C12=0,0,$C12)))</f>
        <v>1</v>
      </c>
      <c r="L12" s="13">
        <f t="shared" ref="L12" si="30">IF(K12="","",(IF($C12=0,0,$C12)))</f>
        <v>1</v>
      </c>
      <c r="M12" s="13">
        <f t="shared" ref="M12" si="31">IF(L12="","",(IF($C12=0,0,$C12)))</f>
        <v>1</v>
      </c>
      <c r="N12" s="13">
        <f t="shared" ref="N12" si="32">IF(M12="","",(IF($C12=0,0,$C12)))</f>
        <v>1</v>
      </c>
      <c r="O12" s="13">
        <f t="shared" ref="O12" si="33">IF(N12="","",(IF($C12=0,0,$C12)))</f>
        <v>1</v>
      </c>
      <c r="P12" s="13">
        <f t="shared" ref="P12" si="34">IF(O12="","",(IF($C12=0,0,$C12)))</f>
        <v>1</v>
      </c>
      <c r="Q12" s="13">
        <f t="shared" ref="Q12" si="35">IF(P12="","",(IF($C12=0,0,$C12)))</f>
        <v>1</v>
      </c>
      <c r="R12" s="13">
        <f t="shared" ref="R12" si="36">IF(Q12="","",(IF($C12=0,0,$C12)))</f>
        <v>1</v>
      </c>
      <c r="S12" s="13">
        <f t="shared" ref="S12" si="37">IF(R12="","",(IF($C12=0,0,$C12)))</f>
        <v>1</v>
      </c>
    </row>
    <row r="13" spans="1:19" x14ac:dyDescent="0.25">
      <c r="A13" s="2" t="s">
        <v>11</v>
      </c>
      <c r="B13" s="6" t="s">
        <v>92</v>
      </c>
      <c r="C13" s="4">
        <v>33.711537999999997</v>
      </c>
      <c r="E13" s="10" t="str">
        <f t="shared" ref="E13" si="38">IF(B13="","",(IF($B13&lt;&gt;0,"Exempt - Avg Hourly Rate")))</f>
        <v>Exempt - Avg Hourly Rate</v>
      </c>
      <c r="F13" s="11">
        <f t="shared" ref="F13:F76" ca="1" si="39">IF(E13="","",$E$5)</f>
        <v>2016</v>
      </c>
      <c r="G13" s="11" t="str">
        <f t="shared" si="25"/>
        <v>001320</v>
      </c>
      <c r="H13" s="12">
        <f t="shared" ref="H13" si="40">IF(G13="","",(IF(C13=0,0,C13)*$G$4*$H$4*$I$4*$J$4))</f>
        <v>33.711537999999997</v>
      </c>
      <c r="I13" s="12">
        <f t="shared" ref="I13" si="41">IF(H13="","",(+H13))</f>
        <v>33.711537999999997</v>
      </c>
      <c r="J13" s="12">
        <f t="shared" ref="J13" si="42">IF(I13="","",(+I13*$J$6))</f>
        <v>34.722884139999998</v>
      </c>
      <c r="K13" s="12">
        <f t="shared" ref="K13" si="43">IF(J13="","",+J13)</f>
        <v>34.722884139999998</v>
      </c>
      <c r="L13" s="12">
        <f t="shared" ref="L13" si="44">IF(K13="","",+K13)</f>
        <v>34.722884139999998</v>
      </c>
      <c r="M13" s="12">
        <f t="shared" ref="M13" si="45">IF(L13="","",+L13)</f>
        <v>34.722884139999998</v>
      </c>
      <c r="N13" s="12">
        <f t="shared" ref="N13" si="46">IF(M13="","",+M13)</f>
        <v>34.722884139999998</v>
      </c>
      <c r="O13" s="12">
        <f t="shared" ref="O13" si="47">IF(N13="","",+N13)</f>
        <v>34.722884139999998</v>
      </c>
      <c r="P13" s="12">
        <f t="shared" ref="P13" si="48">IF(O13="","",+O13)</f>
        <v>34.722884139999998</v>
      </c>
      <c r="Q13" s="12">
        <f t="shared" ref="Q13" si="49">IF(P13="","",+P13)</f>
        <v>34.722884139999998</v>
      </c>
      <c r="R13" s="12">
        <f t="shared" ref="R13" si="50">IF(Q13="","",+Q13)</f>
        <v>34.722884139999998</v>
      </c>
      <c r="S13" s="12">
        <f t="shared" ref="S13" si="51">IF(R13="","",+R13)</f>
        <v>34.722884139999998</v>
      </c>
    </row>
    <row r="14" spans="1:19" x14ac:dyDescent="0.25">
      <c r="A14" s="2" t="s">
        <v>11</v>
      </c>
      <c r="B14" s="9" t="s">
        <v>94</v>
      </c>
      <c r="C14" s="4">
        <v>200</v>
      </c>
      <c r="D14" s="34"/>
      <c r="E14" s="10" t="str">
        <f t="shared" ref="E14" si="52">IF(B14="","",(IF($B14&lt;&gt;0,"Exempt - Vacation Hours")))</f>
        <v>Exempt - Vacation Hours</v>
      </c>
      <c r="F14" s="11">
        <f t="shared" ca="1" si="39"/>
        <v>2016</v>
      </c>
      <c r="G14" s="11" t="str">
        <f t="shared" si="25"/>
        <v>001320</v>
      </c>
      <c r="H14" s="33">
        <f>IF(G14="","",($C14*'VACSICK EST'!C$50))</f>
        <v>8.4637065748272864</v>
      </c>
      <c r="I14" s="33">
        <f>IF(H14="","",($C14*'VACSICK EST'!D$50))</f>
        <v>9.019186694810994</v>
      </c>
      <c r="J14" s="33">
        <f>IF(I14="","",($C14*'VACSICK EST'!E$50))</f>
        <v>9.5746668147946981</v>
      </c>
      <c r="K14" s="33">
        <f>IF(J14="","",($C14*'VACSICK EST'!F$50))</f>
        <v>13.920084926738344</v>
      </c>
      <c r="L14" s="33">
        <f>IF(K14="","",($C14*'VACSICK EST'!G$50))</f>
        <v>17.388585089267714</v>
      </c>
      <c r="M14" s="33">
        <f>IF(L14="","",($C14*'VACSICK EST'!H$50))</f>
        <v>19.643752083050451</v>
      </c>
      <c r="N14" s="33">
        <f>IF(M14="","",($C14*'VACSICK EST'!I$50))</f>
        <v>22.73436117728868</v>
      </c>
      <c r="O14" s="33">
        <f>IF(N14="","",($C14*'VACSICK EST'!J$50))</f>
        <v>15.390831697752979</v>
      </c>
      <c r="P14" s="33">
        <f>IF(O14="","",($C14*'VACSICK EST'!K$50))</f>
        <v>13.703818000024686</v>
      </c>
      <c r="Q14" s="33">
        <f>IF(P14="","",($C14*'VACSICK EST'!L$50))</f>
        <v>18.087749400287205</v>
      </c>
      <c r="R14" s="33">
        <f>IF(Q14="","",($C14*'VACSICK EST'!M$50))</f>
        <v>17.34151329243354</v>
      </c>
      <c r="S14" s="33">
        <f>IF(R14="","",($C14*'VACSICK EST'!N$50))</f>
        <v>34.731744248723423</v>
      </c>
    </row>
    <row r="15" spans="1:19" x14ac:dyDescent="0.25">
      <c r="A15" s="2" t="s">
        <v>11</v>
      </c>
      <c r="B15" s="9" t="s">
        <v>95</v>
      </c>
      <c r="C15" s="4">
        <v>40</v>
      </c>
      <c r="E15" s="10" t="str">
        <f t="shared" ref="E15" si="53">IF(B15="","",(IF($B15&lt;&gt;0,"Exempt - Sick Time Hours")))</f>
        <v>Exempt - Sick Time Hours</v>
      </c>
      <c r="F15" s="11">
        <f t="shared" ca="1" si="39"/>
        <v>2016</v>
      </c>
      <c r="G15" s="11" t="str">
        <f t="shared" si="25"/>
        <v>001320</v>
      </c>
      <c r="H15" s="33">
        <f>IF(G15="","",($C15*'VACSICK EST'!C$30))</f>
        <v>5.0206297898724825</v>
      </c>
      <c r="I15" s="33">
        <f>IF(H15="","",($C15*'VACSICK EST'!D$30))</f>
        <v>4.3254628595396252</v>
      </c>
      <c r="J15" s="33">
        <f>IF(I15="","",($C15*'VACSICK EST'!E$30))</f>
        <v>3.9866328079765485</v>
      </c>
      <c r="K15" s="33">
        <f>IF(J15="","",($C15*'VACSICK EST'!F$30))</f>
        <v>3.5312729378188501</v>
      </c>
      <c r="L15" s="33">
        <f>IF(K15="","",($C15*'VACSICK EST'!G$30))</f>
        <v>2.9281992131045897</v>
      </c>
      <c r="M15" s="33">
        <f>IF(L15="","",($C15*'VACSICK EST'!H$30))</f>
        <v>2.7179349238407422</v>
      </c>
      <c r="N15" s="33">
        <f>IF(M15="","",($C15*'VACSICK EST'!I$30))</f>
        <v>2.9145220043493527</v>
      </c>
      <c r="O15" s="33">
        <f>IF(N15="","",($C15*'VACSICK EST'!J$30))</f>
        <v>3.1324455305161325</v>
      </c>
      <c r="P15" s="33">
        <f>IF(O15="","",($C15*'VACSICK EST'!K$30))</f>
        <v>2.8900853913733289</v>
      </c>
      <c r="Q15" s="33">
        <f>IF(P15="","",($C15*'VACSICK EST'!L$30))</f>
        <v>2.8559835508769371</v>
      </c>
      <c r="R15" s="33">
        <f>IF(Q15="","",($C15*'VACSICK EST'!M$30))</f>
        <v>2.6623142749027777</v>
      </c>
      <c r="S15" s="33">
        <f>IF(R15="","",($C15*'VACSICK EST'!N$30))</f>
        <v>3.0345167158286337</v>
      </c>
    </row>
    <row r="16" spans="1:19" x14ac:dyDescent="0.25">
      <c r="A16" s="2" t="s">
        <v>12</v>
      </c>
      <c r="B16" s="9" t="s">
        <v>93</v>
      </c>
      <c r="C16" s="4">
        <v>1</v>
      </c>
      <c r="E16" s="11" t="str">
        <f t="shared" ref="E16" si="54">IF(B16="","",(IF($B16&lt;&gt;0,"Exempt - Headcount")))</f>
        <v>Exempt - Headcount</v>
      </c>
      <c r="F16" s="11">
        <f t="shared" ca="1" si="39"/>
        <v>2016</v>
      </c>
      <c r="G16" s="11" t="str">
        <f t="shared" si="25"/>
        <v>001345</v>
      </c>
      <c r="H16" s="13">
        <f t="shared" ref="H16" si="55">IF(G16="","",(IF($C16=0,0,$C16)))</f>
        <v>1</v>
      </c>
      <c r="I16" s="13">
        <f t="shared" ref="I16" si="56">IF(H16="","",(IF($C16=0,0,$C16)))</f>
        <v>1</v>
      </c>
      <c r="J16" s="13">
        <f t="shared" ref="J16" si="57">IF(I16="","",(IF($C16=0,0,$C16)))</f>
        <v>1</v>
      </c>
      <c r="K16" s="13">
        <f t="shared" ref="K16" si="58">IF(J16="","",(IF($C16=0,0,$C16)))</f>
        <v>1</v>
      </c>
      <c r="L16" s="13">
        <f t="shared" ref="L16" si="59">IF(K16="","",(IF($C16=0,0,$C16)))</f>
        <v>1</v>
      </c>
      <c r="M16" s="13">
        <f t="shared" ref="M16" si="60">IF(L16="","",(IF($C16=0,0,$C16)))</f>
        <v>1</v>
      </c>
      <c r="N16" s="13">
        <f t="shared" ref="N16" si="61">IF(M16="","",(IF($C16=0,0,$C16)))</f>
        <v>1</v>
      </c>
      <c r="O16" s="13">
        <f t="shared" ref="O16" si="62">IF(N16="","",(IF($C16=0,0,$C16)))</f>
        <v>1</v>
      </c>
      <c r="P16" s="13">
        <f t="shared" ref="P16" si="63">IF(O16="","",(IF($C16=0,0,$C16)))</f>
        <v>1</v>
      </c>
      <c r="Q16" s="13">
        <f t="shared" ref="Q16" si="64">IF(P16="","",(IF($C16=0,0,$C16)))</f>
        <v>1</v>
      </c>
      <c r="R16" s="13">
        <f t="shared" ref="R16" si="65">IF(Q16="","",(IF($C16=0,0,$C16)))</f>
        <v>1</v>
      </c>
      <c r="S16" s="13">
        <f t="shared" ref="S16" si="66">IF(R16="","",(IF($C16=0,0,$C16)))</f>
        <v>1</v>
      </c>
    </row>
    <row r="17" spans="1:19" x14ac:dyDescent="0.25">
      <c r="A17" s="2" t="s">
        <v>12</v>
      </c>
      <c r="B17" s="6" t="s">
        <v>92</v>
      </c>
      <c r="C17" s="4">
        <v>44.956730999999998</v>
      </c>
      <c r="E17" s="10" t="str">
        <f t="shared" ref="E17" si="67">IF(B17="","",(IF($B17&lt;&gt;0,"Exempt - Avg Hourly Rate")))</f>
        <v>Exempt - Avg Hourly Rate</v>
      </c>
      <c r="F17" s="11">
        <f t="shared" ca="1" si="39"/>
        <v>2016</v>
      </c>
      <c r="G17" s="11" t="str">
        <f t="shared" si="25"/>
        <v>001345</v>
      </c>
      <c r="H17" s="12">
        <f t="shared" ref="H17" si="68">IF(G17="","",(IF(C17=0,0,C17)*$G$4*$H$4*$I$4*$J$4))</f>
        <v>44.956730999999998</v>
      </c>
      <c r="I17" s="12">
        <f t="shared" ref="I17" si="69">IF(H17="","",(+H17))</f>
        <v>44.956730999999998</v>
      </c>
      <c r="J17" s="12">
        <f t="shared" ref="J17" si="70">IF(I17="","",(+I17*$J$6))</f>
        <v>46.305432930000002</v>
      </c>
      <c r="K17" s="12">
        <f t="shared" ref="K17" si="71">IF(J17="","",+J17)</f>
        <v>46.305432930000002</v>
      </c>
      <c r="L17" s="12">
        <f t="shared" ref="L17" si="72">IF(K17="","",+K17)</f>
        <v>46.305432930000002</v>
      </c>
      <c r="M17" s="12">
        <f t="shared" ref="M17" si="73">IF(L17="","",+L17)</f>
        <v>46.305432930000002</v>
      </c>
      <c r="N17" s="12">
        <f t="shared" ref="N17" si="74">IF(M17="","",+M17)</f>
        <v>46.305432930000002</v>
      </c>
      <c r="O17" s="12">
        <f t="shared" ref="O17" si="75">IF(N17="","",+N17)</f>
        <v>46.305432930000002</v>
      </c>
      <c r="P17" s="12">
        <f t="shared" ref="P17" si="76">IF(O17="","",+O17)</f>
        <v>46.305432930000002</v>
      </c>
      <c r="Q17" s="12">
        <f t="shared" ref="Q17" si="77">IF(P17="","",+P17)</f>
        <v>46.305432930000002</v>
      </c>
      <c r="R17" s="12">
        <f t="shared" ref="R17" si="78">IF(Q17="","",+Q17)</f>
        <v>46.305432930000002</v>
      </c>
      <c r="S17" s="12">
        <f t="shared" ref="S17" si="79">IF(R17="","",+R17)</f>
        <v>46.305432930000002</v>
      </c>
    </row>
    <row r="18" spans="1:19" x14ac:dyDescent="0.25">
      <c r="A18" s="2" t="s">
        <v>12</v>
      </c>
      <c r="B18" s="9" t="s">
        <v>94</v>
      </c>
      <c r="C18" s="4">
        <v>200</v>
      </c>
      <c r="D18" s="34"/>
      <c r="E18" s="10" t="str">
        <f t="shared" ref="E18" si="80">IF(B18="","",(IF($B18&lt;&gt;0,"Exempt - Vacation Hours")))</f>
        <v>Exempt - Vacation Hours</v>
      </c>
      <c r="F18" s="11">
        <f t="shared" ca="1" si="39"/>
        <v>2016</v>
      </c>
      <c r="G18" s="11" t="str">
        <f t="shared" si="25"/>
        <v>001345</v>
      </c>
      <c r="H18" s="33">
        <f>IF(G18="","",($C18*'VACSICK EST'!C$50))</f>
        <v>8.4637065748272864</v>
      </c>
      <c r="I18" s="33">
        <f>IF(H18="","",($C18*'VACSICK EST'!D$50))</f>
        <v>9.019186694810994</v>
      </c>
      <c r="J18" s="33">
        <f>IF(I18="","",($C18*'VACSICK EST'!E$50))</f>
        <v>9.5746668147946981</v>
      </c>
      <c r="K18" s="33">
        <f>IF(J18="","",($C18*'VACSICK EST'!F$50))</f>
        <v>13.920084926738344</v>
      </c>
      <c r="L18" s="33">
        <f>IF(K18="","",($C18*'VACSICK EST'!G$50))</f>
        <v>17.388585089267714</v>
      </c>
      <c r="M18" s="33">
        <f>IF(L18="","",($C18*'VACSICK EST'!H$50))</f>
        <v>19.643752083050451</v>
      </c>
      <c r="N18" s="33">
        <f>IF(M18="","",($C18*'VACSICK EST'!I$50))</f>
        <v>22.73436117728868</v>
      </c>
      <c r="O18" s="33">
        <f>IF(N18="","",($C18*'VACSICK EST'!J$50))</f>
        <v>15.390831697752979</v>
      </c>
      <c r="P18" s="33">
        <f>IF(O18="","",($C18*'VACSICK EST'!K$50))</f>
        <v>13.703818000024686</v>
      </c>
      <c r="Q18" s="33">
        <f>IF(P18="","",($C18*'VACSICK EST'!L$50))</f>
        <v>18.087749400287205</v>
      </c>
      <c r="R18" s="33">
        <f>IF(Q18="","",($C18*'VACSICK EST'!M$50))</f>
        <v>17.34151329243354</v>
      </c>
      <c r="S18" s="33">
        <f>IF(R18="","",($C18*'VACSICK EST'!N$50))</f>
        <v>34.731744248723423</v>
      </c>
    </row>
    <row r="19" spans="1:19" x14ac:dyDescent="0.25">
      <c r="A19" s="2" t="s">
        <v>12</v>
      </c>
      <c r="B19" s="9" t="s">
        <v>95</v>
      </c>
      <c r="C19" s="4">
        <v>40</v>
      </c>
      <c r="E19" s="10" t="str">
        <f t="shared" ref="E19" si="81">IF(B19="","",(IF($B19&lt;&gt;0,"Exempt - Sick Time Hours")))</f>
        <v>Exempt - Sick Time Hours</v>
      </c>
      <c r="F19" s="11">
        <f t="shared" ca="1" si="39"/>
        <v>2016</v>
      </c>
      <c r="G19" s="11" t="str">
        <f t="shared" si="25"/>
        <v>001345</v>
      </c>
      <c r="H19" s="33">
        <f>IF(G19="","",($C19*'VACSICK EST'!C$30))</f>
        <v>5.0206297898724825</v>
      </c>
      <c r="I19" s="33">
        <f>IF(H19="","",($C19*'VACSICK EST'!D$30))</f>
        <v>4.3254628595396252</v>
      </c>
      <c r="J19" s="33">
        <f>IF(I19="","",($C19*'VACSICK EST'!E$30))</f>
        <v>3.9866328079765485</v>
      </c>
      <c r="K19" s="33">
        <f>IF(J19="","",($C19*'VACSICK EST'!F$30))</f>
        <v>3.5312729378188501</v>
      </c>
      <c r="L19" s="33">
        <f>IF(K19="","",($C19*'VACSICK EST'!G$30))</f>
        <v>2.9281992131045897</v>
      </c>
      <c r="M19" s="33">
        <f>IF(L19="","",($C19*'VACSICK EST'!H$30))</f>
        <v>2.7179349238407422</v>
      </c>
      <c r="N19" s="33">
        <f>IF(M19="","",($C19*'VACSICK EST'!I$30))</f>
        <v>2.9145220043493527</v>
      </c>
      <c r="O19" s="33">
        <f>IF(N19="","",($C19*'VACSICK EST'!J$30))</f>
        <v>3.1324455305161325</v>
      </c>
      <c r="P19" s="33">
        <f>IF(O19="","",($C19*'VACSICK EST'!K$30))</f>
        <v>2.8900853913733289</v>
      </c>
      <c r="Q19" s="33">
        <f>IF(P19="","",($C19*'VACSICK EST'!L$30))</f>
        <v>2.8559835508769371</v>
      </c>
      <c r="R19" s="33">
        <f>IF(Q19="","",($C19*'VACSICK EST'!M$30))</f>
        <v>2.6623142749027777</v>
      </c>
      <c r="S19" s="33">
        <f>IF(R19="","",($C19*'VACSICK EST'!N$30))</f>
        <v>3.0345167158286337</v>
      </c>
    </row>
    <row r="20" spans="1:19" x14ac:dyDescent="0.25">
      <c r="A20" s="2" t="s">
        <v>13</v>
      </c>
      <c r="B20" s="9" t="s">
        <v>93</v>
      </c>
      <c r="C20" s="4">
        <v>4</v>
      </c>
      <c r="E20" s="11" t="str">
        <f t="shared" ref="E20" si="82">IF(B20="","",(IF($B20&lt;&gt;0,"Exempt - Headcount")))</f>
        <v>Exempt - Headcount</v>
      </c>
      <c r="F20" s="11">
        <f t="shared" ca="1" si="39"/>
        <v>2016</v>
      </c>
      <c r="G20" s="11" t="str">
        <f t="shared" si="25"/>
        <v>002030</v>
      </c>
      <c r="H20" s="13">
        <f t="shared" ref="H20" si="83">IF(G20="","",(IF($C20=0,0,$C20)))</f>
        <v>4</v>
      </c>
      <c r="I20" s="13">
        <f t="shared" ref="I20" si="84">IF(H20="","",(IF($C20=0,0,$C20)))</f>
        <v>4</v>
      </c>
      <c r="J20" s="13">
        <f t="shared" ref="J20" si="85">IF(I20="","",(IF($C20=0,0,$C20)))</f>
        <v>4</v>
      </c>
      <c r="K20" s="13">
        <f t="shared" ref="K20" si="86">IF(J20="","",(IF($C20=0,0,$C20)))</f>
        <v>4</v>
      </c>
      <c r="L20" s="13">
        <f t="shared" ref="L20" si="87">IF(K20="","",(IF($C20=0,0,$C20)))</f>
        <v>4</v>
      </c>
      <c r="M20" s="13">
        <f t="shared" ref="M20" si="88">IF(L20="","",(IF($C20=0,0,$C20)))</f>
        <v>4</v>
      </c>
      <c r="N20" s="13">
        <f t="shared" ref="N20" si="89">IF(M20="","",(IF($C20=0,0,$C20)))</f>
        <v>4</v>
      </c>
      <c r="O20" s="13">
        <f t="shared" ref="O20" si="90">IF(N20="","",(IF($C20=0,0,$C20)))</f>
        <v>4</v>
      </c>
      <c r="P20" s="13">
        <f t="shared" ref="P20" si="91">IF(O20="","",(IF($C20=0,0,$C20)))</f>
        <v>4</v>
      </c>
      <c r="Q20" s="13">
        <f t="shared" ref="Q20" si="92">IF(P20="","",(IF($C20=0,0,$C20)))</f>
        <v>4</v>
      </c>
      <c r="R20" s="13">
        <f t="shared" ref="R20" si="93">IF(Q20="","",(IF($C20=0,0,$C20)))</f>
        <v>4</v>
      </c>
      <c r="S20" s="13">
        <f t="shared" ref="S20" si="94">IF(R20="","",(IF($C20=0,0,$C20)))</f>
        <v>4</v>
      </c>
    </row>
    <row r="21" spans="1:19" x14ac:dyDescent="0.25">
      <c r="A21" s="2" t="s">
        <v>13</v>
      </c>
      <c r="B21" s="6" t="s">
        <v>92</v>
      </c>
      <c r="C21" s="4">
        <v>57.116586749999996</v>
      </c>
      <c r="E21" s="10" t="str">
        <f t="shared" ref="E21" si="95">IF(B21="","",(IF($B21&lt;&gt;0,"Exempt - Avg Hourly Rate")))</f>
        <v>Exempt - Avg Hourly Rate</v>
      </c>
      <c r="F21" s="11">
        <f t="shared" ca="1" si="39"/>
        <v>2016</v>
      </c>
      <c r="G21" s="11" t="str">
        <f t="shared" si="25"/>
        <v>002030</v>
      </c>
      <c r="H21" s="12">
        <f t="shared" ref="H21" si="96">IF(G21="","",(IF(C21=0,0,C21)*$G$4*$H$4*$I$4*$J$4))</f>
        <v>57.116586749999996</v>
      </c>
      <c r="I21" s="12">
        <f t="shared" ref="I21" si="97">IF(H21="","",(+H21))</f>
        <v>57.116586749999996</v>
      </c>
      <c r="J21" s="12">
        <f t="shared" ref="J21" si="98">IF(I21="","",(+I21*$J$6))</f>
        <v>58.830084352499995</v>
      </c>
      <c r="K21" s="12">
        <f t="shared" ref="K21" si="99">IF(J21="","",+J21)</f>
        <v>58.830084352499995</v>
      </c>
      <c r="L21" s="12">
        <f t="shared" ref="L21" si="100">IF(K21="","",+K21)</f>
        <v>58.830084352499995</v>
      </c>
      <c r="M21" s="12">
        <f t="shared" ref="M21" si="101">IF(L21="","",+L21)</f>
        <v>58.830084352499995</v>
      </c>
      <c r="N21" s="12">
        <f t="shared" ref="N21" si="102">IF(M21="","",+M21)</f>
        <v>58.830084352499995</v>
      </c>
      <c r="O21" s="12">
        <f t="shared" ref="O21" si="103">IF(N21="","",+N21)</f>
        <v>58.830084352499995</v>
      </c>
      <c r="P21" s="12">
        <f t="shared" ref="P21" si="104">IF(O21="","",+O21)</f>
        <v>58.830084352499995</v>
      </c>
      <c r="Q21" s="12">
        <f t="shared" ref="Q21" si="105">IF(P21="","",+P21)</f>
        <v>58.830084352499995</v>
      </c>
      <c r="R21" s="12">
        <f t="shared" ref="R21" si="106">IF(Q21="","",+Q21)</f>
        <v>58.830084352499995</v>
      </c>
      <c r="S21" s="12">
        <f t="shared" ref="S21" si="107">IF(R21="","",+R21)</f>
        <v>58.830084352499995</v>
      </c>
    </row>
    <row r="22" spans="1:19" x14ac:dyDescent="0.25">
      <c r="A22" s="2" t="s">
        <v>13</v>
      </c>
      <c r="B22" s="9" t="s">
        <v>94</v>
      </c>
      <c r="C22" s="4">
        <v>560</v>
      </c>
      <c r="D22" s="34"/>
      <c r="E22" s="10" t="str">
        <f t="shared" ref="E22" si="108">IF(B22="","",(IF($B22&lt;&gt;0,"Exempt - Vacation Hours")))</f>
        <v>Exempt - Vacation Hours</v>
      </c>
      <c r="F22" s="11">
        <f t="shared" ca="1" si="39"/>
        <v>2016</v>
      </c>
      <c r="G22" s="11" t="str">
        <f t="shared" si="25"/>
        <v>002030</v>
      </c>
      <c r="H22" s="33">
        <f>IF(G22="","",($C22*'VACSICK EST'!C$50))</f>
        <v>23.698378409516405</v>
      </c>
      <c r="I22" s="33">
        <f>IF(H22="","",($C22*'VACSICK EST'!D$50))</f>
        <v>25.253722745470782</v>
      </c>
      <c r="J22" s="33">
        <f>IF(I22="","",($C22*'VACSICK EST'!E$50))</f>
        <v>26.809067081425155</v>
      </c>
      <c r="K22" s="33">
        <f>IF(J22="","",($C22*'VACSICK EST'!F$50))</f>
        <v>38.976237794867359</v>
      </c>
      <c r="L22" s="33">
        <f>IF(K22="","",($C22*'VACSICK EST'!G$50))</f>
        <v>48.688038249949599</v>
      </c>
      <c r="M22" s="33">
        <f>IF(L22="","",($C22*'VACSICK EST'!H$50))</f>
        <v>55.00250583254126</v>
      </c>
      <c r="N22" s="33">
        <f>IF(M22="","",($C22*'VACSICK EST'!I$50))</f>
        <v>63.656211296408308</v>
      </c>
      <c r="O22" s="33">
        <f>IF(N22="","",($C22*'VACSICK EST'!J$50))</f>
        <v>43.094328753708346</v>
      </c>
      <c r="P22" s="33">
        <f>IF(O22="","",($C22*'VACSICK EST'!K$50))</f>
        <v>38.370690400069122</v>
      </c>
      <c r="Q22" s="33">
        <f>IF(P22="","",($C22*'VACSICK EST'!L$50))</f>
        <v>50.645698320804172</v>
      </c>
      <c r="R22" s="33">
        <f>IF(Q22="","",($C22*'VACSICK EST'!M$50))</f>
        <v>48.556237218813905</v>
      </c>
      <c r="S22" s="33">
        <f>IF(R22="","",($C22*'VACSICK EST'!N$50))</f>
        <v>97.248883896425582</v>
      </c>
    </row>
    <row r="23" spans="1:19" x14ac:dyDescent="0.25">
      <c r="A23" s="2" t="s">
        <v>13</v>
      </c>
      <c r="B23" s="9" t="s">
        <v>95</v>
      </c>
      <c r="C23" s="4">
        <v>160</v>
      </c>
      <c r="E23" s="10" t="str">
        <f t="shared" ref="E23" si="109">IF(B23="","",(IF($B23&lt;&gt;0,"Exempt - Sick Time Hours")))</f>
        <v>Exempt - Sick Time Hours</v>
      </c>
      <c r="F23" s="11">
        <f t="shared" ca="1" si="39"/>
        <v>2016</v>
      </c>
      <c r="G23" s="11" t="str">
        <f t="shared" si="25"/>
        <v>002030</v>
      </c>
      <c r="H23" s="33">
        <f>IF(G23="","",($C23*'VACSICK EST'!C$30))</f>
        <v>20.08251915948993</v>
      </c>
      <c r="I23" s="33">
        <f>IF(H23="","",($C23*'VACSICK EST'!D$30))</f>
        <v>17.301851438158501</v>
      </c>
      <c r="J23" s="33">
        <f>IF(I23="","",($C23*'VACSICK EST'!E$30))</f>
        <v>15.946531231906194</v>
      </c>
      <c r="K23" s="33">
        <f>IF(J23="","",($C23*'VACSICK EST'!F$30))</f>
        <v>14.1250917512754</v>
      </c>
      <c r="L23" s="33">
        <f>IF(K23="","",($C23*'VACSICK EST'!G$30))</f>
        <v>11.712796852418359</v>
      </c>
      <c r="M23" s="33">
        <f>IF(L23="","",($C23*'VACSICK EST'!H$30))</f>
        <v>10.871739695362969</v>
      </c>
      <c r="N23" s="33">
        <f>IF(M23="","",($C23*'VACSICK EST'!I$30))</f>
        <v>11.658088017397411</v>
      </c>
      <c r="O23" s="33">
        <f>IF(N23="","",($C23*'VACSICK EST'!J$30))</f>
        <v>12.52978212206453</v>
      </c>
      <c r="P23" s="33">
        <f>IF(O23="","",($C23*'VACSICK EST'!K$30))</f>
        <v>11.560341565493315</v>
      </c>
      <c r="Q23" s="33">
        <f>IF(P23="","",($C23*'VACSICK EST'!L$30))</f>
        <v>11.423934203507748</v>
      </c>
      <c r="R23" s="33">
        <f>IF(Q23="","",($C23*'VACSICK EST'!M$30))</f>
        <v>10.649257099611111</v>
      </c>
      <c r="S23" s="33">
        <f>IF(R23="","",($C23*'VACSICK EST'!N$30))</f>
        <v>12.138066863314535</v>
      </c>
    </row>
    <row r="24" spans="1:19" x14ac:dyDescent="0.25">
      <c r="A24" s="2" t="s">
        <v>16</v>
      </c>
      <c r="B24" s="9" t="s">
        <v>93</v>
      </c>
      <c r="C24" s="4">
        <v>1</v>
      </c>
      <c r="E24" s="11" t="str">
        <f t="shared" ref="E24" si="110">IF(B24="","",(IF($B24&lt;&gt;0,"Exempt - Headcount")))</f>
        <v>Exempt - Headcount</v>
      </c>
      <c r="F24" s="11">
        <f t="shared" ca="1" si="39"/>
        <v>2016</v>
      </c>
      <c r="G24" s="11" t="str">
        <f t="shared" si="25"/>
        <v>002120</v>
      </c>
      <c r="H24" s="13">
        <f t="shared" ref="H24" si="111">IF(G24="","",(IF($C24=0,0,$C24)))</f>
        <v>1</v>
      </c>
      <c r="I24" s="13">
        <f t="shared" ref="I24" si="112">IF(H24="","",(IF($C24=0,0,$C24)))</f>
        <v>1</v>
      </c>
      <c r="J24" s="13">
        <f t="shared" ref="J24" si="113">IF(I24="","",(IF($C24=0,0,$C24)))</f>
        <v>1</v>
      </c>
      <c r="K24" s="13">
        <f t="shared" ref="K24" si="114">IF(J24="","",(IF($C24=0,0,$C24)))</f>
        <v>1</v>
      </c>
      <c r="L24" s="13">
        <f t="shared" ref="L24" si="115">IF(K24="","",(IF($C24=0,0,$C24)))</f>
        <v>1</v>
      </c>
      <c r="M24" s="13">
        <f t="shared" ref="M24" si="116">IF(L24="","",(IF($C24=0,0,$C24)))</f>
        <v>1</v>
      </c>
      <c r="N24" s="13">
        <f t="shared" ref="N24" si="117">IF(M24="","",(IF($C24=0,0,$C24)))</f>
        <v>1</v>
      </c>
      <c r="O24" s="13">
        <f t="shared" ref="O24" si="118">IF(N24="","",(IF($C24=0,0,$C24)))</f>
        <v>1</v>
      </c>
      <c r="P24" s="13">
        <f t="shared" ref="P24" si="119">IF(O24="","",(IF($C24=0,0,$C24)))</f>
        <v>1</v>
      </c>
      <c r="Q24" s="13">
        <f t="shared" ref="Q24" si="120">IF(P24="","",(IF($C24=0,0,$C24)))</f>
        <v>1</v>
      </c>
      <c r="R24" s="13">
        <f t="shared" ref="R24" si="121">IF(Q24="","",(IF($C24=0,0,$C24)))</f>
        <v>1</v>
      </c>
      <c r="S24" s="13">
        <f t="shared" ref="S24" si="122">IF(R24="","",(IF($C24=0,0,$C24)))</f>
        <v>1</v>
      </c>
    </row>
    <row r="25" spans="1:19" x14ac:dyDescent="0.25">
      <c r="A25" s="2" t="s">
        <v>16</v>
      </c>
      <c r="B25" s="6" t="s">
        <v>92</v>
      </c>
      <c r="C25" s="4">
        <v>51.245192000000003</v>
      </c>
      <c r="E25" s="10" t="str">
        <f t="shared" ref="E25" si="123">IF(B25="","",(IF($B25&lt;&gt;0,"Exempt - Avg Hourly Rate")))</f>
        <v>Exempt - Avg Hourly Rate</v>
      </c>
      <c r="F25" s="11">
        <f t="shared" ca="1" si="39"/>
        <v>2016</v>
      </c>
      <c r="G25" s="11" t="str">
        <f t="shared" si="25"/>
        <v>002120</v>
      </c>
      <c r="H25" s="12">
        <f t="shared" ref="H25" si="124">IF(G25="","",(IF(C25=0,0,C25)*$G$4*$H$4*$I$4*$J$4))</f>
        <v>51.245192000000003</v>
      </c>
      <c r="I25" s="12">
        <f t="shared" ref="I25" si="125">IF(H25="","",(+H25))</f>
        <v>51.245192000000003</v>
      </c>
      <c r="J25" s="12">
        <f t="shared" ref="J25" si="126">IF(I25="","",(+I25*$J$6))</f>
        <v>52.782547760000007</v>
      </c>
      <c r="K25" s="12">
        <f t="shared" ref="K25" si="127">IF(J25="","",+J25)</f>
        <v>52.782547760000007</v>
      </c>
      <c r="L25" s="12">
        <f t="shared" ref="L25" si="128">IF(K25="","",+K25)</f>
        <v>52.782547760000007</v>
      </c>
      <c r="M25" s="12">
        <f t="shared" ref="M25" si="129">IF(L25="","",+L25)</f>
        <v>52.782547760000007</v>
      </c>
      <c r="N25" s="12">
        <f t="shared" ref="N25" si="130">IF(M25="","",+M25)</f>
        <v>52.782547760000007</v>
      </c>
      <c r="O25" s="12">
        <f t="shared" ref="O25" si="131">IF(N25="","",+N25)</f>
        <v>52.782547760000007</v>
      </c>
      <c r="P25" s="12">
        <f t="shared" ref="P25" si="132">IF(O25="","",+O25)</f>
        <v>52.782547760000007</v>
      </c>
      <c r="Q25" s="12">
        <f t="shared" ref="Q25" si="133">IF(P25="","",+P25)</f>
        <v>52.782547760000007</v>
      </c>
      <c r="R25" s="12">
        <f t="shared" ref="R25" si="134">IF(Q25="","",+Q25)</f>
        <v>52.782547760000007</v>
      </c>
      <c r="S25" s="12">
        <f t="shared" ref="S25" si="135">IF(R25="","",+R25)</f>
        <v>52.782547760000007</v>
      </c>
    </row>
    <row r="26" spans="1:19" x14ac:dyDescent="0.25">
      <c r="A26" s="2" t="s">
        <v>16</v>
      </c>
      <c r="B26" s="9" t="s">
        <v>94</v>
      </c>
      <c r="C26" s="4">
        <v>200</v>
      </c>
      <c r="D26" s="34"/>
      <c r="E26" s="10" t="str">
        <f t="shared" ref="E26" si="136">IF(B26="","",(IF($B26&lt;&gt;0,"Exempt - Vacation Hours")))</f>
        <v>Exempt - Vacation Hours</v>
      </c>
      <c r="F26" s="11">
        <f t="shared" ca="1" si="39"/>
        <v>2016</v>
      </c>
      <c r="G26" s="11" t="str">
        <f t="shared" si="25"/>
        <v>002120</v>
      </c>
      <c r="H26" s="33">
        <f>IF(G26="","",($C26*'VACSICK EST'!C$50))</f>
        <v>8.4637065748272864</v>
      </c>
      <c r="I26" s="33">
        <f>IF(H26="","",($C26*'VACSICK EST'!D$50))</f>
        <v>9.019186694810994</v>
      </c>
      <c r="J26" s="33">
        <f>IF(I26="","",($C26*'VACSICK EST'!E$50))</f>
        <v>9.5746668147946981</v>
      </c>
      <c r="K26" s="33">
        <f>IF(J26="","",($C26*'VACSICK EST'!F$50))</f>
        <v>13.920084926738344</v>
      </c>
      <c r="L26" s="33">
        <f>IF(K26="","",($C26*'VACSICK EST'!G$50))</f>
        <v>17.388585089267714</v>
      </c>
      <c r="M26" s="33">
        <f>IF(L26="","",($C26*'VACSICK EST'!H$50))</f>
        <v>19.643752083050451</v>
      </c>
      <c r="N26" s="33">
        <f>IF(M26="","",($C26*'VACSICK EST'!I$50))</f>
        <v>22.73436117728868</v>
      </c>
      <c r="O26" s="33">
        <f>IF(N26="","",($C26*'VACSICK EST'!J$50))</f>
        <v>15.390831697752979</v>
      </c>
      <c r="P26" s="33">
        <f>IF(O26="","",($C26*'VACSICK EST'!K$50))</f>
        <v>13.703818000024686</v>
      </c>
      <c r="Q26" s="33">
        <f>IF(P26="","",($C26*'VACSICK EST'!L$50))</f>
        <v>18.087749400287205</v>
      </c>
      <c r="R26" s="33">
        <f>IF(Q26="","",($C26*'VACSICK EST'!M$50))</f>
        <v>17.34151329243354</v>
      </c>
      <c r="S26" s="33">
        <f>IF(R26="","",($C26*'VACSICK EST'!N$50))</f>
        <v>34.731744248723423</v>
      </c>
    </row>
    <row r="27" spans="1:19" x14ac:dyDescent="0.25">
      <c r="A27" s="2" t="s">
        <v>16</v>
      </c>
      <c r="B27" s="9" t="s">
        <v>95</v>
      </c>
      <c r="C27" s="4">
        <v>40</v>
      </c>
      <c r="E27" s="10" t="str">
        <f t="shared" ref="E27" si="137">IF(B27="","",(IF($B27&lt;&gt;0,"Exempt - Sick Time Hours")))</f>
        <v>Exempt - Sick Time Hours</v>
      </c>
      <c r="F27" s="11">
        <f t="shared" ca="1" si="39"/>
        <v>2016</v>
      </c>
      <c r="G27" s="11" t="str">
        <f t="shared" si="25"/>
        <v>002120</v>
      </c>
      <c r="H27" s="33">
        <f>IF(G27="","",($C27*'VACSICK EST'!C$30))</f>
        <v>5.0206297898724825</v>
      </c>
      <c r="I27" s="33">
        <f>IF(H27="","",($C27*'VACSICK EST'!D$30))</f>
        <v>4.3254628595396252</v>
      </c>
      <c r="J27" s="33">
        <f>IF(I27="","",($C27*'VACSICK EST'!E$30))</f>
        <v>3.9866328079765485</v>
      </c>
      <c r="K27" s="33">
        <f>IF(J27="","",($C27*'VACSICK EST'!F$30))</f>
        <v>3.5312729378188501</v>
      </c>
      <c r="L27" s="33">
        <f>IF(K27="","",($C27*'VACSICK EST'!G$30))</f>
        <v>2.9281992131045897</v>
      </c>
      <c r="M27" s="33">
        <f>IF(L27="","",($C27*'VACSICK EST'!H$30))</f>
        <v>2.7179349238407422</v>
      </c>
      <c r="N27" s="33">
        <f>IF(M27="","",($C27*'VACSICK EST'!I$30))</f>
        <v>2.9145220043493527</v>
      </c>
      <c r="O27" s="33">
        <f>IF(N27="","",($C27*'VACSICK EST'!J$30))</f>
        <v>3.1324455305161325</v>
      </c>
      <c r="P27" s="33">
        <f>IF(O27="","",($C27*'VACSICK EST'!K$30))</f>
        <v>2.8900853913733289</v>
      </c>
      <c r="Q27" s="33">
        <f>IF(P27="","",($C27*'VACSICK EST'!L$30))</f>
        <v>2.8559835508769371</v>
      </c>
      <c r="R27" s="33">
        <f>IF(Q27="","",($C27*'VACSICK EST'!M$30))</f>
        <v>2.6623142749027777</v>
      </c>
      <c r="S27" s="33">
        <f>IF(R27="","",($C27*'VACSICK EST'!N$30))</f>
        <v>3.0345167158286337</v>
      </c>
    </row>
    <row r="28" spans="1:19" x14ac:dyDescent="0.25">
      <c r="A28" s="2" t="s">
        <v>17</v>
      </c>
      <c r="B28" s="9" t="s">
        <v>93</v>
      </c>
      <c r="C28" s="4">
        <v>11</v>
      </c>
      <c r="E28" s="11" t="str">
        <f t="shared" ref="E28" si="138">IF(B28="","",(IF($B28&lt;&gt;0,"Exempt - Headcount")))</f>
        <v>Exempt - Headcount</v>
      </c>
      <c r="F28" s="11">
        <f t="shared" ca="1" si="39"/>
        <v>2016</v>
      </c>
      <c r="G28" s="11" t="str">
        <f t="shared" si="25"/>
        <v>002280</v>
      </c>
      <c r="H28" s="13">
        <f t="shared" ref="H28" si="139">IF(G28="","",(IF($C28=0,0,$C28)))</f>
        <v>11</v>
      </c>
      <c r="I28" s="13">
        <f t="shared" ref="I28" si="140">IF(H28="","",(IF($C28=0,0,$C28)))</f>
        <v>11</v>
      </c>
      <c r="J28" s="13">
        <f t="shared" ref="J28" si="141">IF(I28="","",(IF($C28=0,0,$C28)))</f>
        <v>11</v>
      </c>
      <c r="K28" s="13">
        <f t="shared" ref="K28" si="142">IF(J28="","",(IF($C28=0,0,$C28)))</f>
        <v>11</v>
      </c>
      <c r="L28" s="13">
        <f t="shared" ref="L28" si="143">IF(K28="","",(IF($C28=0,0,$C28)))</f>
        <v>11</v>
      </c>
      <c r="M28" s="13">
        <f t="shared" ref="M28" si="144">IF(L28="","",(IF($C28=0,0,$C28)))</f>
        <v>11</v>
      </c>
      <c r="N28" s="13">
        <f t="shared" ref="N28" si="145">IF(M28="","",(IF($C28=0,0,$C28)))</f>
        <v>11</v>
      </c>
      <c r="O28" s="13">
        <f t="shared" ref="O28" si="146">IF(N28="","",(IF($C28=0,0,$C28)))</f>
        <v>11</v>
      </c>
      <c r="P28" s="13">
        <f t="shared" ref="P28" si="147">IF(O28="","",(IF($C28=0,0,$C28)))</f>
        <v>11</v>
      </c>
      <c r="Q28" s="13">
        <f t="shared" ref="Q28" si="148">IF(P28="","",(IF($C28=0,0,$C28)))</f>
        <v>11</v>
      </c>
      <c r="R28" s="13">
        <f t="shared" ref="R28" si="149">IF(Q28="","",(IF($C28=0,0,$C28)))</f>
        <v>11</v>
      </c>
      <c r="S28" s="13">
        <f t="shared" ref="S28" si="150">IF(R28="","",(IF($C28=0,0,$C28)))</f>
        <v>11</v>
      </c>
    </row>
    <row r="29" spans="1:19" x14ac:dyDescent="0.25">
      <c r="A29" s="2" t="s">
        <v>17</v>
      </c>
      <c r="B29" s="6" t="s">
        <v>92</v>
      </c>
      <c r="C29" s="4">
        <v>48.751311272727278</v>
      </c>
      <c r="E29" s="10" t="str">
        <f t="shared" ref="E29" si="151">IF(B29="","",(IF($B29&lt;&gt;0,"Exempt - Avg Hourly Rate")))</f>
        <v>Exempt - Avg Hourly Rate</v>
      </c>
      <c r="F29" s="11">
        <f t="shared" ca="1" si="39"/>
        <v>2016</v>
      </c>
      <c r="G29" s="11" t="str">
        <f t="shared" si="25"/>
        <v>002280</v>
      </c>
      <c r="H29" s="12">
        <f t="shared" ref="H29" si="152">IF(G29="","",(IF(C29=0,0,C29)*$G$4*$H$4*$I$4*$J$4))</f>
        <v>48.751311272727278</v>
      </c>
      <c r="I29" s="12">
        <f t="shared" ref="I29" si="153">IF(H29="","",(+H29))</f>
        <v>48.751311272727278</v>
      </c>
      <c r="J29" s="12">
        <f t="shared" ref="J29" si="154">IF(I29="","",(+I29*$J$6))</f>
        <v>50.213850610909098</v>
      </c>
      <c r="K29" s="12">
        <f t="shared" ref="K29" si="155">IF(J29="","",+J29)</f>
        <v>50.213850610909098</v>
      </c>
      <c r="L29" s="12">
        <f t="shared" ref="L29" si="156">IF(K29="","",+K29)</f>
        <v>50.213850610909098</v>
      </c>
      <c r="M29" s="12">
        <f t="shared" ref="M29" si="157">IF(L29="","",+L29)</f>
        <v>50.213850610909098</v>
      </c>
      <c r="N29" s="12">
        <f t="shared" ref="N29" si="158">IF(M29="","",+M29)</f>
        <v>50.213850610909098</v>
      </c>
      <c r="O29" s="12">
        <f t="shared" ref="O29" si="159">IF(N29="","",+N29)</f>
        <v>50.213850610909098</v>
      </c>
      <c r="P29" s="12">
        <f t="shared" ref="P29" si="160">IF(O29="","",+O29)</f>
        <v>50.213850610909098</v>
      </c>
      <c r="Q29" s="12">
        <f t="shared" ref="Q29" si="161">IF(P29="","",+P29)</f>
        <v>50.213850610909098</v>
      </c>
      <c r="R29" s="12">
        <f t="shared" ref="R29" si="162">IF(Q29="","",+Q29)</f>
        <v>50.213850610909098</v>
      </c>
      <c r="S29" s="12">
        <f t="shared" ref="S29" si="163">IF(R29="","",+R29)</f>
        <v>50.213850610909098</v>
      </c>
    </row>
    <row r="30" spans="1:19" x14ac:dyDescent="0.25">
      <c r="A30" s="2" t="s">
        <v>17</v>
      </c>
      <c r="B30" s="9" t="s">
        <v>94</v>
      </c>
      <c r="C30" s="4">
        <v>1960</v>
      </c>
      <c r="D30" s="34"/>
      <c r="E30" s="10" t="str">
        <f t="shared" ref="E30" si="164">IF(B30="","",(IF($B30&lt;&gt;0,"Exempt - Vacation Hours")))</f>
        <v>Exempt - Vacation Hours</v>
      </c>
      <c r="F30" s="11">
        <f t="shared" ca="1" si="39"/>
        <v>2016</v>
      </c>
      <c r="G30" s="11" t="str">
        <f t="shared" si="25"/>
        <v>002280</v>
      </c>
      <c r="H30" s="33">
        <f>IF(G30="","",($C30*'VACSICK EST'!C$50))</f>
        <v>82.944324433307415</v>
      </c>
      <c r="I30" s="33">
        <f>IF(H30="","",($C30*'VACSICK EST'!D$50))</f>
        <v>88.388029609147736</v>
      </c>
      <c r="J30" s="33">
        <f>IF(I30="","",($C30*'VACSICK EST'!E$50))</f>
        <v>93.831734784988043</v>
      </c>
      <c r="K30" s="33">
        <f>IF(J30="","",($C30*'VACSICK EST'!F$50))</f>
        <v>136.41683228203576</v>
      </c>
      <c r="L30" s="33">
        <f>IF(K30="","",($C30*'VACSICK EST'!G$50))</f>
        <v>170.40813387482359</v>
      </c>
      <c r="M30" s="33">
        <f>IF(L30="","",($C30*'VACSICK EST'!H$50))</f>
        <v>192.50877041389441</v>
      </c>
      <c r="N30" s="33">
        <f>IF(M30="","",($C30*'VACSICK EST'!I$50))</f>
        <v>222.79673953742906</v>
      </c>
      <c r="O30" s="33">
        <f>IF(N30="","",($C30*'VACSICK EST'!J$50))</f>
        <v>150.83015063797919</v>
      </c>
      <c r="P30" s="33">
        <f>IF(O30="","",($C30*'VACSICK EST'!K$50))</f>
        <v>134.29741640024193</v>
      </c>
      <c r="Q30" s="33">
        <f>IF(P30="","",($C30*'VACSICK EST'!L$50))</f>
        <v>177.2599441228146</v>
      </c>
      <c r="R30" s="33">
        <f>IF(Q30="","",($C30*'VACSICK EST'!M$50))</f>
        <v>169.94683026584869</v>
      </c>
      <c r="S30" s="33">
        <f>IF(R30="","",($C30*'VACSICK EST'!N$50))</f>
        <v>340.37109363748954</v>
      </c>
    </row>
    <row r="31" spans="1:19" x14ac:dyDescent="0.25">
      <c r="A31" s="2" t="s">
        <v>17</v>
      </c>
      <c r="B31" s="9" t="s">
        <v>95</v>
      </c>
      <c r="C31" s="4">
        <v>440</v>
      </c>
      <c r="D31" s="34"/>
      <c r="E31" s="10" t="str">
        <f t="shared" ref="E31" si="165">IF(B31="","",(IF($B31&lt;&gt;0,"Exempt - Sick Time Hours")))</f>
        <v>Exempt - Sick Time Hours</v>
      </c>
      <c r="F31" s="11">
        <f t="shared" ca="1" si="39"/>
        <v>2016</v>
      </c>
      <c r="G31" s="11" t="str">
        <f t="shared" si="25"/>
        <v>002280</v>
      </c>
      <c r="H31" s="33">
        <f>IF(G31="","",($C31*'VACSICK EST'!C$30))</f>
        <v>55.226927688597307</v>
      </c>
      <c r="I31" s="33">
        <f>IF(H31="","",($C31*'VACSICK EST'!D$30))</f>
        <v>47.580091454935875</v>
      </c>
      <c r="J31" s="33">
        <f>IF(I31="","",($C31*'VACSICK EST'!E$30))</f>
        <v>43.852960887742036</v>
      </c>
      <c r="K31" s="33">
        <f>IF(J31="","",($C31*'VACSICK EST'!F$30))</f>
        <v>38.844002316007348</v>
      </c>
      <c r="L31" s="33">
        <f>IF(K31="","",($C31*'VACSICK EST'!G$30))</f>
        <v>32.210191344150488</v>
      </c>
      <c r="M31" s="33">
        <f>IF(L31="","",($C31*'VACSICK EST'!H$30))</f>
        <v>29.897284162248166</v>
      </c>
      <c r="N31" s="33">
        <f>IF(M31="","",($C31*'VACSICK EST'!I$30))</f>
        <v>32.059742047842875</v>
      </c>
      <c r="O31" s="33">
        <f>IF(N31="","",($C31*'VACSICK EST'!J$30))</f>
        <v>34.456900835677459</v>
      </c>
      <c r="P31" s="33">
        <f>IF(O31="","",($C31*'VACSICK EST'!K$30))</f>
        <v>31.790939305106615</v>
      </c>
      <c r="Q31" s="33">
        <f>IF(P31="","",($C31*'VACSICK EST'!L$30))</f>
        <v>31.41581905964631</v>
      </c>
      <c r="R31" s="33">
        <f>IF(Q31="","",($C31*'VACSICK EST'!M$30))</f>
        <v>29.285457023930554</v>
      </c>
      <c r="S31" s="33">
        <f>IF(R31="","",($C31*'VACSICK EST'!N$30))</f>
        <v>33.379683874114967</v>
      </c>
    </row>
    <row r="32" spans="1:19" x14ac:dyDescent="0.25">
      <c r="A32" s="2" t="s">
        <v>20</v>
      </c>
      <c r="B32" s="9" t="s">
        <v>93</v>
      </c>
      <c r="C32" s="4">
        <v>22</v>
      </c>
      <c r="E32" s="11" t="str">
        <f t="shared" ref="E32" si="166">IF(B32="","",(IF($B32&lt;&gt;0,"Exempt - Headcount")))</f>
        <v>Exempt - Headcount</v>
      </c>
      <c r="F32" s="11">
        <f t="shared" ca="1" si="39"/>
        <v>2016</v>
      </c>
      <c r="G32" s="11" t="str">
        <f t="shared" si="25"/>
        <v>002320</v>
      </c>
      <c r="H32" s="13">
        <f t="shared" ref="H32" si="167">IF(G32="","",(IF($C32=0,0,$C32)))</f>
        <v>22</v>
      </c>
      <c r="I32" s="13">
        <f t="shared" ref="I32" si="168">IF(H32="","",(IF($C32=0,0,$C32)))</f>
        <v>22</v>
      </c>
      <c r="J32" s="13">
        <f t="shared" ref="J32" si="169">IF(I32="","",(IF($C32=0,0,$C32)))</f>
        <v>22</v>
      </c>
      <c r="K32" s="13">
        <f t="shared" ref="K32" si="170">IF(J32="","",(IF($C32=0,0,$C32)))</f>
        <v>22</v>
      </c>
      <c r="L32" s="13">
        <f t="shared" ref="L32" si="171">IF(K32="","",(IF($C32=0,0,$C32)))</f>
        <v>22</v>
      </c>
      <c r="M32" s="13">
        <f t="shared" ref="M32" si="172">IF(L32="","",(IF($C32=0,0,$C32)))</f>
        <v>22</v>
      </c>
      <c r="N32" s="13">
        <f t="shared" ref="N32" si="173">IF(M32="","",(IF($C32=0,0,$C32)))</f>
        <v>22</v>
      </c>
      <c r="O32" s="13">
        <f t="shared" ref="O32" si="174">IF(N32="","",(IF($C32=0,0,$C32)))</f>
        <v>22</v>
      </c>
      <c r="P32" s="13">
        <f t="shared" ref="P32" si="175">IF(O32="","",(IF($C32=0,0,$C32)))</f>
        <v>22</v>
      </c>
      <c r="Q32" s="13">
        <f t="shared" ref="Q32" si="176">IF(P32="","",(IF($C32=0,0,$C32)))</f>
        <v>22</v>
      </c>
      <c r="R32" s="13">
        <f t="shared" ref="R32" si="177">IF(Q32="","",(IF($C32=0,0,$C32)))</f>
        <v>22</v>
      </c>
      <c r="S32" s="13">
        <f t="shared" ref="S32" si="178">IF(R32="","",(IF($C32=0,0,$C32)))</f>
        <v>22</v>
      </c>
    </row>
    <row r="33" spans="1:19" x14ac:dyDescent="0.25">
      <c r="A33" s="2" t="s">
        <v>20</v>
      </c>
      <c r="B33" s="6" t="s">
        <v>92</v>
      </c>
      <c r="C33" s="4">
        <v>46.99748690909091</v>
      </c>
      <c r="E33" s="10" t="str">
        <f t="shared" ref="E33" si="179">IF(B33="","",(IF($B33&lt;&gt;0,"Exempt - Avg Hourly Rate")))</f>
        <v>Exempt - Avg Hourly Rate</v>
      </c>
      <c r="F33" s="11">
        <f t="shared" ca="1" si="39"/>
        <v>2016</v>
      </c>
      <c r="G33" s="11" t="str">
        <f t="shared" si="25"/>
        <v>002320</v>
      </c>
      <c r="H33" s="12">
        <f t="shared" ref="H33" si="180">IF(G33="","",(IF(C33=0,0,C33)*$G$4*$H$4*$I$4*$J$4))</f>
        <v>46.99748690909091</v>
      </c>
      <c r="I33" s="12">
        <f t="shared" ref="I33" si="181">IF(H33="","",(+H33))</f>
        <v>46.99748690909091</v>
      </c>
      <c r="J33" s="12">
        <f t="shared" ref="J33" si="182">IF(I33="","",(+I33*$J$6))</f>
        <v>48.407411516363638</v>
      </c>
      <c r="K33" s="12">
        <f t="shared" ref="K33" si="183">IF(J33="","",+J33)</f>
        <v>48.407411516363638</v>
      </c>
      <c r="L33" s="12">
        <f t="shared" ref="L33" si="184">IF(K33="","",+K33)</f>
        <v>48.407411516363638</v>
      </c>
      <c r="M33" s="12">
        <f t="shared" ref="M33" si="185">IF(L33="","",+L33)</f>
        <v>48.407411516363638</v>
      </c>
      <c r="N33" s="12">
        <f t="shared" ref="N33" si="186">IF(M33="","",+M33)</f>
        <v>48.407411516363638</v>
      </c>
      <c r="O33" s="12">
        <f t="shared" ref="O33" si="187">IF(N33="","",+N33)</f>
        <v>48.407411516363638</v>
      </c>
      <c r="P33" s="12">
        <f t="shared" ref="P33" si="188">IF(O33="","",+O33)</f>
        <v>48.407411516363638</v>
      </c>
      <c r="Q33" s="12">
        <f t="shared" ref="Q33" si="189">IF(P33="","",+P33)</f>
        <v>48.407411516363638</v>
      </c>
      <c r="R33" s="12">
        <f t="shared" ref="R33" si="190">IF(Q33="","",+Q33)</f>
        <v>48.407411516363638</v>
      </c>
      <c r="S33" s="12">
        <f t="shared" ref="S33" si="191">IF(R33="","",+R33)</f>
        <v>48.407411516363638</v>
      </c>
    </row>
    <row r="34" spans="1:19" x14ac:dyDescent="0.25">
      <c r="A34" s="2" t="s">
        <v>20</v>
      </c>
      <c r="B34" s="9" t="s">
        <v>94</v>
      </c>
      <c r="C34" s="4">
        <v>3680</v>
      </c>
      <c r="D34" s="34"/>
      <c r="E34" s="10" t="str">
        <f t="shared" ref="E34" si="192">IF(B34="","",(IF($B34&lt;&gt;0,"Exempt - Vacation Hours")))</f>
        <v>Exempt - Vacation Hours</v>
      </c>
      <c r="F34" s="11">
        <f t="shared" ca="1" si="39"/>
        <v>2016</v>
      </c>
      <c r="G34" s="11" t="str">
        <f t="shared" si="25"/>
        <v>002320</v>
      </c>
      <c r="H34" s="33">
        <f>IF(G34="","",($C34*'VACSICK EST'!C$50))</f>
        <v>155.73220097682207</v>
      </c>
      <c r="I34" s="33">
        <f>IF(H34="","",($C34*'VACSICK EST'!D$50))</f>
        <v>165.95303518452226</v>
      </c>
      <c r="J34" s="33">
        <f>IF(I34="","",($C34*'VACSICK EST'!E$50))</f>
        <v>176.17386939222246</v>
      </c>
      <c r="K34" s="33">
        <f>IF(J34="","",($C34*'VACSICK EST'!F$50))</f>
        <v>256.12956265198551</v>
      </c>
      <c r="L34" s="33">
        <f>IF(K34="","",($C34*'VACSICK EST'!G$50))</f>
        <v>319.94996564252591</v>
      </c>
      <c r="M34" s="33">
        <f>IF(L34="","",($C34*'VACSICK EST'!H$50))</f>
        <v>361.44503832812831</v>
      </c>
      <c r="N34" s="33">
        <f>IF(M34="","",($C34*'VACSICK EST'!I$50))</f>
        <v>418.31224566211171</v>
      </c>
      <c r="O34" s="33">
        <f>IF(N34="","",($C34*'VACSICK EST'!J$50))</f>
        <v>283.19130323865483</v>
      </c>
      <c r="P34" s="33">
        <f>IF(O34="","",($C34*'VACSICK EST'!K$50))</f>
        <v>252.15025120045425</v>
      </c>
      <c r="Q34" s="33">
        <f>IF(P34="","",($C34*'VACSICK EST'!L$50))</f>
        <v>332.81458896528454</v>
      </c>
      <c r="R34" s="33">
        <f>IF(Q34="","",($C34*'VACSICK EST'!M$50))</f>
        <v>319.08384458077711</v>
      </c>
      <c r="S34" s="33">
        <f>IF(R34="","",($C34*'VACSICK EST'!N$50))</f>
        <v>639.06409417651093</v>
      </c>
    </row>
    <row r="35" spans="1:19" x14ac:dyDescent="0.25">
      <c r="A35" s="2" t="s">
        <v>20</v>
      </c>
      <c r="B35" s="9" t="s">
        <v>95</v>
      </c>
      <c r="C35" s="4">
        <v>880</v>
      </c>
      <c r="E35" s="10" t="str">
        <f t="shared" ref="E35" si="193">IF(B35="","",(IF($B35&lt;&gt;0,"Exempt - Sick Time Hours")))</f>
        <v>Exempt - Sick Time Hours</v>
      </c>
      <c r="F35" s="11">
        <f t="shared" ca="1" si="39"/>
        <v>2016</v>
      </c>
      <c r="G35" s="11" t="str">
        <f t="shared" si="25"/>
        <v>002320</v>
      </c>
      <c r="H35" s="33">
        <f>IF(G35="","",($C35*'VACSICK EST'!C$30))</f>
        <v>110.45385537719461</v>
      </c>
      <c r="I35" s="33">
        <f>IF(H35="","",($C35*'VACSICK EST'!D$30))</f>
        <v>95.16018290987175</v>
      </c>
      <c r="J35" s="33">
        <f>IF(I35="","",($C35*'VACSICK EST'!E$30))</f>
        <v>87.705921775484072</v>
      </c>
      <c r="K35" s="33">
        <f>IF(J35="","",($C35*'VACSICK EST'!F$30))</f>
        <v>77.688004632014696</v>
      </c>
      <c r="L35" s="33">
        <f>IF(K35="","",($C35*'VACSICK EST'!G$30))</f>
        <v>64.420382688300975</v>
      </c>
      <c r="M35" s="33">
        <f>IF(L35="","",($C35*'VACSICK EST'!H$30))</f>
        <v>59.794568324496332</v>
      </c>
      <c r="N35" s="33">
        <f>IF(M35="","",($C35*'VACSICK EST'!I$30))</f>
        <v>64.119484095685749</v>
      </c>
      <c r="O35" s="33">
        <f>IF(N35="","",($C35*'VACSICK EST'!J$30))</f>
        <v>68.913801671354918</v>
      </c>
      <c r="P35" s="33">
        <f>IF(O35="","",($C35*'VACSICK EST'!K$30))</f>
        <v>63.581878610213231</v>
      </c>
      <c r="Q35" s="33">
        <f>IF(P35="","",($C35*'VACSICK EST'!L$30))</f>
        <v>62.83163811929262</v>
      </c>
      <c r="R35" s="33">
        <f>IF(Q35="","",($C35*'VACSICK EST'!M$30))</f>
        <v>58.570914047861109</v>
      </c>
      <c r="S35" s="33">
        <f>IF(R35="","",($C35*'VACSICK EST'!N$30))</f>
        <v>66.759367748229934</v>
      </c>
    </row>
    <row r="36" spans="1:19" x14ac:dyDescent="0.25">
      <c r="A36" s="2" t="s">
        <v>21</v>
      </c>
      <c r="B36" s="9" t="s">
        <v>93</v>
      </c>
      <c r="C36" s="4">
        <v>6</v>
      </c>
      <c r="E36" s="11" t="str">
        <f t="shared" ref="E36" si="194">IF(B36="","",(IF($B36&lt;&gt;0,"Exempt - Headcount")))</f>
        <v>Exempt - Headcount</v>
      </c>
      <c r="F36" s="11">
        <f t="shared" ca="1" si="39"/>
        <v>2016</v>
      </c>
      <c r="G36" s="11" t="str">
        <f t="shared" si="25"/>
        <v>002340</v>
      </c>
      <c r="H36" s="13">
        <f t="shared" ref="H36" si="195">IF(G36="","",(IF($C36=0,0,$C36)))</f>
        <v>6</v>
      </c>
      <c r="I36" s="13">
        <f t="shared" ref="I36" si="196">IF(H36="","",(IF($C36=0,0,$C36)))</f>
        <v>6</v>
      </c>
      <c r="J36" s="13">
        <f t="shared" ref="J36" si="197">IF(I36="","",(IF($C36=0,0,$C36)))</f>
        <v>6</v>
      </c>
      <c r="K36" s="13">
        <f t="shared" ref="K36" si="198">IF(J36="","",(IF($C36=0,0,$C36)))</f>
        <v>6</v>
      </c>
      <c r="L36" s="13">
        <f t="shared" ref="L36" si="199">IF(K36="","",(IF($C36=0,0,$C36)))</f>
        <v>6</v>
      </c>
      <c r="M36" s="13">
        <f t="shared" ref="M36" si="200">IF(L36="","",(IF($C36=0,0,$C36)))</f>
        <v>6</v>
      </c>
      <c r="N36" s="13">
        <f t="shared" ref="N36" si="201">IF(M36="","",(IF($C36=0,0,$C36)))</f>
        <v>6</v>
      </c>
      <c r="O36" s="13">
        <f t="shared" ref="O36" si="202">IF(N36="","",(IF($C36=0,0,$C36)))</f>
        <v>6</v>
      </c>
      <c r="P36" s="13">
        <f t="shared" ref="P36" si="203">IF(O36="","",(IF($C36=0,0,$C36)))</f>
        <v>6</v>
      </c>
      <c r="Q36" s="13">
        <f t="shared" ref="Q36" si="204">IF(P36="","",(IF($C36=0,0,$C36)))</f>
        <v>6</v>
      </c>
      <c r="R36" s="13">
        <f t="shared" ref="R36" si="205">IF(Q36="","",(IF($C36=0,0,$C36)))</f>
        <v>6</v>
      </c>
      <c r="S36" s="13">
        <f t="shared" ref="S36" si="206">IF(R36="","",(IF($C36=0,0,$C36)))</f>
        <v>6</v>
      </c>
    </row>
    <row r="37" spans="1:19" x14ac:dyDescent="0.25">
      <c r="A37" s="2" t="s">
        <v>21</v>
      </c>
      <c r="B37" s="6" t="s">
        <v>92</v>
      </c>
      <c r="C37" s="4">
        <v>44.671474333333329</v>
      </c>
      <c r="E37" s="10" t="str">
        <f t="shared" ref="E37" si="207">IF(B37="","",(IF($B37&lt;&gt;0,"Exempt - Avg Hourly Rate")))</f>
        <v>Exempt - Avg Hourly Rate</v>
      </c>
      <c r="F37" s="11">
        <f t="shared" ca="1" si="39"/>
        <v>2016</v>
      </c>
      <c r="G37" s="11" t="str">
        <f t="shared" si="25"/>
        <v>002340</v>
      </c>
      <c r="H37" s="12">
        <f t="shared" ref="H37" si="208">IF(G37="","",(IF(C37=0,0,C37)*$G$4*$H$4*$I$4*$J$4))</f>
        <v>44.671474333333329</v>
      </c>
      <c r="I37" s="12">
        <f t="shared" ref="I37" si="209">IF(H37="","",(+H37))</f>
        <v>44.671474333333329</v>
      </c>
      <c r="J37" s="12">
        <f t="shared" ref="J37" si="210">IF(I37="","",(+I37*$J$6))</f>
        <v>46.011618563333329</v>
      </c>
      <c r="K37" s="12">
        <f t="shared" ref="K37" si="211">IF(J37="","",+J37)</f>
        <v>46.011618563333329</v>
      </c>
      <c r="L37" s="12">
        <f t="shared" ref="L37" si="212">IF(K37="","",+K37)</f>
        <v>46.011618563333329</v>
      </c>
      <c r="M37" s="12">
        <f t="shared" ref="M37" si="213">IF(L37="","",+L37)</f>
        <v>46.011618563333329</v>
      </c>
      <c r="N37" s="12">
        <f t="shared" ref="N37" si="214">IF(M37="","",+M37)</f>
        <v>46.011618563333329</v>
      </c>
      <c r="O37" s="12">
        <f t="shared" ref="O37" si="215">IF(N37="","",+N37)</f>
        <v>46.011618563333329</v>
      </c>
      <c r="P37" s="12">
        <f t="shared" ref="P37" si="216">IF(O37="","",+O37)</f>
        <v>46.011618563333329</v>
      </c>
      <c r="Q37" s="12">
        <f t="shared" ref="Q37" si="217">IF(P37="","",+P37)</f>
        <v>46.011618563333329</v>
      </c>
      <c r="R37" s="12">
        <f t="shared" ref="R37" si="218">IF(Q37="","",+Q37)</f>
        <v>46.011618563333329</v>
      </c>
      <c r="S37" s="12">
        <f t="shared" ref="S37" si="219">IF(R37="","",+R37)</f>
        <v>46.011618563333329</v>
      </c>
    </row>
    <row r="38" spans="1:19" x14ac:dyDescent="0.25">
      <c r="A38" s="2" t="s">
        <v>21</v>
      </c>
      <c r="B38" s="9" t="s">
        <v>94</v>
      </c>
      <c r="C38" s="4">
        <v>1000</v>
      </c>
      <c r="D38" s="34"/>
      <c r="E38" s="10" t="str">
        <f t="shared" ref="E38" si="220">IF(B38="","",(IF($B38&lt;&gt;0,"Exempt - Vacation Hours")))</f>
        <v>Exempt - Vacation Hours</v>
      </c>
      <c r="F38" s="11">
        <f t="shared" ca="1" si="39"/>
        <v>2016</v>
      </c>
      <c r="G38" s="11" t="str">
        <f t="shared" si="25"/>
        <v>002340</v>
      </c>
      <c r="H38" s="33">
        <f>IF(G38="","",($C38*'VACSICK EST'!C$50))</f>
        <v>42.318532874136437</v>
      </c>
      <c r="I38" s="33">
        <f>IF(H38="","",($C38*'VACSICK EST'!D$50))</f>
        <v>45.095933474054966</v>
      </c>
      <c r="J38" s="33">
        <f>IF(I38="","",($C38*'VACSICK EST'!E$50))</f>
        <v>47.873334073973489</v>
      </c>
      <c r="K38" s="33">
        <f>IF(J38="","",($C38*'VACSICK EST'!F$50))</f>
        <v>69.600424633691716</v>
      </c>
      <c r="L38" s="33">
        <f>IF(K38="","",($C38*'VACSICK EST'!G$50))</f>
        <v>86.942925446338563</v>
      </c>
      <c r="M38" s="33">
        <f>IF(L38="","",($C38*'VACSICK EST'!H$50))</f>
        <v>98.218760415252248</v>
      </c>
      <c r="N38" s="33">
        <f>IF(M38="","",($C38*'VACSICK EST'!I$50))</f>
        <v>113.67180588644341</v>
      </c>
      <c r="O38" s="33">
        <f>IF(N38="","",($C38*'VACSICK EST'!J$50))</f>
        <v>76.954158488764904</v>
      </c>
      <c r="P38" s="33">
        <f>IF(O38="","",($C38*'VACSICK EST'!K$50))</f>
        <v>68.519090000123427</v>
      </c>
      <c r="Q38" s="33">
        <f>IF(P38="","",($C38*'VACSICK EST'!L$50))</f>
        <v>90.438747001436013</v>
      </c>
      <c r="R38" s="33">
        <f>IF(Q38="","",($C38*'VACSICK EST'!M$50))</f>
        <v>86.707566462167691</v>
      </c>
      <c r="S38" s="33">
        <f>IF(R38="","",($C38*'VACSICK EST'!N$50))</f>
        <v>173.65872124361712</v>
      </c>
    </row>
    <row r="39" spans="1:19" x14ac:dyDescent="0.25">
      <c r="A39" s="2" t="s">
        <v>21</v>
      </c>
      <c r="B39" s="9" t="s">
        <v>95</v>
      </c>
      <c r="C39" s="4">
        <v>240</v>
      </c>
      <c r="E39" s="10" t="str">
        <f t="shared" ref="E39" si="221">IF(B39="","",(IF($B39&lt;&gt;0,"Exempt - Sick Time Hours")))</f>
        <v>Exempt - Sick Time Hours</v>
      </c>
      <c r="F39" s="11">
        <f t="shared" ca="1" si="39"/>
        <v>2016</v>
      </c>
      <c r="G39" s="11" t="str">
        <f t="shared" si="25"/>
        <v>002340</v>
      </c>
      <c r="H39" s="33">
        <f>IF(G39="","",($C39*'VACSICK EST'!C$30))</f>
        <v>30.123778739234897</v>
      </c>
      <c r="I39" s="33">
        <f>IF(H39="","",($C39*'VACSICK EST'!D$30))</f>
        <v>25.952777157237751</v>
      </c>
      <c r="J39" s="33">
        <f>IF(I39="","",($C39*'VACSICK EST'!E$30))</f>
        <v>23.919796847859292</v>
      </c>
      <c r="K39" s="33">
        <f>IF(J39="","",($C39*'VACSICK EST'!F$30))</f>
        <v>21.187637626913101</v>
      </c>
      <c r="L39" s="33">
        <f>IF(K39="","",($C39*'VACSICK EST'!G$30))</f>
        <v>17.569195278627539</v>
      </c>
      <c r="M39" s="33">
        <f>IF(L39="","",($C39*'VACSICK EST'!H$30))</f>
        <v>16.307609543044453</v>
      </c>
      <c r="N39" s="33">
        <f>IF(M39="","",($C39*'VACSICK EST'!I$30))</f>
        <v>17.487132026096116</v>
      </c>
      <c r="O39" s="33">
        <f>IF(N39="","",($C39*'VACSICK EST'!J$30))</f>
        <v>18.794673183096794</v>
      </c>
      <c r="P39" s="33">
        <f>IF(O39="","",($C39*'VACSICK EST'!K$30))</f>
        <v>17.340512348239972</v>
      </c>
      <c r="Q39" s="33">
        <f>IF(P39="","",($C39*'VACSICK EST'!L$30))</f>
        <v>17.135901305261623</v>
      </c>
      <c r="R39" s="33">
        <f>IF(Q39="","",($C39*'VACSICK EST'!M$30))</f>
        <v>15.973885649416667</v>
      </c>
      <c r="S39" s="33">
        <f>IF(R39="","",($C39*'VACSICK EST'!N$30))</f>
        <v>18.207100294971802</v>
      </c>
    </row>
    <row r="40" spans="1:19" x14ac:dyDescent="0.25">
      <c r="A40" s="2" t="s">
        <v>22</v>
      </c>
      <c r="B40" s="9" t="s">
        <v>93</v>
      </c>
      <c r="C40" s="4">
        <v>1</v>
      </c>
      <c r="E40" s="11" t="str">
        <f t="shared" ref="E40" si="222">IF(B40="","",(IF($B40&lt;&gt;0,"Exempt - Headcount")))</f>
        <v>Exempt - Headcount</v>
      </c>
      <c r="F40" s="11">
        <f t="shared" ca="1" si="39"/>
        <v>2016</v>
      </c>
      <c r="G40" s="11" t="str">
        <f t="shared" si="25"/>
        <v>002350</v>
      </c>
      <c r="H40" s="13">
        <f t="shared" ref="H40" si="223">IF(G40="","",(IF($C40=0,0,$C40)))</f>
        <v>1</v>
      </c>
      <c r="I40" s="13">
        <f t="shared" ref="I40" si="224">IF(H40="","",(IF($C40=0,0,$C40)))</f>
        <v>1</v>
      </c>
      <c r="J40" s="13">
        <f t="shared" ref="J40" si="225">IF(I40="","",(IF($C40=0,0,$C40)))</f>
        <v>1</v>
      </c>
      <c r="K40" s="13">
        <f t="shared" ref="K40" si="226">IF(J40="","",(IF($C40=0,0,$C40)))</f>
        <v>1</v>
      </c>
      <c r="L40" s="13">
        <f t="shared" ref="L40" si="227">IF(K40="","",(IF($C40=0,0,$C40)))</f>
        <v>1</v>
      </c>
      <c r="M40" s="13">
        <f t="shared" ref="M40" si="228">IF(L40="","",(IF($C40=0,0,$C40)))</f>
        <v>1</v>
      </c>
      <c r="N40" s="13">
        <f t="shared" ref="N40" si="229">IF(M40="","",(IF($C40=0,0,$C40)))</f>
        <v>1</v>
      </c>
      <c r="O40" s="13">
        <f t="shared" ref="O40" si="230">IF(N40="","",(IF($C40=0,0,$C40)))</f>
        <v>1</v>
      </c>
      <c r="P40" s="13">
        <f t="shared" ref="P40" si="231">IF(O40="","",(IF($C40=0,0,$C40)))</f>
        <v>1</v>
      </c>
      <c r="Q40" s="13">
        <f t="shared" ref="Q40" si="232">IF(P40="","",(IF($C40=0,0,$C40)))</f>
        <v>1</v>
      </c>
      <c r="R40" s="13">
        <f t="shared" ref="R40" si="233">IF(Q40="","",(IF($C40=0,0,$C40)))</f>
        <v>1</v>
      </c>
      <c r="S40" s="13">
        <f t="shared" ref="S40" si="234">IF(R40="","",(IF($C40=0,0,$C40)))</f>
        <v>1</v>
      </c>
    </row>
    <row r="41" spans="1:19" x14ac:dyDescent="0.25">
      <c r="A41" s="2" t="s">
        <v>22</v>
      </c>
      <c r="B41" s="6" t="s">
        <v>92</v>
      </c>
      <c r="C41" s="4">
        <v>42.307692000000003</v>
      </c>
      <c r="E41" s="10" t="str">
        <f t="shared" ref="E41" si="235">IF(B41="","",(IF($B41&lt;&gt;0,"Exempt - Avg Hourly Rate")))</f>
        <v>Exempt - Avg Hourly Rate</v>
      </c>
      <c r="F41" s="11">
        <f t="shared" ca="1" si="39"/>
        <v>2016</v>
      </c>
      <c r="G41" s="11" t="str">
        <f t="shared" si="25"/>
        <v>002350</v>
      </c>
      <c r="H41" s="12">
        <f t="shared" ref="H41" si="236">IF(G41="","",(IF(C41=0,0,C41)*$G$4*$H$4*$I$4*$J$4))</f>
        <v>42.307692000000003</v>
      </c>
      <c r="I41" s="12">
        <f t="shared" ref="I41" si="237">IF(H41="","",(+H41))</f>
        <v>42.307692000000003</v>
      </c>
      <c r="J41" s="12">
        <f t="shared" ref="J41" si="238">IF(I41="","",(+I41*$J$6))</f>
        <v>43.576922760000002</v>
      </c>
      <c r="K41" s="12">
        <f t="shared" ref="K41" si="239">IF(J41="","",+J41)</f>
        <v>43.576922760000002</v>
      </c>
      <c r="L41" s="12">
        <f t="shared" ref="L41" si="240">IF(K41="","",+K41)</f>
        <v>43.576922760000002</v>
      </c>
      <c r="M41" s="12">
        <f t="shared" ref="M41" si="241">IF(L41="","",+L41)</f>
        <v>43.576922760000002</v>
      </c>
      <c r="N41" s="12">
        <f t="shared" ref="N41" si="242">IF(M41="","",+M41)</f>
        <v>43.576922760000002</v>
      </c>
      <c r="O41" s="12">
        <f t="shared" ref="O41" si="243">IF(N41="","",+N41)</f>
        <v>43.576922760000002</v>
      </c>
      <c r="P41" s="12">
        <f t="shared" ref="P41" si="244">IF(O41="","",+O41)</f>
        <v>43.576922760000002</v>
      </c>
      <c r="Q41" s="12">
        <f t="shared" ref="Q41" si="245">IF(P41="","",+P41)</f>
        <v>43.576922760000002</v>
      </c>
      <c r="R41" s="12">
        <f t="shared" ref="R41" si="246">IF(Q41="","",+Q41)</f>
        <v>43.576922760000002</v>
      </c>
      <c r="S41" s="12">
        <f t="shared" ref="S41" si="247">IF(R41="","",+R41)</f>
        <v>43.576922760000002</v>
      </c>
    </row>
    <row r="42" spans="1:19" x14ac:dyDescent="0.25">
      <c r="A42" s="2" t="s">
        <v>22</v>
      </c>
      <c r="B42" s="9" t="s">
        <v>94</v>
      </c>
      <c r="C42" s="4">
        <v>200</v>
      </c>
      <c r="D42" s="34"/>
      <c r="E42" s="10" t="str">
        <f t="shared" ref="E42" si="248">IF(B42="","",(IF($B42&lt;&gt;0,"Exempt - Vacation Hours")))</f>
        <v>Exempt - Vacation Hours</v>
      </c>
      <c r="F42" s="11">
        <f t="shared" ca="1" si="39"/>
        <v>2016</v>
      </c>
      <c r="G42" s="11" t="str">
        <f t="shared" si="25"/>
        <v>002350</v>
      </c>
      <c r="H42" s="33">
        <f>IF(G42="","",($C42*'VACSICK EST'!C$50))</f>
        <v>8.4637065748272864</v>
      </c>
      <c r="I42" s="33">
        <f>IF(H42="","",($C42*'VACSICK EST'!D$50))</f>
        <v>9.019186694810994</v>
      </c>
      <c r="J42" s="33">
        <f>IF(I42="","",($C42*'VACSICK EST'!E$50))</f>
        <v>9.5746668147946981</v>
      </c>
      <c r="K42" s="33">
        <f>IF(J42="","",($C42*'VACSICK EST'!F$50))</f>
        <v>13.920084926738344</v>
      </c>
      <c r="L42" s="33">
        <f>IF(K42="","",($C42*'VACSICK EST'!G$50))</f>
        <v>17.388585089267714</v>
      </c>
      <c r="M42" s="33">
        <f>IF(L42="","",($C42*'VACSICK EST'!H$50))</f>
        <v>19.643752083050451</v>
      </c>
      <c r="N42" s="33">
        <f>IF(M42="","",($C42*'VACSICK EST'!I$50))</f>
        <v>22.73436117728868</v>
      </c>
      <c r="O42" s="33">
        <f>IF(N42="","",($C42*'VACSICK EST'!J$50))</f>
        <v>15.390831697752979</v>
      </c>
      <c r="P42" s="33">
        <f>IF(O42="","",($C42*'VACSICK EST'!K$50))</f>
        <v>13.703818000024686</v>
      </c>
      <c r="Q42" s="33">
        <f>IF(P42="","",($C42*'VACSICK EST'!L$50))</f>
        <v>18.087749400287205</v>
      </c>
      <c r="R42" s="33">
        <f>IF(Q42="","",($C42*'VACSICK EST'!M$50))</f>
        <v>17.34151329243354</v>
      </c>
      <c r="S42" s="33">
        <f>IF(R42="","",($C42*'VACSICK EST'!N$50))</f>
        <v>34.731744248723423</v>
      </c>
    </row>
    <row r="43" spans="1:19" x14ac:dyDescent="0.25">
      <c r="A43" s="2" t="s">
        <v>22</v>
      </c>
      <c r="B43" s="9" t="s">
        <v>95</v>
      </c>
      <c r="C43" s="4">
        <v>40</v>
      </c>
      <c r="E43" s="10" t="str">
        <f t="shared" ref="E43" si="249">IF(B43="","",(IF($B43&lt;&gt;0,"Exempt - Sick Time Hours")))</f>
        <v>Exempt - Sick Time Hours</v>
      </c>
      <c r="F43" s="11">
        <f t="shared" ca="1" si="39"/>
        <v>2016</v>
      </c>
      <c r="G43" s="11" t="str">
        <f t="shared" si="25"/>
        <v>002350</v>
      </c>
      <c r="H43" s="33">
        <f>IF(G43="","",($C43*'VACSICK EST'!C$30))</f>
        <v>5.0206297898724825</v>
      </c>
      <c r="I43" s="33">
        <f>IF(H43="","",($C43*'VACSICK EST'!D$30))</f>
        <v>4.3254628595396252</v>
      </c>
      <c r="J43" s="33">
        <f>IF(I43="","",($C43*'VACSICK EST'!E$30))</f>
        <v>3.9866328079765485</v>
      </c>
      <c r="K43" s="33">
        <f>IF(J43="","",($C43*'VACSICK EST'!F$30))</f>
        <v>3.5312729378188501</v>
      </c>
      <c r="L43" s="33">
        <f>IF(K43="","",($C43*'VACSICK EST'!G$30))</f>
        <v>2.9281992131045897</v>
      </c>
      <c r="M43" s="33">
        <f>IF(L43="","",($C43*'VACSICK EST'!H$30))</f>
        <v>2.7179349238407422</v>
      </c>
      <c r="N43" s="33">
        <f>IF(M43="","",($C43*'VACSICK EST'!I$30))</f>
        <v>2.9145220043493527</v>
      </c>
      <c r="O43" s="33">
        <f>IF(N43="","",($C43*'VACSICK EST'!J$30))</f>
        <v>3.1324455305161325</v>
      </c>
      <c r="P43" s="33">
        <f>IF(O43="","",($C43*'VACSICK EST'!K$30))</f>
        <v>2.8900853913733289</v>
      </c>
      <c r="Q43" s="33">
        <f>IF(P43="","",($C43*'VACSICK EST'!L$30))</f>
        <v>2.8559835508769371</v>
      </c>
      <c r="R43" s="33">
        <f>IF(Q43="","",($C43*'VACSICK EST'!M$30))</f>
        <v>2.6623142749027777</v>
      </c>
      <c r="S43" s="33">
        <f>IF(R43="","",($C43*'VACSICK EST'!N$30))</f>
        <v>3.0345167158286337</v>
      </c>
    </row>
    <row r="44" spans="1:19" x14ac:dyDescent="0.25">
      <c r="A44" s="2" t="s">
        <v>23</v>
      </c>
      <c r="B44" s="9" t="s">
        <v>93</v>
      </c>
      <c r="C44" s="4">
        <v>6</v>
      </c>
      <c r="E44" s="11" t="str">
        <f t="shared" ref="E44" si="250">IF(B44="","",(IF($B44&lt;&gt;0,"Exempt - Headcount")))</f>
        <v>Exempt - Headcount</v>
      </c>
      <c r="F44" s="11">
        <f t="shared" ca="1" si="39"/>
        <v>2016</v>
      </c>
      <c r="G44" s="11" t="str">
        <f t="shared" si="25"/>
        <v>002401</v>
      </c>
      <c r="H44" s="13">
        <f t="shared" ref="H44" si="251">IF(G44="","",(IF($C44=0,0,$C44)))</f>
        <v>6</v>
      </c>
      <c r="I44" s="13">
        <f t="shared" ref="I44" si="252">IF(H44="","",(IF($C44=0,0,$C44)))</f>
        <v>6</v>
      </c>
      <c r="J44" s="13">
        <f t="shared" ref="J44" si="253">IF(I44="","",(IF($C44=0,0,$C44)))</f>
        <v>6</v>
      </c>
      <c r="K44" s="13">
        <f t="shared" ref="K44" si="254">IF(J44="","",(IF($C44=0,0,$C44)))</f>
        <v>6</v>
      </c>
      <c r="L44" s="13">
        <f t="shared" ref="L44" si="255">IF(K44="","",(IF($C44=0,0,$C44)))</f>
        <v>6</v>
      </c>
      <c r="M44" s="13">
        <f t="shared" ref="M44" si="256">IF(L44="","",(IF($C44=0,0,$C44)))</f>
        <v>6</v>
      </c>
      <c r="N44" s="13">
        <f t="shared" ref="N44" si="257">IF(M44="","",(IF($C44=0,0,$C44)))</f>
        <v>6</v>
      </c>
      <c r="O44" s="13">
        <f t="shared" ref="O44" si="258">IF(N44="","",(IF($C44=0,0,$C44)))</f>
        <v>6</v>
      </c>
      <c r="P44" s="13">
        <f t="shared" ref="P44" si="259">IF(O44="","",(IF($C44=0,0,$C44)))</f>
        <v>6</v>
      </c>
      <c r="Q44" s="13">
        <f t="shared" ref="Q44" si="260">IF(P44="","",(IF($C44=0,0,$C44)))</f>
        <v>6</v>
      </c>
      <c r="R44" s="13">
        <f t="shared" ref="R44" si="261">IF(Q44="","",(IF($C44=0,0,$C44)))</f>
        <v>6</v>
      </c>
      <c r="S44" s="13">
        <f t="shared" ref="S44" si="262">IF(R44="","",(IF($C44=0,0,$C44)))</f>
        <v>6</v>
      </c>
    </row>
    <row r="45" spans="1:19" x14ac:dyDescent="0.25">
      <c r="A45" s="2" t="s">
        <v>23</v>
      </c>
      <c r="B45" s="6" t="s">
        <v>92</v>
      </c>
      <c r="C45" s="4">
        <v>61.899839666666672</v>
      </c>
      <c r="E45" s="10" t="str">
        <f t="shared" ref="E45" si="263">IF(B45="","",(IF($B45&lt;&gt;0,"Exempt - Avg Hourly Rate")))</f>
        <v>Exempt - Avg Hourly Rate</v>
      </c>
      <c r="F45" s="11">
        <f t="shared" ca="1" si="39"/>
        <v>2016</v>
      </c>
      <c r="G45" s="11" t="str">
        <f t="shared" si="25"/>
        <v>002401</v>
      </c>
      <c r="H45" s="12">
        <f t="shared" ref="H45" si="264">IF(G45="","",(IF(C45=0,0,C45)*$G$4*$H$4*$I$4*$J$4))</f>
        <v>61.899839666666672</v>
      </c>
      <c r="I45" s="12">
        <f t="shared" ref="I45" si="265">IF(H45="","",(+H45))</f>
        <v>61.899839666666672</v>
      </c>
      <c r="J45" s="12">
        <f t="shared" ref="J45" si="266">IF(I45="","",(+I45*$J$6))</f>
        <v>63.756834856666671</v>
      </c>
      <c r="K45" s="12">
        <f t="shared" ref="K45" si="267">IF(J45="","",+J45)</f>
        <v>63.756834856666671</v>
      </c>
      <c r="L45" s="12">
        <f t="shared" ref="L45" si="268">IF(K45="","",+K45)</f>
        <v>63.756834856666671</v>
      </c>
      <c r="M45" s="12">
        <f t="shared" ref="M45" si="269">IF(L45="","",+L45)</f>
        <v>63.756834856666671</v>
      </c>
      <c r="N45" s="12">
        <f t="shared" ref="N45" si="270">IF(M45="","",+M45)</f>
        <v>63.756834856666671</v>
      </c>
      <c r="O45" s="12">
        <f t="shared" ref="O45" si="271">IF(N45="","",+N45)</f>
        <v>63.756834856666671</v>
      </c>
      <c r="P45" s="12">
        <f t="shared" ref="P45" si="272">IF(O45="","",+O45)</f>
        <v>63.756834856666671</v>
      </c>
      <c r="Q45" s="12">
        <f t="shared" ref="Q45" si="273">IF(P45="","",+P45)</f>
        <v>63.756834856666671</v>
      </c>
      <c r="R45" s="12">
        <f t="shared" ref="R45" si="274">IF(Q45="","",+Q45)</f>
        <v>63.756834856666671</v>
      </c>
      <c r="S45" s="12">
        <f t="shared" ref="S45" si="275">IF(R45="","",+R45)</f>
        <v>63.756834856666671</v>
      </c>
    </row>
    <row r="46" spans="1:19" x14ac:dyDescent="0.25">
      <c r="A46" s="2" t="s">
        <v>23</v>
      </c>
      <c r="B46" s="9" t="s">
        <v>94</v>
      </c>
      <c r="C46" s="4">
        <v>960</v>
      </c>
      <c r="D46" s="34"/>
      <c r="E46" s="10" t="str">
        <f t="shared" ref="E46" si="276">IF(B46="","",(IF($B46&lt;&gt;0,"Exempt - Vacation Hours")))</f>
        <v>Exempt - Vacation Hours</v>
      </c>
      <c r="F46" s="11">
        <f t="shared" ca="1" si="39"/>
        <v>2016</v>
      </c>
      <c r="G46" s="11" t="str">
        <f t="shared" si="25"/>
        <v>002401</v>
      </c>
      <c r="H46" s="33">
        <f>IF(G46="","",($C46*'VACSICK EST'!C$50))</f>
        <v>40.625791559170978</v>
      </c>
      <c r="I46" s="33">
        <f>IF(H46="","",($C46*'VACSICK EST'!D$50))</f>
        <v>43.29209613509277</v>
      </c>
      <c r="J46" s="33">
        <f>IF(I46="","",($C46*'VACSICK EST'!E$50))</f>
        <v>45.958400711014548</v>
      </c>
      <c r="K46" s="33">
        <f>IF(J46="","",($C46*'VACSICK EST'!F$50))</f>
        <v>66.816407648344054</v>
      </c>
      <c r="L46" s="33">
        <f>IF(K46="","",($C46*'VACSICK EST'!G$50))</f>
        <v>83.465208428485028</v>
      </c>
      <c r="M46" s="33">
        <f>IF(L46="","",($C46*'VACSICK EST'!H$50))</f>
        <v>94.290009998642162</v>
      </c>
      <c r="N46" s="33">
        <f>IF(M46="","",($C46*'VACSICK EST'!I$50))</f>
        <v>109.12493365098567</v>
      </c>
      <c r="O46" s="33">
        <f>IF(N46="","",($C46*'VACSICK EST'!J$50))</f>
        <v>73.875992149214298</v>
      </c>
      <c r="P46" s="33">
        <f>IF(O46="","",($C46*'VACSICK EST'!K$50))</f>
        <v>65.778326400118502</v>
      </c>
      <c r="Q46" s="33">
        <f>IF(P46="","",($C46*'VACSICK EST'!L$50))</f>
        <v>86.821197121378574</v>
      </c>
      <c r="R46" s="33">
        <f>IF(Q46="","",($C46*'VACSICK EST'!M$50))</f>
        <v>83.239263803680984</v>
      </c>
      <c r="S46" s="33">
        <f>IF(R46="","",($C46*'VACSICK EST'!N$50))</f>
        <v>166.71237239387244</v>
      </c>
    </row>
    <row r="47" spans="1:19" x14ac:dyDescent="0.25">
      <c r="A47" s="2" t="s">
        <v>23</v>
      </c>
      <c r="B47" s="9" t="s">
        <v>95</v>
      </c>
      <c r="C47" s="4">
        <v>240</v>
      </c>
      <c r="E47" s="10" t="str">
        <f t="shared" ref="E47" si="277">IF(B47="","",(IF($B47&lt;&gt;0,"Exempt - Sick Time Hours")))</f>
        <v>Exempt - Sick Time Hours</v>
      </c>
      <c r="F47" s="11">
        <f t="shared" ca="1" si="39"/>
        <v>2016</v>
      </c>
      <c r="G47" s="11" t="str">
        <f t="shared" si="25"/>
        <v>002401</v>
      </c>
      <c r="H47" s="33">
        <f>IF(G47="","",($C47*'VACSICK EST'!C$30))</f>
        <v>30.123778739234897</v>
      </c>
      <c r="I47" s="33">
        <f>IF(H47="","",($C47*'VACSICK EST'!D$30))</f>
        <v>25.952777157237751</v>
      </c>
      <c r="J47" s="33">
        <f>IF(I47="","",($C47*'VACSICK EST'!E$30))</f>
        <v>23.919796847859292</v>
      </c>
      <c r="K47" s="33">
        <f>IF(J47="","",($C47*'VACSICK EST'!F$30))</f>
        <v>21.187637626913101</v>
      </c>
      <c r="L47" s="33">
        <f>IF(K47="","",($C47*'VACSICK EST'!G$30))</f>
        <v>17.569195278627539</v>
      </c>
      <c r="M47" s="33">
        <f>IF(L47="","",($C47*'VACSICK EST'!H$30))</f>
        <v>16.307609543044453</v>
      </c>
      <c r="N47" s="33">
        <f>IF(M47="","",($C47*'VACSICK EST'!I$30))</f>
        <v>17.487132026096116</v>
      </c>
      <c r="O47" s="33">
        <f>IF(N47="","",($C47*'VACSICK EST'!J$30))</f>
        <v>18.794673183096794</v>
      </c>
      <c r="P47" s="33">
        <f>IF(O47="","",($C47*'VACSICK EST'!K$30))</f>
        <v>17.340512348239972</v>
      </c>
      <c r="Q47" s="33">
        <f>IF(P47="","",($C47*'VACSICK EST'!L$30))</f>
        <v>17.135901305261623</v>
      </c>
      <c r="R47" s="33">
        <f>IF(Q47="","",($C47*'VACSICK EST'!M$30))</f>
        <v>15.973885649416667</v>
      </c>
      <c r="S47" s="33">
        <f>IF(R47="","",($C47*'VACSICK EST'!N$30))</f>
        <v>18.207100294971802</v>
      </c>
    </row>
    <row r="48" spans="1:19" x14ac:dyDescent="0.25">
      <c r="A48" s="2" t="s">
        <v>24</v>
      </c>
      <c r="B48" s="9" t="s">
        <v>93</v>
      </c>
      <c r="C48" s="4">
        <v>17</v>
      </c>
      <c r="E48" s="11" t="str">
        <f t="shared" ref="E48" si="278">IF(B48="","",(IF($B48&lt;&gt;0,"Exempt - Headcount")))</f>
        <v>Exempt - Headcount</v>
      </c>
      <c r="F48" s="11">
        <f t="shared" ca="1" si="39"/>
        <v>2016</v>
      </c>
      <c r="G48" s="11" t="str">
        <f t="shared" si="25"/>
        <v>002480</v>
      </c>
      <c r="H48" s="13">
        <f t="shared" ref="H48" si="279">IF(G48="","",(IF($C48=0,0,$C48)))</f>
        <v>17</v>
      </c>
      <c r="I48" s="13">
        <f t="shared" ref="I48" si="280">IF(H48="","",(IF($C48=0,0,$C48)))</f>
        <v>17</v>
      </c>
      <c r="J48" s="13">
        <f t="shared" ref="J48" si="281">IF(I48="","",(IF($C48=0,0,$C48)))</f>
        <v>17</v>
      </c>
      <c r="K48" s="13">
        <f t="shared" ref="K48" si="282">IF(J48="","",(IF($C48=0,0,$C48)))</f>
        <v>17</v>
      </c>
      <c r="L48" s="13">
        <f t="shared" ref="L48" si="283">IF(K48="","",(IF($C48=0,0,$C48)))</f>
        <v>17</v>
      </c>
      <c r="M48" s="13">
        <f t="shared" ref="M48" si="284">IF(L48="","",(IF($C48=0,0,$C48)))</f>
        <v>17</v>
      </c>
      <c r="N48" s="13">
        <f t="shared" ref="N48" si="285">IF(M48="","",(IF($C48=0,0,$C48)))</f>
        <v>17</v>
      </c>
      <c r="O48" s="13">
        <f t="shared" ref="O48" si="286">IF(N48="","",(IF($C48=0,0,$C48)))</f>
        <v>17</v>
      </c>
      <c r="P48" s="13">
        <f t="shared" ref="P48" si="287">IF(O48="","",(IF($C48=0,0,$C48)))</f>
        <v>17</v>
      </c>
      <c r="Q48" s="13">
        <f t="shared" ref="Q48" si="288">IF(P48="","",(IF($C48=0,0,$C48)))</f>
        <v>17</v>
      </c>
      <c r="R48" s="13">
        <f t="shared" ref="R48" si="289">IF(Q48="","",(IF($C48=0,0,$C48)))</f>
        <v>17</v>
      </c>
      <c r="S48" s="13">
        <f t="shared" ref="S48" si="290">IF(R48="","",(IF($C48=0,0,$C48)))</f>
        <v>17</v>
      </c>
    </row>
    <row r="49" spans="1:19" x14ac:dyDescent="0.25">
      <c r="A49" s="2" t="s">
        <v>24</v>
      </c>
      <c r="B49" s="6" t="s">
        <v>92</v>
      </c>
      <c r="C49" s="4">
        <v>46.266544117647058</v>
      </c>
      <c r="E49" s="10" t="str">
        <f t="shared" ref="E49" si="291">IF(B49="","",(IF($B49&lt;&gt;0,"Exempt - Avg Hourly Rate")))</f>
        <v>Exempt - Avg Hourly Rate</v>
      </c>
      <c r="F49" s="11">
        <f t="shared" ca="1" si="39"/>
        <v>2016</v>
      </c>
      <c r="G49" s="11" t="str">
        <f t="shared" si="25"/>
        <v>002480</v>
      </c>
      <c r="H49" s="12">
        <f t="shared" ref="H49" si="292">IF(G49="","",(IF(C49=0,0,C49)*$G$4*$H$4*$I$4*$J$4))</f>
        <v>46.266544117647058</v>
      </c>
      <c r="I49" s="12">
        <f t="shared" ref="I49" si="293">IF(H49="","",(+H49))</f>
        <v>46.266544117647058</v>
      </c>
      <c r="J49" s="12">
        <f t="shared" ref="J49" si="294">IF(I49="","",(+I49*$J$6))</f>
        <v>47.654540441176472</v>
      </c>
      <c r="K49" s="12">
        <f t="shared" ref="K49" si="295">IF(J49="","",+J49)</f>
        <v>47.654540441176472</v>
      </c>
      <c r="L49" s="12">
        <f t="shared" ref="L49" si="296">IF(K49="","",+K49)</f>
        <v>47.654540441176472</v>
      </c>
      <c r="M49" s="12">
        <f t="shared" ref="M49" si="297">IF(L49="","",+L49)</f>
        <v>47.654540441176472</v>
      </c>
      <c r="N49" s="12">
        <f t="shared" ref="N49" si="298">IF(M49="","",+M49)</f>
        <v>47.654540441176472</v>
      </c>
      <c r="O49" s="12">
        <f t="shared" ref="O49" si="299">IF(N49="","",+N49)</f>
        <v>47.654540441176472</v>
      </c>
      <c r="P49" s="12">
        <f t="shared" ref="P49" si="300">IF(O49="","",+O49)</f>
        <v>47.654540441176472</v>
      </c>
      <c r="Q49" s="12">
        <f t="shared" ref="Q49" si="301">IF(P49="","",+P49)</f>
        <v>47.654540441176472</v>
      </c>
      <c r="R49" s="12">
        <f t="shared" ref="R49" si="302">IF(Q49="","",+Q49)</f>
        <v>47.654540441176472</v>
      </c>
      <c r="S49" s="12">
        <f t="shared" ref="S49" si="303">IF(R49="","",+R49)</f>
        <v>47.654540441176472</v>
      </c>
    </row>
    <row r="50" spans="1:19" x14ac:dyDescent="0.25">
      <c r="A50" s="2" t="s">
        <v>24</v>
      </c>
      <c r="B50" s="9" t="s">
        <v>94</v>
      </c>
      <c r="C50" s="4">
        <v>2800</v>
      </c>
      <c r="D50" s="34"/>
      <c r="E50" s="10" t="str">
        <f t="shared" ref="E50" si="304">IF(B50="","",(IF($B50&lt;&gt;0,"Exempt - Vacation Hours")))</f>
        <v>Exempt - Vacation Hours</v>
      </c>
      <c r="F50" s="11">
        <f t="shared" ca="1" si="39"/>
        <v>2016</v>
      </c>
      <c r="G50" s="11" t="str">
        <f t="shared" si="25"/>
        <v>002480</v>
      </c>
      <c r="H50" s="33">
        <f>IF(G50="","",($C50*'VACSICK EST'!C$50))</f>
        <v>118.49189204758203</v>
      </c>
      <c r="I50" s="33">
        <f>IF(H50="","",($C50*'VACSICK EST'!D$50))</f>
        <v>126.26861372735391</v>
      </c>
      <c r="J50" s="33">
        <f>IF(I50="","",($C50*'VACSICK EST'!E$50))</f>
        <v>134.04533540712578</v>
      </c>
      <c r="K50" s="33">
        <f>IF(J50="","",($C50*'VACSICK EST'!F$50))</f>
        <v>194.88118897433682</v>
      </c>
      <c r="L50" s="33">
        <f>IF(K50="","",($C50*'VACSICK EST'!G$50))</f>
        <v>243.44019124974798</v>
      </c>
      <c r="M50" s="33">
        <f>IF(L50="","",($C50*'VACSICK EST'!H$50))</f>
        <v>275.0125291627063</v>
      </c>
      <c r="N50" s="33">
        <f>IF(M50="","",($C50*'VACSICK EST'!I$50))</f>
        <v>318.28105648204155</v>
      </c>
      <c r="O50" s="33">
        <f>IF(N50="","",($C50*'VACSICK EST'!J$50))</f>
        <v>215.47164376854172</v>
      </c>
      <c r="P50" s="33">
        <f>IF(O50="","",($C50*'VACSICK EST'!K$50))</f>
        <v>191.85345200034561</v>
      </c>
      <c r="Q50" s="33">
        <f>IF(P50="","",($C50*'VACSICK EST'!L$50))</f>
        <v>253.22849160402086</v>
      </c>
      <c r="R50" s="33">
        <f>IF(Q50="","",($C50*'VACSICK EST'!M$50))</f>
        <v>242.78118609406954</v>
      </c>
      <c r="S50" s="33">
        <f>IF(R50="","",($C50*'VACSICK EST'!N$50))</f>
        <v>486.24441948212791</v>
      </c>
    </row>
    <row r="51" spans="1:19" x14ac:dyDescent="0.25">
      <c r="A51" s="2" t="s">
        <v>24</v>
      </c>
      <c r="B51" s="9" t="s">
        <v>95</v>
      </c>
      <c r="C51" s="4">
        <v>680</v>
      </c>
      <c r="E51" s="10" t="str">
        <f t="shared" ref="E51" si="305">IF(B51="","",(IF($B51&lt;&gt;0,"Exempt - Sick Time Hours")))</f>
        <v>Exempt - Sick Time Hours</v>
      </c>
      <c r="F51" s="11">
        <f t="shared" ca="1" si="39"/>
        <v>2016</v>
      </c>
      <c r="G51" s="11" t="str">
        <f t="shared" si="25"/>
        <v>002480</v>
      </c>
      <c r="H51" s="33">
        <f>IF(G51="","",($C51*'VACSICK EST'!C$30))</f>
        <v>85.350706427832208</v>
      </c>
      <c r="I51" s="33">
        <f>IF(H51="","",($C51*'VACSICK EST'!D$30))</f>
        <v>73.53286861217363</v>
      </c>
      <c r="J51" s="33">
        <f>IF(I51="","",($C51*'VACSICK EST'!E$30))</f>
        <v>67.772757735601317</v>
      </c>
      <c r="K51" s="33">
        <f>IF(J51="","",($C51*'VACSICK EST'!F$30))</f>
        <v>60.031639942920449</v>
      </c>
      <c r="L51" s="33">
        <f>IF(K51="","",($C51*'VACSICK EST'!G$30))</f>
        <v>49.779386622778027</v>
      </c>
      <c r="M51" s="33">
        <f>IF(L51="","",($C51*'VACSICK EST'!H$30))</f>
        <v>46.204893705292619</v>
      </c>
      <c r="N51" s="33">
        <f>IF(M51="","",($C51*'VACSICK EST'!I$30))</f>
        <v>49.546874073938994</v>
      </c>
      <c r="O51" s="33">
        <f>IF(N51="","",($C51*'VACSICK EST'!J$30))</f>
        <v>53.251574018774249</v>
      </c>
      <c r="P51" s="33">
        <f>IF(O51="","",($C51*'VACSICK EST'!K$30))</f>
        <v>49.131451653346588</v>
      </c>
      <c r="Q51" s="33">
        <f>IF(P51="","",($C51*'VACSICK EST'!L$30))</f>
        <v>48.551720364907929</v>
      </c>
      <c r="R51" s="33">
        <f>IF(Q51="","",($C51*'VACSICK EST'!M$30))</f>
        <v>45.25934267334722</v>
      </c>
      <c r="S51" s="33">
        <f>IF(R51="","",($C51*'VACSICK EST'!N$30))</f>
        <v>51.586784169086769</v>
      </c>
    </row>
    <row r="52" spans="1:19" x14ac:dyDescent="0.25">
      <c r="A52" s="2" t="s">
        <v>25</v>
      </c>
      <c r="B52" s="9" t="s">
        <v>93</v>
      </c>
      <c r="C52" s="4">
        <v>6</v>
      </c>
      <c r="E52" s="11" t="str">
        <f t="shared" ref="E52" si="306">IF(B52="","",(IF($B52&lt;&gt;0,"Exempt - Headcount")))</f>
        <v>Exempt - Headcount</v>
      </c>
      <c r="F52" s="11">
        <f t="shared" ca="1" si="39"/>
        <v>2016</v>
      </c>
      <c r="G52" s="11" t="str">
        <f t="shared" si="25"/>
        <v>002481</v>
      </c>
      <c r="H52" s="13">
        <f t="shared" ref="H52" si="307">IF(G52="","",(IF($C52=0,0,$C52)))</f>
        <v>6</v>
      </c>
      <c r="I52" s="13">
        <f t="shared" ref="I52" si="308">IF(H52="","",(IF($C52=0,0,$C52)))</f>
        <v>6</v>
      </c>
      <c r="J52" s="13">
        <f t="shared" ref="J52" si="309">IF(I52="","",(IF($C52=0,0,$C52)))</f>
        <v>6</v>
      </c>
      <c r="K52" s="13">
        <f t="shared" ref="K52" si="310">IF(J52="","",(IF($C52=0,0,$C52)))</f>
        <v>6</v>
      </c>
      <c r="L52" s="13">
        <f t="shared" ref="L52" si="311">IF(K52="","",(IF($C52=0,0,$C52)))</f>
        <v>6</v>
      </c>
      <c r="M52" s="13">
        <f t="shared" ref="M52" si="312">IF(L52="","",(IF($C52=0,0,$C52)))</f>
        <v>6</v>
      </c>
      <c r="N52" s="13">
        <f t="shared" ref="N52" si="313">IF(M52="","",(IF($C52=0,0,$C52)))</f>
        <v>6</v>
      </c>
      <c r="O52" s="13">
        <f t="shared" ref="O52" si="314">IF(N52="","",(IF($C52=0,0,$C52)))</f>
        <v>6</v>
      </c>
      <c r="P52" s="13">
        <f t="shared" ref="P52" si="315">IF(O52="","",(IF($C52=0,0,$C52)))</f>
        <v>6</v>
      </c>
      <c r="Q52" s="13">
        <f t="shared" ref="Q52" si="316">IF(P52="","",(IF($C52=0,0,$C52)))</f>
        <v>6</v>
      </c>
      <c r="R52" s="13">
        <f t="shared" ref="R52" si="317">IF(Q52="","",(IF($C52=0,0,$C52)))</f>
        <v>6</v>
      </c>
      <c r="S52" s="13">
        <f t="shared" ref="S52" si="318">IF(R52="","",(IF($C52=0,0,$C52)))</f>
        <v>6</v>
      </c>
    </row>
    <row r="53" spans="1:19" x14ac:dyDescent="0.25">
      <c r="A53" s="2" t="s">
        <v>25</v>
      </c>
      <c r="B53" s="6" t="s">
        <v>92</v>
      </c>
      <c r="C53" s="4">
        <v>49.608173000000001</v>
      </c>
      <c r="E53" s="10" t="str">
        <f t="shared" ref="E53" si="319">IF(B53="","",(IF($B53&lt;&gt;0,"Exempt - Avg Hourly Rate")))</f>
        <v>Exempt - Avg Hourly Rate</v>
      </c>
      <c r="F53" s="11">
        <f t="shared" ca="1" si="39"/>
        <v>2016</v>
      </c>
      <c r="G53" s="11" t="str">
        <f t="shared" si="25"/>
        <v>002481</v>
      </c>
      <c r="H53" s="12">
        <f t="shared" ref="H53" si="320">IF(G53="","",(IF(C53=0,0,C53)*$G$4*$H$4*$I$4*$J$4))</f>
        <v>49.608173000000001</v>
      </c>
      <c r="I53" s="12">
        <f t="shared" ref="I53" si="321">IF(H53="","",(+H53))</f>
        <v>49.608173000000001</v>
      </c>
      <c r="J53" s="12">
        <f t="shared" ref="J53" si="322">IF(I53="","",(+I53*$J$6))</f>
        <v>51.096418190000001</v>
      </c>
      <c r="K53" s="12">
        <f t="shared" ref="K53" si="323">IF(J53="","",+J53)</f>
        <v>51.096418190000001</v>
      </c>
      <c r="L53" s="12">
        <f t="shared" ref="L53" si="324">IF(K53="","",+K53)</f>
        <v>51.096418190000001</v>
      </c>
      <c r="M53" s="12">
        <f t="shared" ref="M53" si="325">IF(L53="","",+L53)</f>
        <v>51.096418190000001</v>
      </c>
      <c r="N53" s="12">
        <f t="shared" ref="N53" si="326">IF(M53="","",+M53)</f>
        <v>51.096418190000001</v>
      </c>
      <c r="O53" s="12">
        <f t="shared" ref="O53" si="327">IF(N53="","",+N53)</f>
        <v>51.096418190000001</v>
      </c>
      <c r="P53" s="12">
        <f t="shared" ref="P53" si="328">IF(O53="","",+O53)</f>
        <v>51.096418190000001</v>
      </c>
      <c r="Q53" s="12">
        <f t="shared" ref="Q53" si="329">IF(P53="","",+P53)</f>
        <v>51.096418190000001</v>
      </c>
      <c r="R53" s="12">
        <f t="shared" ref="R53" si="330">IF(Q53="","",+Q53)</f>
        <v>51.096418190000001</v>
      </c>
      <c r="S53" s="12">
        <f t="shared" ref="S53" si="331">IF(R53="","",+R53)</f>
        <v>51.096418190000001</v>
      </c>
    </row>
    <row r="54" spans="1:19" x14ac:dyDescent="0.25">
      <c r="A54" s="2" t="s">
        <v>25</v>
      </c>
      <c r="B54" s="9" t="s">
        <v>94</v>
      </c>
      <c r="C54" s="4">
        <v>1160</v>
      </c>
      <c r="D54" s="34"/>
      <c r="E54" s="10" t="str">
        <f t="shared" ref="E54" si="332">IF(B54="","",(IF($B54&lt;&gt;0,"Exempt - Vacation Hours")))</f>
        <v>Exempt - Vacation Hours</v>
      </c>
      <c r="F54" s="11">
        <f t="shared" ca="1" si="39"/>
        <v>2016</v>
      </c>
      <c r="G54" s="11" t="str">
        <f t="shared" si="25"/>
        <v>002481</v>
      </c>
      <c r="H54" s="33">
        <f>IF(G54="","",($C54*'VACSICK EST'!C$50))</f>
        <v>49.089498133998262</v>
      </c>
      <c r="I54" s="33">
        <f>IF(H54="","",($C54*'VACSICK EST'!D$50))</f>
        <v>52.31128282990376</v>
      </c>
      <c r="J54" s="33">
        <f>IF(I54="","",($C54*'VACSICK EST'!E$50))</f>
        <v>55.533067525809251</v>
      </c>
      <c r="K54" s="33">
        <f>IF(J54="","",($C54*'VACSICK EST'!F$50))</f>
        <v>80.736492575082394</v>
      </c>
      <c r="L54" s="33">
        <f>IF(K54="","",($C54*'VACSICK EST'!G$50))</f>
        <v>100.85379351775273</v>
      </c>
      <c r="M54" s="33">
        <f>IF(L54="","",($C54*'VACSICK EST'!H$50))</f>
        <v>113.93376208169261</v>
      </c>
      <c r="N54" s="33">
        <f>IF(M54="","",($C54*'VACSICK EST'!I$50))</f>
        <v>131.85929482827436</v>
      </c>
      <c r="O54" s="33">
        <f>IF(N54="","",($C54*'VACSICK EST'!J$50))</f>
        <v>89.266823846967284</v>
      </c>
      <c r="P54" s="33">
        <f>IF(O54="","",($C54*'VACSICK EST'!K$50))</f>
        <v>79.482144400143184</v>
      </c>
      <c r="Q54" s="33">
        <f>IF(P54="","",($C54*'VACSICK EST'!L$50))</f>
        <v>104.90894652166578</v>
      </c>
      <c r="R54" s="33">
        <f>IF(Q54="","",($C54*'VACSICK EST'!M$50))</f>
        <v>100.58077709611452</v>
      </c>
      <c r="S54" s="33">
        <f>IF(R54="","",($C54*'VACSICK EST'!N$50))</f>
        <v>201.44411664259584</v>
      </c>
    </row>
    <row r="55" spans="1:19" x14ac:dyDescent="0.25">
      <c r="A55" s="2" t="s">
        <v>25</v>
      </c>
      <c r="B55" s="9" t="s">
        <v>95</v>
      </c>
      <c r="C55" s="4">
        <v>240</v>
      </c>
      <c r="E55" s="10" t="str">
        <f t="shared" ref="E55" si="333">IF(B55="","",(IF($B55&lt;&gt;0,"Exempt - Sick Time Hours")))</f>
        <v>Exempt - Sick Time Hours</v>
      </c>
      <c r="F55" s="11">
        <f t="shared" ca="1" si="39"/>
        <v>2016</v>
      </c>
      <c r="G55" s="11" t="str">
        <f t="shared" si="25"/>
        <v>002481</v>
      </c>
      <c r="H55" s="33">
        <f>IF(G55="","",($C55*'VACSICK EST'!C$30))</f>
        <v>30.123778739234897</v>
      </c>
      <c r="I55" s="33">
        <f>IF(H55="","",($C55*'VACSICK EST'!D$30))</f>
        <v>25.952777157237751</v>
      </c>
      <c r="J55" s="33">
        <f>IF(I55="","",($C55*'VACSICK EST'!E$30))</f>
        <v>23.919796847859292</v>
      </c>
      <c r="K55" s="33">
        <f>IF(J55="","",($C55*'VACSICK EST'!F$30))</f>
        <v>21.187637626913101</v>
      </c>
      <c r="L55" s="33">
        <f>IF(K55="","",($C55*'VACSICK EST'!G$30))</f>
        <v>17.569195278627539</v>
      </c>
      <c r="M55" s="33">
        <f>IF(L55="","",($C55*'VACSICK EST'!H$30))</f>
        <v>16.307609543044453</v>
      </c>
      <c r="N55" s="33">
        <f>IF(M55="","",($C55*'VACSICK EST'!I$30))</f>
        <v>17.487132026096116</v>
      </c>
      <c r="O55" s="33">
        <f>IF(N55="","",($C55*'VACSICK EST'!J$30))</f>
        <v>18.794673183096794</v>
      </c>
      <c r="P55" s="33">
        <f>IF(O55="","",($C55*'VACSICK EST'!K$30))</f>
        <v>17.340512348239972</v>
      </c>
      <c r="Q55" s="33">
        <f>IF(P55="","",($C55*'VACSICK EST'!L$30))</f>
        <v>17.135901305261623</v>
      </c>
      <c r="R55" s="33">
        <f>IF(Q55="","",($C55*'VACSICK EST'!M$30))</f>
        <v>15.973885649416667</v>
      </c>
      <c r="S55" s="33">
        <f>IF(R55="","",($C55*'VACSICK EST'!N$30))</f>
        <v>18.207100294971802</v>
      </c>
    </row>
    <row r="56" spans="1:19" x14ac:dyDescent="0.25">
      <c r="A56" s="2" t="s">
        <v>26</v>
      </c>
      <c r="B56" s="9" t="s">
        <v>93</v>
      </c>
      <c r="C56" s="4">
        <v>4</v>
      </c>
      <c r="E56" s="11" t="str">
        <f t="shared" ref="E56" si="334">IF(B56="","",(IF($B56&lt;&gt;0,"Exempt - Headcount")))</f>
        <v>Exempt - Headcount</v>
      </c>
      <c r="F56" s="11">
        <f t="shared" ca="1" si="39"/>
        <v>2016</v>
      </c>
      <c r="G56" s="11" t="str">
        <f t="shared" si="25"/>
        <v>002482</v>
      </c>
      <c r="H56" s="13">
        <f t="shared" ref="H56" si="335">IF(G56="","",(IF($C56=0,0,$C56)))</f>
        <v>4</v>
      </c>
      <c r="I56" s="13">
        <f t="shared" ref="I56" si="336">IF(H56="","",(IF($C56=0,0,$C56)))</f>
        <v>4</v>
      </c>
      <c r="J56" s="13">
        <f t="shared" ref="J56" si="337">IF(I56="","",(IF($C56=0,0,$C56)))</f>
        <v>4</v>
      </c>
      <c r="K56" s="13">
        <f t="shared" ref="K56" si="338">IF(J56="","",(IF($C56=0,0,$C56)))</f>
        <v>4</v>
      </c>
      <c r="L56" s="13">
        <f t="shared" ref="L56" si="339">IF(K56="","",(IF($C56=0,0,$C56)))</f>
        <v>4</v>
      </c>
      <c r="M56" s="13">
        <f t="shared" ref="M56" si="340">IF(L56="","",(IF($C56=0,0,$C56)))</f>
        <v>4</v>
      </c>
      <c r="N56" s="13">
        <f t="shared" ref="N56" si="341">IF(M56="","",(IF($C56=0,0,$C56)))</f>
        <v>4</v>
      </c>
      <c r="O56" s="13">
        <f t="shared" ref="O56" si="342">IF(N56="","",(IF($C56=0,0,$C56)))</f>
        <v>4</v>
      </c>
      <c r="P56" s="13">
        <f t="shared" ref="P56" si="343">IF(O56="","",(IF($C56=0,0,$C56)))</f>
        <v>4</v>
      </c>
      <c r="Q56" s="13">
        <f t="shared" ref="Q56" si="344">IF(P56="","",(IF($C56=0,0,$C56)))</f>
        <v>4</v>
      </c>
      <c r="R56" s="13">
        <f t="shared" ref="R56" si="345">IF(Q56="","",(IF($C56=0,0,$C56)))</f>
        <v>4</v>
      </c>
      <c r="S56" s="13">
        <f t="shared" ref="S56" si="346">IF(R56="","",(IF($C56=0,0,$C56)))</f>
        <v>4</v>
      </c>
    </row>
    <row r="57" spans="1:19" x14ac:dyDescent="0.25">
      <c r="A57" s="2" t="s">
        <v>26</v>
      </c>
      <c r="B57" s="6" t="s">
        <v>92</v>
      </c>
      <c r="C57" s="4">
        <v>46.762019500000008</v>
      </c>
      <c r="E57" s="10" t="str">
        <f t="shared" ref="E57" si="347">IF(B57="","",(IF($B57&lt;&gt;0,"Exempt - Avg Hourly Rate")))</f>
        <v>Exempt - Avg Hourly Rate</v>
      </c>
      <c r="F57" s="11">
        <f t="shared" ca="1" si="39"/>
        <v>2016</v>
      </c>
      <c r="G57" s="11" t="str">
        <f t="shared" si="25"/>
        <v>002482</v>
      </c>
      <c r="H57" s="12">
        <f t="shared" ref="H57" si="348">IF(G57="","",(IF(C57=0,0,C57)*$G$4*$H$4*$I$4*$J$4))</f>
        <v>46.762019500000008</v>
      </c>
      <c r="I57" s="12">
        <f t="shared" ref="I57" si="349">IF(H57="","",(+H57))</f>
        <v>46.762019500000008</v>
      </c>
      <c r="J57" s="12">
        <f t="shared" ref="J57" si="350">IF(I57="","",(+I57*$J$6))</f>
        <v>48.164880085000007</v>
      </c>
      <c r="K57" s="12">
        <f t="shared" ref="K57" si="351">IF(J57="","",+J57)</f>
        <v>48.164880085000007</v>
      </c>
      <c r="L57" s="12">
        <f t="shared" ref="L57" si="352">IF(K57="","",+K57)</f>
        <v>48.164880085000007</v>
      </c>
      <c r="M57" s="12">
        <f t="shared" ref="M57" si="353">IF(L57="","",+L57)</f>
        <v>48.164880085000007</v>
      </c>
      <c r="N57" s="12">
        <f t="shared" ref="N57" si="354">IF(M57="","",+M57)</f>
        <v>48.164880085000007</v>
      </c>
      <c r="O57" s="12">
        <f t="shared" ref="O57" si="355">IF(N57="","",+N57)</f>
        <v>48.164880085000007</v>
      </c>
      <c r="P57" s="12">
        <f t="shared" ref="P57" si="356">IF(O57="","",+O57)</f>
        <v>48.164880085000007</v>
      </c>
      <c r="Q57" s="12">
        <f t="shared" ref="Q57" si="357">IF(P57="","",+P57)</f>
        <v>48.164880085000007</v>
      </c>
      <c r="R57" s="12">
        <f t="shared" ref="R57" si="358">IF(Q57="","",+Q57)</f>
        <v>48.164880085000007</v>
      </c>
      <c r="S57" s="12">
        <f t="shared" ref="S57" si="359">IF(R57="","",+R57)</f>
        <v>48.164880085000007</v>
      </c>
    </row>
    <row r="58" spans="1:19" x14ac:dyDescent="0.25">
      <c r="A58" s="2" t="s">
        <v>26</v>
      </c>
      <c r="B58" s="9" t="s">
        <v>94</v>
      </c>
      <c r="C58" s="4">
        <v>800</v>
      </c>
      <c r="D58" s="34"/>
      <c r="E58" s="10" t="str">
        <f t="shared" ref="E58" si="360">IF(B58="","",(IF($B58&lt;&gt;0,"Exempt - Vacation Hours")))</f>
        <v>Exempt - Vacation Hours</v>
      </c>
      <c r="F58" s="11">
        <f t="shared" ca="1" si="39"/>
        <v>2016</v>
      </c>
      <c r="G58" s="11" t="str">
        <f t="shared" si="25"/>
        <v>002482</v>
      </c>
      <c r="H58" s="33">
        <f>IF(G58="","",($C58*'VACSICK EST'!C$50))</f>
        <v>33.854826299309146</v>
      </c>
      <c r="I58" s="33">
        <f>IF(H58="","",($C58*'VACSICK EST'!D$50))</f>
        <v>36.076746779243976</v>
      </c>
      <c r="J58" s="33">
        <f>IF(I58="","",($C58*'VACSICK EST'!E$50))</f>
        <v>38.298667259178792</v>
      </c>
      <c r="K58" s="33">
        <f>IF(J58="","",($C58*'VACSICK EST'!F$50))</f>
        <v>55.680339706953376</v>
      </c>
      <c r="L58" s="33">
        <f>IF(K58="","",($C58*'VACSICK EST'!G$50))</f>
        <v>69.554340357070856</v>
      </c>
      <c r="M58" s="33">
        <f>IF(L58="","",($C58*'VACSICK EST'!H$50))</f>
        <v>78.575008332201804</v>
      </c>
      <c r="N58" s="33">
        <f>IF(M58="","",($C58*'VACSICK EST'!I$50))</f>
        <v>90.937444709154718</v>
      </c>
      <c r="O58" s="33">
        <f>IF(N58="","",($C58*'VACSICK EST'!J$50))</f>
        <v>61.563326791011917</v>
      </c>
      <c r="P58" s="33">
        <f>IF(O58="","",($C58*'VACSICK EST'!K$50))</f>
        <v>54.815272000098744</v>
      </c>
      <c r="Q58" s="33">
        <f>IF(P58="","",($C58*'VACSICK EST'!L$50))</f>
        <v>72.350997601148819</v>
      </c>
      <c r="R58" s="33">
        <f>IF(Q58="","",($C58*'VACSICK EST'!M$50))</f>
        <v>69.366053169734158</v>
      </c>
      <c r="S58" s="33">
        <f>IF(R58="","",($C58*'VACSICK EST'!N$50))</f>
        <v>138.92697699489369</v>
      </c>
    </row>
    <row r="59" spans="1:19" x14ac:dyDescent="0.25">
      <c r="A59" s="2" t="s">
        <v>26</v>
      </c>
      <c r="B59" s="9" t="s">
        <v>95</v>
      </c>
      <c r="C59" s="4">
        <v>160</v>
      </c>
      <c r="E59" s="10" t="str">
        <f t="shared" ref="E59" si="361">IF(B59="","",(IF($B59&lt;&gt;0,"Exempt - Sick Time Hours")))</f>
        <v>Exempt - Sick Time Hours</v>
      </c>
      <c r="F59" s="11">
        <f t="shared" ca="1" si="39"/>
        <v>2016</v>
      </c>
      <c r="G59" s="11" t="str">
        <f t="shared" si="25"/>
        <v>002482</v>
      </c>
      <c r="H59" s="33">
        <f>IF(G59="","",($C59*'VACSICK EST'!C$30))</f>
        <v>20.08251915948993</v>
      </c>
      <c r="I59" s="33">
        <f>IF(H59="","",($C59*'VACSICK EST'!D$30))</f>
        <v>17.301851438158501</v>
      </c>
      <c r="J59" s="33">
        <f>IF(I59="","",($C59*'VACSICK EST'!E$30))</f>
        <v>15.946531231906194</v>
      </c>
      <c r="K59" s="33">
        <f>IF(J59="","",($C59*'VACSICK EST'!F$30))</f>
        <v>14.1250917512754</v>
      </c>
      <c r="L59" s="33">
        <f>IF(K59="","",($C59*'VACSICK EST'!G$30))</f>
        <v>11.712796852418359</v>
      </c>
      <c r="M59" s="33">
        <f>IF(L59="","",($C59*'VACSICK EST'!H$30))</f>
        <v>10.871739695362969</v>
      </c>
      <c r="N59" s="33">
        <f>IF(M59="","",($C59*'VACSICK EST'!I$30))</f>
        <v>11.658088017397411</v>
      </c>
      <c r="O59" s="33">
        <f>IF(N59="","",($C59*'VACSICK EST'!J$30))</f>
        <v>12.52978212206453</v>
      </c>
      <c r="P59" s="33">
        <f>IF(O59="","",($C59*'VACSICK EST'!K$30))</f>
        <v>11.560341565493315</v>
      </c>
      <c r="Q59" s="33">
        <f>IF(P59="","",($C59*'VACSICK EST'!L$30))</f>
        <v>11.423934203507748</v>
      </c>
      <c r="R59" s="33">
        <f>IF(Q59="","",($C59*'VACSICK EST'!M$30))</f>
        <v>10.649257099611111</v>
      </c>
      <c r="S59" s="33">
        <f>IF(R59="","",($C59*'VACSICK EST'!N$30))</f>
        <v>12.138066863314535</v>
      </c>
    </row>
    <row r="60" spans="1:19" x14ac:dyDescent="0.25">
      <c r="A60" s="2" t="s">
        <v>28</v>
      </c>
      <c r="B60" s="9" t="s">
        <v>93</v>
      </c>
      <c r="C60" s="4">
        <v>4</v>
      </c>
      <c r="E60" s="11" t="str">
        <f t="shared" ref="E60" si="362">IF(B60="","",(IF($B60&lt;&gt;0,"Exempt - Headcount")))</f>
        <v>Exempt - Headcount</v>
      </c>
      <c r="F60" s="11">
        <f t="shared" ca="1" si="39"/>
        <v>2016</v>
      </c>
      <c r="G60" s="11" t="str">
        <f t="shared" si="25"/>
        <v>002530</v>
      </c>
      <c r="H60" s="13">
        <f t="shared" ref="H60" si="363">IF(G60="","",(IF($C60=0,0,$C60)))</f>
        <v>4</v>
      </c>
      <c r="I60" s="13">
        <f t="shared" ref="I60" si="364">IF(H60="","",(IF($C60=0,0,$C60)))</f>
        <v>4</v>
      </c>
      <c r="J60" s="13">
        <f t="shared" ref="J60" si="365">IF(I60="","",(IF($C60=0,0,$C60)))</f>
        <v>4</v>
      </c>
      <c r="K60" s="13">
        <f t="shared" ref="K60" si="366">IF(J60="","",(IF($C60=0,0,$C60)))</f>
        <v>4</v>
      </c>
      <c r="L60" s="13">
        <f t="shared" ref="L60" si="367">IF(K60="","",(IF($C60=0,0,$C60)))</f>
        <v>4</v>
      </c>
      <c r="M60" s="13">
        <f t="shared" ref="M60" si="368">IF(L60="","",(IF($C60=0,0,$C60)))</f>
        <v>4</v>
      </c>
      <c r="N60" s="13">
        <f t="shared" ref="N60" si="369">IF(M60="","",(IF($C60=0,0,$C60)))</f>
        <v>4</v>
      </c>
      <c r="O60" s="13">
        <f t="shared" ref="O60" si="370">IF(N60="","",(IF($C60=0,0,$C60)))</f>
        <v>4</v>
      </c>
      <c r="P60" s="13">
        <f t="shared" ref="P60" si="371">IF(O60="","",(IF($C60=0,0,$C60)))</f>
        <v>4</v>
      </c>
      <c r="Q60" s="13">
        <f t="shared" ref="Q60" si="372">IF(P60="","",(IF($C60=0,0,$C60)))</f>
        <v>4</v>
      </c>
      <c r="R60" s="13">
        <f t="shared" ref="R60" si="373">IF(Q60="","",(IF($C60=0,0,$C60)))</f>
        <v>4</v>
      </c>
      <c r="S60" s="13">
        <f t="shared" ref="S60" si="374">IF(R60="","",(IF($C60=0,0,$C60)))</f>
        <v>4</v>
      </c>
    </row>
    <row r="61" spans="1:19" x14ac:dyDescent="0.25">
      <c r="A61" s="2" t="s">
        <v>28</v>
      </c>
      <c r="B61" s="6" t="s">
        <v>92</v>
      </c>
      <c r="C61" s="4">
        <v>38.3149035</v>
      </c>
      <c r="E61" s="10" t="str">
        <f t="shared" ref="E61" si="375">IF(B61="","",(IF($B61&lt;&gt;0,"Exempt - Avg Hourly Rate")))</f>
        <v>Exempt - Avg Hourly Rate</v>
      </c>
      <c r="F61" s="11">
        <f t="shared" ca="1" si="39"/>
        <v>2016</v>
      </c>
      <c r="G61" s="11" t="str">
        <f t="shared" si="25"/>
        <v>002530</v>
      </c>
      <c r="H61" s="12">
        <f t="shared" ref="H61" si="376">IF(G61="","",(IF(C61=0,0,C61)*$G$4*$H$4*$I$4*$J$4))</f>
        <v>38.3149035</v>
      </c>
      <c r="I61" s="12">
        <f t="shared" ref="I61" si="377">IF(H61="","",(+H61))</f>
        <v>38.3149035</v>
      </c>
      <c r="J61" s="12">
        <f t="shared" ref="J61" si="378">IF(I61="","",(+I61*$J$6))</f>
        <v>39.464350605</v>
      </c>
      <c r="K61" s="12">
        <f t="shared" ref="K61" si="379">IF(J61="","",+J61)</f>
        <v>39.464350605</v>
      </c>
      <c r="L61" s="12">
        <f t="shared" ref="L61" si="380">IF(K61="","",+K61)</f>
        <v>39.464350605</v>
      </c>
      <c r="M61" s="12">
        <f t="shared" ref="M61" si="381">IF(L61="","",+L61)</f>
        <v>39.464350605</v>
      </c>
      <c r="N61" s="12">
        <f t="shared" ref="N61" si="382">IF(M61="","",+M61)</f>
        <v>39.464350605</v>
      </c>
      <c r="O61" s="12">
        <f t="shared" ref="O61" si="383">IF(N61="","",+N61)</f>
        <v>39.464350605</v>
      </c>
      <c r="P61" s="12">
        <f t="shared" ref="P61" si="384">IF(O61="","",+O61)</f>
        <v>39.464350605</v>
      </c>
      <c r="Q61" s="12">
        <f t="shared" ref="Q61" si="385">IF(P61="","",+P61)</f>
        <v>39.464350605</v>
      </c>
      <c r="R61" s="12">
        <f t="shared" ref="R61" si="386">IF(Q61="","",+Q61)</f>
        <v>39.464350605</v>
      </c>
      <c r="S61" s="12">
        <f t="shared" ref="S61" si="387">IF(R61="","",+R61)</f>
        <v>39.464350605</v>
      </c>
    </row>
    <row r="62" spans="1:19" x14ac:dyDescent="0.25">
      <c r="A62" s="2" t="s">
        <v>28</v>
      </c>
      <c r="B62" s="9" t="s">
        <v>94</v>
      </c>
      <c r="C62" s="4">
        <v>680</v>
      </c>
      <c r="D62" s="34"/>
      <c r="E62" s="10" t="str">
        <f t="shared" ref="E62" si="388">IF(B62="","",(IF($B62&lt;&gt;0,"Exempt - Vacation Hours")))</f>
        <v>Exempt - Vacation Hours</v>
      </c>
      <c r="F62" s="11">
        <f t="shared" ca="1" si="39"/>
        <v>2016</v>
      </c>
      <c r="G62" s="11" t="str">
        <f t="shared" si="25"/>
        <v>002530</v>
      </c>
      <c r="H62" s="33">
        <f>IF(G62="","",($C62*'VACSICK EST'!C$50))</f>
        <v>28.776602354412777</v>
      </c>
      <c r="I62" s="33">
        <f>IF(H62="","",($C62*'VACSICK EST'!D$50))</f>
        <v>30.665234762357379</v>
      </c>
      <c r="J62" s="33">
        <f>IF(I62="","",($C62*'VACSICK EST'!E$50))</f>
        <v>32.55386717030197</v>
      </c>
      <c r="K62" s="33">
        <f>IF(J62="","",($C62*'VACSICK EST'!F$50))</f>
        <v>47.328288750910367</v>
      </c>
      <c r="L62" s="33">
        <f>IF(K62="","",($C62*'VACSICK EST'!G$50))</f>
        <v>59.121189303510228</v>
      </c>
      <c r="M62" s="33">
        <f>IF(L62="","",($C62*'VACSICK EST'!H$50))</f>
        <v>66.788757082371532</v>
      </c>
      <c r="N62" s="33">
        <f>IF(M62="","",($C62*'VACSICK EST'!I$50))</f>
        <v>77.29682800278151</v>
      </c>
      <c r="O62" s="33">
        <f>IF(N62="","",($C62*'VACSICK EST'!J$50))</f>
        <v>52.328827772360128</v>
      </c>
      <c r="P62" s="33">
        <f>IF(O62="","",($C62*'VACSICK EST'!K$50))</f>
        <v>46.592981200083933</v>
      </c>
      <c r="Q62" s="33">
        <f>IF(P62="","",($C62*'VACSICK EST'!L$50))</f>
        <v>61.498347960976496</v>
      </c>
      <c r="R62" s="33">
        <f>IF(Q62="","",($C62*'VACSICK EST'!M$50))</f>
        <v>58.961145194274032</v>
      </c>
      <c r="S62" s="33">
        <f>IF(R62="","",($C62*'VACSICK EST'!N$50))</f>
        <v>118.08793044565964</v>
      </c>
    </row>
    <row r="63" spans="1:19" x14ac:dyDescent="0.25">
      <c r="A63" s="2" t="s">
        <v>28</v>
      </c>
      <c r="B63" s="9" t="s">
        <v>95</v>
      </c>
      <c r="C63" s="4">
        <v>160</v>
      </c>
      <c r="E63" s="10" t="str">
        <f t="shared" ref="E63" si="389">IF(B63="","",(IF($B63&lt;&gt;0,"Exempt - Sick Time Hours")))</f>
        <v>Exempt - Sick Time Hours</v>
      </c>
      <c r="F63" s="11">
        <f t="shared" ca="1" si="39"/>
        <v>2016</v>
      </c>
      <c r="G63" s="11" t="str">
        <f t="shared" si="25"/>
        <v>002530</v>
      </c>
      <c r="H63" s="33">
        <f>IF(G63="","",($C63*'VACSICK EST'!C$30))</f>
        <v>20.08251915948993</v>
      </c>
      <c r="I63" s="33">
        <f>IF(H63="","",($C63*'VACSICK EST'!D$30))</f>
        <v>17.301851438158501</v>
      </c>
      <c r="J63" s="33">
        <f>IF(I63="","",($C63*'VACSICK EST'!E$30))</f>
        <v>15.946531231906194</v>
      </c>
      <c r="K63" s="33">
        <f>IF(J63="","",($C63*'VACSICK EST'!F$30))</f>
        <v>14.1250917512754</v>
      </c>
      <c r="L63" s="33">
        <f>IF(K63="","",($C63*'VACSICK EST'!G$30))</f>
        <v>11.712796852418359</v>
      </c>
      <c r="M63" s="33">
        <f>IF(L63="","",($C63*'VACSICK EST'!H$30))</f>
        <v>10.871739695362969</v>
      </c>
      <c r="N63" s="33">
        <f>IF(M63="","",($C63*'VACSICK EST'!I$30))</f>
        <v>11.658088017397411</v>
      </c>
      <c r="O63" s="33">
        <f>IF(N63="","",($C63*'VACSICK EST'!J$30))</f>
        <v>12.52978212206453</v>
      </c>
      <c r="P63" s="33">
        <f>IF(O63="","",($C63*'VACSICK EST'!K$30))</f>
        <v>11.560341565493315</v>
      </c>
      <c r="Q63" s="33">
        <f>IF(P63="","",($C63*'VACSICK EST'!L$30))</f>
        <v>11.423934203507748</v>
      </c>
      <c r="R63" s="33">
        <f>IF(Q63="","",($C63*'VACSICK EST'!M$30))</f>
        <v>10.649257099611111</v>
      </c>
      <c r="S63" s="33">
        <f>IF(R63="","",($C63*'VACSICK EST'!N$30))</f>
        <v>12.138066863314535</v>
      </c>
    </row>
    <row r="64" spans="1:19" x14ac:dyDescent="0.25">
      <c r="A64" s="2" t="s">
        <v>30</v>
      </c>
      <c r="B64" s="9" t="s">
        <v>93</v>
      </c>
      <c r="C64" s="4">
        <v>17</v>
      </c>
      <c r="E64" s="11" t="str">
        <f t="shared" ref="E64" si="390">IF(B64="","",(IF($B64&lt;&gt;0,"Exempt - Headcount")))</f>
        <v>Exempt - Headcount</v>
      </c>
      <c r="F64" s="11">
        <f t="shared" ca="1" si="39"/>
        <v>2016</v>
      </c>
      <c r="G64" s="11" t="str">
        <f t="shared" si="25"/>
        <v>002560</v>
      </c>
      <c r="H64" s="13">
        <f t="shared" ref="H64" si="391">IF(G64="","",(IF($C64=0,0,$C64)))</f>
        <v>17</v>
      </c>
      <c r="I64" s="13">
        <f t="shared" ref="I64" si="392">IF(H64="","",(IF($C64=0,0,$C64)))</f>
        <v>17</v>
      </c>
      <c r="J64" s="13">
        <f t="shared" ref="J64" si="393">IF(I64="","",(IF($C64=0,0,$C64)))</f>
        <v>17</v>
      </c>
      <c r="K64" s="13">
        <f t="shared" ref="K64" si="394">IF(J64="","",(IF($C64=0,0,$C64)))</f>
        <v>17</v>
      </c>
      <c r="L64" s="13">
        <f t="shared" ref="L64" si="395">IF(K64="","",(IF($C64=0,0,$C64)))</f>
        <v>17</v>
      </c>
      <c r="M64" s="13">
        <f t="shared" ref="M64" si="396">IF(L64="","",(IF($C64=0,0,$C64)))</f>
        <v>17</v>
      </c>
      <c r="N64" s="13">
        <f t="shared" ref="N64" si="397">IF(M64="","",(IF($C64=0,0,$C64)))</f>
        <v>17</v>
      </c>
      <c r="O64" s="13">
        <f t="shared" ref="O64" si="398">IF(N64="","",(IF($C64=0,0,$C64)))</f>
        <v>17</v>
      </c>
      <c r="P64" s="13">
        <f t="shared" ref="P64" si="399">IF(O64="","",(IF($C64=0,0,$C64)))</f>
        <v>17</v>
      </c>
      <c r="Q64" s="13">
        <f t="shared" ref="Q64" si="400">IF(P64="","",(IF($C64=0,0,$C64)))</f>
        <v>17</v>
      </c>
      <c r="R64" s="13">
        <f t="shared" ref="R64" si="401">IF(Q64="","",(IF($C64=0,0,$C64)))</f>
        <v>17</v>
      </c>
      <c r="S64" s="13">
        <f t="shared" ref="S64" si="402">IF(R64="","",(IF($C64=0,0,$C64)))</f>
        <v>17</v>
      </c>
    </row>
    <row r="65" spans="1:19" x14ac:dyDescent="0.25">
      <c r="A65" s="2" t="s">
        <v>30</v>
      </c>
      <c r="B65" s="6" t="s">
        <v>92</v>
      </c>
      <c r="C65" s="4">
        <v>48.651018058823531</v>
      </c>
      <c r="E65" s="10" t="str">
        <f t="shared" ref="E65" si="403">IF(B65="","",(IF($B65&lt;&gt;0,"Exempt - Avg Hourly Rate")))</f>
        <v>Exempt - Avg Hourly Rate</v>
      </c>
      <c r="F65" s="11">
        <f t="shared" ca="1" si="39"/>
        <v>2016</v>
      </c>
      <c r="G65" s="11" t="str">
        <f t="shared" si="25"/>
        <v>002560</v>
      </c>
      <c r="H65" s="12">
        <f t="shared" ref="H65" si="404">IF(G65="","",(IF(C65=0,0,C65)*$G$4*$H$4*$I$4*$J$4))</f>
        <v>48.651018058823531</v>
      </c>
      <c r="I65" s="12">
        <f t="shared" ref="I65" si="405">IF(H65="","",(+H65))</f>
        <v>48.651018058823531</v>
      </c>
      <c r="J65" s="12">
        <f t="shared" ref="J65" si="406">IF(I65="","",(+I65*$J$6))</f>
        <v>50.110548600588238</v>
      </c>
      <c r="K65" s="12">
        <f t="shared" ref="K65" si="407">IF(J65="","",+J65)</f>
        <v>50.110548600588238</v>
      </c>
      <c r="L65" s="12">
        <f t="shared" ref="L65" si="408">IF(K65="","",+K65)</f>
        <v>50.110548600588238</v>
      </c>
      <c r="M65" s="12">
        <f t="shared" ref="M65" si="409">IF(L65="","",+L65)</f>
        <v>50.110548600588238</v>
      </c>
      <c r="N65" s="12">
        <f t="shared" ref="N65" si="410">IF(M65="","",+M65)</f>
        <v>50.110548600588238</v>
      </c>
      <c r="O65" s="12">
        <f t="shared" ref="O65" si="411">IF(N65="","",+N65)</f>
        <v>50.110548600588238</v>
      </c>
      <c r="P65" s="12">
        <f t="shared" ref="P65" si="412">IF(O65="","",+O65)</f>
        <v>50.110548600588238</v>
      </c>
      <c r="Q65" s="12">
        <f t="shared" ref="Q65" si="413">IF(P65="","",+P65)</f>
        <v>50.110548600588238</v>
      </c>
      <c r="R65" s="12">
        <f t="shared" ref="R65" si="414">IF(Q65="","",+Q65)</f>
        <v>50.110548600588238</v>
      </c>
      <c r="S65" s="12">
        <f t="shared" ref="S65" si="415">IF(R65="","",+R65)</f>
        <v>50.110548600588238</v>
      </c>
    </row>
    <row r="66" spans="1:19" x14ac:dyDescent="0.25">
      <c r="A66" s="2" t="s">
        <v>30</v>
      </c>
      <c r="B66" s="9" t="s">
        <v>94</v>
      </c>
      <c r="C66" s="4">
        <v>3120</v>
      </c>
      <c r="D66" s="34"/>
      <c r="E66" s="10" t="str">
        <f t="shared" ref="E66" si="416">IF(B66="","",(IF($B66&lt;&gt;0,"Exempt - Vacation Hours")))</f>
        <v>Exempt - Vacation Hours</v>
      </c>
      <c r="F66" s="11">
        <f t="shared" ca="1" si="39"/>
        <v>2016</v>
      </c>
      <c r="G66" s="11" t="str">
        <f t="shared" si="25"/>
        <v>002560</v>
      </c>
      <c r="H66" s="33">
        <f>IF(G66="","",($C66*'VACSICK EST'!C$50))</f>
        <v>132.03382256730569</v>
      </c>
      <c r="I66" s="33">
        <f>IF(H66="","",($C66*'VACSICK EST'!D$50))</f>
        <v>140.69931243905148</v>
      </c>
      <c r="J66" s="33">
        <f>IF(I66="","",($C66*'VACSICK EST'!E$50))</f>
        <v>149.3648023107973</v>
      </c>
      <c r="K66" s="33">
        <f>IF(J66="","",($C66*'VACSICK EST'!F$50))</f>
        <v>217.15332485711815</v>
      </c>
      <c r="L66" s="33">
        <f>IF(K66="","",($C66*'VACSICK EST'!G$50))</f>
        <v>271.26192739257635</v>
      </c>
      <c r="M66" s="33">
        <f>IF(L66="","",($C66*'VACSICK EST'!H$50))</f>
        <v>306.44253249558705</v>
      </c>
      <c r="N66" s="33">
        <f>IF(M66="","",($C66*'VACSICK EST'!I$50))</f>
        <v>354.65603436570342</v>
      </c>
      <c r="O66" s="33">
        <f>IF(N66="","",($C66*'VACSICK EST'!J$50))</f>
        <v>240.09697448494649</v>
      </c>
      <c r="P66" s="33">
        <f>IF(O66="","",($C66*'VACSICK EST'!K$50))</f>
        <v>213.77956080038513</v>
      </c>
      <c r="Q66" s="33">
        <f>IF(P66="","",($C66*'VACSICK EST'!L$50))</f>
        <v>282.16889064448037</v>
      </c>
      <c r="R66" s="33">
        <f>IF(Q66="","",($C66*'VACSICK EST'!M$50))</f>
        <v>270.52760736196319</v>
      </c>
      <c r="S66" s="33">
        <f>IF(R66="","",($C66*'VACSICK EST'!N$50))</f>
        <v>541.81521028008535</v>
      </c>
    </row>
    <row r="67" spans="1:19" x14ac:dyDescent="0.25">
      <c r="A67" s="2" t="s">
        <v>30</v>
      </c>
      <c r="B67" s="9" t="s">
        <v>95</v>
      </c>
      <c r="C67" s="4">
        <v>680</v>
      </c>
      <c r="E67" s="10" t="str">
        <f t="shared" ref="E67" si="417">IF(B67="","",(IF($B67&lt;&gt;0,"Exempt - Sick Time Hours")))</f>
        <v>Exempt - Sick Time Hours</v>
      </c>
      <c r="F67" s="11">
        <f t="shared" ca="1" si="39"/>
        <v>2016</v>
      </c>
      <c r="G67" s="11" t="str">
        <f t="shared" si="25"/>
        <v>002560</v>
      </c>
      <c r="H67" s="33">
        <f>IF(G67="","",($C67*'VACSICK EST'!C$30))</f>
        <v>85.350706427832208</v>
      </c>
      <c r="I67" s="33">
        <f>IF(H67="","",($C67*'VACSICK EST'!D$30))</f>
        <v>73.53286861217363</v>
      </c>
      <c r="J67" s="33">
        <f>IF(I67="","",($C67*'VACSICK EST'!E$30))</f>
        <v>67.772757735601317</v>
      </c>
      <c r="K67" s="33">
        <f>IF(J67="","",($C67*'VACSICK EST'!F$30))</f>
        <v>60.031639942920449</v>
      </c>
      <c r="L67" s="33">
        <f>IF(K67="","",($C67*'VACSICK EST'!G$30))</f>
        <v>49.779386622778027</v>
      </c>
      <c r="M67" s="33">
        <f>IF(L67="","",($C67*'VACSICK EST'!H$30))</f>
        <v>46.204893705292619</v>
      </c>
      <c r="N67" s="33">
        <f>IF(M67="","",($C67*'VACSICK EST'!I$30))</f>
        <v>49.546874073938994</v>
      </c>
      <c r="O67" s="33">
        <f>IF(N67="","",($C67*'VACSICK EST'!J$30))</f>
        <v>53.251574018774249</v>
      </c>
      <c r="P67" s="33">
        <f>IF(O67="","",($C67*'VACSICK EST'!K$30))</f>
        <v>49.131451653346588</v>
      </c>
      <c r="Q67" s="33">
        <f>IF(P67="","",($C67*'VACSICK EST'!L$30))</f>
        <v>48.551720364907929</v>
      </c>
      <c r="R67" s="33">
        <f>IF(Q67="","",($C67*'VACSICK EST'!M$30))</f>
        <v>45.25934267334722</v>
      </c>
      <c r="S67" s="33">
        <f>IF(R67="","",($C67*'VACSICK EST'!N$30))</f>
        <v>51.586784169086769</v>
      </c>
    </row>
    <row r="68" spans="1:19" x14ac:dyDescent="0.25">
      <c r="A68" s="2" t="s">
        <v>31</v>
      </c>
      <c r="B68" s="9" t="s">
        <v>93</v>
      </c>
      <c r="C68" s="4">
        <v>3</v>
      </c>
      <c r="E68" s="11" t="str">
        <f t="shared" ref="E68" si="418">IF(B68="","",(IF($B68&lt;&gt;0,"Exempt - Headcount")))</f>
        <v>Exempt - Headcount</v>
      </c>
      <c r="F68" s="11">
        <f t="shared" ca="1" si="39"/>
        <v>2016</v>
      </c>
      <c r="G68" s="11" t="str">
        <f t="shared" si="25"/>
        <v>002603</v>
      </c>
      <c r="H68" s="13">
        <f t="shared" ref="H68" si="419">IF(G68="","",(IF($C68=0,0,$C68)))</f>
        <v>3</v>
      </c>
      <c r="I68" s="13">
        <f t="shared" ref="I68" si="420">IF(H68="","",(IF($C68=0,0,$C68)))</f>
        <v>3</v>
      </c>
      <c r="J68" s="13">
        <f t="shared" ref="J68" si="421">IF(I68="","",(IF($C68=0,0,$C68)))</f>
        <v>3</v>
      </c>
      <c r="K68" s="13">
        <f t="shared" ref="K68" si="422">IF(J68="","",(IF($C68=0,0,$C68)))</f>
        <v>3</v>
      </c>
      <c r="L68" s="13">
        <f t="shared" ref="L68" si="423">IF(K68="","",(IF($C68=0,0,$C68)))</f>
        <v>3</v>
      </c>
      <c r="M68" s="13">
        <f t="shared" ref="M68" si="424">IF(L68="","",(IF($C68=0,0,$C68)))</f>
        <v>3</v>
      </c>
      <c r="N68" s="13">
        <f t="shared" ref="N68" si="425">IF(M68="","",(IF($C68=0,0,$C68)))</f>
        <v>3</v>
      </c>
      <c r="O68" s="13">
        <f t="shared" ref="O68" si="426">IF(N68="","",(IF($C68=0,0,$C68)))</f>
        <v>3</v>
      </c>
      <c r="P68" s="13">
        <f t="shared" ref="P68" si="427">IF(O68="","",(IF($C68=0,0,$C68)))</f>
        <v>3</v>
      </c>
      <c r="Q68" s="13">
        <f t="shared" ref="Q68" si="428">IF(P68="","",(IF($C68=0,0,$C68)))</f>
        <v>3</v>
      </c>
      <c r="R68" s="13">
        <f t="shared" ref="R68" si="429">IF(Q68="","",(IF($C68=0,0,$C68)))</f>
        <v>3</v>
      </c>
      <c r="S68" s="13">
        <f t="shared" ref="S68" si="430">IF(R68="","",(IF($C68=0,0,$C68)))</f>
        <v>3</v>
      </c>
    </row>
    <row r="69" spans="1:19" x14ac:dyDescent="0.25">
      <c r="A69" s="2" t="s">
        <v>31</v>
      </c>
      <c r="B69" s="6" t="s">
        <v>92</v>
      </c>
      <c r="C69" s="4">
        <v>47.9375</v>
      </c>
      <c r="E69" s="10" t="str">
        <f t="shared" ref="E69" si="431">IF(B69="","",(IF($B69&lt;&gt;0,"Exempt - Avg Hourly Rate")))</f>
        <v>Exempt - Avg Hourly Rate</v>
      </c>
      <c r="F69" s="11">
        <f t="shared" ca="1" si="39"/>
        <v>2016</v>
      </c>
      <c r="G69" s="11" t="str">
        <f t="shared" si="25"/>
        <v>002603</v>
      </c>
      <c r="H69" s="12">
        <f t="shared" ref="H69" si="432">IF(G69="","",(IF(C69=0,0,C69)*$G$4*$H$4*$I$4*$J$4))</f>
        <v>47.9375</v>
      </c>
      <c r="I69" s="12">
        <f t="shared" ref="I69" si="433">IF(H69="","",(+H69))</f>
        <v>47.9375</v>
      </c>
      <c r="J69" s="12">
        <f t="shared" ref="J69" si="434">IF(I69="","",(+I69*$J$6))</f>
        <v>49.375624999999999</v>
      </c>
      <c r="K69" s="12">
        <f t="shared" ref="K69" si="435">IF(J69="","",+J69)</f>
        <v>49.375624999999999</v>
      </c>
      <c r="L69" s="12">
        <f t="shared" ref="L69" si="436">IF(K69="","",+K69)</f>
        <v>49.375624999999999</v>
      </c>
      <c r="M69" s="12">
        <f t="shared" ref="M69" si="437">IF(L69="","",+L69)</f>
        <v>49.375624999999999</v>
      </c>
      <c r="N69" s="12">
        <f t="shared" ref="N69" si="438">IF(M69="","",+M69)</f>
        <v>49.375624999999999</v>
      </c>
      <c r="O69" s="12">
        <f t="shared" ref="O69" si="439">IF(N69="","",+N69)</f>
        <v>49.375624999999999</v>
      </c>
      <c r="P69" s="12">
        <f t="shared" ref="P69" si="440">IF(O69="","",+O69)</f>
        <v>49.375624999999999</v>
      </c>
      <c r="Q69" s="12">
        <f t="shared" ref="Q69" si="441">IF(P69="","",+P69)</f>
        <v>49.375624999999999</v>
      </c>
      <c r="R69" s="12">
        <f t="shared" ref="R69" si="442">IF(Q69="","",+Q69)</f>
        <v>49.375624999999999</v>
      </c>
      <c r="S69" s="12">
        <f t="shared" ref="S69" si="443">IF(R69="","",+R69)</f>
        <v>49.375624999999999</v>
      </c>
    </row>
    <row r="70" spans="1:19" x14ac:dyDescent="0.25">
      <c r="A70" s="2" t="s">
        <v>31</v>
      </c>
      <c r="B70" s="9" t="s">
        <v>94</v>
      </c>
      <c r="C70" s="4">
        <v>440</v>
      </c>
      <c r="D70" s="34"/>
      <c r="E70" s="10" t="str">
        <f t="shared" ref="E70" si="444">IF(B70="","",(IF($B70&lt;&gt;0,"Exempt - Vacation Hours")))</f>
        <v>Exempt - Vacation Hours</v>
      </c>
      <c r="F70" s="11">
        <f t="shared" ca="1" si="39"/>
        <v>2016</v>
      </c>
      <c r="G70" s="11" t="str">
        <f t="shared" si="25"/>
        <v>002603</v>
      </c>
      <c r="H70" s="33">
        <f>IF(G70="","",($C70*'VACSICK EST'!C$50))</f>
        <v>18.620154464620033</v>
      </c>
      <c r="I70" s="33">
        <f>IF(H70="","",($C70*'VACSICK EST'!D$50))</f>
        <v>19.842210728584185</v>
      </c>
      <c r="J70" s="33">
        <f>IF(I70="","",($C70*'VACSICK EST'!E$50))</f>
        <v>21.064266992548337</v>
      </c>
      <c r="K70" s="33">
        <f>IF(J70="","",($C70*'VACSICK EST'!F$50))</f>
        <v>30.624186838824357</v>
      </c>
      <c r="L70" s="33">
        <f>IF(K70="","",($C70*'VACSICK EST'!G$50))</f>
        <v>38.254887196388971</v>
      </c>
      <c r="M70" s="33">
        <f>IF(L70="","",($C70*'VACSICK EST'!H$50))</f>
        <v>43.216254582710988</v>
      </c>
      <c r="N70" s="33">
        <f>IF(M70="","",($C70*'VACSICK EST'!I$50))</f>
        <v>50.0155945900351</v>
      </c>
      <c r="O70" s="33">
        <f>IF(N70="","",($C70*'VACSICK EST'!J$50))</f>
        <v>33.859829735056557</v>
      </c>
      <c r="P70" s="33">
        <f>IF(O70="","",($C70*'VACSICK EST'!K$50))</f>
        <v>30.148399600054312</v>
      </c>
      <c r="Q70" s="33">
        <f>IF(P70="","",($C70*'VACSICK EST'!L$50))</f>
        <v>39.793048680631848</v>
      </c>
      <c r="R70" s="33">
        <f>IF(Q70="","",($C70*'VACSICK EST'!M$50))</f>
        <v>38.151329243353786</v>
      </c>
      <c r="S70" s="33">
        <f>IF(R70="","",($C70*'VACSICK EST'!N$50))</f>
        <v>76.409837347191527</v>
      </c>
    </row>
    <row r="71" spans="1:19" x14ac:dyDescent="0.25">
      <c r="A71" s="2" t="s">
        <v>31</v>
      </c>
      <c r="B71" s="9" t="s">
        <v>95</v>
      </c>
      <c r="C71" s="4">
        <v>120</v>
      </c>
      <c r="E71" s="10" t="str">
        <f t="shared" ref="E71" si="445">IF(B71="","",(IF($B71&lt;&gt;0,"Exempt - Sick Time Hours")))</f>
        <v>Exempt - Sick Time Hours</v>
      </c>
      <c r="F71" s="11">
        <f t="shared" ca="1" si="39"/>
        <v>2016</v>
      </c>
      <c r="G71" s="11" t="str">
        <f t="shared" si="25"/>
        <v>002603</v>
      </c>
      <c r="H71" s="33">
        <f>IF(G71="","",($C71*'VACSICK EST'!C$30))</f>
        <v>15.061889369617449</v>
      </c>
      <c r="I71" s="33">
        <f>IF(H71="","",($C71*'VACSICK EST'!D$30))</f>
        <v>12.976388578618876</v>
      </c>
      <c r="J71" s="33">
        <f>IF(I71="","",($C71*'VACSICK EST'!E$30))</f>
        <v>11.959898423929646</v>
      </c>
      <c r="K71" s="33">
        <f>IF(J71="","",($C71*'VACSICK EST'!F$30))</f>
        <v>10.593818813456551</v>
      </c>
      <c r="L71" s="33">
        <f>IF(K71="","",($C71*'VACSICK EST'!G$30))</f>
        <v>8.7845976393137697</v>
      </c>
      <c r="M71" s="33">
        <f>IF(L71="","",($C71*'VACSICK EST'!H$30))</f>
        <v>8.1538047715222266</v>
      </c>
      <c r="N71" s="33">
        <f>IF(M71="","",($C71*'VACSICK EST'!I$30))</f>
        <v>8.7435660130480581</v>
      </c>
      <c r="O71" s="33">
        <f>IF(N71="","",($C71*'VACSICK EST'!J$30))</f>
        <v>9.3973365915483971</v>
      </c>
      <c r="P71" s="33">
        <f>IF(O71="","",($C71*'VACSICK EST'!K$30))</f>
        <v>8.6702561741199862</v>
      </c>
      <c r="Q71" s="33">
        <f>IF(P71="","",($C71*'VACSICK EST'!L$30))</f>
        <v>8.5679506526308113</v>
      </c>
      <c r="R71" s="33">
        <f>IF(Q71="","",($C71*'VACSICK EST'!M$30))</f>
        <v>7.9869428247083336</v>
      </c>
      <c r="S71" s="33">
        <f>IF(R71="","",($C71*'VACSICK EST'!N$30))</f>
        <v>9.1035501474859011</v>
      </c>
    </row>
    <row r="72" spans="1:19" x14ac:dyDescent="0.25">
      <c r="A72" s="2" t="s">
        <v>32</v>
      </c>
      <c r="B72" s="9" t="s">
        <v>93</v>
      </c>
      <c r="C72" s="4">
        <v>4</v>
      </c>
      <c r="E72" s="11" t="str">
        <f t="shared" ref="E72" si="446">IF(B72="","",(IF($B72&lt;&gt;0,"Exempt - Headcount")))</f>
        <v>Exempt - Headcount</v>
      </c>
      <c r="F72" s="11">
        <f t="shared" ca="1" si="39"/>
        <v>2016</v>
      </c>
      <c r="G72" s="11" t="str">
        <f t="shared" si="25"/>
        <v>002650</v>
      </c>
      <c r="H72" s="13">
        <f t="shared" ref="H72" si="447">IF(G72="","",(IF($C72=0,0,$C72)))</f>
        <v>4</v>
      </c>
      <c r="I72" s="13">
        <f t="shared" ref="I72" si="448">IF(H72="","",(IF($C72=0,0,$C72)))</f>
        <v>4</v>
      </c>
      <c r="J72" s="13">
        <f t="shared" ref="J72" si="449">IF(I72="","",(IF($C72=0,0,$C72)))</f>
        <v>4</v>
      </c>
      <c r="K72" s="13">
        <f t="shared" ref="K72" si="450">IF(J72="","",(IF($C72=0,0,$C72)))</f>
        <v>4</v>
      </c>
      <c r="L72" s="13">
        <f t="shared" ref="L72" si="451">IF(K72="","",(IF($C72=0,0,$C72)))</f>
        <v>4</v>
      </c>
      <c r="M72" s="13">
        <f t="shared" ref="M72" si="452">IF(L72="","",(IF($C72=0,0,$C72)))</f>
        <v>4</v>
      </c>
      <c r="N72" s="13">
        <f t="shared" ref="N72" si="453">IF(M72="","",(IF($C72=0,0,$C72)))</f>
        <v>4</v>
      </c>
      <c r="O72" s="13">
        <f t="shared" ref="O72" si="454">IF(N72="","",(IF($C72=0,0,$C72)))</f>
        <v>4</v>
      </c>
      <c r="P72" s="13">
        <f t="shared" ref="P72" si="455">IF(O72="","",(IF($C72=0,0,$C72)))</f>
        <v>4</v>
      </c>
      <c r="Q72" s="13">
        <f t="shared" ref="Q72" si="456">IF(P72="","",(IF($C72=0,0,$C72)))</f>
        <v>4</v>
      </c>
      <c r="R72" s="13">
        <f t="shared" ref="R72" si="457">IF(Q72="","",(IF($C72=0,0,$C72)))</f>
        <v>4</v>
      </c>
      <c r="S72" s="13">
        <f t="shared" ref="S72" si="458">IF(R72="","",(IF($C72=0,0,$C72)))</f>
        <v>4</v>
      </c>
    </row>
    <row r="73" spans="1:19" x14ac:dyDescent="0.25">
      <c r="A73" s="2" t="s">
        <v>32</v>
      </c>
      <c r="B73" s="6" t="s">
        <v>92</v>
      </c>
      <c r="C73" s="4">
        <v>52.150240500000002</v>
      </c>
      <c r="E73" s="10" t="str">
        <f t="shared" ref="E73" si="459">IF(B73="","",(IF($B73&lt;&gt;0,"Exempt - Avg Hourly Rate")))</f>
        <v>Exempt - Avg Hourly Rate</v>
      </c>
      <c r="F73" s="11">
        <f t="shared" ca="1" si="39"/>
        <v>2016</v>
      </c>
      <c r="G73" s="11" t="str">
        <f t="shared" si="25"/>
        <v>002650</v>
      </c>
      <c r="H73" s="12">
        <f t="shared" ref="H73" si="460">IF(G73="","",(IF(C73=0,0,C73)*$G$4*$H$4*$I$4*$J$4))</f>
        <v>52.150240500000002</v>
      </c>
      <c r="I73" s="12">
        <f t="shared" ref="I73" si="461">IF(H73="","",(+H73))</f>
        <v>52.150240500000002</v>
      </c>
      <c r="J73" s="12">
        <f t="shared" ref="J73" si="462">IF(I73="","",(+I73*$J$6))</f>
        <v>53.714747715000001</v>
      </c>
      <c r="K73" s="12">
        <f t="shared" ref="K73" si="463">IF(J73="","",+J73)</f>
        <v>53.714747715000001</v>
      </c>
      <c r="L73" s="12">
        <f t="shared" ref="L73" si="464">IF(K73="","",+K73)</f>
        <v>53.714747715000001</v>
      </c>
      <c r="M73" s="12">
        <f t="shared" ref="M73" si="465">IF(L73="","",+L73)</f>
        <v>53.714747715000001</v>
      </c>
      <c r="N73" s="12">
        <f t="shared" ref="N73" si="466">IF(M73="","",+M73)</f>
        <v>53.714747715000001</v>
      </c>
      <c r="O73" s="12">
        <f t="shared" ref="O73" si="467">IF(N73="","",+N73)</f>
        <v>53.714747715000001</v>
      </c>
      <c r="P73" s="12">
        <f t="shared" ref="P73" si="468">IF(O73="","",+O73)</f>
        <v>53.714747715000001</v>
      </c>
      <c r="Q73" s="12">
        <f t="shared" ref="Q73" si="469">IF(P73="","",+P73)</f>
        <v>53.714747715000001</v>
      </c>
      <c r="R73" s="12">
        <f t="shared" ref="R73" si="470">IF(Q73="","",+Q73)</f>
        <v>53.714747715000001</v>
      </c>
      <c r="S73" s="12">
        <f t="shared" ref="S73" si="471">IF(R73="","",+R73)</f>
        <v>53.714747715000001</v>
      </c>
    </row>
    <row r="74" spans="1:19" x14ac:dyDescent="0.25">
      <c r="A74" s="2" t="s">
        <v>32</v>
      </c>
      <c r="B74" s="9" t="s">
        <v>94</v>
      </c>
      <c r="C74" s="4">
        <v>600</v>
      </c>
      <c r="D74" s="34"/>
      <c r="E74" s="10" t="str">
        <f t="shared" ref="E74" si="472">IF(B74="","",(IF($B74&lt;&gt;0,"Exempt - Vacation Hours")))</f>
        <v>Exempt - Vacation Hours</v>
      </c>
      <c r="F74" s="11">
        <f t="shared" ca="1" si="39"/>
        <v>2016</v>
      </c>
      <c r="G74" s="11" t="str">
        <f t="shared" si="25"/>
        <v>002650</v>
      </c>
      <c r="H74" s="33">
        <f>IF(G74="","",($C74*'VACSICK EST'!C$50))</f>
        <v>25.391119724481861</v>
      </c>
      <c r="I74" s="33">
        <f>IF(H74="","",($C74*'VACSICK EST'!D$50))</f>
        <v>27.057560084432978</v>
      </c>
      <c r="J74" s="33">
        <f>IF(I74="","",($C74*'VACSICK EST'!E$50))</f>
        <v>28.724000444384096</v>
      </c>
      <c r="K74" s="33">
        <f>IF(J74="","",($C74*'VACSICK EST'!F$50))</f>
        <v>41.760254780215028</v>
      </c>
      <c r="L74" s="33">
        <f>IF(K74="","",($C74*'VACSICK EST'!G$50))</f>
        <v>52.165755267803142</v>
      </c>
      <c r="M74" s="33">
        <f>IF(L74="","",($C74*'VACSICK EST'!H$50))</f>
        <v>58.931256249151353</v>
      </c>
      <c r="N74" s="33">
        <f>IF(M74="","",($C74*'VACSICK EST'!I$50))</f>
        <v>68.203083531866042</v>
      </c>
      <c r="O74" s="33">
        <f>IF(N74="","",($C74*'VACSICK EST'!J$50))</f>
        <v>46.172495093258938</v>
      </c>
      <c r="P74" s="33">
        <f>IF(O74="","",($C74*'VACSICK EST'!K$50))</f>
        <v>41.111454000074062</v>
      </c>
      <c r="Q74" s="33">
        <f>IF(P74="","",($C74*'VACSICK EST'!L$50))</f>
        <v>54.263248200861611</v>
      </c>
      <c r="R74" s="33">
        <f>IF(Q74="","",($C74*'VACSICK EST'!M$50))</f>
        <v>52.024539877300619</v>
      </c>
      <c r="S74" s="33">
        <f>IF(R74="","",($C74*'VACSICK EST'!N$50))</f>
        <v>104.19523274617026</v>
      </c>
    </row>
    <row r="75" spans="1:19" x14ac:dyDescent="0.25">
      <c r="A75" s="2" t="s">
        <v>32</v>
      </c>
      <c r="B75" s="9" t="s">
        <v>95</v>
      </c>
      <c r="C75" s="4">
        <v>160</v>
      </c>
      <c r="E75" s="10" t="str">
        <f t="shared" ref="E75" si="473">IF(B75="","",(IF($B75&lt;&gt;0,"Exempt - Sick Time Hours")))</f>
        <v>Exempt - Sick Time Hours</v>
      </c>
      <c r="F75" s="11">
        <f t="shared" ca="1" si="39"/>
        <v>2016</v>
      </c>
      <c r="G75" s="11" t="str">
        <f t="shared" si="25"/>
        <v>002650</v>
      </c>
      <c r="H75" s="33">
        <f>IF(G75="","",($C75*'VACSICK EST'!C$30))</f>
        <v>20.08251915948993</v>
      </c>
      <c r="I75" s="33">
        <f>IF(H75="","",($C75*'VACSICK EST'!D$30))</f>
        <v>17.301851438158501</v>
      </c>
      <c r="J75" s="33">
        <f>IF(I75="","",($C75*'VACSICK EST'!E$30))</f>
        <v>15.946531231906194</v>
      </c>
      <c r="K75" s="33">
        <f>IF(J75="","",($C75*'VACSICK EST'!F$30))</f>
        <v>14.1250917512754</v>
      </c>
      <c r="L75" s="33">
        <f>IF(K75="","",($C75*'VACSICK EST'!G$30))</f>
        <v>11.712796852418359</v>
      </c>
      <c r="M75" s="33">
        <f>IF(L75="","",($C75*'VACSICK EST'!H$30))</f>
        <v>10.871739695362969</v>
      </c>
      <c r="N75" s="33">
        <f>IF(M75="","",($C75*'VACSICK EST'!I$30))</f>
        <v>11.658088017397411</v>
      </c>
      <c r="O75" s="33">
        <f>IF(N75="","",($C75*'VACSICK EST'!J$30))</f>
        <v>12.52978212206453</v>
      </c>
      <c r="P75" s="33">
        <f>IF(O75="","",($C75*'VACSICK EST'!K$30))</f>
        <v>11.560341565493315</v>
      </c>
      <c r="Q75" s="33">
        <f>IF(P75="","",($C75*'VACSICK EST'!L$30))</f>
        <v>11.423934203507748</v>
      </c>
      <c r="R75" s="33">
        <f>IF(Q75="","",($C75*'VACSICK EST'!M$30))</f>
        <v>10.649257099611111</v>
      </c>
      <c r="S75" s="33">
        <f>IF(R75="","",($C75*'VACSICK EST'!N$30))</f>
        <v>12.138066863314535</v>
      </c>
    </row>
    <row r="76" spans="1:19" x14ac:dyDescent="0.25">
      <c r="A76" s="2" t="s">
        <v>34</v>
      </c>
      <c r="B76" s="9" t="s">
        <v>93</v>
      </c>
      <c r="C76" s="4">
        <v>6</v>
      </c>
      <c r="E76" s="11" t="str">
        <f t="shared" ref="E76" si="474">IF(B76="","",(IF($B76&lt;&gt;0,"Exempt - Headcount")))</f>
        <v>Exempt - Headcount</v>
      </c>
      <c r="F76" s="11">
        <f t="shared" ca="1" si="39"/>
        <v>2016</v>
      </c>
      <c r="G76" s="11" t="str">
        <f t="shared" ref="G76:G139" si="475">IF(E76="","",A76)</f>
        <v>002670</v>
      </c>
      <c r="H76" s="13">
        <f t="shared" ref="H76" si="476">IF(G76="","",(IF($C76=0,0,$C76)))</f>
        <v>6</v>
      </c>
      <c r="I76" s="13">
        <f t="shared" ref="I76" si="477">IF(H76="","",(IF($C76=0,0,$C76)))</f>
        <v>6</v>
      </c>
      <c r="J76" s="13">
        <f t="shared" ref="J76" si="478">IF(I76="","",(IF($C76=0,0,$C76)))</f>
        <v>6</v>
      </c>
      <c r="K76" s="13">
        <f t="shared" ref="K76" si="479">IF(J76="","",(IF($C76=0,0,$C76)))</f>
        <v>6</v>
      </c>
      <c r="L76" s="13">
        <f t="shared" ref="L76" si="480">IF(K76="","",(IF($C76=0,0,$C76)))</f>
        <v>6</v>
      </c>
      <c r="M76" s="13">
        <f t="shared" ref="M76" si="481">IF(L76="","",(IF($C76=0,0,$C76)))</f>
        <v>6</v>
      </c>
      <c r="N76" s="13">
        <f t="shared" ref="N76" si="482">IF(M76="","",(IF($C76=0,0,$C76)))</f>
        <v>6</v>
      </c>
      <c r="O76" s="13">
        <f t="shared" ref="O76" si="483">IF(N76="","",(IF($C76=0,0,$C76)))</f>
        <v>6</v>
      </c>
      <c r="P76" s="13">
        <f t="shared" ref="P76" si="484">IF(O76="","",(IF($C76=0,0,$C76)))</f>
        <v>6</v>
      </c>
      <c r="Q76" s="13">
        <f t="shared" ref="Q76" si="485">IF(P76="","",(IF($C76=0,0,$C76)))</f>
        <v>6</v>
      </c>
      <c r="R76" s="13">
        <f t="shared" ref="R76" si="486">IF(Q76="","",(IF($C76=0,0,$C76)))</f>
        <v>6</v>
      </c>
      <c r="S76" s="13">
        <f t="shared" ref="S76" si="487">IF(R76="","",(IF($C76=0,0,$C76)))</f>
        <v>6</v>
      </c>
    </row>
    <row r="77" spans="1:19" x14ac:dyDescent="0.25">
      <c r="A77" s="2" t="s">
        <v>34</v>
      </c>
      <c r="B77" s="6" t="s">
        <v>92</v>
      </c>
      <c r="C77" s="4">
        <v>42.524839666666665</v>
      </c>
      <c r="E77" s="10" t="str">
        <f t="shared" ref="E77" si="488">IF(B77="","",(IF($B77&lt;&gt;0,"Exempt - Avg Hourly Rate")))</f>
        <v>Exempt - Avg Hourly Rate</v>
      </c>
      <c r="F77" s="11">
        <f t="shared" ref="F77:F140" ca="1" si="489">IF(E77="","",$E$5)</f>
        <v>2016</v>
      </c>
      <c r="G77" s="11" t="str">
        <f t="shared" si="475"/>
        <v>002670</v>
      </c>
      <c r="H77" s="12">
        <f t="shared" ref="H77" si="490">IF(G77="","",(IF(C77=0,0,C77)*$G$4*$H$4*$I$4*$J$4))</f>
        <v>42.524839666666665</v>
      </c>
      <c r="I77" s="12">
        <f t="shared" ref="I77" si="491">IF(H77="","",(+H77))</f>
        <v>42.524839666666665</v>
      </c>
      <c r="J77" s="12">
        <f t="shared" ref="J77" si="492">IF(I77="","",(+I77*$J$6))</f>
        <v>43.800584856666667</v>
      </c>
      <c r="K77" s="12">
        <f t="shared" ref="K77" si="493">IF(J77="","",+J77)</f>
        <v>43.800584856666667</v>
      </c>
      <c r="L77" s="12">
        <f t="shared" ref="L77" si="494">IF(K77="","",+K77)</f>
        <v>43.800584856666667</v>
      </c>
      <c r="M77" s="12">
        <f t="shared" ref="M77" si="495">IF(L77="","",+L77)</f>
        <v>43.800584856666667</v>
      </c>
      <c r="N77" s="12">
        <f t="shared" ref="N77" si="496">IF(M77="","",+M77)</f>
        <v>43.800584856666667</v>
      </c>
      <c r="O77" s="12">
        <f t="shared" ref="O77" si="497">IF(N77="","",+N77)</f>
        <v>43.800584856666667</v>
      </c>
      <c r="P77" s="12">
        <f t="shared" ref="P77" si="498">IF(O77="","",+O77)</f>
        <v>43.800584856666667</v>
      </c>
      <c r="Q77" s="12">
        <f t="shared" ref="Q77" si="499">IF(P77="","",+P77)</f>
        <v>43.800584856666667</v>
      </c>
      <c r="R77" s="12">
        <f t="shared" ref="R77" si="500">IF(Q77="","",+Q77)</f>
        <v>43.800584856666667</v>
      </c>
      <c r="S77" s="12">
        <f t="shared" ref="S77" si="501">IF(R77="","",+R77)</f>
        <v>43.800584856666667</v>
      </c>
    </row>
    <row r="78" spans="1:19" x14ac:dyDescent="0.25">
      <c r="A78" s="2" t="s">
        <v>34</v>
      </c>
      <c r="B78" s="9" t="s">
        <v>94</v>
      </c>
      <c r="C78" s="4">
        <v>800</v>
      </c>
      <c r="D78" s="34"/>
      <c r="E78" s="10" t="str">
        <f t="shared" ref="E78" si="502">IF(B78="","",(IF($B78&lt;&gt;0,"Exempt - Vacation Hours")))</f>
        <v>Exempt - Vacation Hours</v>
      </c>
      <c r="F78" s="11">
        <f t="shared" ca="1" si="489"/>
        <v>2016</v>
      </c>
      <c r="G78" s="11" t="str">
        <f t="shared" si="475"/>
        <v>002670</v>
      </c>
      <c r="H78" s="33">
        <f>IF(G78="","",($C78*'VACSICK EST'!C$50))</f>
        <v>33.854826299309146</v>
      </c>
      <c r="I78" s="33">
        <f>IF(H78="","",($C78*'VACSICK EST'!D$50))</f>
        <v>36.076746779243976</v>
      </c>
      <c r="J78" s="33">
        <f>IF(I78="","",($C78*'VACSICK EST'!E$50))</f>
        <v>38.298667259178792</v>
      </c>
      <c r="K78" s="33">
        <f>IF(J78="","",($C78*'VACSICK EST'!F$50))</f>
        <v>55.680339706953376</v>
      </c>
      <c r="L78" s="33">
        <f>IF(K78="","",($C78*'VACSICK EST'!G$50))</f>
        <v>69.554340357070856</v>
      </c>
      <c r="M78" s="33">
        <f>IF(L78="","",($C78*'VACSICK EST'!H$50))</f>
        <v>78.575008332201804</v>
      </c>
      <c r="N78" s="33">
        <f>IF(M78="","",($C78*'VACSICK EST'!I$50))</f>
        <v>90.937444709154718</v>
      </c>
      <c r="O78" s="33">
        <f>IF(N78="","",($C78*'VACSICK EST'!J$50))</f>
        <v>61.563326791011917</v>
      </c>
      <c r="P78" s="33">
        <f>IF(O78="","",($C78*'VACSICK EST'!K$50))</f>
        <v>54.815272000098744</v>
      </c>
      <c r="Q78" s="33">
        <f>IF(P78="","",($C78*'VACSICK EST'!L$50))</f>
        <v>72.350997601148819</v>
      </c>
      <c r="R78" s="33">
        <f>IF(Q78="","",($C78*'VACSICK EST'!M$50))</f>
        <v>69.366053169734158</v>
      </c>
      <c r="S78" s="33">
        <f>IF(R78="","",($C78*'VACSICK EST'!N$50))</f>
        <v>138.92697699489369</v>
      </c>
    </row>
    <row r="79" spans="1:19" x14ac:dyDescent="0.25">
      <c r="A79" s="2" t="s">
        <v>34</v>
      </c>
      <c r="B79" s="9" t="s">
        <v>95</v>
      </c>
      <c r="C79" s="4">
        <v>240</v>
      </c>
      <c r="E79" s="10" t="str">
        <f t="shared" ref="E79" si="503">IF(B79="","",(IF($B79&lt;&gt;0,"Exempt - Sick Time Hours")))</f>
        <v>Exempt - Sick Time Hours</v>
      </c>
      <c r="F79" s="11">
        <f t="shared" ca="1" si="489"/>
        <v>2016</v>
      </c>
      <c r="G79" s="11" t="str">
        <f t="shared" si="475"/>
        <v>002670</v>
      </c>
      <c r="H79" s="33">
        <f>IF(G79="","",($C79*'VACSICK EST'!C$30))</f>
        <v>30.123778739234897</v>
      </c>
      <c r="I79" s="33">
        <f>IF(H79="","",($C79*'VACSICK EST'!D$30))</f>
        <v>25.952777157237751</v>
      </c>
      <c r="J79" s="33">
        <f>IF(I79="","",($C79*'VACSICK EST'!E$30))</f>
        <v>23.919796847859292</v>
      </c>
      <c r="K79" s="33">
        <f>IF(J79="","",($C79*'VACSICK EST'!F$30))</f>
        <v>21.187637626913101</v>
      </c>
      <c r="L79" s="33">
        <f>IF(K79="","",($C79*'VACSICK EST'!G$30))</f>
        <v>17.569195278627539</v>
      </c>
      <c r="M79" s="33">
        <f>IF(L79="","",($C79*'VACSICK EST'!H$30))</f>
        <v>16.307609543044453</v>
      </c>
      <c r="N79" s="33">
        <f>IF(M79="","",($C79*'VACSICK EST'!I$30))</f>
        <v>17.487132026096116</v>
      </c>
      <c r="O79" s="33">
        <f>IF(N79="","",($C79*'VACSICK EST'!J$30))</f>
        <v>18.794673183096794</v>
      </c>
      <c r="P79" s="33">
        <f>IF(O79="","",($C79*'VACSICK EST'!K$30))</f>
        <v>17.340512348239972</v>
      </c>
      <c r="Q79" s="33">
        <f>IF(P79="","",($C79*'VACSICK EST'!L$30))</f>
        <v>17.135901305261623</v>
      </c>
      <c r="R79" s="33">
        <f>IF(Q79="","",($C79*'VACSICK EST'!M$30))</f>
        <v>15.973885649416667</v>
      </c>
      <c r="S79" s="33">
        <f>IF(R79="","",($C79*'VACSICK EST'!N$30))</f>
        <v>18.207100294971802</v>
      </c>
    </row>
    <row r="80" spans="1:19" x14ac:dyDescent="0.25">
      <c r="A80" s="2" t="s">
        <v>35</v>
      </c>
      <c r="B80" s="9" t="s">
        <v>93</v>
      </c>
      <c r="C80" s="4">
        <v>10</v>
      </c>
      <c r="E80" s="11" t="str">
        <f t="shared" ref="E80" si="504">IF(B80="","",(IF($B80&lt;&gt;0,"Exempt - Headcount")))</f>
        <v>Exempt - Headcount</v>
      </c>
      <c r="F80" s="11">
        <f t="shared" ca="1" si="489"/>
        <v>2016</v>
      </c>
      <c r="G80" s="11" t="str">
        <f t="shared" si="475"/>
        <v>002680</v>
      </c>
      <c r="H80" s="13">
        <f t="shared" ref="H80" si="505">IF(G80="","",(IF($C80=0,0,$C80)))</f>
        <v>10</v>
      </c>
      <c r="I80" s="13">
        <f t="shared" ref="I80" si="506">IF(H80="","",(IF($C80=0,0,$C80)))</f>
        <v>10</v>
      </c>
      <c r="J80" s="13">
        <f t="shared" ref="J80" si="507">IF(I80="","",(IF($C80=0,0,$C80)))</f>
        <v>10</v>
      </c>
      <c r="K80" s="13">
        <f t="shared" ref="K80" si="508">IF(J80="","",(IF($C80=0,0,$C80)))</f>
        <v>10</v>
      </c>
      <c r="L80" s="13">
        <f t="shared" ref="L80" si="509">IF(K80="","",(IF($C80=0,0,$C80)))</f>
        <v>10</v>
      </c>
      <c r="M80" s="13">
        <f t="shared" ref="M80" si="510">IF(L80="","",(IF($C80=0,0,$C80)))</f>
        <v>10</v>
      </c>
      <c r="N80" s="13">
        <f t="shared" ref="N80" si="511">IF(M80="","",(IF($C80=0,0,$C80)))</f>
        <v>10</v>
      </c>
      <c r="O80" s="13">
        <f t="shared" ref="O80" si="512">IF(N80="","",(IF($C80=0,0,$C80)))</f>
        <v>10</v>
      </c>
      <c r="P80" s="13">
        <f t="shared" ref="P80" si="513">IF(O80="","",(IF($C80=0,0,$C80)))</f>
        <v>10</v>
      </c>
      <c r="Q80" s="13">
        <f t="shared" ref="Q80" si="514">IF(P80="","",(IF($C80=0,0,$C80)))</f>
        <v>10</v>
      </c>
      <c r="R80" s="13">
        <f t="shared" ref="R80" si="515">IF(Q80="","",(IF($C80=0,0,$C80)))</f>
        <v>10</v>
      </c>
      <c r="S80" s="13">
        <f t="shared" ref="S80" si="516">IF(R80="","",(IF($C80=0,0,$C80)))</f>
        <v>10</v>
      </c>
    </row>
    <row r="81" spans="1:19" x14ac:dyDescent="0.25">
      <c r="A81" s="2" t="s">
        <v>35</v>
      </c>
      <c r="B81" s="6" t="s">
        <v>92</v>
      </c>
      <c r="C81" s="4">
        <v>39.099759300000002</v>
      </c>
      <c r="E81" s="10" t="str">
        <f t="shared" ref="E81" si="517">IF(B81="","",(IF($B81&lt;&gt;0,"Exempt - Avg Hourly Rate")))</f>
        <v>Exempt - Avg Hourly Rate</v>
      </c>
      <c r="F81" s="11">
        <f t="shared" ca="1" si="489"/>
        <v>2016</v>
      </c>
      <c r="G81" s="11" t="str">
        <f t="shared" si="475"/>
        <v>002680</v>
      </c>
      <c r="H81" s="12">
        <f t="shared" ref="H81" si="518">IF(G81="","",(IF(C81=0,0,C81)*$G$4*$H$4*$I$4*$J$4))</f>
        <v>39.099759300000002</v>
      </c>
      <c r="I81" s="12">
        <f t="shared" ref="I81" si="519">IF(H81="","",(+H81))</f>
        <v>39.099759300000002</v>
      </c>
      <c r="J81" s="12">
        <f t="shared" ref="J81" si="520">IF(I81="","",(+I81*$J$6))</f>
        <v>40.272752079</v>
      </c>
      <c r="K81" s="12">
        <f t="shared" ref="K81" si="521">IF(J81="","",+J81)</f>
        <v>40.272752079</v>
      </c>
      <c r="L81" s="12">
        <f t="shared" ref="L81" si="522">IF(K81="","",+K81)</f>
        <v>40.272752079</v>
      </c>
      <c r="M81" s="12">
        <f t="shared" ref="M81" si="523">IF(L81="","",+L81)</f>
        <v>40.272752079</v>
      </c>
      <c r="N81" s="12">
        <f t="shared" ref="N81" si="524">IF(M81="","",+M81)</f>
        <v>40.272752079</v>
      </c>
      <c r="O81" s="12">
        <f t="shared" ref="O81" si="525">IF(N81="","",+N81)</f>
        <v>40.272752079</v>
      </c>
      <c r="P81" s="12">
        <f t="shared" ref="P81" si="526">IF(O81="","",+O81)</f>
        <v>40.272752079</v>
      </c>
      <c r="Q81" s="12">
        <f t="shared" ref="Q81" si="527">IF(P81="","",+P81)</f>
        <v>40.272752079</v>
      </c>
      <c r="R81" s="12">
        <f t="shared" ref="R81" si="528">IF(Q81="","",+Q81)</f>
        <v>40.272752079</v>
      </c>
      <c r="S81" s="12">
        <f t="shared" ref="S81" si="529">IF(R81="","",+R81)</f>
        <v>40.272752079</v>
      </c>
    </row>
    <row r="82" spans="1:19" x14ac:dyDescent="0.25">
      <c r="A82" s="2" t="s">
        <v>35</v>
      </c>
      <c r="B82" s="9" t="s">
        <v>94</v>
      </c>
      <c r="C82" s="4">
        <v>1040</v>
      </c>
      <c r="D82" s="34"/>
      <c r="E82" s="10" t="str">
        <f t="shared" ref="E82" si="530">IF(B82="","",(IF($B82&lt;&gt;0,"Exempt - Vacation Hours")))</f>
        <v>Exempt - Vacation Hours</v>
      </c>
      <c r="F82" s="11">
        <f t="shared" ca="1" si="489"/>
        <v>2016</v>
      </c>
      <c r="G82" s="11" t="str">
        <f t="shared" si="475"/>
        <v>002680</v>
      </c>
      <c r="H82" s="33">
        <f>IF(G82="","",($C82*'VACSICK EST'!C$50))</f>
        <v>44.01127418910189</v>
      </c>
      <c r="I82" s="33">
        <f>IF(H82="","",($C82*'VACSICK EST'!D$50))</f>
        <v>46.899770813017163</v>
      </c>
      <c r="J82" s="33">
        <f>IF(I82="","",($C82*'VACSICK EST'!E$50))</f>
        <v>49.788267436932429</v>
      </c>
      <c r="K82" s="33">
        <f>IF(J82="","",($C82*'VACSICK EST'!F$50))</f>
        <v>72.384441619039393</v>
      </c>
      <c r="L82" s="33">
        <f>IF(K82="","",($C82*'VACSICK EST'!G$50))</f>
        <v>90.420642464192113</v>
      </c>
      <c r="M82" s="33">
        <f>IF(L82="","",($C82*'VACSICK EST'!H$50))</f>
        <v>102.14751083186235</v>
      </c>
      <c r="N82" s="33">
        <f>IF(M82="","",($C82*'VACSICK EST'!I$50))</f>
        <v>118.21867812190114</v>
      </c>
      <c r="O82" s="33">
        <f>IF(N82="","",($C82*'VACSICK EST'!J$50))</f>
        <v>80.032324828315495</v>
      </c>
      <c r="P82" s="33">
        <f>IF(O82="","",($C82*'VACSICK EST'!K$50))</f>
        <v>71.259853600128366</v>
      </c>
      <c r="Q82" s="33">
        <f>IF(P82="","",($C82*'VACSICK EST'!L$50))</f>
        <v>94.056296881493452</v>
      </c>
      <c r="R82" s="33">
        <f>IF(Q82="","",($C82*'VACSICK EST'!M$50))</f>
        <v>90.175869120654397</v>
      </c>
      <c r="S82" s="33">
        <f>IF(R82="","",($C82*'VACSICK EST'!N$50))</f>
        <v>180.6050700933618</v>
      </c>
    </row>
    <row r="83" spans="1:19" x14ac:dyDescent="0.25">
      <c r="A83" s="2" t="s">
        <v>35</v>
      </c>
      <c r="B83" s="9" t="s">
        <v>95</v>
      </c>
      <c r="C83" s="4">
        <v>400</v>
      </c>
      <c r="E83" s="10" t="str">
        <f t="shared" ref="E83" si="531">IF(B83="","",(IF($B83&lt;&gt;0,"Exempt - Sick Time Hours")))</f>
        <v>Exempt - Sick Time Hours</v>
      </c>
      <c r="F83" s="11">
        <f t="shared" ca="1" si="489"/>
        <v>2016</v>
      </c>
      <c r="G83" s="11" t="str">
        <f t="shared" si="475"/>
        <v>002680</v>
      </c>
      <c r="H83" s="33">
        <f>IF(G83="","",($C83*'VACSICK EST'!C$30))</f>
        <v>50.206297898724827</v>
      </c>
      <c r="I83" s="33">
        <f>IF(H83="","",($C83*'VACSICK EST'!D$30))</f>
        <v>43.254628595396248</v>
      </c>
      <c r="J83" s="33">
        <f>IF(I83="","",($C83*'VACSICK EST'!E$30))</f>
        <v>39.866328079765481</v>
      </c>
      <c r="K83" s="33">
        <f>IF(J83="","",($C83*'VACSICK EST'!F$30))</f>
        <v>35.3127293781885</v>
      </c>
      <c r="L83" s="33">
        <f>IF(K83="","",($C83*'VACSICK EST'!G$30))</f>
        <v>29.281992131045897</v>
      </c>
      <c r="M83" s="33">
        <f>IF(L83="","",($C83*'VACSICK EST'!H$30))</f>
        <v>27.179349238407426</v>
      </c>
      <c r="N83" s="33">
        <f>IF(M83="","",($C83*'VACSICK EST'!I$30))</f>
        <v>29.145220043493524</v>
      </c>
      <c r="O83" s="33">
        <f>IF(N83="","",($C83*'VACSICK EST'!J$30))</f>
        <v>31.324455305161326</v>
      </c>
      <c r="P83" s="33">
        <f>IF(O83="","",($C83*'VACSICK EST'!K$30))</f>
        <v>28.900853913733286</v>
      </c>
      <c r="Q83" s="33">
        <f>IF(P83="","",($C83*'VACSICK EST'!L$30))</f>
        <v>28.559835508769371</v>
      </c>
      <c r="R83" s="33">
        <f>IF(Q83="","",($C83*'VACSICK EST'!M$30))</f>
        <v>26.623142749027778</v>
      </c>
      <c r="S83" s="33">
        <f>IF(R83="","",($C83*'VACSICK EST'!N$30))</f>
        <v>30.345167158286333</v>
      </c>
    </row>
    <row r="84" spans="1:19" x14ac:dyDescent="0.25">
      <c r="A84" s="2" t="s">
        <v>36</v>
      </c>
      <c r="B84" s="9" t="s">
        <v>93</v>
      </c>
      <c r="C84" s="4">
        <v>1</v>
      </c>
      <c r="E84" s="11" t="str">
        <f t="shared" ref="E84" si="532">IF(B84="","",(IF($B84&lt;&gt;0,"Exempt - Headcount")))</f>
        <v>Exempt - Headcount</v>
      </c>
      <c r="F84" s="11">
        <f t="shared" ca="1" si="489"/>
        <v>2016</v>
      </c>
      <c r="G84" s="11" t="str">
        <f t="shared" si="475"/>
        <v>002710</v>
      </c>
      <c r="H84" s="13">
        <f t="shared" ref="H84" si="533">IF(G84="","",(IF($C84=0,0,$C84)))</f>
        <v>1</v>
      </c>
      <c r="I84" s="13">
        <f t="shared" ref="I84" si="534">IF(H84="","",(IF($C84=0,0,$C84)))</f>
        <v>1</v>
      </c>
      <c r="J84" s="13">
        <f t="shared" ref="J84" si="535">IF(I84="","",(IF($C84=0,0,$C84)))</f>
        <v>1</v>
      </c>
      <c r="K84" s="13">
        <f t="shared" ref="K84" si="536">IF(J84="","",(IF($C84=0,0,$C84)))</f>
        <v>1</v>
      </c>
      <c r="L84" s="13">
        <f t="shared" ref="L84" si="537">IF(K84="","",(IF($C84=0,0,$C84)))</f>
        <v>1</v>
      </c>
      <c r="M84" s="13">
        <f t="shared" ref="M84" si="538">IF(L84="","",(IF($C84=0,0,$C84)))</f>
        <v>1</v>
      </c>
      <c r="N84" s="13">
        <f t="shared" ref="N84" si="539">IF(M84="","",(IF($C84=0,0,$C84)))</f>
        <v>1</v>
      </c>
      <c r="O84" s="13">
        <f t="shared" ref="O84" si="540">IF(N84="","",(IF($C84=0,0,$C84)))</f>
        <v>1</v>
      </c>
      <c r="P84" s="13">
        <f t="shared" ref="P84" si="541">IF(O84="","",(IF($C84=0,0,$C84)))</f>
        <v>1</v>
      </c>
      <c r="Q84" s="13">
        <f t="shared" ref="Q84" si="542">IF(P84="","",(IF($C84=0,0,$C84)))</f>
        <v>1</v>
      </c>
      <c r="R84" s="13">
        <f t="shared" ref="R84" si="543">IF(Q84="","",(IF($C84=0,0,$C84)))</f>
        <v>1</v>
      </c>
      <c r="S84" s="13">
        <f t="shared" ref="S84" si="544">IF(R84="","",(IF($C84=0,0,$C84)))</f>
        <v>1</v>
      </c>
    </row>
    <row r="85" spans="1:19" x14ac:dyDescent="0.25">
      <c r="A85" s="2" t="s">
        <v>36</v>
      </c>
      <c r="B85" s="6" t="s">
        <v>92</v>
      </c>
      <c r="C85" s="4">
        <v>41.177885000000003</v>
      </c>
      <c r="E85" s="10" t="str">
        <f t="shared" ref="E85" si="545">IF(B85="","",(IF($B85&lt;&gt;0,"Exempt - Avg Hourly Rate")))</f>
        <v>Exempt - Avg Hourly Rate</v>
      </c>
      <c r="F85" s="11">
        <f t="shared" ca="1" si="489"/>
        <v>2016</v>
      </c>
      <c r="G85" s="11" t="str">
        <f t="shared" si="475"/>
        <v>002710</v>
      </c>
      <c r="H85" s="12">
        <f t="shared" ref="H85" si="546">IF(G85="","",(IF(C85=0,0,C85)*$G$4*$H$4*$I$4*$J$4))</f>
        <v>41.177885000000003</v>
      </c>
      <c r="I85" s="12">
        <f t="shared" ref="I85" si="547">IF(H85="","",(+H85))</f>
        <v>41.177885000000003</v>
      </c>
      <c r="J85" s="12">
        <f t="shared" ref="J85" si="548">IF(I85="","",(+I85*$J$6))</f>
        <v>42.413221550000003</v>
      </c>
      <c r="K85" s="12">
        <f t="shared" ref="K85" si="549">IF(J85="","",+J85)</f>
        <v>42.413221550000003</v>
      </c>
      <c r="L85" s="12">
        <f t="shared" ref="L85" si="550">IF(K85="","",+K85)</f>
        <v>42.413221550000003</v>
      </c>
      <c r="M85" s="12">
        <f t="shared" ref="M85" si="551">IF(L85="","",+L85)</f>
        <v>42.413221550000003</v>
      </c>
      <c r="N85" s="12">
        <f t="shared" ref="N85" si="552">IF(M85="","",+M85)</f>
        <v>42.413221550000003</v>
      </c>
      <c r="O85" s="12">
        <f t="shared" ref="O85" si="553">IF(N85="","",+N85)</f>
        <v>42.413221550000003</v>
      </c>
      <c r="P85" s="12">
        <f t="shared" ref="P85" si="554">IF(O85="","",+O85)</f>
        <v>42.413221550000003</v>
      </c>
      <c r="Q85" s="12">
        <f t="shared" ref="Q85" si="555">IF(P85="","",+P85)</f>
        <v>42.413221550000003</v>
      </c>
      <c r="R85" s="12">
        <f t="shared" ref="R85" si="556">IF(Q85="","",+Q85)</f>
        <v>42.413221550000003</v>
      </c>
      <c r="S85" s="12">
        <f t="shared" ref="S85" si="557">IF(R85="","",+R85)</f>
        <v>42.413221550000003</v>
      </c>
    </row>
    <row r="86" spans="1:19" x14ac:dyDescent="0.25">
      <c r="A86" s="2" t="s">
        <v>36</v>
      </c>
      <c r="B86" s="9" t="s">
        <v>94</v>
      </c>
      <c r="C86" s="4">
        <v>80</v>
      </c>
      <c r="D86" s="34"/>
      <c r="E86" s="10" t="str">
        <f t="shared" ref="E86" si="558">IF(B86="","",(IF($B86&lt;&gt;0,"Exempt - Vacation Hours")))</f>
        <v>Exempt - Vacation Hours</v>
      </c>
      <c r="F86" s="11">
        <f t="shared" ca="1" si="489"/>
        <v>2016</v>
      </c>
      <c r="G86" s="11" t="str">
        <f t="shared" si="475"/>
        <v>002710</v>
      </c>
      <c r="H86" s="33">
        <f>IF(G86="","",($C86*'VACSICK EST'!C$50))</f>
        <v>3.3854826299309151</v>
      </c>
      <c r="I86" s="33">
        <f>IF(H86="","",($C86*'VACSICK EST'!D$50))</f>
        <v>3.6076746779243973</v>
      </c>
      <c r="J86" s="33">
        <f>IF(I86="","",($C86*'VACSICK EST'!E$50))</f>
        <v>3.8298667259178791</v>
      </c>
      <c r="K86" s="33">
        <f>IF(J86="","",($C86*'VACSICK EST'!F$50))</f>
        <v>5.5680339706953372</v>
      </c>
      <c r="L86" s="33">
        <f>IF(K86="","",($C86*'VACSICK EST'!G$50))</f>
        <v>6.9554340357070856</v>
      </c>
      <c r="M86" s="33">
        <f>IF(L86="","",($C86*'VACSICK EST'!H$50))</f>
        <v>7.8575008332201799</v>
      </c>
      <c r="N86" s="33">
        <f>IF(M86="","",($C86*'VACSICK EST'!I$50))</f>
        <v>9.0937444709154729</v>
      </c>
      <c r="O86" s="33">
        <f>IF(N86="","",($C86*'VACSICK EST'!J$50))</f>
        <v>6.1563326791011921</v>
      </c>
      <c r="P86" s="33">
        <f>IF(O86="","",($C86*'VACSICK EST'!K$50))</f>
        <v>5.4815272000098751</v>
      </c>
      <c r="Q86" s="33">
        <f>IF(P86="","",($C86*'VACSICK EST'!L$50))</f>
        <v>7.2350997601148812</v>
      </c>
      <c r="R86" s="33">
        <f>IF(Q86="","",($C86*'VACSICK EST'!M$50))</f>
        <v>6.9366053169734156</v>
      </c>
      <c r="S86" s="33">
        <f>IF(R86="","",($C86*'VACSICK EST'!N$50))</f>
        <v>13.89269769948937</v>
      </c>
    </row>
    <row r="87" spans="1:19" x14ac:dyDescent="0.25">
      <c r="A87" s="2" t="s">
        <v>36</v>
      </c>
      <c r="B87" s="9" t="s">
        <v>95</v>
      </c>
      <c r="C87" s="4">
        <v>40</v>
      </c>
      <c r="E87" s="10" t="str">
        <f t="shared" ref="E87" si="559">IF(B87="","",(IF($B87&lt;&gt;0,"Exempt - Sick Time Hours")))</f>
        <v>Exempt - Sick Time Hours</v>
      </c>
      <c r="F87" s="11">
        <f t="shared" ca="1" si="489"/>
        <v>2016</v>
      </c>
      <c r="G87" s="11" t="str">
        <f t="shared" si="475"/>
        <v>002710</v>
      </c>
      <c r="H87" s="33">
        <f>IF(G87="","",($C87*'VACSICK EST'!C$30))</f>
        <v>5.0206297898724825</v>
      </c>
      <c r="I87" s="33">
        <f>IF(H87="","",($C87*'VACSICK EST'!D$30))</f>
        <v>4.3254628595396252</v>
      </c>
      <c r="J87" s="33">
        <f>IF(I87="","",($C87*'VACSICK EST'!E$30))</f>
        <v>3.9866328079765485</v>
      </c>
      <c r="K87" s="33">
        <f>IF(J87="","",($C87*'VACSICK EST'!F$30))</f>
        <v>3.5312729378188501</v>
      </c>
      <c r="L87" s="33">
        <f>IF(K87="","",($C87*'VACSICK EST'!G$30))</f>
        <v>2.9281992131045897</v>
      </c>
      <c r="M87" s="33">
        <f>IF(L87="","",($C87*'VACSICK EST'!H$30))</f>
        <v>2.7179349238407422</v>
      </c>
      <c r="N87" s="33">
        <f>IF(M87="","",($C87*'VACSICK EST'!I$30))</f>
        <v>2.9145220043493527</v>
      </c>
      <c r="O87" s="33">
        <f>IF(N87="","",($C87*'VACSICK EST'!J$30))</f>
        <v>3.1324455305161325</v>
      </c>
      <c r="P87" s="33">
        <f>IF(O87="","",($C87*'VACSICK EST'!K$30))</f>
        <v>2.8900853913733289</v>
      </c>
      <c r="Q87" s="33">
        <f>IF(P87="","",($C87*'VACSICK EST'!L$30))</f>
        <v>2.8559835508769371</v>
      </c>
      <c r="R87" s="33">
        <f>IF(Q87="","",($C87*'VACSICK EST'!M$30))</f>
        <v>2.6623142749027777</v>
      </c>
      <c r="S87" s="33">
        <f>IF(R87="","",($C87*'VACSICK EST'!N$30))</f>
        <v>3.0345167158286337</v>
      </c>
    </row>
    <row r="88" spans="1:19" x14ac:dyDescent="0.25">
      <c r="A88" s="2" t="s">
        <v>37</v>
      </c>
      <c r="B88" s="9" t="s">
        <v>93</v>
      </c>
      <c r="C88" s="4">
        <v>8</v>
      </c>
      <c r="E88" s="11" t="str">
        <f t="shared" ref="E88" si="560">IF(B88="","",(IF($B88&lt;&gt;0,"Exempt - Headcount")))</f>
        <v>Exempt - Headcount</v>
      </c>
      <c r="F88" s="11">
        <f t="shared" ca="1" si="489"/>
        <v>2016</v>
      </c>
      <c r="G88" s="11" t="str">
        <f t="shared" si="475"/>
        <v>002720</v>
      </c>
      <c r="H88" s="13">
        <f t="shared" ref="H88" si="561">IF(G88="","",(IF($C88=0,0,$C88)))</f>
        <v>8</v>
      </c>
      <c r="I88" s="13">
        <f t="shared" ref="I88" si="562">IF(H88="","",(IF($C88=0,0,$C88)))</f>
        <v>8</v>
      </c>
      <c r="J88" s="13">
        <f t="shared" ref="J88" si="563">IF(I88="","",(IF($C88=0,0,$C88)))</f>
        <v>8</v>
      </c>
      <c r="K88" s="13">
        <f t="shared" ref="K88" si="564">IF(J88="","",(IF($C88=0,0,$C88)))</f>
        <v>8</v>
      </c>
      <c r="L88" s="13">
        <f t="shared" ref="L88" si="565">IF(K88="","",(IF($C88=0,0,$C88)))</f>
        <v>8</v>
      </c>
      <c r="M88" s="13">
        <f t="shared" ref="M88" si="566">IF(L88="","",(IF($C88=0,0,$C88)))</f>
        <v>8</v>
      </c>
      <c r="N88" s="13">
        <f t="shared" ref="N88" si="567">IF(M88="","",(IF($C88=0,0,$C88)))</f>
        <v>8</v>
      </c>
      <c r="O88" s="13">
        <f t="shared" ref="O88" si="568">IF(N88="","",(IF($C88=0,0,$C88)))</f>
        <v>8</v>
      </c>
      <c r="P88" s="13">
        <f t="shared" ref="P88" si="569">IF(O88="","",(IF($C88=0,0,$C88)))</f>
        <v>8</v>
      </c>
      <c r="Q88" s="13">
        <f t="shared" ref="Q88" si="570">IF(P88="","",(IF($C88=0,0,$C88)))</f>
        <v>8</v>
      </c>
      <c r="R88" s="13">
        <f t="shared" ref="R88" si="571">IF(Q88="","",(IF($C88=0,0,$C88)))</f>
        <v>8</v>
      </c>
      <c r="S88" s="13">
        <f t="shared" ref="S88" si="572">IF(R88="","",(IF($C88=0,0,$C88)))</f>
        <v>8</v>
      </c>
    </row>
    <row r="89" spans="1:19" x14ac:dyDescent="0.25">
      <c r="A89" s="2" t="s">
        <v>37</v>
      </c>
      <c r="B89" s="6" t="s">
        <v>92</v>
      </c>
      <c r="C89" s="4">
        <v>50.671875000000007</v>
      </c>
      <c r="E89" s="10" t="str">
        <f t="shared" ref="E89" si="573">IF(B89="","",(IF($B89&lt;&gt;0,"Exempt - Avg Hourly Rate")))</f>
        <v>Exempt - Avg Hourly Rate</v>
      </c>
      <c r="F89" s="11">
        <f t="shared" ca="1" si="489"/>
        <v>2016</v>
      </c>
      <c r="G89" s="11" t="str">
        <f t="shared" si="475"/>
        <v>002720</v>
      </c>
      <c r="H89" s="12">
        <f t="shared" ref="H89" si="574">IF(G89="","",(IF(C89=0,0,C89)*$G$4*$H$4*$I$4*$J$4))</f>
        <v>50.671875000000007</v>
      </c>
      <c r="I89" s="12">
        <f t="shared" ref="I89" si="575">IF(H89="","",(+H89))</f>
        <v>50.671875000000007</v>
      </c>
      <c r="J89" s="12">
        <f t="shared" ref="J89" si="576">IF(I89="","",(+I89*$J$6))</f>
        <v>52.192031250000007</v>
      </c>
      <c r="K89" s="12">
        <f t="shared" ref="K89" si="577">IF(J89="","",+J89)</f>
        <v>52.192031250000007</v>
      </c>
      <c r="L89" s="12">
        <f t="shared" ref="L89" si="578">IF(K89="","",+K89)</f>
        <v>52.192031250000007</v>
      </c>
      <c r="M89" s="12">
        <f t="shared" ref="M89" si="579">IF(L89="","",+L89)</f>
        <v>52.192031250000007</v>
      </c>
      <c r="N89" s="12">
        <f t="shared" ref="N89" si="580">IF(M89="","",+M89)</f>
        <v>52.192031250000007</v>
      </c>
      <c r="O89" s="12">
        <f t="shared" ref="O89" si="581">IF(N89="","",+N89)</f>
        <v>52.192031250000007</v>
      </c>
      <c r="P89" s="12">
        <f t="shared" ref="P89" si="582">IF(O89="","",+O89)</f>
        <v>52.192031250000007</v>
      </c>
      <c r="Q89" s="12">
        <f t="shared" ref="Q89" si="583">IF(P89="","",+P89)</f>
        <v>52.192031250000007</v>
      </c>
      <c r="R89" s="12">
        <f t="shared" ref="R89" si="584">IF(Q89="","",+Q89)</f>
        <v>52.192031250000007</v>
      </c>
      <c r="S89" s="12">
        <f t="shared" ref="S89" si="585">IF(R89="","",+R89)</f>
        <v>52.192031250000007</v>
      </c>
    </row>
    <row r="90" spans="1:19" x14ac:dyDescent="0.25">
      <c r="A90" s="2" t="s">
        <v>37</v>
      </c>
      <c r="B90" s="9" t="s">
        <v>94</v>
      </c>
      <c r="C90" s="4">
        <v>1600</v>
      </c>
      <c r="D90" s="34"/>
      <c r="E90" s="10" t="str">
        <f t="shared" ref="E90" si="586">IF(B90="","",(IF($B90&lt;&gt;0,"Exempt - Vacation Hours")))</f>
        <v>Exempt - Vacation Hours</v>
      </c>
      <c r="F90" s="11">
        <f t="shared" ca="1" si="489"/>
        <v>2016</v>
      </c>
      <c r="G90" s="11" t="str">
        <f t="shared" si="475"/>
        <v>002720</v>
      </c>
      <c r="H90" s="33">
        <f>IF(G90="","",($C90*'VACSICK EST'!C$50))</f>
        <v>67.709652598618291</v>
      </c>
      <c r="I90" s="33">
        <f>IF(H90="","",($C90*'VACSICK EST'!D$50))</f>
        <v>72.153493558487952</v>
      </c>
      <c r="J90" s="33">
        <f>IF(I90="","",($C90*'VACSICK EST'!E$50))</f>
        <v>76.597334518357584</v>
      </c>
      <c r="K90" s="33">
        <f>IF(J90="","",($C90*'VACSICK EST'!F$50))</f>
        <v>111.36067941390675</v>
      </c>
      <c r="L90" s="33">
        <f>IF(K90="","",($C90*'VACSICK EST'!G$50))</f>
        <v>139.10868071414171</v>
      </c>
      <c r="M90" s="33">
        <f>IF(L90="","",($C90*'VACSICK EST'!H$50))</f>
        <v>157.15001666440361</v>
      </c>
      <c r="N90" s="33">
        <f>IF(M90="","",($C90*'VACSICK EST'!I$50))</f>
        <v>181.87488941830944</v>
      </c>
      <c r="O90" s="33">
        <f>IF(N90="","",($C90*'VACSICK EST'!J$50))</f>
        <v>123.12665358202383</v>
      </c>
      <c r="P90" s="33">
        <f>IF(O90="","",($C90*'VACSICK EST'!K$50))</f>
        <v>109.63054400019749</v>
      </c>
      <c r="Q90" s="33">
        <f>IF(P90="","",($C90*'VACSICK EST'!L$50))</f>
        <v>144.70199520229764</v>
      </c>
      <c r="R90" s="33">
        <f>IF(Q90="","",($C90*'VACSICK EST'!M$50))</f>
        <v>138.73210633946832</v>
      </c>
      <c r="S90" s="33">
        <f>IF(R90="","",($C90*'VACSICK EST'!N$50))</f>
        <v>277.85395398978739</v>
      </c>
    </row>
    <row r="91" spans="1:19" x14ac:dyDescent="0.25">
      <c r="A91" s="2" t="s">
        <v>37</v>
      </c>
      <c r="B91" s="9" t="s">
        <v>95</v>
      </c>
      <c r="C91" s="4">
        <v>320</v>
      </c>
      <c r="E91" s="10" t="str">
        <f t="shared" ref="E91" si="587">IF(B91="","",(IF($B91&lt;&gt;0,"Exempt - Sick Time Hours")))</f>
        <v>Exempt - Sick Time Hours</v>
      </c>
      <c r="F91" s="11">
        <f t="shared" ca="1" si="489"/>
        <v>2016</v>
      </c>
      <c r="G91" s="11" t="str">
        <f t="shared" si="475"/>
        <v>002720</v>
      </c>
      <c r="H91" s="33">
        <f>IF(G91="","",($C91*'VACSICK EST'!C$30))</f>
        <v>40.16503831897986</v>
      </c>
      <c r="I91" s="33">
        <f>IF(H91="","",($C91*'VACSICK EST'!D$30))</f>
        <v>34.603702876317001</v>
      </c>
      <c r="J91" s="33">
        <f>IF(I91="","",($C91*'VACSICK EST'!E$30))</f>
        <v>31.893062463812388</v>
      </c>
      <c r="K91" s="33">
        <f>IF(J91="","",($C91*'VACSICK EST'!F$30))</f>
        <v>28.250183502550801</v>
      </c>
      <c r="L91" s="33">
        <f>IF(K91="","",($C91*'VACSICK EST'!G$30))</f>
        <v>23.425593704836718</v>
      </c>
      <c r="M91" s="33">
        <f>IF(L91="","",($C91*'VACSICK EST'!H$30))</f>
        <v>21.743479390725938</v>
      </c>
      <c r="N91" s="33">
        <f>IF(M91="","",($C91*'VACSICK EST'!I$30))</f>
        <v>23.316176034794822</v>
      </c>
      <c r="O91" s="33">
        <f>IF(N91="","",($C91*'VACSICK EST'!J$30))</f>
        <v>25.05956424412906</v>
      </c>
      <c r="P91" s="33">
        <f>IF(O91="","",($C91*'VACSICK EST'!K$30))</f>
        <v>23.120683130986631</v>
      </c>
      <c r="Q91" s="33">
        <f>IF(P91="","",($C91*'VACSICK EST'!L$30))</f>
        <v>22.847868407015497</v>
      </c>
      <c r="R91" s="33">
        <f>IF(Q91="","",($C91*'VACSICK EST'!M$30))</f>
        <v>21.298514199222222</v>
      </c>
      <c r="S91" s="33">
        <f>IF(R91="","",($C91*'VACSICK EST'!N$30))</f>
        <v>24.27613372662907</v>
      </c>
    </row>
    <row r="92" spans="1:19" x14ac:dyDescent="0.25">
      <c r="A92" s="2" t="s">
        <v>38</v>
      </c>
      <c r="B92" s="9" t="s">
        <v>93</v>
      </c>
      <c r="C92" s="4">
        <v>2</v>
      </c>
      <c r="E92" s="11" t="str">
        <f t="shared" ref="E92" si="588">IF(B92="","",(IF($B92&lt;&gt;0,"Exempt - Headcount")))</f>
        <v>Exempt - Headcount</v>
      </c>
      <c r="F92" s="11">
        <f t="shared" ca="1" si="489"/>
        <v>2016</v>
      </c>
      <c r="G92" s="11" t="str">
        <f t="shared" si="475"/>
        <v>002730</v>
      </c>
      <c r="H92" s="13">
        <f t="shared" ref="H92" si="589">IF(G92="","",(IF($C92=0,0,$C92)))</f>
        <v>2</v>
      </c>
      <c r="I92" s="13">
        <f t="shared" ref="I92" si="590">IF(H92="","",(IF($C92=0,0,$C92)))</f>
        <v>2</v>
      </c>
      <c r="J92" s="13">
        <f t="shared" ref="J92" si="591">IF(I92="","",(IF($C92=0,0,$C92)))</f>
        <v>2</v>
      </c>
      <c r="K92" s="13">
        <f t="shared" ref="K92" si="592">IF(J92="","",(IF($C92=0,0,$C92)))</f>
        <v>2</v>
      </c>
      <c r="L92" s="13">
        <f t="shared" ref="L92" si="593">IF(K92="","",(IF($C92=0,0,$C92)))</f>
        <v>2</v>
      </c>
      <c r="M92" s="13">
        <f t="shared" ref="M92" si="594">IF(L92="","",(IF($C92=0,0,$C92)))</f>
        <v>2</v>
      </c>
      <c r="N92" s="13">
        <f t="shared" ref="N92" si="595">IF(M92="","",(IF($C92=0,0,$C92)))</f>
        <v>2</v>
      </c>
      <c r="O92" s="13">
        <f t="shared" ref="O92" si="596">IF(N92="","",(IF($C92=0,0,$C92)))</f>
        <v>2</v>
      </c>
      <c r="P92" s="13">
        <f t="shared" ref="P92" si="597">IF(O92="","",(IF($C92=0,0,$C92)))</f>
        <v>2</v>
      </c>
      <c r="Q92" s="13">
        <f t="shared" ref="Q92" si="598">IF(P92="","",(IF($C92=0,0,$C92)))</f>
        <v>2</v>
      </c>
      <c r="R92" s="13">
        <f t="shared" ref="R92" si="599">IF(Q92="","",(IF($C92=0,0,$C92)))</f>
        <v>2</v>
      </c>
      <c r="S92" s="13">
        <f t="shared" ref="S92" si="600">IF(R92="","",(IF($C92=0,0,$C92)))</f>
        <v>2</v>
      </c>
    </row>
    <row r="93" spans="1:19" x14ac:dyDescent="0.25">
      <c r="A93" s="2" t="s">
        <v>38</v>
      </c>
      <c r="B93" s="6" t="s">
        <v>92</v>
      </c>
      <c r="C93" s="4">
        <v>45.088942500000002</v>
      </c>
      <c r="E93" s="10" t="str">
        <f t="shared" ref="E93" si="601">IF(B93="","",(IF($B93&lt;&gt;0,"Exempt - Avg Hourly Rate")))</f>
        <v>Exempt - Avg Hourly Rate</v>
      </c>
      <c r="F93" s="11">
        <f t="shared" ca="1" si="489"/>
        <v>2016</v>
      </c>
      <c r="G93" s="11" t="str">
        <f t="shared" si="475"/>
        <v>002730</v>
      </c>
      <c r="H93" s="12">
        <f t="shared" ref="H93" si="602">IF(G93="","",(IF(C93=0,0,C93)*$G$4*$H$4*$I$4*$J$4))</f>
        <v>45.088942500000002</v>
      </c>
      <c r="I93" s="12">
        <f t="shared" ref="I93" si="603">IF(H93="","",(+H93))</f>
        <v>45.088942500000002</v>
      </c>
      <c r="J93" s="12">
        <f t="shared" ref="J93" si="604">IF(I93="","",(+I93*$J$6))</f>
        <v>46.441610775000001</v>
      </c>
      <c r="K93" s="12">
        <f t="shared" ref="K93" si="605">IF(J93="","",+J93)</f>
        <v>46.441610775000001</v>
      </c>
      <c r="L93" s="12">
        <f t="shared" ref="L93" si="606">IF(K93="","",+K93)</f>
        <v>46.441610775000001</v>
      </c>
      <c r="M93" s="12">
        <f t="shared" ref="M93" si="607">IF(L93="","",+L93)</f>
        <v>46.441610775000001</v>
      </c>
      <c r="N93" s="12">
        <f t="shared" ref="N93" si="608">IF(M93="","",+M93)</f>
        <v>46.441610775000001</v>
      </c>
      <c r="O93" s="12">
        <f t="shared" ref="O93" si="609">IF(N93="","",+N93)</f>
        <v>46.441610775000001</v>
      </c>
      <c r="P93" s="12">
        <f t="shared" ref="P93" si="610">IF(O93="","",+O93)</f>
        <v>46.441610775000001</v>
      </c>
      <c r="Q93" s="12">
        <f t="shared" ref="Q93" si="611">IF(P93="","",+P93)</f>
        <v>46.441610775000001</v>
      </c>
      <c r="R93" s="12">
        <f t="shared" ref="R93" si="612">IF(Q93="","",+Q93)</f>
        <v>46.441610775000001</v>
      </c>
      <c r="S93" s="12">
        <f t="shared" ref="S93" si="613">IF(R93="","",+R93)</f>
        <v>46.441610775000001</v>
      </c>
    </row>
    <row r="94" spans="1:19" x14ac:dyDescent="0.25">
      <c r="A94" s="2" t="s">
        <v>38</v>
      </c>
      <c r="B94" s="9" t="s">
        <v>94</v>
      </c>
      <c r="C94" s="4">
        <v>200</v>
      </c>
      <c r="D94" s="34"/>
      <c r="E94" s="10" t="str">
        <f t="shared" ref="E94" si="614">IF(B94="","",(IF($B94&lt;&gt;0,"Exempt - Vacation Hours")))</f>
        <v>Exempt - Vacation Hours</v>
      </c>
      <c r="F94" s="11">
        <f t="shared" ca="1" si="489"/>
        <v>2016</v>
      </c>
      <c r="G94" s="11" t="str">
        <f t="shared" si="475"/>
        <v>002730</v>
      </c>
      <c r="H94" s="33">
        <f>IF(G94="","",($C94*'VACSICK EST'!C$50))</f>
        <v>8.4637065748272864</v>
      </c>
      <c r="I94" s="33">
        <f>IF(H94="","",($C94*'VACSICK EST'!D$50))</f>
        <v>9.019186694810994</v>
      </c>
      <c r="J94" s="33">
        <f>IF(I94="","",($C94*'VACSICK EST'!E$50))</f>
        <v>9.5746668147946981</v>
      </c>
      <c r="K94" s="33">
        <f>IF(J94="","",($C94*'VACSICK EST'!F$50))</f>
        <v>13.920084926738344</v>
      </c>
      <c r="L94" s="33">
        <f>IF(K94="","",($C94*'VACSICK EST'!G$50))</f>
        <v>17.388585089267714</v>
      </c>
      <c r="M94" s="33">
        <f>IF(L94="","",($C94*'VACSICK EST'!H$50))</f>
        <v>19.643752083050451</v>
      </c>
      <c r="N94" s="33">
        <f>IF(M94="","",($C94*'VACSICK EST'!I$50))</f>
        <v>22.73436117728868</v>
      </c>
      <c r="O94" s="33">
        <f>IF(N94="","",($C94*'VACSICK EST'!J$50))</f>
        <v>15.390831697752979</v>
      </c>
      <c r="P94" s="33">
        <f>IF(O94="","",($C94*'VACSICK EST'!K$50))</f>
        <v>13.703818000024686</v>
      </c>
      <c r="Q94" s="33">
        <f>IF(P94="","",($C94*'VACSICK EST'!L$50))</f>
        <v>18.087749400287205</v>
      </c>
      <c r="R94" s="33">
        <f>IF(Q94="","",($C94*'VACSICK EST'!M$50))</f>
        <v>17.34151329243354</v>
      </c>
      <c r="S94" s="33">
        <f>IF(R94="","",($C94*'VACSICK EST'!N$50))</f>
        <v>34.731744248723423</v>
      </c>
    </row>
    <row r="95" spans="1:19" x14ac:dyDescent="0.25">
      <c r="A95" s="2" t="s">
        <v>38</v>
      </c>
      <c r="B95" s="9" t="s">
        <v>95</v>
      </c>
      <c r="C95" s="4">
        <v>80</v>
      </c>
      <c r="E95" s="10" t="str">
        <f t="shared" ref="E95" si="615">IF(B95="","",(IF($B95&lt;&gt;0,"Exempt - Sick Time Hours")))</f>
        <v>Exempt - Sick Time Hours</v>
      </c>
      <c r="F95" s="11">
        <f t="shared" ca="1" si="489"/>
        <v>2016</v>
      </c>
      <c r="G95" s="11" t="str">
        <f t="shared" si="475"/>
        <v>002730</v>
      </c>
      <c r="H95" s="33">
        <f>IF(G95="","",($C95*'VACSICK EST'!C$30))</f>
        <v>10.041259579744965</v>
      </c>
      <c r="I95" s="33">
        <f>IF(H95="","",($C95*'VACSICK EST'!D$30))</f>
        <v>8.6509257190792503</v>
      </c>
      <c r="J95" s="33">
        <f>IF(I95="","",($C95*'VACSICK EST'!E$30))</f>
        <v>7.973265615953097</v>
      </c>
      <c r="K95" s="33">
        <f>IF(J95="","",($C95*'VACSICK EST'!F$30))</f>
        <v>7.0625458756377002</v>
      </c>
      <c r="L95" s="33">
        <f>IF(K95="","",($C95*'VACSICK EST'!G$30))</f>
        <v>5.8563984262091795</v>
      </c>
      <c r="M95" s="33">
        <f>IF(L95="","",($C95*'VACSICK EST'!H$30))</f>
        <v>5.4358698476814844</v>
      </c>
      <c r="N95" s="33">
        <f>IF(M95="","",($C95*'VACSICK EST'!I$30))</f>
        <v>5.8290440086987054</v>
      </c>
      <c r="O95" s="33">
        <f>IF(N95="","",($C95*'VACSICK EST'!J$30))</f>
        <v>6.264891061032265</v>
      </c>
      <c r="P95" s="33">
        <f>IF(O95="","",($C95*'VACSICK EST'!K$30))</f>
        <v>5.7801707827466577</v>
      </c>
      <c r="Q95" s="33">
        <f>IF(P95="","",($C95*'VACSICK EST'!L$30))</f>
        <v>5.7119671017538742</v>
      </c>
      <c r="R95" s="33">
        <f>IF(Q95="","",($C95*'VACSICK EST'!M$30))</f>
        <v>5.3246285498055554</v>
      </c>
      <c r="S95" s="33">
        <f>IF(R95="","",($C95*'VACSICK EST'!N$30))</f>
        <v>6.0690334316572674</v>
      </c>
    </row>
    <row r="96" spans="1:19" x14ac:dyDescent="0.25">
      <c r="A96" s="2" t="s">
        <v>39</v>
      </c>
      <c r="B96" s="9" t="s">
        <v>93</v>
      </c>
      <c r="C96" s="4">
        <v>2</v>
      </c>
      <c r="E96" s="11" t="str">
        <f t="shared" ref="E96" si="616">IF(B96="","",(IF($B96&lt;&gt;0,"Exempt - Headcount")))</f>
        <v>Exempt - Headcount</v>
      </c>
      <c r="F96" s="11">
        <f t="shared" ca="1" si="489"/>
        <v>2016</v>
      </c>
      <c r="G96" s="11" t="str">
        <f t="shared" si="475"/>
        <v>002740</v>
      </c>
      <c r="H96" s="13">
        <f t="shared" ref="H96" si="617">IF(G96="","",(IF($C96=0,0,$C96)))</f>
        <v>2</v>
      </c>
      <c r="I96" s="13">
        <f t="shared" ref="I96" si="618">IF(H96="","",(IF($C96=0,0,$C96)))</f>
        <v>2</v>
      </c>
      <c r="J96" s="13">
        <f t="shared" ref="J96" si="619">IF(I96="","",(IF($C96=0,0,$C96)))</f>
        <v>2</v>
      </c>
      <c r="K96" s="13">
        <f t="shared" ref="K96" si="620">IF(J96="","",(IF($C96=0,0,$C96)))</f>
        <v>2</v>
      </c>
      <c r="L96" s="13">
        <f t="shared" ref="L96" si="621">IF(K96="","",(IF($C96=0,0,$C96)))</f>
        <v>2</v>
      </c>
      <c r="M96" s="13">
        <f t="shared" ref="M96" si="622">IF(L96="","",(IF($C96=0,0,$C96)))</f>
        <v>2</v>
      </c>
      <c r="N96" s="13">
        <f t="shared" ref="N96" si="623">IF(M96="","",(IF($C96=0,0,$C96)))</f>
        <v>2</v>
      </c>
      <c r="O96" s="13">
        <f t="shared" ref="O96" si="624">IF(N96="","",(IF($C96=0,0,$C96)))</f>
        <v>2</v>
      </c>
      <c r="P96" s="13">
        <f t="shared" ref="P96" si="625">IF(O96="","",(IF($C96=0,0,$C96)))</f>
        <v>2</v>
      </c>
      <c r="Q96" s="13">
        <f t="shared" ref="Q96" si="626">IF(P96="","",(IF($C96=0,0,$C96)))</f>
        <v>2</v>
      </c>
      <c r="R96" s="13">
        <f t="shared" ref="R96" si="627">IF(Q96="","",(IF($C96=0,0,$C96)))</f>
        <v>2</v>
      </c>
      <c r="S96" s="13">
        <f t="shared" ref="S96" si="628">IF(R96="","",(IF($C96=0,0,$C96)))</f>
        <v>2</v>
      </c>
    </row>
    <row r="97" spans="1:19" x14ac:dyDescent="0.25">
      <c r="A97" s="2" t="s">
        <v>39</v>
      </c>
      <c r="B97" s="6" t="s">
        <v>92</v>
      </c>
      <c r="C97" s="4">
        <v>45.389423000000001</v>
      </c>
      <c r="E97" s="10" t="str">
        <f t="shared" ref="E97" si="629">IF(B97="","",(IF($B97&lt;&gt;0,"Exempt - Avg Hourly Rate")))</f>
        <v>Exempt - Avg Hourly Rate</v>
      </c>
      <c r="F97" s="11">
        <f t="shared" ca="1" si="489"/>
        <v>2016</v>
      </c>
      <c r="G97" s="11" t="str">
        <f t="shared" si="475"/>
        <v>002740</v>
      </c>
      <c r="H97" s="12">
        <f t="shared" ref="H97" si="630">IF(G97="","",(IF(C97=0,0,C97)*$G$4*$H$4*$I$4*$J$4))</f>
        <v>45.389423000000001</v>
      </c>
      <c r="I97" s="12">
        <f t="shared" ref="I97" si="631">IF(H97="","",(+H97))</f>
        <v>45.389423000000001</v>
      </c>
      <c r="J97" s="12">
        <f t="shared" ref="J97" si="632">IF(I97="","",(+I97*$J$6))</f>
        <v>46.751105690000003</v>
      </c>
      <c r="K97" s="12">
        <f t="shared" ref="K97" si="633">IF(J97="","",+J97)</f>
        <v>46.751105690000003</v>
      </c>
      <c r="L97" s="12">
        <f t="shared" ref="L97" si="634">IF(K97="","",+K97)</f>
        <v>46.751105690000003</v>
      </c>
      <c r="M97" s="12">
        <f t="shared" ref="M97" si="635">IF(L97="","",+L97)</f>
        <v>46.751105690000003</v>
      </c>
      <c r="N97" s="12">
        <f t="shared" ref="N97" si="636">IF(M97="","",+M97)</f>
        <v>46.751105690000003</v>
      </c>
      <c r="O97" s="12">
        <f t="shared" ref="O97" si="637">IF(N97="","",+N97)</f>
        <v>46.751105690000003</v>
      </c>
      <c r="P97" s="12">
        <f t="shared" ref="P97" si="638">IF(O97="","",+O97)</f>
        <v>46.751105690000003</v>
      </c>
      <c r="Q97" s="12">
        <f t="shared" ref="Q97" si="639">IF(P97="","",+P97)</f>
        <v>46.751105690000003</v>
      </c>
      <c r="R97" s="12">
        <f t="shared" ref="R97" si="640">IF(Q97="","",+Q97)</f>
        <v>46.751105690000003</v>
      </c>
      <c r="S97" s="12">
        <f t="shared" ref="S97" si="641">IF(R97="","",+R97)</f>
        <v>46.751105690000003</v>
      </c>
    </row>
    <row r="98" spans="1:19" x14ac:dyDescent="0.25">
      <c r="A98" s="2" t="s">
        <v>39</v>
      </c>
      <c r="B98" s="9" t="s">
        <v>94</v>
      </c>
      <c r="C98" s="4">
        <v>320</v>
      </c>
      <c r="D98" s="34"/>
      <c r="E98" s="10" t="str">
        <f t="shared" ref="E98" si="642">IF(B98="","",(IF($B98&lt;&gt;0,"Exempt - Vacation Hours")))</f>
        <v>Exempt - Vacation Hours</v>
      </c>
      <c r="F98" s="11">
        <f t="shared" ca="1" si="489"/>
        <v>2016</v>
      </c>
      <c r="G98" s="11" t="str">
        <f t="shared" si="475"/>
        <v>002740</v>
      </c>
      <c r="H98" s="33">
        <f>IF(G98="","",($C98*'VACSICK EST'!C$50))</f>
        <v>13.54193051972366</v>
      </c>
      <c r="I98" s="33">
        <f>IF(H98="","",($C98*'VACSICK EST'!D$50))</f>
        <v>14.430698711697589</v>
      </c>
      <c r="J98" s="33">
        <f>IF(I98="","",($C98*'VACSICK EST'!E$50))</f>
        <v>15.319466903671517</v>
      </c>
      <c r="K98" s="33">
        <f>IF(J98="","",($C98*'VACSICK EST'!F$50))</f>
        <v>22.272135882781349</v>
      </c>
      <c r="L98" s="33">
        <f>IF(K98="","",($C98*'VACSICK EST'!G$50))</f>
        <v>27.821736142828343</v>
      </c>
      <c r="M98" s="33">
        <f>IF(L98="","",($C98*'VACSICK EST'!H$50))</f>
        <v>31.43000333288072</v>
      </c>
      <c r="N98" s="33">
        <f>IF(M98="","",($C98*'VACSICK EST'!I$50))</f>
        <v>36.374977883661892</v>
      </c>
      <c r="O98" s="33">
        <f>IF(N98="","",($C98*'VACSICK EST'!J$50))</f>
        <v>24.625330716404768</v>
      </c>
      <c r="P98" s="33">
        <f>IF(O98="","",($C98*'VACSICK EST'!K$50))</f>
        <v>21.926108800039501</v>
      </c>
      <c r="Q98" s="33">
        <f>IF(P98="","",($C98*'VACSICK EST'!L$50))</f>
        <v>28.940399040459525</v>
      </c>
      <c r="R98" s="33">
        <f>IF(Q98="","",($C98*'VACSICK EST'!M$50))</f>
        <v>27.746421267893663</v>
      </c>
      <c r="S98" s="33">
        <f>IF(R98="","",($C98*'VACSICK EST'!N$50))</f>
        <v>55.570790797957478</v>
      </c>
    </row>
    <row r="99" spans="1:19" x14ac:dyDescent="0.25">
      <c r="A99" s="2" t="s">
        <v>39</v>
      </c>
      <c r="B99" s="9" t="s">
        <v>95</v>
      </c>
      <c r="C99" s="4">
        <v>80</v>
      </c>
      <c r="E99" s="10" t="str">
        <f t="shared" ref="E99" si="643">IF(B99="","",(IF($B99&lt;&gt;0,"Exempt - Sick Time Hours")))</f>
        <v>Exempt - Sick Time Hours</v>
      </c>
      <c r="F99" s="11">
        <f t="shared" ca="1" si="489"/>
        <v>2016</v>
      </c>
      <c r="G99" s="11" t="str">
        <f t="shared" si="475"/>
        <v>002740</v>
      </c>
      <c r="H99" s="33">
        <f>IF(G99="","",($C99*'VACSICK EST'!C$30))</f>
        <v>10.041259579744965</v>
      </c>
      <c r="I99" s="33">
        <f>IF(H99="","",($C99*'VACSICK EST'!D$30))</f>
        <v>8.6509257190792503</v>
      </c>
      <c r="J99" s="33">
        <f>IF(I99="","",($C99*'VACSICK EST'!E$30))</f>
        <v>7.973265615953097</v>
      </c>
      <c r="K99" s="33">
        <f>IF(J99="","",($C99*'VACSICK EST'!F$30))</f>
        <v>7.0625458756377002</v>
      </c>
      <c r="L99" s="33">
        <f>IF(K99="","",($C99*'VACSICK EST'!G$30))</f>
        <v>5.8563984262091795</v>
      </c>
      <c r="M99" s="33">
        <f>IF(L99="","",($C99*'VACSICK EST'!H$30))</f>
        <v>5.4358698476814844</v>
      </c>
      <c r="N99" s="33">
        <f>IF(M99="","",($C99*'VACSICK EST'!I$30))</f>
        <v>5.8290440086987054</v>
      </c>
      <c r="O99" s="33">
        <f>IF(N99="","",($C99*'VACSICK EST'!J$30))</f>
        <v>6.264891061032265</v>
      </c>
      <c r="P99" s="33">
        <f>IF(O99="","",($C99*'VACSICK EST'!K$30))</f>
        <v>5.7801707827466577</v>
      </c>
      <c r="Q99" s="33">
        <f>IF(P99="","",($C99*'VACSICK EST'!L$30))</f>
        <v>5.7119671017538742</v>
      </c>
      <c r="R99" s="33">
        <f>IF(Q99="","",($C99*'VACSICK EST'!M$30))</f>
        <v>5.3246285498055554</v>
      </c>
      <c r="S99" s="33">
        <f>IF(R99="","",($C99*'VACSICK EST'!N$30))</f>
        <v>6.0690334316572674</v>
      </c>
    </row>
    <row r="100" spans="1:19" x14ac:dyDescent="0.25">
      <c r="A100" s="2" t="s">
        <v>40</v>
      </c>
      <c r="B100" s="9" t="s">
        <v>93</v>
      </c>
      <c r="C100" s="4">
        <v>2</v>
      </c>
      <c r="E100" s="11" t="str">
        <f t="shared" ref="E100" si="644">IF(B100="","",(IF($B100&lt;&gt;0,"Exempt - Headcount")))</f>
        <v>Exempt - Headcount</v>
      </c>
      <c r="F100" s="11">
        <f t="shared" ca="1" si="489"/>
        <v>2016</v>
      </c>
      <c r="G100" s="11" t="str">
        <f t="shared" si="475"/>
        <v>002750</v>
      </c>
      <c r="H100" s="13">
        <f t="shared" ref="H100" si="645">IF(G100="","",(IF($C100=0,0,$C100)))</f>
        <v>2</v>
      </c>
      <c r="I100" s="13">
        <f t="shared" ref="I100" si="646">IF(H100="","",(IF($C100=0,0,$C100)))</f>
        <v>2</v>
      </c>
      <c r="J100" s="13">
        <f t="shared" ref="J100" si="647">IF(I100="","",(IF($C100=0,0,$C100)))</f>
        <v>2</v>
      </c>
      <c r="K100" s="13">
        <f t="shared" ref="K100" si="648">IF(J100="","",(IF($C100=0,0,$C100)))</f>
        <v>2</v>
      </c>
      <c r="L100" s="13">
        <f t="shared" ref="L100" si="649">IF(K100="","",(IF($C100=0,0,$C100)))</f>
        <v>2</v>
      </c>
      <c r="M100" s="13">
        <f t="shared" ref="M100" si="650">IF(L100="","",(IF($C100=0,0,$C100)))</f>
        <v>2</v>
      </c>
      <c r="N100" s="13">
        <f t="shared" ref="N100" si="651">IF(M100="","",(IF($C100=0,0,$C100)))</f>
        <v>2</v>
      </c>
      <c r="O100" s="13">
        <f t="shared" ref="O100" si="652">IF(N100="","",(IF($C100=0,0,$C100)))</f>
        <v>2</v>
      </c>
      <c r="P100" s="13">
        <f t="shared" ref="P100" si="653">IF(O100="","",(IF($C100=0,0,$C100)))</f>
        <v>2</v>
      </c>
      <c r="Q100" s="13">
        <f t="shared" ref="Q100" si="654">IF(P100="","",(IF($C100=0,0,$C100)))</f>
        <v>2</v>
      </c>
      <c r="R100" s="13">
        <f t="shared" ref="R100" si="655">IF(Q100="","",(IF($C100=0,0,$C100)))</f>
        <v>2</v>
      </c>
      <c r="S100" s="13">
        <f t="shared" ref="S100" si="656">IF(R100="","",(IF($C100=0,0,$C100)))</f>
        <v>2</v>
      </c>
    </row>
    <row r="101" spans="1:19" x14ac:dyDescent="0.25">
      <c r="A101" s="2" t="s">
        <v>40</v>
      </c>
      <c r="B101" s="6" t="s">
        <v>92</v>
      </c>
      <c r="C101" s="4">
        <v>47.362980500000006</v>
      </c>
      <c r="E101" s="10" t="str">
        <f t="shared" ref="E101" si="657">IF(B101="","",(IF($B101&lt;&gt;0,"Exempt - Avg Hourly Rate")))</f>
        <v>Exempt - Avg Hourly Rate</v>
      </c>
      <c r="F101" s="11">
        <f t="shared" ca="1" si="489"/>
        <v>2016</v>
      </c>
      <c r="G101" s="11" t="str">
        <f t="shared" si="475"/>
        <v>002750</v>
      </c>
      <c r="H101" s="12">
        <f t="shared" ref="H101" si="658">IF(G101="","",(IF(C101=0,0,C101)*$G$4*$H$4*$I$4*$J$4))</f>
        <v>47.362980500000006</v>
      </c>
      <c r="I101" s="12">
        <f t="shared" ref="I101" si="659">IF(H101="","",(+H101))</f>
        <v>47.362980500000006</v>
      </c>
      <c r="J101" s="12">
        <f t="shared" ref="J101" si="660">IF(I101="","",(+I101*$J$6))</f>
        <v>48.783869915000011</v>
      </c>
      <c r="K101" s="12">
        <f t="shared" ref="K101" si="661">IF(J101="","",+J101)</f>
        <v>48.783869915000011</v>
      </c>
      <c r="L101" s="12">
        <f t="shared" ref="L101" si="662">IF(K101="","",+K101)</f>
        <v>48.783869915000011</v>
      </c>
      <c r="M101" s="12">
        <f t="shared" ref="M101" si="663">IF(L101="","",+L101)</f>
        <v>48.783869915000011</v>
      </c>
      <c r="N101" s="12">
        <f t="shared" ref="N101" si="664">IF(M101="","",+M101)</f>
        <v>48.783869915000011</v>
      </c>
      <c r="O101" s="12">
        <f t="shared" ref="O101" si="665">IF(N101="","",+N101)</f>
        <v>48.783869915000011</v>
      </c>
      <c r="P101" s="12">
        <f t="shared" ref="P101" si="666">IF(O101="","",+O101)</f>
        <v>48.783869915000011</v>
      </c>
      <c r="Q101" s="12">
        <f t="shared" ref="Q101" si="667">IF(P101="","",+P101)</f>
        <v>48.783869915000011</v>
      </c>
      <c r="R101" s="12">
        <f t="shared" ref="R101" si="668">IF(Q101="","",+Q101)</f>
        <v>48.783869915000011</v>
      </c>
      <c r="S101" s="12">
        <f t="shared" ref="S101" si="669">IF(R101="","",+R101)</f>
        <v>48.783869915000011</v>
      </c>
    </row>
    <row r="102" spans="1:19" x14ac:dyDescent="0.25">
      <c r="A102" s="2" t="s">
        <v>40</v>
      </c>
      <c r="B102" s="9" t="s">
        <v>94</v>
      </c>
      <c r="C102" s="4">
        <v>400</v>
      </c>
      <c r="D102" s="34"/>
      <c r="E102" s="10" t="str">
        <f t="shared" ref="E102" si="670">IF(B102="","",(IF($B102&lt;&gt;0,"Exempt - Vacation Hours")))</f>
        <v>Exempt - Vacation Hours</v>
      </c>
      <c r="F102" s="11">
        <f t="shared" ca="1" si="489"/>
        <v>2016</v>
      </c>
      <c r="G102" s="11" t="str">
        <f t="shared" si="475"/>
        <v>002750</v>
      </c>
      <c r="H102" s="33">
        <f>IF(G102="","",($C102*'VACSICK EST'!C$50))</f>
        <v>16.927413149654573</v>
      </c>
      <c r="I102" s="33">
        <f>IF(H102="","",($C102*'VACSICK EST'!D$50))</f>
        <v>18.038373389621988</v>
      </c>
      <c r="J102" s="33">
        <f>IF(I102="","",($C102*'VACSICK EST'!E$50))</f>
        <v>19.149333629589396</v>
      </c>
      <c r="K102" s="33">
        <f>IF(J102="","",($C102*'VACSICK EST'!F$50))</f>
        <v>27.840169853476688</v>
      </c>
      <c r="L102" s="33">
        <f>IF(K102="","",($C102*'VACSICK EST'!G$50))</f>
        <v>34.777170178535428</v>
      </c>
      <c r="M102" s="33">
        <f>IF(L102="","",($C102*'VACSICK EST'!H$50))</f>
        <v>39.287504166100902</v>
      </c>
      <c r="N102" s="33">
        <f>IF(M102="","",($C102*'VACSICK EST'!I$50))</f>
        <v>45.468722354577359</v>
      </c>
      <c r="O102" s="33">
        <f>IF(N102="","",($C102*'VACSICK EST'!J$50))</f>
        <v>30.781663395505959</v>
      </c>
      <c r="P102" s="33">
        <f>IF(O102="","",($C102*'VACSICK EST'!K$50))</f>
        <v>27.407636000049372</v>
      </c>
      <c r="Q102" s="33">
        <f>IF(P102="","",($C102*'VACSICK EST'!L$50))</f>
        <v>36.17549880057441</v>
      </c>
      <c r="R102" s="33">
        <f>IF(Q102="","",($C102*'VACSICK EST'!M$50))</f>
        <v>34.683026584867079</v>
      </c>
      <c r="S102" s="33">
        <f>IF(R102="","",($C102*'VACSICK EST'!N$50))</f>
        <v>69.463488497446846</v>
      </c>
    </row>
    <row r="103" spans="1:19" x14ac:dyDescent="0.25">
      <c r="A103" s="2" t="s">
        <v>40</v>
      </c>
      <c r="B103" s="9" t="s">
        <v>95</v>
      </c>
      <c r="C103" s="4">
        <v>80</v>
      </c>
      <c r="E103" s="10" t="str">
        <f t="shared" ref="E103" si="671">IF(B103="","",(IF($B103&lt;&gt;0,"Exempt - Sick Time Hours")))</f>
        <v>Exempt - Sick Time Hours</v>
      </c>
      <c r="F103" s="11">
        <f t="shared" ca="1" si="489"/>
        <v>2016</v>
      </c>
      <c r="G103" s="11" t="str">
        <f t="shared" si="475"/>
        <v>002750</v>
      </c>
      <c r="H103" s="33">
        <f>IF(G103="","",($C103*'VACSICK EST'!C$30))</f>
        <v>10.041259579744965</v>
      </c>
      <c r="I103" s="33">
        <f>IF(H103="","",($C103*'VACSICK EST'!D$30))</f>
        <v>8.6509257190792503</v>
      </c>
      <c r="J103" s="33">
        <f>IF(I103="","",($C103*'VACSICK EST'!E$30))</f>
        <v>7.973265615953097</v>
      </c>
      <c r="K103" s="33">
        <f>IF(J103="","",($C103*'VACSICK EST'!F$30))</f>
        <v>7.0625458756377002</v>
      </c>
      <c r="L103" s="33">
        <f>IF(K103="","",($C103*'VACSICK EST'!G$30))</f>
        <v>5.8563984262091795</v>
      </c>
      <c r="M103" s="33">
        <f>IF(L103="","",($C103*'VACSICK EST'!H$30))</f>
        <v>5.4358698476814844</v>
      </c>
      <c r="N103" s="33">
        <f>IF(M103="","",($C103*'VACSICK EST'!I$30))</f>
        <v>5.8290440086987054</v>
      </c>
      <c r="O103" s="33">
        <f>IF(N103="","",($C103*'VACSICK EST'!J$30))</f>
        <v>6.264891061032265</v>
      </c>
      <c r="P103" s="33">
        <f>IF(O103="","",($C103*'VACSICK EST'!K$30))</f>
        <v>5.7801707827466577</v>
      </c>
      <c r="Q103" s="33">
        <f>IF(P103="","",($C103*'VACSICK EST'!L$30))</f>
        <v>5.7119671017538742</v>
      </c>
      <c r="R103" s="33">
        <f>IF(Q103="","",($C103*'VACSICK EST'!M$30))</f>
        <v>5.3246285498055554</v>
      </c>
      <c r="S103" s="33">
        <f>IF(R103="","",($C103*'VACSICK EST'!N$30))</f>
        <v>6.0690334316572674</v>
      </c>
    </row>
    <row r="104" spans="1:19" x14ac:dyDescent="0.25">
      <c r="A104" s="2" t="s">
        <v>41</v>
      </c>
      <c r="B104" s="9" t="s">
        <v>93</v>
      </c>
      <c r="C104" s="4">
        <v>2</v>
      </c>
      <c r="E104" s="11" t="str">
        <f t="shared" ref="E104" si="672">IF(B104="","",(IF($B104&lt;&gt;0,"Exempt - Headcount")))</f>
        <v>Exempt - Headcount</v>
      </c>
      <c r="F104" s="11">
        <f t="shared" ca="1" si="489"/>
        <v>2016</v>
      </c>
      <c r="G104" s="11" t="str">
        <f t="shared" si="475"/>
        <v>002760</v>
      </c>
      <c r="H104" s="13">
        <f t="shared" ref="H104" si="673">IF(G104="","",(IF($C104=0,0,$C104)))</f>
        <v>2</v>
      </c>
      <c r="I104" s="13">
        <f t="shared" ref="I104" si="674">IF(H104="","",(IF($C104=0,0,$C104)))</f>
        <v>2</v>
      </c>
      <c r="J104" s="13">
        <f t="shared" ref="J104" si="675">IF(I104="","",(IF($C104=0,0,$C104)))</f>
        <v>2</v>
      </c>
      <c r="K104" s="13">
        <f t="shared" ref="K104" si="676">IF(J104="","",(IF($C104=0,0,$C104)))</f>
        <v>2</v>
      </c>
      <c r="L104" s="13">
        <f t="shared" ref="L104" si="677">IF(K104="","",(IF($C104=0,0,$C104)))</f>
        <v>2</v>
      </c>
      <c r="M104" s="13">
        <f t="shared" ref="M104" si="678">IF(L104="","",(IF($C104=0,0,$C104)))</f>
        <v>2</v>
      </c>
      <c r="N104" s="13">
        <f t="shared" ref="N104" si="679">IF(M104="","",(IF($C104=0,0,$C104)))</f>
        <v>2</v>
      </c>
      <c r="O104" s="13">
        <f t="shared" ref="O104" si="680">IF(N104="","",(IF($C104=0,0,$C104)))</f>
        <v>2</v>
      </c>
      <c r="P104" s="13">
        <f t="shared" ref="P104" si="681">IF(O104="","",(IF($C104=0,0,$C104)))</f>
        <v>2</v>
      </c>
      <c r="Q104" s="13">
        <f t="shared" ref="Q104" si="682">IF(P104="","",(IF($C104=0,0,$C104)))</f>
        <v>2</v>
      </c>
      <c r="R104" s="13">
        <f t="shared" ref="R104" si="683">IF(Q104="","",(IF($C104=0,0,$C104)))</f>
        <v>2</v>
      </c>
      <c r="S104" s="13">
        <f t="shared" ref="S104" si="684">IF(R104="","",(IF($C104=0,0,$C104)))</f>
        <v>2</v>
      </c>
    </row>
    <row r="105" spans="1:19" x14ac:dyDescent="0.25">
      <c r="A105" s="2" t="s">
        <v>41</v>
      </c>
      <c r="B105" s="6" t="s">
        <v>92</v>
      </c>
      <c r="C105" s="4">
        <v>48.985577000000006</v>
      </c>
      <c r="E105" s="10" t="str">
        <f t="shared" ref="E105" si="685">IF(B105="","",(IF($B105&lt;&gt;0,"Exempt - Avg Hourly Rate")))</f>
        <v>Exempt - Avg Hourly Rate</v>
      </c>
      <c r="F105" s="11">
        <f t="shared" ca="1" si="489"/>
        <v>2016</v>
      </c>
      <c r="G105" s="11" t="str">
        <f t="shared" si="475"/>
        <v>002760</v>
      </c>
      <c r="H105" s="12">
        <f t="shared" ref="H105" si="686">IF(G105="","",(IF(C105=0,0,C105)*$G$4*$H$4*$I$4*$J$4))</f>
        <v>48.985577000000006</v>
      </c>
      <c r="I105" s="12">
        <f t="shared" ref="I105" si="687">IF(H105="","",(+H105))</f>
        <v>48.985577000000006</v>
      </c>
      <c r="J105" s="12">
        <f t="shared" ref="J105" si="688">IF(I105="","",(+I105*$J$6))</f>
        <v>50.455144310000009</v>
      </c>
      <c r="K105" s="12">
        <f t="shared" ref="K105" si="689">IF(J105="","",+J105)</f>
        <v>50.455144310000009</v>
      </c>
      <c r="L105" s="12">
        <f t="shared" ref="L105" si="690">IF(K105="","",+K105)</f>
        <v>50.455144310000009</v>
      </c>
      <c r="M105" s="12">
        <f t="shared" ref="M105" si="691">IF(L105="","",+L105)</f>
        <v>50.455144310000009</v>
      </c>
      <c r="N105" s="12">
        <f t="shared" ref="N105" si="692">IF(M105="","",+M105)</f>
        <v>50.455144310000009</v>
      </c>
      <c r="O105" s="12">
        <f t="shared" ref="O105" si="693">IF(N105="","",+N105)</f>
        <v>50.455144310000009</v>
      </c>
      <c r="P105" s="12">
        <f t="shared" ref="P105" si="694">IF(O105="","",+O105)</f>
        <v>50.455144310000009</v>
      </c>
      <c r="Q105" s="12">
        <f t="shared" ref="Q105" si="695">IF(P105="","",+P105)</f>
        <v>50.455144310000009</v>
      </c>
      <c r="R105" s="12">
        <f t="shared" ref="R105" si="696">IF(Q105="","",+Q105)</f>
        <v>50.455144310000009</v>
      </c>
      <c r="S105" s="12">
        <f t="shared" ref="S105" si="697">IF(R105="","",+R105)</f>
        <v>50.455144310000009</v>
      </c>
    </row>
    <row r="106" spans="1:19" x14ac:dyDescent="0.25">
      <c r="A106" s="2" t="s">
        <v>41</v>
      </c>
      <c r="B106" s="9" t="s">
        <v>94</v>
      </c>
      <c r="C106" s="4">
        <v>400</v>
      </c>
      <c r="D106" s="34"/>
      <c r="E106" s="10" t="str">
        <f t="shared" ref="E106" si="698">IF(B106="","",(IF($B106&lt;&gt;0,"Exempt - Vacation Hours")))</f>
        <v>Exempt - Vacation Hours</v>
      </c>
      <c r="F106" s="11">
        <f t="shared" ca="1" si="489"/>
        <v>2016</v>
      </c>
      <c r="G106" s="11" t="str">
        <f t="shared" si="475"/>
        <v>002760</v>
      </c>
      <c r="H106" s="33">
        <f>IF(G106="","",($C106*'VACSICK EST'!C$50))</f>
        <v>16.927413149654573</v>
      </c>
      <c r="I106" s="33">
        <f>IF(H106="","",($C106*'VACSICK EST'!D$50))</f>
        <v>18.038373389621988</v>
      </c>
      <c r="J106" s="33">
        <f>IF(I106="","",($C106*'VACSICK EST'!E$50))</f>
        <v>19.149333629589396</v>
      </c>
      <c r="K106" s="33">
        <f>IF(J106="","",($C106*'VACSICK EST'!F$50))</f>
        <v>27.840169853476688</v>
      </c>
      <c r="L106" s="33">
        <f>IF(K106="","",($C106*'VACSICK EST'!G$50))</f>
        <v>34.777170178535428</v>
      </c>
      <c r="M106" s="33">
        <f>IF(L106="","",($C106*'VACSICK EST'!H$50))</f>
        <v>39.287504166100902</v>
      </c>
      <c r="N106" s="33">
        <f>IF(M106="","",($C106*'VACSICK EST'!I$50))</f>
        <v>45.468722354577359</v>
      </c>
      <c r="O106" s="33">
        <f>IF(N106="","",($C106*'VACSICK EST'!J$50))</f>
        <v>30.781663395505959</v>
      </c>
      <c r="P106" s="33">
        <f>IF(O106="","",($C106*'VACSICK EST'!K$50))</f>
        <v>27.407636000049372</v>
      </c>
      <c r="Q106" s="33">
        <f>IF(P106="","",($C106*'VACSICK EST'!L$50))</f>
        <v>36.17549880057441</v>
      </c>
      <c r="R106" s="33">
        <f>IF(Q106="","",($C106*'VACSICK EST'!M$50))</f>
        <v>34.683026584867079</v>
      </c>
      <c r="S106" s="33">
        <f>IF(R106="","",($C106*'VACSICK EST'!N$50))</f>
        <v>69.463488497446846</v>
      </c>
    </row>
    <row r="107" spans="1:19" x14ac:dyDescent="0.25">
      <c r="A107" s="2" t="s">
        <v>41</v>
      </c>
      <c r="B107" s="9" t="s">
        <v>95</v>
      </c>
      <c r="C107" s="4">
        <v>80</v>
      </c>
      <c r="E107" s="10" t="str">
        <f t="shared" ref="E107" si="699">IF(B107="","",(IF($B107&lt;&gt;0,"Exempt - Sick Time Hours")))</f>
        <v>Exempt - Sick Time Hours</v>
      </c>
      <c r="F107" s="11">
        <f t="shared" ca="1" si="489"/>
        <v>2016</v>
      </c>
      <c r="G107" s="11" t="str">
        <f t="shared" si="475"/>
        <v>002760</v>
      </c>
      <c r="H107" s="33">
        <f>IF(G107="","",($C107*'VACSICK EST'!C$30))</f>
        <v>10.041259579744965</v>
      </c>
      <c r="I107" s="33">
        <f>IF(H107="","",($C107*'VACSICK EST'!D$30))</f>
        <v>8.6509257190792503</v>
      </c>
      <c r="J107" s="33">
        <f>IF(I107="","",($C107*'VACSICK EST'!E$30))</f>
        <v>7.973265615953097</v>
      </c>
      <c r="K107" s="33">
        <f>IF(J107="","",($C107*'VACSICK EST'!F$30))</f>
        <v>7.0625458756377002</v>
      </c>
      <c r="L107" s="33">
        <f>IF(K107="","",($C107*'VACSICK EST'!G$30))</f>
        <v>5.8563984262091795</v>
      </c>
      <c r="M107" s="33">
        <f>IF(L107="","",($C107*'VACSICK EST'!H$30))</f>
        <v>5.4358698476814844</v>
      </c>
      <c r="N107" s="33">
        <f>IF(M107="","",($C107*'VACSICK EST'!I$30))</f>
        <v>5.8290440086987054</v>
      </c>
      <c r="O107" s="33">
        <f>IF(N107="","",($C107*'VACSICK EST'!J$30))</f>
        <v>6.264891061032265</v>
      </c>
      <c r="P107" s="33">
        <f>IF(O107="","",($C107*'VACSICK EST'!K$30))</f>
        <v>5.7801707827466577</v>
      </c>
      <c r="Q107" s="33">
        <f>IF(P107="","",($C107*'VACSICK EST'!L$30))</f>
        <v>5.7119671017538742</v>
      </c>
      <c r="R107" s="33">
        <f>IF(Q107="","",($C107*'VACSICK EST'!M$30))</f>
        <v>5.3246285498055554</v>
      </c>
      <c r="S107" s="33">
        <f>IF(R107="","",($C107*'VACSICK EST'!N$30))</f>
        <v>6.0690334316572674</v>
      </c>
    </row>
    <row r="108" spans="1:19" x14ac:dyDescent="0.25">
      <c r="A108" s="2" t="s">
        <v>42</v>
      </c>
      <c r="B108" s="9" t="s">
        <v>93</v>
      </c>
      <c r="C108" s="4">
        <v>13</v>
      </c>
      <c r="E108" s="11" t="str">
        <f t="shared" ref="E108" si="700">IF(B108="","",(IF($B108&lt;&gt;0,"Exempt - Headcount")))</f>
        <v>Exempt - Headcount</v>
      </c>
      <c r="F108" s="11">
        <f t="shared" ca="1" si="489"/>
        <v>2016</v>
      </c>
      <c r="G108" s="11" t="str">
        <f t="shared" si="475"/>
        <v>002770</v>
      </c>
      <c r="H108" s="13">
        <f t="shared" ref="H108" si="701">IF(G108="","",(IF($C108=0,0,$C108)))</f>
        <v>13</v>
      </c>
      <c r="I108" s="13">
        <f t="shared" ref="I108" si="702">IF(H108="","",(IF($C108=0,0,$C108)))</f>
        <v>13</v>
      </c>
      <c r="J108" s="13">
        <f t="shared" ref="J108" si="703">IF(I108="","",(IF($C108=0,0,$C108)))</f>
        <v>13</v>
      </c>
      <c r="K108" s="13">
        <f t="shared" ref="K108" si="704">IF(J108="","",(IF($C108=0,0,$C108)))</f>
        <v>13</v>
      </c>
      <c r="L108" s="13">
        <f t="shared" ref="L108" si="705">IF(K108="","",(IF($C108=0,0,$C108)))</f>
        <v>13</v>
      </c>
      <c r="M108" s="13">
        <f t="shared" ref="M108" si="706">IF(L108="","",(IF($C108=0,0,$C108)))</f>
        <v>13</v>
      </c>
      <c r="N108" s="13">
        <f t="shared" ref="N108" si="707">IF(M108="","",(IF($C108=0,0,$C108)))</f>
        <v>13</v>
      </c>
      <c r="O108" s="13">
        <f t="shared" ref="O108" si="708">IF(N108="","",(IF($C108=0,0,$C108)))</f>
        <v>13</v>
      </c>
      <c r="P108" s="13">
        <f t="shared" ref="P108" si="709">IF(O108="","",(IF($C108=0,0,$C108)))</f>
        <v>13</v>
      </c>
      <c r="Q108" s="13">
        <f t="shared" ref="Q108" si="710">IF(P108="","",(IF($C108=0,0,$C108)))</f>
        <v>13</v>
      </c>
      <c r="R108" s="13">
        <f t="shared" ref="R108" si="711">IF(Q108="","",(IF($C108=0,0,$C108)))</f>
        <v>13</v>
      </c>
      <c r="S108" s="13">
        <f t="shared" ref="S108" si="712">IF(R108="","",(IF($C108=0,0,$C108)))</f>
        <v>13</v>
      </c>
    </row>
    <row r="109" spans="1:19" x14ac:dyDescent="0.25">
      <c r="A109" s="2" t="s">
        <v>42</v>
      </c>
      <c r="B109" s="6" t="s">
        <v>92</v>
      </c>
      <c r="C109" s="4">
        <v>48.042899384615389</v>
      </c>
      <c r="E109" s="10" t="str">
        <f t="shared" ref="E109" si="713">IF(B109="","",(IF($B109&lt;&gt;0,"Exempt - Avg Hourly Rate")))</f>
        <v>Exempt - Avg Hourly Rate</v>
      </c>
      <c r="F109" s="11">
        <f t="shared" ca="1" si="489"/>
        <v>2016</v>
      </c>
      <c r="G109" s="11" t="str">
        <f t="shared" si="475"/>
        <v>002770</v>
      </c>
      <c r="H109" s="12">
        <f t="shared" ref="H109" si="714">IF(G109="","",(IF(C109=0,0,C109)*$G$4*$H$4*$I$4*$J$4))</f>
        <v>48.042899384615389</v>
      </c>
      <c r="I109" s="12">
        <f t="shared" ref="I109" si="715">IF(H109="","",(+H109))</f>
        <v>48.042899384615389</v>
      </c>
      <c r="J109" s="12">
        <f t="shared" ref="J109" si="716">IF(I109="","",(+I109*$J$6))</f>
        <v>49.48418636615385</v>
      </c>
      <c r="K109" s="12">
        <f t="shared" ref="K109" si="717">IF(J109="","",+J109)</f>
        <v>49.48418636615385</v>
      </c>
      <c r="L109" s="12">
        <f t="shared" ref="L109" si="718">IF(K109="","",+K109)</f>
        <v>49.48418636615385</v>
      </c>
      <c r="M109" s="12">
        <f t="shared" ref="M109" si="719">IF(L109="","",+L109)</f>
        <v>49.48418636615385</v>
      </c>
      <c r="N109" s="12">
        <f t="shared" ref="N109" si="720">IF(M109="","",+M109)</f>
        <v>49.48418636615385</v>
      </c>
      <c r="O109" s="12">
        <f t="shared" ref="O109" si="721">IF(N109="","",+N109)</f>
        <v>49.48418636615385</v>
      </c>
      <c r="P109" s="12">
        <f t="shared" ref="P109" si="722">IF(O109="","",+O109)</f>
        <v>49.48418636615385</v>
      </c>
      <c r="Q109" s="12">
        <f t="shared" ref="Q109" si="723">IF(P109="","",+P109)</f>
        <v>49.48418636615385</v>
      </c>
      <c r="R109" s="12">
        <f t="shared" ref="R109" si="724">IF(Q109="","",+Q109)</f>
        <v>49.48418636615385</v>
      </c>
      <c r="S109" s="12">
        <f t="shared" ref="S109" si="725">IF(R109="","",+R109)</f>
        <v>49.48418636615385</v>
      </c>
    </row>
    <row r="110" spans="1:19" x14ac:dyDescent="0.25">
      <c r="A110" s="2" t="s">
        <v>42</v>
      </c>
      <c r="B110" s="9" t="s">
        <v>94</v>
      </c>
      <c r="C110" s="4">
        <v>1960</v>
      </c>
      <c r="D110" s="34"/>
      <c r="E110" s="10" t="str">
        <f t="shared" ref="E110" si="726">IF(B110="","",(IF($B110&lt;&gt;0,"Exempt - Vacation Hours")))</f>
        <v>Exempt - Vacation Hours</v>
      </c>
      <c r="F110" s="11">
        <f t="shared" ca="1" si="489"/>
        <v>2016</v>
      </c>
      <c r="G110" s="11" t="str">
        <f t="shared" si="475"/>
        <v>002770</v>
      </c>
      <c r="H110" s="33">
        <f>IF(G110="","",($C110*'VACSICK EST'!C$50))</f>
        <v>82.944324433307415</v>
      </c>
      <c r="I110" s="33">
        <f>IF(H110="","",($C110*'VACSICK EST'!D$50))</f>
        <v>88.388029609147736</v>
      </c>
      <c r="J110" s="33">
        <f>IF(I110="","",($C110*'VACSICK EST'!E$50))</f>
        <v>93.831734784988043</v>
      </c>
      <c r="K110" s="33">
        <f>IF(J110="","",($C110*'VACSICK EST'!F$50))</f>
        <v>136.41683228203576</v>
      </c>
      <c r="L110" s="33">
        <f>IF(K110="","",($C110*'VACSICK EST'!G$50))</f>
        <v>170.40813387482359</v>
      </c>
      <c r="M110" s="33">
        <f>IF(L110="","",($C110*'VACSICK EST'!H$50))</f>
        <v>192.50877041389441</v>
      </c>
      <c r="N110" s="33">
        <f>IF(M110="","",($C110*'VACSICK EST'!I$50))</f>
        <v>222.79673953742906</v>
      </c>
      <c r="O110" s="33">
        <f>IF(N110="","",($C110*'VACSICK EST'!J$50))</f>
        <v>150.83015063797919</v>
      </c>
      <c r="P110" s="33">
        <f>IF(O110="","",($C110*'VACSICK EST'!K$50))</f>
        <v>134.29741640024193</v>
      </c>
      <c r="Q110" s="33">
        <f>IF(P110="","",($C110*'VACSICK EST'!L$50))</f>
        <v>177.2599441228146</v>
      </c>
      <c r="R110" s="33">
        <f>IF(Q110="","",($C110*'VACSICK EST'!M$50))</f>
        <v>169.94683026584869</v>
      </c>
      <c r="S110" s="33">
        <f>IF(R110="","",($C110*'VACSICK EST'!N$50))</f>
        <v>340.37109363748954</v>
      </c>
    </row>
    <row r="111" spans="1:19" x14ac:dyDescent="0.25">
      <c r="A111" s="2" t="s">
        <v>42</v>
      </c>
      <c r="B111" s="9" t="s">
        <v>95</v>
      </c>
      <c r="C111" s="4">
        <v>520</v>
      </c>
      <c r="E111" s="10" t="str">
        <f t="shared" ref="E111" si="727">IF(B111="","",(IF($B111&lt;&gt;0,"Exempt - Sick Time Hours")))</f>
        <v>Exempt - Sick Time Hours</v>
      </c>
      <c r="F111" s="11">
        <f t="shared" ca="1" si="489"/>
        <v>2016</v>
      </c>
      <c r="G111" s="11" t="str">
        <f t="shared" si="475"/>
        <v>002770</v>
      </c>
      <c r="H111" s="33">
        <f>IF(G111="","",($C111*'VACSICK EST'!C$30))</f>
        <v>65.268187268342274</v>
      </c>
      <c r="I111" s="33">
        <f>IF(H111="","",($C111*'VACSICK EST'!D$30))</f>
        <v>56.231017174015122</v>
      </c>
      <c r="J111" s="33">
        <f>IF(I111="","",($C111*'VACSICK EST'!E$30))</f>
        <v>51.826226503695132</v>
      </c>
      <c r="K111" s="33">
        <f>IF(J111="","",($C111*'VACSICK EST'!F$30))</f>
        <v>45.906548191645051</v>
      </c>
      <c r="L111" s="33">
        <f>IF(K111="","",($C111*'VACSICK EST'!G$30))</f>
        <v>38.06658977035967</v>
      </c>
      <c r="M111" s="33">
        <f>IF(L111="","",($C111*'VACSICK EST'!H$30))</f>
        <v>35.33315400992965</v>
      </c>
      <c r="N111" s="33">
        <f>IF(M111="","",($C111*'VACSICK EST'!I$30))</f>
        <v>37.888786056541583</v>
      </c>
      <c r="O111" s="33">
        <f>IF(N111="","",($C111*'VACSICK EST'!J$30))</f>
        <v>40.721791896709725</v>
      </c>
      <c r="P111" s="33">
        <f>IF(O111="","",($C111*'VACSICK EST'!K$30))</f>
        <v>37.57111008785327</v>
      </c>
      <c r="Q111" s="33">
        <f>IF(P111="","",($C111*'VACSICK EST'!L$30))</f>
        <v>37.127786161400181</v>
      </c>
      <c r="R111" s="33">
        <f>IF(Q111="","",($C111*'VACSICK EST'!M$30))</f>
        <v>34.610085573736114</v>
      </c>
      <c r="S111" s="33">
        <f>IF(R111="","",($C111*'VACSICK EST'!N$30))</f>
        <v>39.448717305772234</v>
      </c>
    </row>
    <row r="112" spans="1:19" x14ac:dyDescent="0.25">
      <c r="A112" s="2" t="s">
        <v>43</v>
      </c>
      <c r="B112" s="9" t="s">
        <v>93</v>
      </c>
      <c r="C112" s="4">
        <v>4</v>
      </c>
      <c r="E112" s="11" t="str">
        <f t="shared" ref="E112" si="728">IF(B112="","",(IF($B112&lt;&gt;0,"Exempt - Headcount")))</f>
        <v>Exempt - Headcount</v>
      </c>
      <c r="F112" s="11">
        <f t="shared" ca="1" si="489"/>
        <v>2016</v>
      </c>
      <c r="G112" s="11" t="str">
        <f t="shared" si="475"/>
        <v>002780</v>
      </c>
      <c r="H112" s="13">
        <f t="shared" ref="H112" si="729">IF(G112="","",(IF($C112=0,0,$C112)))</f>
        <v>4</v>
      </c>
      <c r="I112" s="13">
        <f t="shared" ref="I112" si="730">IF(H112="","",(IF($C112=0,0,$C112)))</f>
        <v>4</v>
      </c>
      <c r="J112" s="13">
        <f t="shared" ref="J112" si="731">IF(I112="","",(IF($C112=0,0,$C112)))</f>
        <v>4</v>
      </c>
      <c r="K112" s="13">
        <f t="shared" ref="K112" si="732">IF(J112="","",(IF($C112=0,0,$C112)))</f>
        <v>4</v>
      </c>
      <c r="L112" s="13">
        <f t="shared" ref="L112" si="733">IF(K112="","",(IF($C112=0,0,$C112)))</f>
        <v>4</v>
      </c>
      <c r="M112" s="13">
        <f t="shared" ref="M112" si="734">IF(L112="","",(IF($C112=0,0,$C112)))</f>
        <v>4</v>
      </c>
      <c r="N112" s="13">
        <f t="shared" ref="N112" si="735">IF(M112="","",(IF($C112=0,0,$C112)))</f>
        <v>4</v>
      </c>
      <c r="O112" s="13">
        <f t="shared" ref="O112" si="736">IF(N112="","",(IF($C112=0,0,$C112)))</f>
        <v>4</v>
      </c>
      <c r="P112" s="13">
        <f t="shared" ref="P112" si="737">IF(O112="","",(IF($C112=0,0,$C112)))</f>
        <v>4</v>
      </c>
      <c r="Q112" s="13">
        <f t="shared" ref="Q112" si="738">IF(P112="","",(IF($C112=0,0,$C112)))</f>
        <v>4</v>
      </c>
      <c r="R112" s="13">
        <f t="shared" ref="R112" si="739">IF(Q112="","",(IF($C112=0,0,$C112)))</f>
        <v>4</v>
      </c>
      <c r="S112" s="13">
        <f t="shared" ref="S112" si="740">IF(R112="","",(IF($C112=0,0,$C112)))</f>
        <v>4</v>
      </c>
    </row>
    <row r="113" spans="1:19" x14ac:dyDescent="0.25">
      <c r="A113" s="2" t="s">
        <v>43</v>
      </c>
      <c r="B113" s="6" t="s">
        <v>92</v>
      </c>
      <c r="C113" s="4">
        <v>45.330528999999999</v>
      </c>
      <c r="E113" s="10" t="str">
        <f t="shared" ref="E113" si="741">IF(B113="","",(IF($B113&lt;&gt;0,"Exempt - Avg Hourly Rate")))</f>
        <v>Exempt - Avg Hourly Rate</v>
      </c>
      <c r="F113" s="11">
        <f t="shared" ca="1" si="489"/>
        <v>2016</v>
      </c>
      <c r="G113" s="11" t="str">
        <f t="shared" si="475"/>
        <v>002780</v>
      </c>
      <c r="H113" s="12">
        <f t="shared" ref="H113" si="742">IF(G113="","",(IF(C113=0,0,C113)*$G$4*$H$4*$I$4*$J$4))</f>
        <v>45.330528999999999</v>
      </c>
      <c r="I113" s="12">
        <f t="shared" ref="I113" si="743">IF(H113="","",(+H113))</f>
        <v>45.330528999999999</v>
      </c>
      <c r="J113" s="12">
        <f t="shared" ref="J113" si="744">IF(I113="","",(+I113*$J$6))</f>
        <v>46.69044487</v>
      </c>
      <c r="K113" s="12">
        <f t="shared" ref="K113" si="745">IF(J113="","",+J113)</f>
        <v>46.69044487</v>
      </c>
      <c r="L113" s="12">
        <f t="shared" ref="L113" si="746">IF(K113="","",+K113)</f>
        <v>46.69044487</v>
      </c>
      <c r="M113" s="12">
        <f t="shared" ref="M113" si="747">IF(L113="","",+L113)</f>
        <v>46.69044487</v>
      </c>
      <c r="N113" s="12">
        <f t="shared" ref="N113" si="748">IF(M113="","",+M113)</f>
        <v>46.69044487</v>
      </c>
      <c r="O113" s="12">
        <f t="shared" ref="O113" si="749">IF(N113="","",+N113)</f>
        <v>46.69044487</v>
      </c>
      <c r="P113" s="12">
        <f t="shared" ref="P113" si="750">IF(O113="","",+O113)</f>
        <v>46.69044487</v>
      </c>
      <c r="Q113" s="12">
        <f t="shared" ref="Q113" si="751">IF(P113="","",+P113)</f>
        <v>46.69044487</v>
      </c>
      <c r="R113" s="12">
        <f t="shared" ref="R113" si="752">IF(Q113="","",+Q113)</f>
        <v>46.69044487</v>
      </c>
      <c r="S113" s="12">
        <f t="shared" ref="S113" si="753">IF(R113="","",+R113)</f>
        <v>46.69044487</v>
      </c>
    </row>
    <row r="114" spans="1:19" x14ac:dyDescent="0.25">
      <c r="A114" s="2" t="s">
        <v>43</v>
      </c>
      <c r="B114" s="9" t="s">
        <v>94</v>
      </c>
      <c r="C114" s="4">
        <v>520</v>
      </c>
      <c r="D114" s="34"/>
      <c r="E114" s="10" t="str">
        <f t="shared" ref="E114" si="754">IF(B114="","",(IF($B114&lt;&gt;0,"Exempt - Vacation Hours")))</f>
        <v>Exempt - Vacation Hours</v>
      </c>
      <c r="F114" s="11">
        <f t="shared" ca="1" si="489"/>
        <v>2016</v>
      </c>
      <c r="G114" s="11" t="str">
        <f t="shared" si="475"/>
        <v>002780</v>
      </c>
      <c r="H114" s="33">
        <f>IF(G114="","",($C114*'VACSICK EST'!C$50))</f>
        <v>22.005637094550945</v>
      </c>
      <c r="I114" s="33">
        <f>IF(H114="","",($C114*'VACSICK EST'!D$50))</f>
        <v>23.449885406508582</v>
      </c>
      <c r="J114" s="33">
        <f>IF(I114="","",($C114*'VACSICK EST'!E$50))</f>
        <v>24.894133718466215</v>
      </c>
      <c r="K114" s="33">
        <f>IF(J114="","",($C114*'VACSICK EST'!F$50))</f>
        <v>36.192220809519696</v>
      </c>
      <c r="L114" s="33">
        <f>IF(K114="","",($C114*'VACSICK EST'!G$50))</f>
        <v>45.210321232096057</v>
      </c>
      <c r="M114" s="33">
        <f>IF(L114="","",($C114*'VACSICK EST'!H$50))</f>
        <v>51.073755415931174</v>
      </c>
      <c r="N114" s="33">
        <f>IF(M114="","",($C114*'VACSICK EST'!I$50))</f>
        <v>59.109339060950568</v>
      </c>
      <c r="O114" s="33">
        <f>IF(N114="","",($C114*'VACSICK EST'!J$50))</f>
        <v>40.016162414157748</v>
      </c>
      <c r="P114" s="33">
        <f>IF(O114="","",($C114*'VACSICK EST'!K$50))</f>
        <v>35.629926800064183</v>
      </c>
      <c r="Q114" s="33">
        <f>IF(P114="","",($C114*'VACSICK EST'!L$50))</f>
        <v>47.028148440746726</v>
      </c>
      <c r="R114" s="33">
        <f>IF(Q114="","",($C114*'VACSICK EST'!M$50))</f>
        <v>45.087934560327199</v>
      </c>
      <c r="S114" s="33">
        <f>IF(R114="","",($C114*'VACSICK EST'!N$50))</f>
        <v>90.302535046680902</v>
      </c>
    </row>
    <row r="115" spans="1:19" x14ac:dyDescent="0.25">
      <c r="A115" s="2" t="s">
        <v>43</v>
      </c>
      <c r="B115" s="9" t="s">
        <v>95</v>
      </c>
      <c r="C115" s="4">
        <v>160</v>
      </c>
      <c r="E115" s="10" t="str">
        <f t="shared" ref="E115" si="755">IF(B115="","",(IF($B115&lt;&gt;0,"Exempt - Sick Time Hours")))</f>
        <v>Exempt - Sick Time Hours</v>
      </c>
      <c r="F115" s="11">
        <f t="shared" ca="1" si="489"/>
        <v>2016</v>
      </c>
      <c r="G115" s="11" t="str">
        <f t="shared" si="475"/>
        <v>002780</v>
      </c>
      <c r="H115" s="33">
        <f>IF(G115="","",($C115*'VACSICK EST'!C$30))</f>
        <v>20.08251915948993</v>
      </c>
      <c r="I115" s="33">
        <f>IF(H115="","",($C115*'VACSICK EST'!D$30))</f>
        <v>17.301851438158501</v>
      </c>
      <c r="J115" s="33">
        <f>IF(I115="","",($C115*'VACSICK EST'!E$30))</f>
        <v>15.946531231906194</v>
      </c>
      <c r="K115" s="33">
        <f>IF(J115="","",($C115*'VACSICK EST'!F$30))</f>
        <v>14.1250917512754</v>
      </c>
      <c r="L115" s="33">
        <f>IF(K115="","",($C115*'VACSICK EST'!G$30))</f>
        <v>11.712796852418359</v>
      </c>
      <c r="M115" s="33">
        <f>IF(L115="","",($C115*'VACSICK EST'!H$30))</f>
        <v>10.871739695362969</v>
      </c>
      <c r="N115" s="33">
        <f>IF(M115="","",($C115*'VACSICK EST'!I$30))</f>
        <v>11.658088017397411</v>
      </c>
      <c r="O115" s="33">
        <f>IF(N115="","",($C115*'VACSICK EST'!J$30))</f>
        <v>12.52978212206453</v>
      </c>
      <c r="P115" s="33">
        <f>IF(O115="","",($C115*'VACSICK EST'!K$30))</f>
        <v>11.560341565493315</v>
      </c>
      <c r="Q115" s="33">
        <f>IF(P115="","",($C115*'VACSICK EST'!L$30))</f>
        <v>11.423934203507748</v>
      </c>
      <c r="R115" s="33">
        <f>IF(Q115="","",($C115*'VACSICK EST'!M$30))</f>
        <v>10.649257099611111</v>
      </c>
      <c r="S115" s="33">
        <f>IF(R115="","",($C115*'VACSICK EST'!N$30))</f>
        <v>12.138066863314535</v>
      </c>
    </row>
    <row r="116" spans="1:19" x14ac:dyDescent="0.25">
      <c r="A116" s="2" t="s">
        <v>44</v>
      </c>
      <c r="B116" s="9" t="s">
        <v>93</v>
      </c>
      <c r="C116" s="4">
        <v>6</v>
      </c>
      <c r="E116" s="11" t="str">
        <f t="shared" ref="E116" si="756">IF(B116="","",(IF($B116&lt;&gt;0,"Exempt - Headcount")))</f>
        <v>Exempt - Headcount</v>
      </c>
      <c r="F116" s="11">
        <f t="shared" ca="1" si="489"/>
        <v>2016</v>
      </c>
      <c r="G116" s="11" t="str">
        <f t="shared" si="475"/>
        <v>002790</v>
      </c>
      <c r="H116" s="13">
        <f t="shared" ref="H116" si="757">IF(G116="","",(IF($C116=0,0,$C116)))</f>
        <v>6</v>
      </c>
      <c r="I116" s="13">
        <f t="shared" ref="I116" si="758">IF(H116="","",(IF($C116=0,0,$C116)))</f>
        <v>6</v>
      </c>
      <c r="J116" s="13">
        <f t="shared" ref="J116" si="759">IF(I116="","",(IF($C116=0,0,$C116)))</f>
        <v>6</v>
      </c>
      <c r="K116" s="13">
        <f t="shared" ref="K116" si="760">IF(J116="","",(IF($C116=0,0,$C116)))</f>
        <v>6</v>
      </c>
      <c r="L116" s="13">
        <f t="shared" ref="L116" si="761">IF(K116="","",(IF($C116=0,0,$C116)))</f>
        <v>6</v>
      </c>
      <c r="M116" s="13">
        <f t="shared" ref="M116" si="762">IF(L116="","",(IF($C116=0,0,$C116)))</f>
        <v>6</v>
      </c>
      <c r="N116" s="13">
        <f t="shared" ref="N116" si="763">IF(M116="","",(IF($C116=0,0,$C116)))</f>
        <v>6</v>
      </c>
      <c r="O116" s="13">
        <f t="shared" ref="O116" si="764">IF(N116="","",(IF($C116=0,0,$C116)))</f>
        <v>6</v>
      </c>
      <c r="P116" s="13">
        <f t="shared" ref="P116" si="765">IF(O116="","",(IF($C116=0,0,$C116)))</f>
        <v>6</v>
      </c>
      <c r="Q116" s="13">
        <f t="shared" ref="Q116" si="766">IF(P116="","",(IF($C116=0,0,$C116)))</f>
        <v>6</v>
      </c>
      <c r="R116" s="13">
        <f t="shared" ref="R116" si="767">IF(Q116="","",(IF($C116=0,0,$C116)))</f>
        <v>6</v>
      </c>
      <c r="S116" s="13">
        <f t="shared" ref="S116" si="768">IF(R116="","",(IF($C116=0,0,$C116)))</f>
        <v>6</v>
      </c>
    </row>
    <row r="117" spans="1:19" x14ac:dyDescent="0.25">
      <c r="A117" s="2" t="s">
        <v>44</v>
      </c>
      <c r="B117" s="6" t="s">
        <v>92</v>
      </c>
      <c r="C117" s="4">
        <v>45.784454833333335</v>
      </c>
      <c r="E117" s="10" t="str">
        <f t="shared" ref="E117" si="769">IF(B117="","",(IF($B117&lt;&gt;0,"Exempt - Avg Hourly Rate")))</f>
        <v>Exempt - Avg Hourly Rate</v>
      </c>
      <c r="F117" s="11">
        <f t="shared" ca="1" si="489"/>
        <v>2016</v>
      </c>
      <c r="G117" s="11" t="str">
        <f t="shared" si="475"/>
        <v>002790</v>
      </c>
      <c r="H117" s="12">
        <f t="shared" ref="H117" si="770">IF(G117="","",(IF(C117=0,0,C117)*$G$4*$H$4*$I$4*$J$4))</f>
        <v>45.784454833333335</v>
      </c>
      <c r="I117" s="12">
        <f t="shared" ref="I117" si="771">IF(H117="","",(+H117))</f>
        <v>45.784454833333335</v>
      </c>
      <c r="J117" s="12">
        <f t="shared" ref="J117" si="772">IF(I117="","",(+I117*$J$6))</f>
        <v>47.157988478333337</v>
      </c>
      <c r="K117" s="12">
        <f t="shared" ref="K117" si="773">IF(J117="","",+J117)</f>
        <v>47.157988478333337</v>
      </c>
      <c r="L117" s="12">
        <f t="shared" ref="L117" si="774">IF(K117="","",+K117)</f>
        <v>47.157988478333337</v>
      </c>
      <c r="M117" s="12">
        <f t="shared" ref="M117" si="775">IF(L117="","",+L117)</f>
        <v>47.157988478333337</v>
      </c>
      <c r="N117" s="12">
        <f t="shared" ref="N117" si="776">IF(M117="","",+M117)</f>
        <v>47.157988478333337</v>
      </c>
      <c r="O117" s="12">
        <f t="shared" ref="O117" si="777">IF(N117="","",+N117)</f>
        <v>47.157988478333337</v>
      </c>
      <c r="P117" s="12">
        <f t="shared" ref="P117" si="778">IF(O117="","",+O117)</f>
        <v>47.157988478333337</v>
      </c>
      <c r="Q117" s="12">
        <f t="shared" ref="Q117" si="779">IF(P117="","",+P117)</f>
        <v>47.157988478333337</v>
      </c>
      <c r="R117" s="12">
        <f t="shared" ref="R117" si="780">IF(Q117="","",+Q117)</f>
        <v>47.157988478333337</v>
      </c>
      <c r="S117" s="12">
        <f t="shared" ref="S117" si="781">IF(R117="","",+R117)</f>
        <v>47.157988478333337</v>
      </c>
    </row>
    <row r="118" spans="1:19" x14ac:dyDescent="0.25">
      <c r="A118" s="2" t="s">
        <v>44</v>
      </c>
      <c r="B118" s="9" t="s">
        <v>94</v>
      </c>
      <c r="C118" s="4">
        <v>760</v>
      </c>
      <c r="D118" s="34"/>
      <c r="E118" s="10" t="str">
        <f t="shared" ref="E118" si="782">IF(B118="","",(IF($B118&lt;&gt;0,"Exempt - Vacation Hours")))</f>
        <v>Exempt - Vacation Hours</v>
      </c>
      <c r="F118" s="11">
        <f t="shared" ca="1" si="489"/>
        <v>2016</v>
      </c>
      <c r="G118" s="11" t="str">
        <f t="shared" si="475"/>
        <v>002790</v>
      </c>
      <c r="H118" s="33">
        <f>IF(G118="","",($C118*'VACSICK EST'!C$50))</f>
        <v>32.162084984343693</v>
      </c>
      <c r="I118" s="33">
        <f>IF(H118="","",($C118*'VACSICK EST'!D$50))</f>
        <v>34.272909440281772</v>
      </c>
      <c r="J118" s="33">
        <f>IF(I118="","",($C118*'VACSICK EST'!E$50))</f>
        <v>36.383733896219852</v>
      </c>
      <c r="K118" s="33">
        <f>IF(J118="","",($C118*'VACSICK EST'!F$50))</f>
        <v>52.896322721605706</v>
      </c>
      <c r="L118" s="33">
        <f>IF(K118="","",($C118*'VACSICK EST'!G$50))</f>
        <v>66.076623339217306</v>
      </c>
      <c r="M118" s="33">
        <f>IF(L118="","",($C118*'VACSICK EST'!H$50))</f>
        <v>74.646257915591704</v>
      </c>
      <c r="N118" s="33">
        <f>IF(M118="","",($C118*'VACSICK EST'!I$50))</f>
        <v>86.390572473696992</v>
      </c>
      <c r="O118" s="33">
        <f>IF(N118="","",($C118*'VACSICK EST'!J$50))</f>
        <v>58.485160451461326</v>
      </c>
      <c r="P118" s="33">
        <f>IF(O118="","",($C118*'VACSICK EST'!K$50))</f>
        <v>52.074508400093812</v>
      </c>
      <c r="Q118" s="33">
        <f>IF(P118="","",($C118*'VACSICK EST'!L$50))</f>
        <v>68.73344772109138</v>
      </c>
      <c r="R118" s="33">
        <f>IF(Q118="","",($C118*'VACSICK EST'!M$50))</f>
        <v>65.897750511247452</v>
      </c>
      <c r="S118" s="33">
        <f>IF(R118="","",($C118*'VACSICK EST'!N$50))</f>
        <v>131.98062814514901</v>
      </c>
    </row>
    <row r="119" spans="1:19" x14ac:dyDescent="0.25">
      <c r="A119" s="2" t="s">
        <v>44</v>
      </c>
      <c r="B119" s="9" t="s">
        <v>95</v>
      </c>
      <c r="C119" s="4">
        <v>240</v>
      </c>
      <c r="E119" s="10" t="str">
        <f t="shared" ref="E119" si="783">IF(B119="","",(IF($B119&lt;&gt;0,"Exempt - Sick Time Hours")))</f>
        <v>Exempt - Sick Time Hours</v>
      </c>
      <c r="F119" s="11">
        <f t="shared" ca="1" si="489"/>
        <v>2016</v>
      </c>
      <c r="G119" s="11" t="str">
        <f t="shared" si="475"/>
        <v>002790</v>
      </c>
      <c r="H119" s="33">
        <f>IF(G119="","",($C119*'VACSICK EST'!C$30))</f>
        <v>30.123778739234897</v>
      </c>
      <c r="I119" s="33">
        <f>IF(H119="","",($C119*'VACSICK EST'!D$30))</f>
        <v>25.952777157237751</v>
      </c>
      <c r="J119" s="33">
        <f>IF(I119="","",($C119*'VACSICK EST'!E$30))</f>
        <v>23.919796847859292</v>
      </c>
      <c r="K119" s="33">
        <f>IF(J119="","",($C119*'VACSICK EST'!F$30))</f>
        <v>21.187637626913101</v>
      </c>
      <c r="L119" s="33">
        <f>IF(K119="","",($C119*'VACSICK EST'!G$30))</f>
        <v>17.569195278627539</v>
      </c>
      <c r="M119" s="33">
        <f>IF(L119="","",($C119*'VACSICK EST'!H$30))</f>
        <v>16.307609543044453</v>
      </c>
      <c r="N119" s="33">
        <f>IF(M119="","",($C119*'VACSICK EST'!I$30))</f>
        <v>17.487132026096116</v>
      </c>
      <c r="O119" s="33">
        <f>IF(N119="","",($C119*'VACSICK EST'!J$30))</f>
        <v>18.794673183096794</v>
      </c>
      <c r="P119" s="33">
        <f>IF(O119="","",($C119*'VACSICK EST'!K$30))</f>
        <v>17.340512348239972</v>
      </c>
      <c r="Q119" s="33">
        <f>IF(P119="","",($C119*'VACSICK EST'!L$30))</f>
        <v>17.135901305261623</v>
      </c>
      <c r="R119" s="33">
        <f>IF(Q119="","",($C119*'VACSICK EST'!M$30))</f>
        <v>15.973885649416667</v>
      </c>
      <c r="S119" s="33">
        <f>IF(R119="","",($C119*'VACSICK EST'!N$30))</f>
        <v>18.207100294971802</v>
      </c>
    </row>
    <row r="120" spans="1:19" x14ac:dyDescent="0.25">
      <c r="A120" s="2" t="s">
        <v>45</v>
      </c>
      <c r="B120" s="9" t="s">
        <v>93</v>
      </c>
      <c r="C120" s="4">
        <v>5</v>
      </c>
      <c r="E120" s="11" t="str">
        <f t="shared" ref="E120" si="784">IF(B120="","",(IF($B120&lt;&gt;0,"Exempt - Headcount")))</f>
        <v>Exempt - Headcount</v>
      </c>
      <c r="F120" s="11">
        <f t="shared" ca="1" si="489"/>
        <v>2016</v>
      </c>
      <c r="G120" s="11" t="str">
        <f t="shared" si="475"/>
        <v>002820</v>
      </c>
      <c r="H120" s="13">
        <f t="shared" ref="H120" si="785">IF(G120="","",(IF($C120=0,0,$C120)))</f>
        <v>5</v>
      </c>
      <c r="I120" s="13">
        <f t="shared" ref="I120" si="786">IF(H120="","",(IF($C120=0,0,$C120)))</f>
        <v>5</v>
      </c>
      <c r="J120" s="13">
        <f t="shared" ref="J120" si="787">IF(I120="","",(IF($C120=0,0,$C120)))</f>
        <v>5</v>
      </c>
      <c r="K120" s="13">
        <f t="shared" ref="K120" si="788">IF(J120="","",(IF($C120=0,0,$C120)))</f>
        <v>5</v>
      </c>
      <c r="L120" s="13">
        <f t="shared" ref="L120" si="789">IF(K120="","",(IF($C120=0,0,$C120)))</f>
        <v>5</v>
      </c>
      <c r="M120" s="13">
        <f t="shared" ref="M120" si="790">IF(L120="","",(IF($C120=0,0,$C120)))</f>
        <v>5</v>
      </c>
      <c r="N120" s="13">
        <f t="shared" ref="N120" si="791">IF(M120="","",(IF($C120=0,0,$C120)))</f>
        <v>5</v>
      </c>
      <c r="O120" s="13">
        <f t="shared" ref="O120" si="792">IF(N120="","",(IF($C120=0,0,$C120)))</f>
        <v>5</v>
      </c>
      <c r="P120" s="13">
        <f t="shared" ref="P120" si="793">IF(O120="","",(IF($C120=0,0,$C120)))</f>
        <v>5</v>
      </c>
      <c r="Q120" s="13">
        <f t="shared" ref="Q120" si="794">IF(P120="","",(IF($C120=0,0,$C120)))</f>
        <v>5</v>
      </c>
      <c r="R120" s="13">
        <f t="shared" ref="R120" si="795">IF(Q120="","",(IF($C120=0,0,$C120)))</f>
        <v>5</v>
      </c>
      <c r="S120" s="13">
        <f t="shared" ref="S120" si="796">IF(R120="","",(IF($C120=0,0,$C120)))</f>
        <v>5</v>
      </c>
    </row>
    <row r="121" spans="1:19" x14ac:dyDescent="0.25">
      <c r="A121" s="2" t="s">
        <v>45</v>
      </c>
      <c r="B121" s="6" t="s">
        <v>92</v>
      </c>
      <c r="C121" s="4">
        <v>47.683653800000002</v>
      </c>
      <c r="E121" s="10" t="str">
        <f t="shared" ref="E121" si="797">IF(B121="","",(IF($B121&lt;&gt;0,"Exempt - Avg Hourly Rate")))</f>
        <v>Exempt - Avg Hourly Rate</v>
      </c>
      <c r="F121" s="11">
        <f t="shared" ca="1" si="489"/>
        <v>2016</v>
      </c>
      <c r="G121" s="11" t="str">
        <f t="shared" si="475"/>
        <v>002820</v>
      </c>
      <c r="H121" s="12">
        <f t="shared" ref="H121" si="798">IF(G121="","",(IF(C121=0,0,C121)*$G$4*$H$4*$I$4*$J$4))</f>
        <v>47.683653800000002</v>
      </c>
      <c r="I121" s="12">
        <f t="shared" ref="I121" si="799">IF(H121="","",(+H121))</f>
        <v>47.683653800000002</v>
      </c>
      <c r="J121" s="12">
        <f t="shared" ref="J121" si="800">IF(I121="","",(+I121*$J$6))</f>
        <v>49.114163414000004</v>
      </c>
      <c r="K121" s="12">
        <f t="shared" ref="K121" si="801">IF(J121="","",+J121)</f>
        <v>49.114163414000004</v>
      </c>
      <c r="L121" s="12">
        <f t="shared" ref="L121" si="802">IF(K121="","",+K121)</f>
        <v>49.114163414000004</v>
      </c>
      <c r="M121" s="12">
        <f t="shared" ref="M121" si="803">IF(L121="","",+L121)</f>
        <v>49.114163414000004</v>
      </c>
      <c r="N121" s="12">
        <f t="shared" ref="N121" si="804">IF(M121="","",+M121)</f>
        <v>49.114163414000004</v>
      </c>
      <c r="O121" s="12">
        <f t="shared" ref="O121" si="805">IF(N121="","",+N121)</f>
        <v>49.114163414000004</v>
      </c>
      <c r="P121" s="12">
        <f t="shared" ref="P121" si="806">IF(O121="","",+O121)</f>
        <v>49.114163414000004</v>
      </c>
      <c r="Q121" s="12">
        <f t="shared" ref="Q121" si="807">IF(P121="","",+P121)</f>
        <v>49.114163414000004</v>
      </c>
      <c r="R121" s="12">
        <f t="shared" ref="R121" si="808">IF(Q121="","",+Q121)</f>
        <v>49.114163414000004</v>
      </c>
      <c r="S121" s="12">
        <f t="shared" ref="S121" si="809">IF(R121="","",+R121)</f>
        <v>49.114163414000004</v>
      </c>
    </row>
    <row r="122" spans="1:19" x14ac:dyDescent="0.25">
      <c r="A122" s="2" t="s">
        <v>45</v>
      </c>
      <c r="B122" s="9" t="s">
        <v>94</v>
      </c>
      <c r="C122" s="4">
        <v>1000</v>
      </c>
      <c r="D122" s="34"/>
      <c r="E122" s="10" t="str">
        <f t="shared" ref="E122" si="810">IF(B122="","",(IF($B122&lt;&gt;0,"Exempt - Vacation Hours")))</f>
        <v>Exempt - Vacation Hours</v>
      </c>
      <c r="F122" s="11">
        <f t="shared" ca="1" si="489"/>
        <v>2016</v>
      </c>
      <c r="G122" s="11" t="str">
        <f t="shared" si="475"/>
        <v>002820</v>
      </c>
      <c r="H122" s="33">
        <f>IF(G122="","",($C122*'VACSICK EST'!C$50))</f>
        <v>42.318532874136437</v>
      </c>
      <c r="I122" s="33">
        <f>IF(H122="","",($C122*'VACSICK EST'!D$50))</f>
        <v>45.095933474054966</v>
      </c>
      <c r="J122" s="33">
        <f>IF(I122="","",($C122*'VACSICK EST'!E$50))</f>
        <v>47.873334073973489</v>
      </c>
      <c r="K122" s="33">
        <f>IF(J122="","",($C122*'VACSICK EST'!F$50))</f>
        <v>69.600424633691716</v>
      </c>
      <c r="L122" s="33">
        <f>IF(K122="","",($C122*'VACSICK EST'!G$50))</f>
        <v>86.942925446338563</v>
      </c>
      <c r="M122" s="33">
        <f>IF(L122="","",($C122*'VACSICK EST'!H$50))</f>
        <v>98.218760415252248</v>
      </c>
      <c r="N122" s="33">
        <f>IF(M122="","",($C122*'VACSICK EST'!I$50))</f>
        <v>113.67180588644341</v>
      </c>
      <c r="O122" s="33">
        <f>IF(N122="","",($C122*'VACSICK EST'!J$50))</f>
        <v>76.954158488764904</v>
      </c>
      <c r="P122" s="33">
        <f>IF(O122="","",($C122*'VACSICK EST'!K$50))</f>
        <v>68.519090000123427</v>
      </c>
      <c r="Q122" s="33">
        <f>IF(P122="","",($C122*'VACSICK EST'!L$50))</f>
        <v>90.438747001436013</v>
      </c>
      <c r="R122" s="33">
        <f>IF(Q122="","",($C122*'VACSICK EST'!M$50))</f>
        <v>86.707566462167691</v>
      </c>
      <c r="S122" s="33">
        <f>IF(R122="","",($C122*'VACSICK EST'!N$50))</f>
        <v>173.65872124361712</v>
      </c>
    </row>
    <row r="123" spans="1:19" x14ac:dyDescent="0.25">
      <c r="A123" s="2" t="s">
        <v>45</v>
      </c>
      <c r="B123" s="9" t="s">
        <v>95</v>
      </c>
      <c r="C123" s="4">
        <v>200</v>
      </c>
      <c r="E123" s="10" t="str">
        <f t="shared" ref="E123" si="811">IF(B123="","",(IF($B123&lt;&gt;0,"Exempt - Sick Time Hours")))</f>
        <v>Exempt - Sick Time Hours</v>
      </c>
      <c r="F123" s="11">
        <f t="shared" ca="1" si="489"/>
        <v>2016</v>
      </c>
      <c r="G123" s="11" t="str">
        <f t="shared" si="475"/>
        <v>002820</v>
      </c>
      <c r="H123" s="33">
        <f>IF(G123="","",($C123*'VACSICK EST'!C$30))</f>
        <v>25.103148949362414</v>
      </c>
      <c r="I123" s="33">
        <f>IF(H123="","",($C123*'VACSICK EST'!D$30))</f>
        <v>21.627314297698124</v>
      </c>
      <c r="J123" s="33">
        <f>IF(I123="","",($C123*'VACSICK EST'!E$30))</f>
        <v>19.93316403988274</v>
      </c>
      <c r="K123" s="33">
        <f>IF(J123="","",($C123*'VACSICK EST'!F$30))</f>
        <v>17.65636468909425</v>
      </c>
      <c r="L123" s="33">
        <f>IF(K123="","",($C123*'VACSICK EST'!G$30))</f>
        <v>14.640996065522948</v>
      </c>
      <c r="M123" s="33">
        <f>IF(L123="","",($C123*'VACSICK EST'!H$30))</f>
        <v>13.589674619203713</v>
      </c>
      <c r="N123" s="33">
        <f>IF(M123="","",($C123*'VACSICK EST'!I$30))</f>
        <v>14.572610021746762</v>
      </c>
      <c r="O123" s="33">
        <f>IF(N123="","",($C123*'VACSICK EST'!J$30))</f>
        <v>15.662227652580663</v>
      </c>
      <c r="P123" s="33">
        <f>IF(O123="","",($C123*'VACSICK EST'!K$30))</f>
        <v>14.450426956866643</v>
      </c>
      <c r="Q123" s="33">
        <f>IF(P123="","",($C123*'VACSICK EST'!L$30))</f>
        <v>14.279917754384686</v>
      </c>
      <c r="R123" s="33">
        <f>IF(Q123="","",($C123*'VACSICK EST'!M$30))</f>
        <v>13.311571374513889</v>
      </c>
      <c r="S123" s="33">
        <f>IF(R123="","",($C123*'VACSICK EST'!N$30))</f>
        <v>15.172583579143167</v>
      </c>
    </row>
    <row r="124" spans="1:19" x14ac:dyDescent="0.25">
      <c r="A124" s="2" t="s">
        <v>47</v>
      </c>
      <c r="B124" s="9" t="s">
        <v>93</v>
      </c>
      <c r="C124" s="4">
        <v>2</v>
      </c>
      <c r="E124" s="11" t="str">
        <f t="shared" ref="E124" si="812">IF(B124="","",(IF($B124&lt;&gt;0,"Exempt - Headcount")))</f>
        <v>Exempt - Headcount</v>
      </c>
      <c r="F124" s="11">
        <f t="shared" ca="1" si="489"/>
        <v>2016</v>
      </c>
      <c r="G124" s="11" t="str">
        <f t="shared" si="475"/>
        <v>002840</v>
      </c>
      <c r="H124" s="13">
        <f t="shared" ref="H124" si="813">IF(G124="","",(IF($C124=0,0,$C124)))</f>
        <v>2</v>
      </c>
      <c r="I124" s="13">
        <f t="shared" ref="I124" si="814">IF(H124="","",(IF($C124=0,0,$C124)))</f>
        <v>2</v>
      </c>
      <c r="J124" s="13">
        <f t="shared" ref="J124" si="815">IF(I124="","",(IF($C124=0,0,$C124)))</f>
        <v>2</v>
      </c>
      <c r="K124" s="13">
        <f t="shared" ref="K124" si="816">IF(J124="","",(IF($C124=0,0,$C124)))</f>
        <v>2</v>
      </c>
      <c r="L124" s="13">
        <f t="shared" ref="L124" si="817">IF(K124="","",(IF($C124=0,0,$C124)))</f>
        <v>2</v>
      </c>
      <c r="M124" s="13">
        <f t="shared" ref="M124" si="818">IF(L124="","",(IF($C124=0,0,$C124)))</f>
        <v>2</v>
      </c>
      <c r="N124" s="13">
        <f t="shared" ref="N124" si="819">IF(M124="","",(IF($C124=0,0,$C124)))</f>
        <v>2</v>
      </c>
      <c r="O124" s="13">
        <f t="shared" ref="O124" si="820">IF(N124="","",(IF($C124=0,0,$C124)))</f>
        <v>2</v>
      </c>
      <c r="P124" s="13">
        <f t="shared" ref="P124" si="821">IF(O124="","",(IF($C124=0,0,$C124)))</f>
        <v>2</v>
      </c>
      <c r="Q124" s="13">
        <f t="shared" ref="Q124" si="822">IF(P124="","",(IF($C124=0,0,$C124)))</f>
        <v>2</v>
      </c>
      <c r="R124" s="13">
        <f t="shared" ref="R124" si="823">IF(Q124="","",(IF($C124=0,0,$C124)))</f>
        <v>2</v>
      </c>
      <c r="S124" s="13">
        <f t="shared" ref="S124" si="824">IF(R124="","",(IF($C124=0,0,$C124)))</f>
        <v>2</v>
      </c>
    </row>
    <row r="125" spans="1:19" x14ac:dyDescent="0.25">
      <c r="A125" s="2" t="s">
        <v>47</v>
      </c>
      <c r="B125" s="6" t="s">
        <v>92</v>
      </c>
      <c r="C125" s="4">
        <v>43.533653999999999</v>
      </c>
      <c r="E125" s="10" t="str">
        <f t="shared" ref="E125" si="825">IF(B125="","",(IF($B125&lt;&gt;0,"Exempt - Avg Hourly Rate")))</f>
        <v>Exempt - Avg Hourly Rate</v>
      </c>
      <c r="F125" s="11">
        <f t="shared" ca="1" si="489"/>
        <v>2016</v>
      </c>
      <c r="G125" s="11" t="str">
        <f t="shared" si="475"/>
        <v>002840</v>
      </c>
      <c r="H125" s="12">
        <f t="shared" ref="H125" si="826">IF(G125="","",(IF(C125=0,0,C125)*$G$4*$H$4*$I$4*$J$4))</f>
        <v>43.533653999999999</v>
      </c>
      <c r="I125" s="12">
        <f t="shared" ref="I125" si="827">IF(H125="","",(+H125))</f>
        <v>43.533653999999999</v>
      </c>
      <c r="J125" s="12">
        <f t="shared" ref="J125" si="828">IF(I125="","",(+I125*$J$6))</f>
        <v>44.839663620000003</v>
      </c>
      <c r="K125" s="12">
        <f t="shared" ref="K125" si="829">IF(J125="","",+J125)</f>
        <v>44.839663620000003</v>
      </c>
      <c r="L125" s="12">
        <f t="shared" ref="L125" si="830">IF(K125="","",+K125)</f>
        <v>44.839663620000003</v>
      </c>
      <c r="M125" s="12">
        <f t="shared" ref="M125" si="831">IF(L125="","",+L125)</f>
        <v>44.839663620000003</v>
      </c>
      <c r="N125" s="12">
        <f t="shared" ref="N125" si="832">IF(M125="","",+M125)</f>
        <v>44.839663620000003</v>
      </c>
      <c r="O125" s="12">
        <f t="shared" ref="O125" si="833">IF(N125="","",+N125)</f>
        <v>44.839663620000003</v>
      </c>
      <c r="P125" s="12">
        <f t="shared" ref="P125" si="834">IF(O125="","",+O125)</f>
        <v>44.839663620000003</v>
      </c>
      <c r="Q125" s="12">
        <f t="shared" ref="Q125" si="835">IF(P125="","",+P125)</f>
        <v>44.839663620000003</v>
      </c>
      <c r="R125" s="12">
        <f t="shared" ref="R125" si="836">IF(Q125="","",+Q125)</f>
        <v>44.839663620000003</v>
      </c>
      <c r="S125" s="12">
        <f t="shared" ref="S125" si="837">IF(R125="","",+R125)</f>
        <v>44.839663620000003</v>
      </c>
    </row>
    <row r="126" spans="1:19" x14ac:dyDescent="0.25">
      <c r="A126" s="2" t="s">
        <v>47</v>
      </c>
      <c r="B126" s="9" t="s">
        <v>94</v>
      </c>
      <c r="C126" s="4">
        <v>400</v>
      </c>
      <c r="D126" s="34"/>
      <c r="E126" s="10" t="str">
        <f t="shared" ref="E126" si="838">IF(B126="","",(IF($B126&lt;&gt;0,"Exempt - Vacation Hours")))</f>
        <v>Exempt - Vacation Hours</v>
      </c>
      <c r="F126" s="11">
        <f t="shared" ca="1" si="489"/>
        <v>2016</v>
      </c>
      <c r="G126" s="11" t="str">
        <f t="shared" si="475"/>
        <v>002840</v>
      </c>
      <c r="H126" s="33">
        <f>IF(G126="","",($C126*'VACSICK EST'!C$50))</f>
        <v>16.927413149654573</v>
      </c>
      <c r="I126" s="33">
        <f>IF(H126="","",($C126*'VACSICK EST'!D$50))</f>
        <v>18.038373389621988</v>
      </c>
      <c r="J126" s="33">
        <f>IF(I126="","",($C126*'VACSICK EST'!E$50))</f>
        <v>19.149333629589396</v>
      </c>
      <c r="K126" s="33">
        <f>IF(J126="","",($C126*'VACSICK EST'!F$50))</f>
        <v>27.840169853476688</v>
      </c>
      <c r="L126" s="33">
        <f>IF(K126="","",($C126*'VACSICK EST'!G$50))</f>
        <v>34.777170178535428</v>
      </c>
      <c r="M126" s="33">
        <f>IF(L126="","",($C126*'VACSICK EST'!H$50))</f>
        <v>39.287504166100902</v>
      </c>
      <c r="N126" s="33">
        <f>IF(M126="","",($C126*'VACSICK EST'!I$50))</f>
        <v>45.468722354577359</v>
      </c>
      <c r="O126" s="33">
        <f>IF(N126="","",($C126*'VACSICK EST'!J$50))</f>
        <v>30.781663395505959</v>
      </c>
      <c r="P126" s="33">
        <f>IF(O126="","",($C126*'VACSICK EST'!K$50))</f>
        <v>27.407636000049372</v>
      </c>
      <c r="Q126" s="33">
        <f>IF(P126="","",($C126*'VACSICK EST'!L$50))</f>
        <v>36.17549880057441</v>
      </c>
      <c r="R126" s="33">
        <f>IF(Q126="","",($C126*'VACSICK EST'!M$50))</f>
        <v>34.683026584867079</v>
      </c>
      <c r="S126" s="33">
        <f>IF(R126="","",($C126*'VACSICK EST'!N$50))</f>
        <v>69.463488497446846</v>
      </c>
    </row>
    <row r="127" spans="1:19" x14ac:dyDescent="0.25">
      <c r="A127" s="2" t="s">
        <v>47</v>
      </c>
      <c r="B127" s="9" t="s">
        <v>95</v>
      </c>
      <c r="C127" s="4">
        <v>80</v>
      </c>
      <c r="E127" s="10" t="str">
        <f t="shared" ref="E127" si="839">IF(B127="","",(IF($B127&lt;&gt;0,"Exempt - Sick Time Hours")))</f>
        <v>Exempt - Sick Time Hours</v>
      </c>
      <c r="F127" s="11">
        <f t="shared" ca="1" si="489"/>
        <v>2016</v>
      </c>
      <c r="G127" s="11" t="str">
        <f t="shared" si="475"/>
        <v>002840</v>
      </c>
      <c r="H127" s="33">
        <f>IF(G127="","",($C127*'VACSICK EST'!C$30))</f>
        <v>10.041259579744965</v>
      </c>
      <c r="I127" s="33">
        <f>IF(H127="","",($C127*'VACSICK EST'!D$30))</f>
        <v>8.6509257190792503</v>
      </c>
      <c r="J127" s="33">
        <f>IF(I127="","",($C127*'VACSICK EST'!E$30))</f>
        <v>7.973265615953097</v>
      </c>
      <c r="K127" s="33">
        <f>IF(J127="","",($C127*'VACSICK EST'!F$30))</f>
        <v>7.0625458756377002</v>
      </c>
      <c r="L127" s="33">
        <f>IF(K127="","",($C127*'VACSICK EST'!G$30))</f>
        <v>5.8563984262091795</v>
      </c>
      <c r="M127" s="33">
        <f>IF(L127="","",($C127*'VACSICK EST'!H$30))</f>
        <v>5.4358698476814844</v>
      </c>
      <c r="N127" s="33">
        <f>IF(M127="","",($C127*'VACSICK EST'!I$30))</f>
        <v>5.8290440086987054</v>
      </c>
      <c r="O127" s="33">
        <f>IF(N127="","",($C127*'VACSICK EST'!J$30))</f>
        <v>6.264891061032265</v>
      </c>
      <c r="P127" s="33">
        <f>IF(O127="","",($C127*'VACSICK EST'!K$30))</f>
        <v>5.7801707827466577</v>
      </c>
      <c r="Q127" s="33">
        <f>IF(P127="","",($C127*'VACSICK EST'!L$30))</f>
        <v>5.7119671017538742</v>
      </c>
      <c r="R127" s="33">
        <f>IF(Q127="","",($C127*'VACSICK EST'!M$30))</f>
        <v>5.3246285498055554</v>
      </c>
      <c r="S127" s="33">
        <f>IF(R127="","",($C127*'VACSICK EST'!N$30))</f>
        <v>6.0690334316572674</v>
      </c>
    </row>
    <row r="128" spans="1:19" x14ac:dyDescent="0.25">
      <c r="A128" s="2" t="s">
        <v>48</v>
      </c>
      <c r="B128" s="9" t="s">
        <v>93</v>
      </c>
      <c r="C128" s="4">
        <v>1</v>
      </c>
      <c r="E128" s="11" t="str">
        <f t="shared" ref="E128" si="840">IF(B128="","",(IF($B128&lt;&gt;0,"Exempt - Headcount")))</f>
        <v>Exempt - Headcount</v>
      </c>
      <c r="F128" s="11">
        <f t="shared" ca="1" si="489"/>
        <v>2016</v>
      </c>
      <c r="G128" s="11" t="str">
        <f t="shared" si="475"/>
        <v>003030</v>
      </c>
      <c r="H128" s="13">
        <f t="shared" ref="H128" si="841">IF(G128="","",(IF($C128=0,0,$C128)))</f>
        <v>1</v>
      </c>
      <c r="I128" s="13">
        <f t="shared" ref="I128" si="842">IF(H128="","",(IF($C128=0,0,$C128)))</f>
        <v>1</v>
      </c>
      <c r="J128" s="13">
        <f t="shared" ref="J128" si="843">IF(I128="","",(IF($C128=0,0,$C128)))</f>
        <v>1</v>
      </c>
      <c r="K128" s="13">
        <f t="shared" ref="K128" si="844">IF(J128="","",(IF($C128=0,0,$C128)))</f>
        <v>1</v>
      </c>
      <c r="L128" s="13">
        <f t="shared" ref="L128" si="845">IF(K128="","",(IF($C128=0,0,$C128)))</f>
        <v>1</v>
      </c>
      <c r="M128" s="13">
        <f t="shared" ref="M128" si="846">IF(L128="","",(IF($C128=0,0,$C128)))</f>
        <v>1</v>
      </c>
      <c r="N128" s="13">
        <f t="shared" ref="N128" si="847">IF(M128="","",(IF($C128=0,0,$C128)))</f>
        <v>1</v>
      </c>
      <c r="O128" s="13">
        <f t="shared" ref="O128" si="848">IF(N128="","",(IF($C128=0,0,$C128)))</f>
        <v>1</v>
      </c>
      <c r="P128" s="13">
        <f t="shared" ref="P128" si="849">IF(O128="","",(IF($C128=0,0,$C128)))</f>
        <v>1</v>
      </c>
      <c r="Q128" s="13">
        <f t="shared" ref="Q128" si="850">IF(P128="","",(IF($C128=0,0,$C128)))</f>
        <v>1</v>
      </c>
      <c r="R128" s="13">
        <f t="shared" ref="R128" si="851">IF(Q128="","",(IF($C128=0,0,$C128)))</f>
        <v>1</v>
      </c>
      <c r="S128" s="13">
        <f t="shared" ref="S128" si="852">IF(R128="","",(IF($C128=0,0,$C128)))</f>
        <v>1</v>
      </c>
    </row>
    <row r="129" spans="1:19" x14ac:dyDescent="0.25">
      <c r="A129" s="2" t="s">
        <v>48</v>
      </c>
      <c r="B129" s="6" t="s">
        <v>92</v>
      </c>
      <c r="C129" s="4">
        <v>50.524037999999997</v>
      </c>
      <c r="E129" s="10" t="str">
        <f t="shared" ref="E129" si="853">IF(B129="","",(IF($B129&lt;&gt;0,"Exempt - Avg Hourly Rate")))</f>
        <v>Exempt - Avg Hourly Rate</v>
      </c>
      <c r="F129" s="11">
        <f t="shared" ca="1" si="489"/>
        <v>2016</v>
      </c>
      <c r="G129" s="11" t="str">
        <f t="shared" si="475"/>
        <v>003030</v>
      </c>
      <c r="H129" s="12">
        <f t="shared" ref="H129" si="854">IF(G129="","",(IF(C129=0,0,C129)*$G$4*$H$4*$I$4*$J$4))</f>
        <v>50.524037999999997</v>
      </c>
      <c r="I129" s="12">
        <f t="shared" ref="I129" si="855">IF(H129="","",(+H129))</f>
        <v>50.524037999999997</v>
      </c>
      <c r="J129" s="12">
        <f t="shared" ref="J129" si="856">IF(I129="","",(+I129*$J$6))</f>
        <v>52.039759140000001</v>
      </c>
      <c r="K129" s="12">
        <f t="shared" ref="K129" si="857">IF(J129="","",+J129)</f>
        <v>52.039759140000001</v>
      </c>
      <c r="L129" s="12">
        <f t="shared" ref="L129" si="858">IF(K129="","",+K129)</f>
        <v>52.039759140000001</v>
      </c>
      <c r="M129" s="12">
        <f t="shared" ref="M129" si="859">IF(L129="","",+L129)</f>
        <v>52.039759140000001</v>
      </c>
      <c r="N129" s="12">
        <f t="shared" ref="N129" si="860">IF(M129="","",+M129)</f>
        <v>52.039759140000001</v>
      </c>
      <c r="O129" s="12">
        <f t="shared" ref="O129" si="861">IF(N129="","",+N129)</f>
        <v>52.039759140000001</v>
      </c>
      <c r="P129" s="12">
        <f t="shared" ref="P129" si="862">IF(O129="","",+O129)</f>
        <v>52.039759140000001</v>
      </c>
      <c r="Q129" s="12">
        <f t="shared" ref="Q129" si="863">IF(P129="","",+P129)</f>
        <v>52.039759140000001</v>
      </c>
      <c r="R129" s="12">
        <f t="shared" ref="R129" si="864">IF(Q129="","",+Q129)</f>
        <v>52.039759140000001</v>
      </c>
      <c r="S129" s="12">
        <f t="shared" ref="S129" si="865">IF(R129="","",+R129)</f>
        <v>52.039759140000001</v>
      </c>
    </row>
    <row r="130" spans="1:19" x14ac:dyDescent="0.25">
      <c r="A130" s="2" t="s">
        <v>48</v>
      </c>
      <c r="B130" s="9" t="s">
        <v>94</v>
      </c>
      <c r="C130" s="4">
        <v>200</v>
      </c>
      <c r="D130" s="34"/>
      <c r="E130" s="10" t="str">
        <f t="shared" ref="E130" si="866">IF(B130="","",(IF($B130&lt;&gt;0,"Exempt - Vacation Hours")))</f>
        <v>Exempt - Vacation Hours</v>
      </c>
      <c r="F130" s="11">
        <f t="shared" ca="1" si="489"/>
        <v>2016</v>
      </c>
      <c r="G130" s="11" t="str">
        <f t="shared" si="475"/>
        <v>003030</v>
      </c>
      <c r="H130" s="33">
        <f>IF(G130="","",($C130*'VACSICK EST'!C$50))</f>
        <v>8.4637065748272864</v>
      </c>
      <c r="I130" s="33">
        <f>IF(H130="","",($C130*'VACSICK EST'!D$50))</f>
        <v>9.019186694810994</v>
      </c>
      <c r="J130" s="33">
        <f>IF(I130="","",($C130*'VACSICK EST'!E$50))</f>
        <v>9.5746668147946981</v>
      </c>
      <c r="K130" s="33">
        <f>IF(J130="","",($C130*'VACSICK EST'!F$50))</f>
        <v>13.920084926738344</v>
      </c>
      <c r="L130" s="33">
        <f>IF(K130="","",($C130*'VACSICK EST'!G$50))</f>
        <v>17.388585089267714</v>
      </c>
      <c r="M130" s="33">
        <f>IF(L130="","",($C130*'VACSICK EST'!H$50))</f>
        <v>19.643752083050451</v>
      </c>
      <c r="N130" s="33">
        <f>IF(M130="","",($C130*'VACSICK EST'!I$50))</f>
        <v>22.73436117728868</v>
      </c>
      <c r="O130" s="33">
        <f>IF(N130="","",($C130*'VACSICK EST'!J$50))</f>
        <v>15.390831697752979</v>
      </c>
      <c r="P130" s="33">
        <f>IF(O130="","",($C130*'VACSICK EST'!K$50))</f>
        <v>13.703818000024686</v>
      </c>
      <c r="Q130" s="33">
        <f>IF(P130="","",($C130*'VACSICK EST'!L$50))</f>
        <v>18.087749400287205</v>
      </c>
      <c r="R130" s="33">
        <f>IF(Q130="","",($C130*'VACSICK EST'!M$50))</f>
        <v>17.34151329243354</v>
      </c>
      <c r="S130" s="33">
        <f>IF(R130="","",($C130*'VACSICK EST'!N$50))</f>
        <v>34.731744248723423</v>
      </c>
    </row>
    <row r="131" spans="1:19" x14ac:dyDescent="0.25">
      <c r="A131" s="2" t="s">
        <v>48</v>
      </c>
      <c r="B131" s="9" t="s">
        <v>95</v>
      </c>
      <c r="C131" s="4">
        <v>40</v>
      </c>
      <c r="E131" s="10" t="str">
        <f t="shared" ref="E131" si="867">IF(B131="","",(IF($B131&lt;&gt;0,"Exempt - Sick Time Hours")))</f>
        <v>Exempt - Sick Time Hours</v>
      </c>
      <c r="F131" s="11">
        <f t="shared" ca="1" si="489"/>
        <v>2016</v>
      </c>
      <c r="G131" s="11" t="str">
        <f t="shared" si="475"/>
        <v>003030</v>
      </c>
      <c r="H131" s="33">
        <f>IF(G131="","",($C131*'VACSICK EST'!C$30))</f>
        <v>5.0206297898724825</v>
      </c>
      <c r="I131" s="33">
        <f>IF(H131="","",($C131*'VACSICK EST'!D$30))</f>
        <v>4.3254628595396252</v>
      </c>
      <c r="J131" s="33">
        <f>IF(I131="","",($C131*'VACSICK EST'!E$30))</f>
        <v>3.9866328079765485</v>
      </c>
      <c r="K131" s="33">
        <f>IF(J131="","",($C131*'VACSICK EST'!F$30))</f>
        <v>3.5312729378188501</v>
      </c>
      <c r="L131" s="33">
        <f>IF(K131="","",($C131*'VACSICK EST'!G$30))</f>
        <v>2.9281992131045897</v>
      </c>
      <c r="M131" s="33">
        <f>IF(L131="","",($C131*'VACSICK EST'!H$30))</f>
        <v>2.7179349238407422</v>
      </c>
      <c r="N131" s="33">
        <f>IF(M131="","",($C131*'VACSICK EST'!I$30))</f>
        <v>2.9145220043493527</v>
      </c>
      <c r="O131" s="33">
        <f>IF(N131="","",($C131*'VACSICK EST'!J$30))</f>
        <v>3.1324455305161325</v>
      </c>
      <c r="P131" s="33">
        <f>IF(O131="","",($C131*'VACSICK EST'!K$30))</f>
        <v>2.8900853913733289</v>
      </c>
      <c r="Q131" s="33">
        <f>IF(P131="","",($C131*'VACSICK EST'!L$30))</f>
        <v>2.8559835508769371</v>
      </c>
      <c r="R131" s="33">
        <f>IF(Q131="","",($C131*'VACSICK EST'!M$30))</f>
        <v>2.6623142749027777</v>
      </c>
      <c r="S131" s="33">
        <f>IF(R131="","",($C131*'VACSICK EST'!N$30))</f>
        <v>3.0345167158286337</v>
      </c>
    </row>
    <row r="132" spans="1:19" x14ac:dyDescent="0.25">
      <c r="A132" s="2" t="s">
        <v>50</v>
      </c>
      <c r="B132" s="9" t="s">
        <v>93</v>
      </c>
      <c r="C132" s="4">
        <v>3</v>
      </c>
      <c r="E132" s="11" t="str">
        <f t="shared" ref="E132" si="868">IF(B132="","",(IF($B132&lt;&gt;0,"Exempt - Headcount")))</f>
        <v>Exempt - Headcount</v>
      </c>
      <c r="F132" s="11">
        <f t="shared" ca="1" si="489"/>
        <v>2016</v>
      </c>
      <c r="G132" s="11" t="str">
        <f t="shared" si="475"/>
        <v>003160</v>
      </c>
      <c r="H132" s="13">
        <f t="shared" ref="H132" si="869">IF(G132="","",(IF($C132=0,0,$C132)))</f>
        <v>3</v>
      </c>
      <c r="I132" s="13">
        <f t="shared" ref="I132" si="870">IF(H132="","",(IF($C132=0,0,$C132)))</f>
        <v>3</v>
      </c>
      <c r="J132" s="13">
        <f t="shared" ref="J132" si="871">IF(I132="","",(IF($C132=0,0,$C132)))</f>
        <v>3</v>
      </c>
      <c r="K132" s="13">
        <f t="shared" ref="K132" si="872">IF(J132="","",(IF($C132=0,0,$C132)))</f>
        <v>3</v>
      </c>
      <c r="L132" s="13">
        <f t="shared" ref="L132" si="873">IF(K132="","",(IF($C132=0,0,$C132)))</f>
        <v>3</v>
      </c>
      <c r="M132" s="13">
        <f t="shared" ref="M132" si="874">IF(L132="","",(IF($C132=0,0,$C132)))</f>
        <v>3</v>
      </c>
      <c r="N132" s="13">
        <f t="shared" ref="N132" si="875">IF(M132="","",(IF($C132=0,0,$C132)))</f>
        <v>3</v>
      </c>
      <c r="O132" s="13">
        <f t="shared" ref="O132" si="876">IF(N132="","",(IF($C132=0,0,$C132)))</f>
        <v>3</v>
      </c>
      <c r="P132" s="13">
        <f t="shared" ref="P132" si="877">IF(O132="","",(IF($C132=0,0,$C132)))</f>
        <v>3</v>
      </c>
      <c r="Q132" s="13">
        <f t="shared" ref="Q132" si="878">IF(P132="","",(IF($C132=0,0,$C132)))</f>
        <v>3</v>
      </c>
      <c r="R132" s="13">
        <f t="shared" ref="R132" si="879">IF(Q132="","",(IF($C132=0,0,$C132)))</f>
        <v>3</v>
      </c>
      <c r="S132" s="13">
        <f t="shared" ref="S132" si="880">IF(R132="","",(IF($C132=0,0,$C132)))</f>
        <v>3</v>
      </c>
    </row>
    <row r="133" spans="1:19" x14ac:dyDescent="0.25">
      <c r="A133" s="2" t="s">
        <v>50</v>
      </c>
      <c r="B133" s="6" t="s">
        <v>92</v>
      </c>
      <c r="C133" s="4">
        <v>51.458333000000003</v>
      </c>
      <c r="E133" s="10" t="str">
        <f t="shared" ref="E133" si="881">IF(B133="","",(IF($B133&lt;&gt;0,"Exempt - Avg Hourly Rate")))</f>
        <v>Exempt - Avg Hourly Rate</v>
      </c>
      <c r="F133" s="11">
        <f t="shared" ca="1" si="489"/>
        <v>2016</v>
      </c>
      <c r="G133" s="11" t="str">
        <f t="shared" si="475"/>
        <v>003160</v>
      </c>
      <c r="H133" s="12">
        <f t="shared" ref="H133" si="882">IF(G133="","",(IF(C133=0,0,C133)*$G$4*$H$4*$I$4*$J$4))</f>
        <v>51.458333000000003</v>
      </c>
      <c r="I133" s="12">
        <f t="shared" ref="I133" si="883">IF(H133="","",(+H133))</f>
        <v>51.458333000000003</v>
      </c>
      <c r="J133" s="12">
        <f t="shared" ref="J133" si="884">IF(I133="","",(+I133*$J$6))</f>
        <v>53.002082990000005</v>
      </c>
      <c r="K133" s="12">
        <f t="shared" ref="K133" si="885">IF(J133="","",+J133)</f>
        <v>53.002082990000005</v>
      </c>
      <c r="L133" s="12">
        <f t="shared" ref="L133" si="886">IF(K133="","",+K133)</f>
        <v>53.002082990000005</v>
      </c>
      <c r="M133" s="12">
        <f t="shared" ref="M133" si="887">IF(L133="","",+L133)</f>
        <v>53.002082990000005</v>
      </c>
      <c r="N133" s="12">
        <f t="shared" ref="N133" si="888">IF(M133="","",+M133)</f>
        <v>53.002082990000005</v>
      </c>
      <c r="O133" s="12">
        <f t="shared" ref="O133" si="889">IF(N133="","",+N133)</f>
        <v>53.002082990000005</v>
      </c>
      <c r="P133" s="12">
        <f t="shared" ref="P133" si="890">IF(O133="","",+O133)</f>
        <v>53.002082990000005</v>
      </c>
      <c r="Q133" s="12">
        <f t="shared" ref="Q133" si="891">IF(P133="","",+P133)</f>
        <v>53.002082990000005</v>
      </c>
      <c r="R133" s="12">
        <f t="shared" ref="R133" si="892">IF(Q133="","",+Q133)</f>
        <v>53.002082990000005</v>
      </c>
      <c r="S133" s="12">
        <f t="shared" ref="S133" si="893">IF(R133="","",+R133)</f>
        <v>53.002082990000005</v>
      </c>
    </row>
    <row r="134" spans="1:19" x14ac:dyDescent="0.25">
      <c r="A134" s="2" t="s">
        <v>50</v>
      </c>
      <c r="B134" s="9" t="s">
        <v>94</v>
      </c>
      <c r="C134" s="4">
        <v>600</v>
      </c>
      <c r="D134" s="34"/>
      <c r="E134" s="10" t="str">
        <f t="shared" ref="E134" si="894">IF(B134="","",(IF($B134&lt;&gt;0,"Exempt - Vacation Hours")))</f>
        <v>Exempt - Vacation Hours</v>
      </c>
      <c r="F134" s="11">
        <f t="shared" ca="1" si="489"/>
        <v>2016</v>
      </c>
      <c r="G134" s="11" t="str">
        <f t="shared" si="475"/>
        <v>003160</v>
      </c>
      <c r="H134" s="33">
        <f>IF(G134="","",($C134*'VACSICK EST'!C$50))</f>
        <v>25.391119724481861</v>
      </c>
      <c r="I134" s="33">
        <f>IF(H134="","",($C134*'VACSICK EST'!D$50))</f>
        <v>27.057560084432978</v>
      </c>
      <c r="J134" s="33">
        <f>IF(I134="","",($C134*'VACSICK EST'!E$50))</f>
        <v>28.724000444384096</v>
      </c>
      <c r="K134" s="33">
        <f>IF(J134="","",($C134*'VACSICK EST'!F$50))</f>
        <v>41.760254780215028</v>
      </c>
      <c r="L134" s="33">
        <f>IF(K134="","",($C134*'VACSICK EST'!G$50))</f>
        <v>52.165755267803142</v>
      </c>
      <c r="M134" s="33">
        <f>IF(L134="","",($C134*'VACSICK EST'!H$50))</f>
        <v>58.931256249151353</v>
      </c>
      <c r="N134" s="33">
        <f>IF(M134="","",($C134*'VACSICK EST'!I$50))</f>
        <v>68.203083531866042</v>
      </c>
      <c r="O134" s="33">
        <f>IF(N134="","",($C134*'VACSICK EST'!J$50))</f>
        <v>46.172495093258938</v>
      </c>
      <c r="P134" s="33">
        <f>IF(O134="","",($C134*'VACSICK EST'!K$50))</f>
        <v>41.111454000074062</v>
      </c>
      <c r="Q134" s="33">
        <f>IF(P134="","",($C134*'VACSICK EST'!L$50))</f>
        <v>54.263248200861611</v>
      </c>
      <c r="R134" s="33">
        <f>IF(Q134="","",($C134*'VACSICK EST'!M$50))</f>
        <v>52.024539877300619</v>
      </c>
      <c r="S134" s="33">
        <f>IF(R134="","",($C134*'VACSICK EST'!N$50))</f>
        <v>104.19523274617026</v>
      </c>
    </row>
    <row r="135" spans="1:19" x14ac:dyDescent="0.25">
      <c r="A135" s="2" t="s">
        <v>50</v>
      </c>
      <c r="B135" s="9" t="s">
        <v>95</v>
      </c>
      <c r="C135" s="4">
        <v>120</v>
      </c>
      <c r="E135" s="10" t="str">
        <f t="shared" ref="E135" si="895">IF(B135="","",(IF($B135&lt;&gt;0,"Exempt - Sick Time Hours")))</f>
        <v>Exempt - Sick Time Hours</v>
      </c>
      <c r="F135" s="11">
        <f t="shared" ca="1" si="489"/>
        <v>2016</v>
      </c>
      <c r="G135" s="11" t="str">
        <f t="shared" si="475"/>
        <v>003160</v>
      </c>
      <c r="H135" s="33">
        <f>IF(G135="","",($C135*'VACSICK EST'!C$30))</f>
        <v>15.061889369617449</v>
      </c>
      <c r="I135" s="33">
        <f>IF(H135="","",($C135*'VACSICK EST'!D$30))</f>
        <v>12.976388578618876</v>
      </c>
      <c r="J135" s="33">
        <f>IF(I135="","",($C135*'VACSICK EST'!E$30))</f>
        <v>11.959898423929646</v>
      </c>
      <c r="K135" s="33">
        <f>IF(J135="","",($C135*'VACSICK EST'!F$30))</f>
        <v>10.593818813456551</v>
      </c>
      <c r="L135" s="33">
        <f>IF(K135="","",($C135*'VACSICK EST'!G$30))</f>
        <v>8.7845976393137697</v>
      </c>
      <c r="M135" s="33">
        <f>IF(L135="","",($C135*'VACSICK EST'!H$30))</f>
        <v>8.1538047715222266</v>
      </c>
      <c r="N135" s="33">
        <f>IF(M135="","",($C135*'VACSICK EST'!I$30))</f>
        <v>8.7435660130480581</v>
      </c>
      <c r="O135" s="33">
        <f>IF(N135="","",($C135*'VACSICK EST'!J$30))</f>
        <v>9.3973365915483971</v>
      </c>
      <c r="P135" s="33">
        <f>IF(O135="","",($C135*'VACSICK EST'!K$30))</f>
        <v>8.6702561741199862</v>
      </c>
      <c r="Q135" s="33">
        <f>IF(P135="","",($C135*'VACSICK EST'!L$30))</f>
        <v>8.5679506526308113</v>
      </c>
      <c r="R135" s="33">
        <f>IF(Q135="","",($C135*'VACSICK EST'!M$30))</f>
        <v>7.9869428247083336</v>
      </c>
      <c r="S135" s="33">
        <f>IF(R135="","",($C135*'VACSICK EST'!N$30))</f>
        <v>9.1035501474859011</v>
      </c>
    </row>
    <row r="136" spans="1:19" x14ac:dyDescent="0.25">
      <c r="A136" s="2" t="s">
        <v>51</v>
      </c>
      <c r="B136" s="9" t="s">
        <v>93</v>
      </c>
      <c r="C136" s="4">
        <v>2</v>
      </c>
      <c r="E136" s="11" t="str">
        <f t="shared" ref="E136" si="896">IF(B136="","",(IF($B136&lt;&gt;0,"Exempt - Headcount")))</f>
        <v>Exempt - Headcount</v>
      </c>
      <c r="F136" s="11">
        <f t="shared" ca="1" si="489"/>
        <v>2016</v>
      </c>
      <c r="G136" s="11" t="str">
        <f t="shared" si="475"/>
        <v>003210</v>
      </c>
      <c r="H136" s="13">
        <f t="shared" ref="H136" si="897">IF(G136="","",(IF($C136=0,0,$C136)))</f>
        <v>2</v>
      </c>
      <c r="I136" s="13">
        <f t="shared" ref="I136" si="898">IF(H136="","",(IF($C136=0,0,$C136)))</f>
        <v>2</v>
      </c>
      <c r="J136" s="13">
        <f t="shared" ref="J136" si="899">IF(I136="","",(IF($C136=0,0,$C136)))</f>
        <v>2</v>
      </c>
      <c r="K136" s="13">
        <f t="shared" ref="K136" si="900">IF(J136="","",(IF($C136=0,0,$C136)))</f>
        <v>2</v>
      </c>
      <c r="L136" s="13">
        <f t="shared" ref="L136" si="901">IF(K136="","",(IF($C136=0,0,$C136)))</f>
        <v>2</v>
      </c>
      <c r="M136" s="13">
        <f t="shared" ref="M136" si="902">IF(L136="","",(IF($C136=0,0,$C136)))</f>
        <v>2</v>
      </c>
      <c r="N136" s="13">
        <f t="shared" ref="N136" si="903">IF(M136="","",(IF($C136=0,0,$C136)))</f>
        <v>2</v>
      </c>
      <c r="O136" s="13">
        <f t="shared" ref="O136" si="904">IF(N136="","",(IF($C136=0,0,$C136)))</f>
        <v>2</v>
      </c>
      <c r="P136" s="13">
        <f t="shared" ref="P136" si="905">IF(O136="","",(IF($C136=0,0,$C136)))</f>
        <v>2</v>
      </c>
      <c r="Q136" s="13">
        <f t="shared" ref="Q136" si="906">IF(P136="","",(IF($C136=0,0,$C136)))</f>
        <v>2</v>
      </c>
      <c r="R136" s="13">
        <f t="shared" ref="R136" si="907">IF(Q136="","",(IF($C136=0,0,$C136)))</f>
        <v>2</v>
      </c>
      <c r="S136" s="13">
        <f t="shared" ref="S136" si="908">IF(R136="","",(IF($C136=0,0,$C136)))</f>
        <v>2</v>
      </c>
    </row>
    <row r="137" spans="1:19" x14ac:dyDescent="0.25">
      <c r="A137" s="2" t="s">
        <v>51</v>
      </c>
      <c r="B137" s="6" t="s">
        <v>92</v>
      </c>
      <c r="C137" s="4">
        <v>37.540865500000002</v>
      </c>
      <c r="E137" s="10" t="str">
        <f t="shared" ref="E137" si="909">IF(B137="","",(IF($B137&lt;&gt;0,"Exempt - Avg Hourly Rate")))</f>
        <v>Exempt - Avg Hourly Rate</v>
      </c>
      <c r="F137" s="11">
        <f t="shared" ca="1" si="489"/>
        <v>2016</v>
      </c>
      <c r="G137" s="11" t="str">
        <f t="shared" si="475"/>
        <v>003210</v>
      </c>
      <c r="H137" s="12">
        <f t="shared" ref="H137" si="910">IF(G137="","",(IF(C137=0,0,C137)*$G$4*$H$4*$I$4*$J$4))</f>
        <v>37.540865500000002</v>
      </c>
      <c r="I137" s="12">
        <f t="shared" ref="I137" si="911">IF(H137="","",(+H137))</f>
        <v>37.540865500000002</v>
      </c>
      <c r="J137" s="12">
        <f t="shared" ref="J137" si="912">IF(I137="","",(+I137*$J$6))</f>
        <v>38.667091465000006</v>
      </c>
      <c r="K137" s="12">
        <f t="shared" ref="K137" si="913">IF(J137="","",+J137)</f>
        <v>38.667091465000006</v>
      </c>
      <c r="L137" s="12">
        <f t="shared" ref="L137" si="914">IF(K137="","",+K137)</f>
        <v>38.667091465000006</v>
      </c>
      <c r="M137" s="12">
        <f t="shared" ref="M137" si="915">IF(L137="","",+L137)</f>
        <v>38.667091465000006</v>
      </c>
      <c r="N137" s="12">
        <f t="shared" ref="N137" si="916">IF(M137="","",+M137)</f>
        <v>38.667091465000006</v>
      </c>
      <c r="O137" s="12">
        <f t="shared" ref="O137" si="917">IF(N137="","",+N137)</f>
        <v>38.667091465000006</v>
      </c>
      <c r="P137" s="12">
        <f t="shared" ref="P137" si="918">IF(O137="","",+O137)</f>
        <v>38.667091465000006</v>
      </c>
      <c r="Q137" s="12">
        <f t="shared" ref="Q137" si="919">IF(P137="","",+P137)</f>
        <v>38.667091465000006</v>
      </c>
      <c r="R137" s="12">
        <f t="shared" ref="R137" si="920">IF(Q137="","",+Q137)</f>
        <v>38.667091465000006</v>
      </c>
      <c r="S137" s="12">
        <f t="shared" ref="S137" si="921">IF(R137="","",+R137)</f>
        <v>38.667091465000006</v>
      </c>
    </row>
    <row r="138" spans="1:19" x14ac:dyDescent="0.25">
      <c r="A138" s="2" t="s">
        <v>51</v>
      </c>
      <c r="B138" s="9" t="s">
        <v>94</v>
      </c>
      <c r="C138" s="4">
        <v>280</v>
      </c>
      <c r="D138" s="34"/>
      <c r="E138" s="10" t="str">
        <f t="shared" ref="E138" si="922">IF(B138="","",(IF($B138&lt;&gt;0,"Exempt - Vacation Hours")))</f>
        <v>Exempt - Vacation Hours</v>
      </c>
      <c r="F138" s="11">
        <f t="shared" ca="1" si="489"/>
        <v>2016</v>
      </c>
      <c r="G138" s="11" t="str">
        <f t="shared" si="475"/>
        <v>003210</v>
      </c>
      <c r="H138" s="33">
        <f>IF(G138="","",($C138*'VACSICK EST'!C$50))</f>
        <v>11.849189204758202</v>
      </c>
      <c r="I138" s="33">
        <f>IF(H138="","",($C138*'VACSICK EST'!D$50))</f>
        <v>12.626861372735391</v>
      </c>
      <c r="J138" s="33">
        <f>IF(I138="","",($C138*'VACSICK EST'!E$50))</f>
        <v>13.404533540712578</v>
      </c>
      <c r="K138" s="33">
        <f>IF(J138="","",($C138*'VACSICK EST'!F$50))</f>
        <v>19.488118897433679</v>
      </c>
      <c r="L138" s="33">
        <f>IF(K138="","",($C138*'VACSICK EST'!G$50))</f>
        <v>24.3440191249748</v>
      </c>
      <c r="M138" s="33">
        <f>IF(L138="","",($C138*'VACSICK EST'!H$50))</f>
        <v>27.50125291627063</v>
      </c>
      <c r="N138" s="33">
        <f>IF(M138="","",($C138*'VACSICK EST'!I$50))</f>
        <v>31.828105648204154</v>
      </c>
      <c r="O138" s="33">
        <f>IF(N138="","",($C138*'VACSICK EST'!J$50))</f>
        <v>21.547164376854173</v>
      </c>
      <c r="P138" s="33">
        <f>IF(O138="","",($C138*'VACSICK EST'!K$50))</f>
        <v>19.185345200034561</v>
      </c>
      <c r="Q138" s="33">
        <f>IF(P138="","",($C138*'VACSICK EST'!L$50))</f>
        <v>25.322849160402086</v>
      </c>
      <c r="R138" s="33">
        <f>IF(Q138="","",($C138*'VACSICK EST'!M$50))</f>
        <v>24.278118609406953</v>
      </c>
      <c r="S138" s="33">
        <f>IF(R138="","",($C138*'VACSICK EST'!N$50))</f>
        <v>48.624441948212791</v>
      </c>
    </row>
    <row r="139" spans="1:19" x14ac:dyDescent="0.25">
      <c r="A139" s="2" t="s">
        <v>51</v>
      </c>
      <c r="B139" s="9" t="s">
        <v>95</v>
      </c>
      <c r="C139" s="4">
        <v>80</v>
      </c>
      <c r="E139" s="10" t="str">
        <f t="shared" ref="E139" si="923">IF(B139="","",(IF($B139&lt;&gt;0,"Exempt - Sick Time Hours")))</f>
        <v>Exempt - Sick Time Hours</v>
      </c>
      <c r="F139" s="11">
        <f t="shared" ca="1" si="489"/>
        <v>2016</v>
      </c>
      <c r="G139" s="11" t="str">
        <f t="shared" si="475"/>
        <v>003210</v>
      </c>
      <c r="H139" s="33">
        <f>IF(G139="","",($C139*'VACSICK EST'!C$30))</f>
        <v>10.041259579744965</v>
      </c>
      <c r="I139" s="33">
        <f>IF(H139="","",($C139*'VACSICK EST'!D$30))</f>
        <v>8.6509257190792503</v>
      </c>
      <c r="J139" s="33">
        <f>IF(I139="","",($C139*'VACSICK EST'!E$30))</f>
        <v>7.973265615953097</v>
      </c>
      <c r="K139" s="33">
        <f>IF(J139="","",($C139*'VACSICK EST'!F$30))</f>
        <v>7.0625458756377002</v>
      </c>
      <c r="L139" s="33">
        <f>IF(K139="","",($C139*'VACSICK EST'!G$30))</f>
        <v>5.8563984262091795</v>
      </c>
      <c r="M139" s="33">
        <f>IF(L139="","",($C139*'VACSICK EST'!H$30))</f>
        <v>5.4358698476814844</v>
      </c>
      <c r="N139" s="33">
        <f>IF(M139="","",($C139*'VACSICK EST'!I$30))</f>
        <v>5.8290440086987054</v>
      </c>
      <c r="O139" s="33">
        <f>IF(N139="","",($C139*'VACSICK EST'!J$30))</f>
        <v>6.264891061032265</v>
      </c>
      <c r="P139" s="33">
        <f>IF(O139="","",($C139*'VACSICK EST'!K$30))</f>
        <v>5.7801707827466577</v>
      </c>
      <c r="Q139" s="33">
        <f>IF(P139="","",($C139*'VACSICK EST'!L$30))</f>
        <v>5.7119671017538742</v>
      </c>
      <c r="R139" s="33">
        <f>IF(Q139="","",($C139*'VACSICK EST'!M$30))</f>
        <v>5.3246285498055554</v>
      </c>
      <c r="S139" s="33">
        <f>IF(R139="","",($C139*'VACSICK EST'!N$30))</f>
        <v>6.0690334316572674</v>
      </c>
    </row>
    <row r="140" spans="1:19" x14ac:dyDescent="0.25">
      <c r="A140" s="2" t="s">
        <v>52</v>
      </c>
      <c r="B140" s="9" t="s">
        <v>93</v>
      </c>
      <c r="C140" s="4">
        <v>3</v>
      </c>
      <c r="E140" s="11" t="str">
        <f t="shared" ref="E140" si="924">IF(B140="","",(IF($B140&lt;&gt;0,"Exempt - Headcount")))</f>
        <v>Exempt - Headcount</v>
      </c>
      <c r="F140" s="11">
        <f t="shared" ca="1" si="489"/>
        <v>2016</v>
      </c>
      <c r="G140" s="11" t="str">
        <f t="shared" ref="G140:G203" si="925">IF(E140="","",A140)</f>
        <v>003300</v>
      </c>
      <c r="H140" s="13">
        <f t="shared" ref="H140" si="926">IF(G140="","",(IF($C140=0,0,$C140)))</f>
        <v>3</v>
      </c>
      <c r="I140" s="13">
        <f t="shared" ref="I140" si="927">IF(H140="","",(IF($C140=0,0,$C140)))</f>
        <v>3</v>
      </c>
      <c r="J140" s="13">
        <f t="shared" ref="J140" si="928">IF(I140="","",(IF($C140=0,0,$C140)))</f>
        <v>3</v>
      </c>
      <c r="K140" s="13">
        <f t="shared" ref="K140" si="929">IF(J140="","",(IF($C140=0,0,$C140)))</f>
        <v>3</v>
      </c>
      <c r="L140" s="13">
        <f t="shared" ref="L140" si="930">IF(K140="","",(IF($C140=0,0,$C140)))</f>
        <v>3</v>
      </c>
      <c r="M140" s="13">
        <f t="shared" ref="M140" si="931">IF(L140="","",(IF($C140=0,0,$C140)))</f>
        <v>3</v>
      </c>
      <c r="N140" s="13">
        <f t="shared" ref="N140" si="932">IF(M140="","",(IF($C140=0,0,$C140)))</f>
        <v>3</v>
      </c>
      <c r="O140" s="13">
        <f t="shared" ref="O140" si="933">IF(N140="","",(IF($C140=0,0,$C140)))</f>
        <v>3</v>
      </c>
      <c r="P140" s="13">
        <f t="shared" ref="P140" si="934">IF(O140="","",(IF($C140=0,0,$C140)))</f>
        <v>3</v>
      </c>
      <c r="Q140" s="13">
        <f t="shared" ref="Q140" si="935">IF(P140="","",(IF($C140=0,0,$C140)))</f>
        <v>3</v>
      </c>
      <c r="R140" s="13">
        <f t="shared" ref="R140" si="936">IF(Q140="","",(IF($C140=0,0,$C140)))</f>
        <v>3</v>
      </c>
      <c r="S140" s="13">
        <f t="shared" ref="S140" si="937">IF(R140="","",(IF($C140=0,0,$C140)))</f>
        <v>3</v>
      </c>
    </row>
    <row r="141" spans="1:19" x14ac:dyDescent="0.25">
      <c r="A141" s="2" t="s">
        <v>52</v>
      </c>
      <c r="B141" s="6" t="s">
        <v>92</v>
      </c>
      <c r="C141" s="4">
        <v>48.812499666666668</v>
      </c>
      <c r="E141" s="10" t="str">
        <f t="shared" ref="E141" si="938">IF(B141="","",(IF($B141&lt;&gt;0,"Exempt - Avg Hourly Rate")))</f>
        <v>Exempt - Avg Hourly Rate</v>
      </c>
      <c r="F141" s="11">
        <f t="shared" ref="F141:F204" ca="1" si="939">IF(E141="","",$E$5)</f>
        <v>2016</v>
      </c>
      <c r="G141" s="11" t="str">
        <f t="shared" si="925"/>
        <v>003300</v>
      </c>
      <c r="H141" s="12">
        <f t="shared" ref="H141" si="940">IF(G141="","",(IF(C141=0,0,C141)*$G$4*$H$4*$I$4*$J$4))</f>
        <v>48.812499666666668</v>
      </c>
      <c r="I141" s="12">
        <f t="shared" ref="I141" si="941">IF(H141="","",(+H141))</f>
        <v>48.812499666666668</v>
      </c>
      <c r="J141" s="12">
        <f t="shared" ref="J141" si="942">IF(I141="","",(+I141*$J$6))</f>
        <v>50.276874656666671</v>
      </c>
      <c r="K141" s="12">
        <f t="shared" ref="K141" si="943">IF(J141="","",+J141)</f>
        <v>50.276874656666671</v>
      </c>
      <c r="L141" s="12">
        <f t="shared" ref="L141" si="944">IF(K141="","",+K141)</f>
        <v>50.276874656666671</v>
      </c>
      <c r="M141" s="12">
        <f t="shared" ref="M141" si="945">IF(L141="","",+L141)</f>
        <v>50.276874656666671</v>
      </c>
      <c r="N141" s="12">
        <f t="shared" ref="N141" si="946">IF(M141="","",+M141)</f>
        <v>50.276874656666671</v>
      </c>
      <c r="O141" s="12">
        <f t="shared" ref="O141" si="947">IF(N141="","",+N141)</f>
        <v>50.276874656666671</v>
      </c>
      <c r="P141" s="12">
        <f t="shared" ref="P141" si="948">IF(O141="","",+O141)</f>
        <v>50.276874656666671</v>
      </c>
      <c r="Q141" s="12">
        <f t="shared" ref="Q141" si="949">IF(P141="","",+P141)</f>
        <v>50.276874656666671</v>
      </c>
      <c r="R141" s="12">
        <f t="shared" ref="R141" si="950">IF(Q141="","",+Q141)</f>
        <v>50.276874656666671</v>
      </c>
      <c r="S141" s="12">
        <f t="shared" ref="S141" si="951">IF(R141="","",+R141)</f>
        <v>50.276874656666671</v>
      </c>
    </row>
    <row r="142" spans="1:19" x14ac:dyDescent="0.25">
      <c r="A142" s="2" t="s">
        <v>52</v>
      </c>
      <c r="B142" s="9" t="s">
        <v>94</v>
      </c>
      <c r="C142" s="4">
        <v>600</v>
      </c>
      <c r="D142" s="34"/>
      <c r="E142" s="10" t="str">
        <f t="shared" ref="E142" si="952">IF(B142="","",(IF($B142&lt;&gt;0,"Exempt - Vacation Hours")))</f>
        <v>Exempt - Vacation Hours</v>
      </c>
      <c r="F142" s="11">
        <f t="shared" ca="1" si="939"/>
        <v>2016</v>
      </c>
      <c r="G142" s="11" t="str">
        <f t="shared" si="925"/>
        <v>003300</v>
      </c>
      <c r="H142" s="33">
        <f>IF(G142="","",($C142*'VACSICK EST'!C$50))</f>
        <v>25.391119724481861</v>
      </c>
      <c r="I142" s="33">
        <f>IF(H142="","",($C142*'VACSICK EST'!D$50))</f>
        <v>27.057560084432978</v>
      </c>
      <c r="J142" s="33">
        <f>IF(I142="","",($C142*'VACSICK EST'!E$50))</f>
        <v>28.724000444384096</v>
      </c>
      <c r="K142" s="33">
        <f>IF(J142="","",($C142*'VACSICK EST'!F$50))</f>
        <v>41.760254780215028</v>
      </c>
      <c r="L142" s="33">
        <f>IF(K142="","",($C142*'VACSICK EST'!G$50))</f>
        <v>52.165755267803142</v>
      </c>
      <c r="M142" s="33">
        <f>IF(L142="","",($C142*'VACSICK EST'!H$50))</f>
        <v>58.931256249151353</v>
      </c>
      <c r="N142" s="33">
        <f>IF(M142="","",($C142*'VACSICK EST'!I$50))</f>
        <v>68.203083531866042</v>
      </c>
      <c r="O142" s="33">
        <f>IF(N142="","",($C142*'VACSICK EST'!J$50))</f>
        <v>46.172495093258938</v>
      </c>
      <c r="P142" s="33">
        <f>IF(O142="","",($C142*'VACSICK EST'!K$50))</f>
        <v>41.111454000074062</v>
      </c>
      <c r="Q142" s="33">
        <f>IF(P142="","",($C142*'VACSICK EST'!L$50))</f>
        <v>54.263248200861611</v>
      </c>
      <c r="R142" s="33">
        <f>IF(Q142="","",($C142*'VACSICK EST'!M$50))</f>
        <v>52.024539877300619</v>
      </c>
      <c r="S142" s="33">
        <f>IF(R142="","",($C142*'VACSICK EST'!N$50))</f>
        <v>104.19523274617026</v>
      </c>
    </row>
    <row r="143" spans="1:19" x14ac:dyDescent="0.25">
      <c r="A143" s="2" t="s">
        <v>52</v>
      </c>
      <c r="B143" s="9" t="s">
        <v>95</v>
      </c>
      <c r="C143" s="4">
        <v>120</v>
      </c>
      <c r="E143" s="10" t="str">
        <f t="shared" ref="E143" si="953">IF(B143="","",(IF($B143&lt;&gt;0,"Exempt - Sick Time Hours")))</f>
        <v>Exempt - Sick Time Hours</v>
      </c>
      <c r="F143" s="11">
        <f t="shared" ca="1" si="939"/>
        <v>2016</v>
      </c>
      <c r="G143" s="11" t="str">
        <f t="shared" si="925"/>
        <v>003300</v>
      </c>
      <c r="H143" s="33">
        <f>IF(G143="","",($C143*'VACSICK EST'!C$30))</f>
        <v>15.061889369617449</v>
      </c>
      <c r="I143" s="33">
        <f>IF(H143="","",($C143*'VACSICK EST'!D$30))</f>
        <v>12.976388578618876</v>
      </c>
      <c r="J143" s="33">
        <f>IF(I143="","",($C143*'VACSICK EST'!E$30))</f>
        <v>11.959898423929646</v>
      </c>
      <c r="K143" s="33">
        <f>IF(J143="","",($C143*'VACSICK EST'!F$30))</f>
        <v>10.593818813456551</v>
      </c>
      <c r="L143" s="33">
        <f>IF(K143="","",($C143*'VACSICK EST'!G$30))</f>
        <v>8.7845976393137697</v>
      </c>
      <c r="M143" s="33">
        <f>IF(L143="","",($C143*'VACSICK EST'!H$30))</f>
        <v>8.1538047715222266</v>
      </c>
      <c r="N143" s="33">
        <f>IF(M143="","",($C143*'VACSICK EST'!I$30))</f>
        <v>8.7435660130480581</v>
      </c>
      <c r="O143" s="33">
        <f>IF(N143="","",($C143*'VACSICK EST'!J$30))</f>
        <v>9.3973365915483971</v>
      </c>
      <c r="P143" s="33">
        <f>IF(O143="","",($C143*'VACSICK EST'!K$30))</f>
        <v>8.6702561741199862</v>
      </c>
      <c r="Q143" s="33">
        <f>IF(P143="","",($C143*'VACSICK EST'!L$30))</f>
        <v>8.5679506526308113</v>
      </c>
      <c r="R143" s="33">
        <f>IF(Q143="","",($C143*'VACSICK EST'!M$30))</f>
        <v>7.9869428247083336</v>
      </c>
      <c r="S143" s="33">
        <f>IF(R143="","",($C143*'VACSICK EST'!N$30))</f>
        <v>9.1035501474859011</v>
      </c>
    </row>
    <row r="144" spans="1:19" x14ac:dyDescent="0.25">
      <c r="A144" s="2" t="s">
        <v>53</v>
      </c>
      <c r="B144" s="9" t="s">
        <v>93</v>
      </c>
      <c r="C144" s="4">
        <v>6</v>
      </c>
      <c r="E144" s="11" t="str">
        <f t="shared" ref="E144" si="954">IF(B144="","",(IF($B144&lt;&gt;0,"Exempt - Headcount")))</f>
        <v>Exempt - Headcount</v>
      </c>
      <c r="F144" s="11">
        <f t="shared" ca="1" si="939"/>
        <v>2016</v>
      </c>
      <c r="G144" s="11" t="str">
        <f t="shared" si="925"/>
        <v>003400</v>
      </c>
      <c r="H144" s="13">
        <f t="shared" ref="H144" si="955">IF(G144="","",(IF($C144=0,0,$C144)))</f>
        <v>6</v>
      </c>
      <c r="I144" s="13">
        <f t="shared" ref="I144" si="956">IF(H144="","",(IF($C144=0,0,$C144)))</f>
        <v>6</v>
      </c>
      <c r="J144" s="13">
        <f t="shared" ref="J144" si="957">IF(I144="","",(IF($C144=0,0,$C144)))</f>
        <v>6</v>
      </c>
      <c r="K144" s="13">
        <f t="shared" ref="K144" si="958">IF(J144="","",(IF($C144=0,0,$C144)))</f>
        <v>6</v>
      </c>
      <c r="L144" s="13">
        <f t="shared" ref="L144" si="959">IF(K144="","",(IF($C144=0,0,$C144)))</f>
        <v>6</v>
      </c>
      <c r="M144" s="13">
        <f t="shared" ref="M144" si="960">IF(L144="","",(IF($C144=0,0,$C144)))</f>
        <v>6</v>
      </c>
      <c r="N144" s="13">
        <f t="shared" ref="N144" si="961">IF(M144="","",(IF($C144=0,0,$C144)))</f>
        <v>6</v>
      </c>
      <c r="O144" s="13">
        <f t="shared" ref="O144" si="962">IF(N144="","",(IF($C144=0,0,$C144)))</f>
        <v>6</v>
      </c>
      <c r="P144" s="13">
        <f t="shared" ref="P144" si="963">IF(O144="","",(IF($C144=0,0,$C144)))</f>
        <v>6</v>
      </c>
      <c r="Q144" s="13">
        <f t="shared" ref="Q144" si="964">IF(P144="","",(IF($C144=0,0,$C144)))</f>
        <v>6</v>
      </c>
      <c r="R144" s="13">
        <f t="shared" ref="R144" si="965">IF(Q144="","",(IF($C144=0,0,$C144)))</f>
        <v>6</v>
      </c>
      <c r="S144" s="13">
        <f t="shared" ref="S144" si="966">IF(R144="","",(IF($C144=0,0,$C144)))</f>
        <v>6</v>
      </c>
    </row>
    <row r="145" spans="1:19" x14ac:dyDescent="0.25">
      <c r="A145" s="2" t="s">
        <v>53</v>
      </c>
      <c r="B145" s="6" t="s">
        <v>92</v>
      </c>
      <c r="C145" s="4">
        <v>49.619711500000001</v>
      </c>
      <c r="E145" s="10" t="str">
        <f t="shared" ref="E145" si="967">IF(B145="","",(IF($B145&lt;&gt;0,"Exempt - Avg Hourly Rate")))</f>
        <v>Exempt - Avg Hourly Rate</v>
      </c>
      <c r="F145" s="11">
        <f t="shared" ca="1" si="939"/>
        <v>2016</v>
      </c>
      <c r="G145" s="11" t="str">
        <f t="shared" si="925"/>
        <v>003400</v>
      </c>
      <c r="H145" s="12">
        <f t="shared" ref="H145" si="968">IF(G145="","",(IF(C145=0,0,C145)*$G$4*$H$4*$I$4*$J$4))</f>
        <v>49.619711500000001</v>
      </c>
      <c r="I145" s="12">
        <f t="shared" ref="I145" si="969">IF(H145="","",(+H145))</f>
        <v>49.619711500000001</v>
      </c>
      <c r="J145" s="12">
        <f t="shared" ref="J145" si="970">IF(I145="","",(+I145*$J$6))</f>
        <v>51.108302845000004</v>
      </c>
      <c r="K145" s="12">
        <f t="shared" ref="K145" si="971">IF(J145="","",+J145)</f>
        <v>51.108302845000004</v>
      </c>
      <c r="L145" s="12">
        <f t="shared" ref="L145" si="972">IF(K145="","",+K145)</f>
        <v>51.108302845000004</v>
      </c>
      <c r="M145" s="12">
        <f t="shared" ref="M145" si="973">IF(L145="","",+L145)</f>
        <v>51.108302845000004</v>
      </c>
      <c r="N145" s="12">
        <f t="shared" ref="N145" si="974">IF(M145="","",+M145)</f>
        <v>51.108302845000004</v>
      </c>
      <c r="O145" s="12">
        <f t="shared" ref="O145" si="975">IF(N145="","",+N145)</f>
        <v>51.108302845000004</v>
      </c>
      <c r="P145" s="12">
        <f t="shared" ref="P145" si="976">IF(O145="","",+O145)</f>
        <v>51.108302845000004</v>
      </c>
      <c r="Q145" s="12">
        <f t="shared" ref="Q145" si="977">IF(P145="","",+P145)</f>
        <v>51.108302845000004</v>
      </c>
      <c r="R145" s="12">
        <f t="shared" ref="R145" si="978">IF(Q145="","",+Q145)</f>
        <v>51.108302845000004</v>
      </c>
      <c r="S145" s="12">
        <f t="shared" ref="S145" si="979">IF(R145="","",+R145)</f>
        <v>51.108302845000004</v>
      </c>
    </row>
    <row r="146" spans="1:19" x14ac:dyDescent="0.25">
      <c r="A146" s="2" t="s">
        <v>53</v>
      </c>
      <c r="B146" s="9" t="s">
        <v>94</v>
      </c>
      <c r="C146" s="4">
        <v>1200</v>
      </c>
      <c r="D146" s="34"/>
      <c r="E146" s="10" t="str">
        <f t="shared" ref="E146" si="980">IF(B146="","",(IF($B146&lt;&gt;0,"Exempt - Vacation Hours")))</f>
        <v>Exempt - Vacation Hours</v>
      </c>
      <c r="F146" s="11">
        <f t="shared" ca="1" si="939"/>
        <v>2016</v>
      </c>
      <c r="G146" s="11" t="str">
        <f t="shared" si="925"/>
        <v>003400</v>
      </c>
      <c r="H146" s="33">
        <f>IF(G146="","",($C146*'VACSICK EST'!C$50))</f>
        <v>50.782239448963722</v>
      </c>
      <c r="I146" s="33">
        <f>IF(H146="","",($C146*'VACSICK EST'!D$50))</f>
        <v>54.115120168865957</v>
      </c>
      <c r="J146" s="33">
        <f>IF(I146="","",($C146*'VACSICK EST'!E$50))</f>
        <v>57.448000888768192</v>
      </c>
      <c r="K146" s="33">
        <f>IF(J146="","",($C146*'VACSICK EST'!F$50))</f>
        <v>83.520509560430057</v>
      </c>
      <c r="L146" s="33">
        <f>IF(K146="","",($C146*'VACSICK EST'!G$50))</f>
        <v>104.33151053560628</v>
      </c>
      <c r="M146" s="33">
        <f>IF(L146="","",($C146*'VACSICK EST'!H$50))</f>
        <v>117.86251249830271</v>
      </c>
      <c r="N146" s="33">
        <f>IF(M146="","",($C146*'VACSICK EST'!I$50))</f>
        <v>136.40616706373208</v>
      </c>
      <c r="O146" s="33">
        <f>IF(N146="","",($C146*'VACSICK EST'!J$50))</f>
        <v>92.344990186517876</v>
      </c>
      <c r="P146" s="33">
        <f>IF(O146="","",($C146*'VACSICK EST'!K$50))</f>
        <v>82.222908000148124</v>
      </c>
      <c r="Q146" s="33">
        <f>IF(P146="","",($C146*'VACSICK EST'!L$50))</f>
        <v>108.52649640172322</v>
      </c>
      <c r="R146" s="33">
        <f>IF(Q146="","",($C146*'VACSICK EST'!M$50))</f>
        <v>104.04907975460124</v>
      </c>
      <c r="S146" s="33">
        <f>IF(R146="","",($C146*'VACSICK EST'!N$50))</f>
        <v>208.39046549234052</v>
      </c>
    </row>
    <row r="147" spans="1:19" x14ac:dyDescent="0.25">
      <c r="A147" s="2" t="s">
        <v>53</v>
      </c>
      <c r="B147" s="9" t="s">
        <v>95</v>
      </c>
      <c r="C147" s="4">
        <v>240</v>
      </c>
      <c r="E147" s="10" t="str">
        <f t="shared" ref="E147" si="981">IF(B147="","",(IF($B147&lt;&gt;0,"Exempt - Sick Time Hours")))</f>
        <v>Exempt - Sick Time Hours</v>
      </c>
      <c r="F147" s="11">
        <f t="shared" ca="1" si="939"/>
        <v>2016</v>
      </c>
      <c r="G147" s="11" t="str">
        <f t="shared" si="925"/>
        <v>003400</v>
      </c>
      <c r="H147" s="33">
        <f>IF(G147="","",($C147*'VACSICK EST'!C$30))</f>
        <v>30.123778739234897</v>
      </c>
      <c r="I147" s="33">
        <f>IF(H147="","",($C147*'VACSICK EST'!D$30))</f>
        <v>25.952777157237751</v>
      </c>
      <c r="J147" s="33">
        <f>IF(I147="","",($C147*'VACSICK EST'!E$30))</f>
        <v>23.919796847859292</v>
      </c>
      <c r="K147" s="33">
        <f>IF(J147="","",($C147*'VACSICK EST'!F$30))</f>
        <v>21.187637626913101</v>
      </c>
      <c r="L147" s="33">
        <f>IF(K147="","",($C147*'VACSICK EST'!G$30))</f>
        <v>17.569195278627539</v>
      </c>
      <c r="M147" s="33">
        <f>IF(L147="","",($C147*'VACSICK EST'!H$30))</f>
        <v>16.307609543044453</v>
      </c>
      <c r="N147" s="33">
        <f>IF(M147="","",($C147*'VACSICK EST'!I$30))</f>
        <v>17.487132026096116</v>
      </c>
      <c r="O147" s="33">
        <f>IF(N147="","",($C147*'VACSICK EST'!J$30))</f>
        <v>18.794673183096794</v>
      </c>
      <c r="P147" s="33">
        <f>IF(O147="","",($C147*'VACSICK EST'!K$30))</f>
        <v>17.340512348239972</v>
      </c>
      <c r="Q147" s="33">
        <f>IF(P147="","",($C147*'VACSICK EST'!L$30))</f>
        <v>17.135901305261623</v>
      </c>
      <c r="R147" s="33">
        <f>IF(Q147="","",($C147*'VACSICK EST'!M$30))</f>
        <v>15.973885649416667</v>
      </c>
      <c r="S147" s="33">
        <f>IF(R147="","",($C147*'VACSICK EST'!N$30))</f>
        <v>18.207100294971802</v>
      </c>
    </row>
    <row r="148" spans="1:19" x14ac:dyDescent="0.25">
      <c r="A148" s="2" t="s">
        <v>54</v>
      </c>
      <c r="B148" s="9" t="s">
        <v>93</v>
      </c>
      <c r="C148" s="4">
        <v>2</v>
      </c>
      <c r="E148" s="11" t="str">
        <f t="shared" ref="E148" si="982">IF(B148="","",(IF($B148&lt;&gt;0,"Exempt - Headcount")))</f>
        <v>Exempt - Headcount</v>
      </c>
      <c r="F148" s="11">
        <f t="shared" ca="1" si="939"/>
        <v>2016</v>
      </c>
      <c r="G148" s="11" t="str">
        <f t="shared" si="925"/>
        <v>003410</v>
      </c>
      <c r="H148" s="13">
        <f t="shared" ref="H148" si="983">IF(G148="","",(IF($C148=0,0,$C148)))</f>
        <v>2</v>
      </c>
      <c r="I148" s="13">
        <f t="shared" ref="I148" si="984">IF(H148="","",(IF($C148=0,0,$C148)))</f>
        <v>2</v>
      </c>
      <c r="J148" s="13">
        <f t="shared" ref="J148" si="985">IF(I148="","",(IF($C148=0,0,$C148)))</f>
        <v>2</v>
      </c>
      <c r="K148" s="13">
        <f t="shared" ref="K148" si="986">IF(J148="","",(IF($C148=0,0,$C148)))</f>
        <v>2</v>
      </c>
      <c r="L148" s="13">
        <f t="shared" ref="L148" si="987">IF(K148="","",(IF($C148=0,0,$C148)))</f>
        <v>2</v>
      </c>
      <c r="M148" s="13">
        <f t="shared" ref="M148" si="988">IF(L148="","",(IF($C148=0,0,$C148)))</f>
        <v>2</v>
      </c>
      <c r="N148" s="13">
        <f t="shared" ref="N148" si="989">IF(M148="","",(IF($C148=0,0,$C148)))</f>
        <v>2</v>
      </c>
      <c r="O148" s="13">
        <f t="shared" ref="O148" si="990">IF(N148="","",(IF($C148=0,0,$C148)))</f>
        <v>2</v>
      </c>
      <c r="P148" s="13">
        <f t="shared" ref="P148" si="991">IF(O148="","",(IF($C148=0,0,$C148)))</f>
        <v>2</v>
      </c>
      <c r="Q148" s="13">
        <f t="shared" ref="Q148" si="992">IF(P148="","",(IF($C148=0,0,$C148)))</f>
        <v>2</v>
      </c>
      <c r="R148" s="13">
        <f t="shared" ref="R148" si="993">IF(Q148="","",(IF($C148=0,0,$C148)))</f>
        <v>2</v>
      </c>
      <c r="S148" s="13">
        <f t="shared" ref="S148" si="994">IF(R148="","",(IF($C148=0,0,$C148)))</f>
        <v>2</v>
      </c>
    </row>
    <row r="149" spans="1:19" x14ac:dyDescent="0.25">
      <c r="A149" s="2" t="s">
        <v>54</v>
      </c>
      <c r="B149" s="6" t="s">
        <v>92</v>
      </c>
      <c r="C149" s="4">
        <v>46.973557999999997</v>
      </c>
      <c r="E149" s="10" t="str">
        <f t="shared" ref="E149" si="995">IF(B149="","",(IF($B149&lt;&gt;0,"Exempt - Avg Hourly Rate")))</f>
        <v>Exempt - Avg Hourly Rate</v>
      </c>
      <c r="F149" s="11">
        <f t="shared" ca="1" si="939"/>
        <v>2016</v>
      </c>
      <c r="G149" s="11" t="str">
        <f t="shared" si="925"/>
        <v>003410</v>
      </c>
      <c r="H149" s="12">
        <f t="shared" ref="H149" si="996">IF(G149="","",(IF(C149=0,0,C149)*$G$4*$H$4*$I$4*$J$4))</f>
        <v>46.973557999999997</v>
      </c>
      <c r="I149" s="12">
        <f t="shared" ref="I149" si="997">IF(H149="","",(+H149))</f>
        <v>46.973557999999997</v>
      </c>
      <c r="J149" s="12">
        <f t="shared" ref="J149" si="998">IF(I149="","",(+I149*$J$6))</f>
        <v>48.382764739999999</v>
      </c>
      <c r="K149" s="12">
        <f t="shared" ref="K149" si="999">IF(J149="","",+J149)</f>
        <v>48.382764739999999</v>
      </c>
      <c r="L149" s="12">
        <f t="shared" ref="L149" si="1000">IF(K149="","",+K149)</f>
        <v>48.382764739999999</v>
      </c>
      <c r="M149" s="12">
        <f t="shared" ref="M149" si="1001">IF(L149="","",+L149)</f>
        <v>48.382764739999999</v>
      </c>
      <c r="N149" s="12">
        <f t="shared" ref="N149" si="1002">IF(M149="","",+M149)</f>
        <v>48.382764739999999</v>
      </c>
      <c r="O149" s="12">
        <f t="shared" ref="O149" si="1003">IF(N149="","",+N149)</f>
        <v>48.382764739999999</v>
      </c>
      <c r="P149" s="12">
        <f t="shared" ref="P149" si="1004">IF(O149="","",+O149)</f>
        <v>48.382764739999999</v>
      </c>
      <c r="Q149" s="12">
        <f t="shared" ref="Q149" si="1005">IF(P149="","",+P149)</f>
        <v>48.382764739999999</v>
      </c>
      <c r="R149" s="12">
        <f t="shared" ref="R149" si="1006">IF(Q149="","",+Q149)</f>
        <v>48.382764739999999</v>
      </c>
      <c r="S149" s="12">
        <f t="shared" ref="S149" si="1007">IF(R149="","",+R149)</f>
        <v>48.382764739999999</v>
      </c>
    </row>
    <row r="150" spans="1:19" x14ac:dyDescent="0.25">
      <c r="A150" s="2" t="s">
        <v>54</v>
      </c>
      <c r="B150" s="9" t="s">
        <v>94</v>
      </c>
      <c r="C150" s="4">
        <v>400</v>
      </c>
      <c r="D150" s="34"/>
      <c r="E150" s="10" t="str">
        <f t="shared" ref="E150" si="1008">IF(B150="","",(IF($B150&lt;&gt;0,"Exempt - Vacation Hours")))</f>
        <v>Exempt - Vacation Hours</v>
      </c>
      <c r="F150" s="11">
        <f t="shared" ca="1" si="939"/>
        <v>2016</v>
      </c>
      <c r="G150" s="11" t="str">
        <f t="shared" si="925"/>
        <v>003410</v>
      </c>
      <c r="H150" s="33">
        <f>IF(G150="","",($C150*'VACSICK EST'!C$50))</f>
        <v>16.927413149654573</v>
      </c>
      <c r="I150" s="33">
        <f>IF(H150="","",($C150*'VACSICK EST'!D$50))</f>
        <v>18.038373389621988</v>
      </c>
      <c r="J150" s="33">
        <f>IF(I150="","",($C150*'VACSICK EST'!E$50))</f>
        <v>19.149333629589396</v>
      </c>
      <c r="K150" s="33">
        <f>IF(J150="","",($C150*'VACSICK EST'!F$50))</f>
        <v>27.840169853476688</v>
      </c>
      <c r="L150" s="33">
        <f>IF(K150="","",($C150*'VACSICK EST'!G$50))</f>
        <v>34.777170178535428</v>
      </c>
      <c r="M150" s="33">
        <f>IF(L150="","",($C150*'VACSICK EST'!H$50))</f>
        <v>39.287504166100902</v>
      </c>
      <c r="N150" s="33">
        <f>IF(M150="","",($C150*'VACSICK EST'!I$50))</f>
        <v>45.468722354577359</v>
      </c>
      <c r="O150" s="33">
        <f>IF(N150="","",($C150*'VACSICK EST'!J$50))</f>
        <v>30.781663395505959</v>
      </c>
      <c r="P150" s="33">
        <f>IF(O150="","",($C150*'VACSICK EST'!K$50))</f>
        <v>27.407636000049372</v>
      </c>
      <c r="Q150" s="33">
        <f>IF(P150="","",($C150*'VACSICK EST'!L$50))</f>
        <v>36.17549880057441</v>
      </c>
      <c r="R150" s="33">
        <f>IF(Q150="","",($C150*'VACSICK EST'!M$50))</f>
        <v>34.683026584867079</v>
      </c>
      <c r="S150" s="33">
        <f>IF(R150="","",($C150*'VACSICK EST'!N$50))</f>
        <v>69.463488497446846</v>
      </c>
    </row>
    <row r="151" spans="1:19" x14ac:dyDescent="0.25">
      <c r="A151" s="2" t="s">
        <v>54</v>
      </c>
      <c r="B151" s="9" t="s">
        <v>95</v>
      </c>
      <c r="C151" s="4">
        <v>80</v>
      </c>
      <c r="E151" s="10" t="str">
        <f t="shared" ref="E151" si="1009">IF(B151="","",(IF($B151&lt;&gt;0,"Exempt - Sick Time Hours")))</f>
        <v>Exempt - Sick Time Hours</v>
      </c>
      <c r="F151" s="11">
        <f t="shared" ca="1" si="939"/>
        <v>2016</v>
      </c>
      <c r="G151" s="11" t="str">
        <f t="shared" si="925"/>
        <v>003410</v>
      </c>
      <c r="H151" s="33">
        <f>IF(G151="","",($C151*'VACSICK EST'!C$30))</f>
        <v>10.041259579744965</v>
      </c>
      <c r="I151" s="33">
        <f>IF(H151="","",($C151*'VACSICK EST'!D$30))</f>
        <v>8.6509257190792503</v>
      </c>
      <c r="J151" s="33">
        <f>IF(I151="","",($C151*'VACSICK EST'!E$30))</f>
        <v>7.973265615953097</v>
      </c>
      <c r="K151" s="33">
        <f>IF(J151="","",($C151*'VACSICK EST'!F$30))</f>
        <v>7.0625458756377002</v>
      </c>
      <c r="L151" s="33">
        <f>IF(K151="","",($C151*'VACSICK EST'!G$30))</f>
        <v>5.8563984262091795</v>
      </c>
      <c r="M151" s="33">
        <f>IF(L151="","",($C151*'VACSICK EST'!H$30))</f>
        <v>5.4358698476814844</v>
      </c>
      <c r="N151" s="33">
        <f>IF(M151="","",($C151*'VACSICK EST'!I$30))</f>
        <v>5.8290440086987054</v>
      </c>
      <c r="O151" s="33">
        <f>IF(N151="","",($C151*'VACSICK EST'!J$30))</f>
        <v>6.264891061032265</v>
      </c>
      <c r="P151" s="33">
        <f>IF(O151="","",($C151*'VACSICK EST'!K$30))</f>
        <v>5.7801707827466577</v>
      </c>
      <c r="Q151" s="33">
        <f>IF(P151="","",($C151*'VACSICK EST'!L$30))</f>
        <v>5.7119671017538742</v>
      </c>
      <c r="R151" s="33">
        <f>IF(Q151="","",($C151*'VACSICK EST'!M$30))</f>
        <v>5.3246285498055554</v>
      </c>
      <c r="S151" s="33">
        <f>IF(R151="","",($C151*'VACSICK EST'!N$30))</f>
        <v>6.0690334316572674</v>
      </c>
    </row>
    <row r="152" spans="1:19" x14ac:dyDescent="0.25">
      <c r="A152" s="2" t="s">
        <v>55</v>
      </c>
      <c r="B152" s="9" t="s">
        <v>93</v>
      </c>
      <c r="C152" s="4">
        <v>1</v>
      </c>
      <c r="E152" s="11" t="str">
        <f t="shared" ref="E152" si="1010">IF(B152="","",(IF($B152&lt;&gt;0,"Exempt - Headcount")))</f>
        <v>Exempt - Headcount</v>
      </c>
      <c r="F152" s="11">
        <f t="shared" ca="1" si="939"/>
        <v>2016</v>
      </c>
      <c r="G152" s="11" t="str">
        <f t="shared" si="925"/>
        <v>003430</v>
      </c>
      <c r="H152" s="13">
        <f t="shared" ref="H152" si="1011">IF(G152="","",(IF($C152=0,0,$C152)))</f>
        <v>1</v>
      </c>
      <c r="I152" s="13">
        <f t="shared" ref="I152" si="1012">IF(H152="","",(IF($C152=0,0,$C152)))</f>
        <v>1</v>
      </c>
      <c r="J152" s="13">
        <f t="shared" ref="J152" si="1013">IF(I152="","",(IF($C152=0,0,$C152)))</f>
        <v>1</v>
      </c>
      <c r="K152" s="13">
        <f t="shared" ref="K152" si="1014">IF(J152="","",(IF($C152=0,0,$C152)))</f>
        <v>1</v>
      </c>
      <c r="L152" s="13">
        <f t="shared" ref="L152" si="1015">IF(K152="","",(IF($C152=0,0,$C152)))</f>
        <v>1</v>
      </c>
      <c r="M152" s="13">
        <f t="shared" ref="M152" si="1016">IF(L152="","",(IF($C152=0,0,$C152)))</f>
        <v>1</v>
      </c>
      <c r="N152" s="13">
        <f t="shared" ref="N152" si="1017">IF(M152="","",(IF($C152=0,0,$C152)))</f>
        <v>1</v>
      </c>
      <c r="O152" s="13">
        <f t="shared" ref="O152" si="1018">IF(N152="","",(IF($C152=0,0,$C152)))</f>
        <v>1</v>
      </c>
      <c r="P152" s="13">
        <f t="shared" ref="P152" si="1019">IF(O152="","",(IF($C152=0,0,$C152)))</f>
        <v>1</v>
      </c>
      <c r="Q152" s="13">
        <f t="shared" ref="Q152" si="1020">IF(P152="","",(IF($C152=0,0,$C152)))</f>
        <v>1</v>
      </c>
      <c r="R152" s="13">
        <f t="shared" ref="R152" si="1021">IF(Q152="","",(IF($C152=0,0,$C152)))</f>
        <v>1</v>
      </c>
      <c r="S152" s="13">
        <f t="shared" ref="S152" si="1022">IF(R152="","",(IF($C152=0,0,$C152)))</f>
        <v>1</v>
      </c>
    </row>
    <row r="153" spans="1:19" x14ac:dyDescent="0.25">
      <c r="A153" s="2" t="s">
        <v>55</v>
      </c>
      <c r="B153" s="6" t="s">
        <v>92</v>
      </c>
      <c r="C153" s="4">
        <v>47.706730999999998</v>
      </c>
      <c r="E153" s="10" t="str">
        <f t="shared" ref="E153" si="1023">IF(B153="","",(IF($B153&lt;&gt;0,"Exempt - Avg Hourly Rate")))</f>
        <v>Exempt - Avg Hourly Rate</v>
      </c>
      <c r="F153" s="11">
        <f t="shared" ca="1" si="939"/>
        <v>2016</v>
      </c>
      <c r="G153" s="11" t="str">
        <f t="shared" si="925"/>
        <v>003430</v>
      </c>
      <c r="H153" s="12">
        <f t="shared" ref="H153" si="1024">IF(G153="","",(IF(C153=0,0,C153)*$G$4*$H$4*$I$4*$J$4))</f>
        <v>47.706730999999998</v>
      </c>
      <c r="I153" s="12">
        <f t="shared" ref="I153" si="1025">IF(H153="","",(+H153))</f>
        <v>47.706730999999998</v>
      </c>
      <c r="J153" s="12">
        <f t="shared" ref="J153" si="1026">IF(I153="","",(+I153*$J$6))</f>
        <v>49.137932929999998</v>
      </c>
      <c r="K153" s="12">
        <f t="shared" ref="K153" si="1027">IF(J153="","",+J153)</f>
        <v>49.137932929999998</v>
      </c>
      <c r="L153" s="12">
        <f t="shared" ref="L153" si="1028">IF(K153="","",+K153)</f>
        <v>49.137932929999998</v>
      </c>
      <c r="M153" s="12">
        <f t="shared" ref="M153" si="1029">IF(L153="","",+L153)</f>
        <v>49.137932929999998</v>
      </c>
      <c r="N153" s="12">
        <f t="shared" ref="N153" si="1030">IF(M153="","",+M153)</f>
        <v>49.137932929999998</v>
      </c>
      <c r="O153" s="12">
        <f t="shared" ref="O153" si="1031">IF(N153="","",+N153)</f>
        <v>49.137932929999998</v>
      </c>
      <c r="P153" s="12">
        <f t="shared" ref="P153" si="1032">IF(O153="","",+O153)</f>
        <v>49.137932929999998</v>
      </c>
      <c r="Q153" s="12">
        <f t="shared" ref="Q153" si="1033">IF(P153="","",+P153)</f>
        <v>49.137932929999998</v>
      </c>
      <c r="R153" s="12">
        <f t="shared" ref="R153" si="1034">IF(Q153="","",+Q153)</f>
        <v>49.137932929999998</v>
      </c>
      <c r="S153" s="12">
        <f t="shared" ref="S153" si="1035">IF(R153="","",+R153)</f>
        <v>49.137932929999998</v>
      </c>
    </row>
    <row r="154" spans="1:19" x14ac:dyDescent="0.25">
      <c r="A154" s="2" t="s">
        <v>55</v>
      </c>
      <c r="B154" s="9" t="s">
        <v>94</v>
      </c>
      <c r="C154" s="4">
        <v>200</v>
      </c>
      <c r="D154" s="34"/>
      <c r="E154" s="10" t="str">
        <f t="shared" ref="E154" si="1036">IF(B154="","",(IF($B154&lt;&gt;0,"Exempt - Vacation Hours")))</f>
        <v>Exempt - Vacation Hours</v>
      </c>
      <c r="F154" s="11">
        <f t="shared" ca="1" si="939"/>
        <v>2016</v>
      </c>
      <c r="G154" s="11" t="str">
        <f t="shared" si="925"/>
        <v>003430</v>
      </c>
      <c r="H154" s="33">
        <f>IF(G154="","",($C154*'VACSICK EST'!C$50))</f>
        <v>8.4637065748272864</v>
      </c>
      <c r="I154" s="33">
        <f>IF(H154="","",($C154*'VACSICK EST'!D$50))</f>
        <v>9.019186694810994</v>
      </c>
      <c r="J154" s="33">
        <f>IF(I154="","",($C154*'VACSICK EST'!E$50))</f>
        <v>9.5746668147946981</v>
      </c>
      <c r="K154" s="33">
        <f>IF(J154="","",($C154*'VACSICK EST'!F$50))</f>
        <v>13.920084926738344</v>
      </c>
      <c r="L154" s="33">
        <f>IF(K154="","",($C154*'VACSICK EST'!G$50))</f>
        <v>17.388585089267714</v>
      </c>
      <c r="M154" s="33">
        <f>IF(L154="","",($C154*'VACSICK EST'!H$50))</f>
        <v>19.643752083050451</v>
      </c>
      <c r="N154" s="33">
        <f>IF(M154="","",($C154*'VACSICK EST'!I$50))</f>
        <v>22.73436117728868</v>
      </c>
      <c r="O154" s="33">
        <f>IF(N154="","",($C154*'VACSICK EST'!J$50))</f>
        <v>15.390831697752979</v>
      </c>
      <c r="P154" s="33">
        <f>IF(O154="","",($C154*'VACSICK EST'!K$50))</f>
        <v>13.703818000024686</v>
      </c>
      <c r="Q154" s="33">
        <f>IF(P154="","",($C154*'VACSICK EST'!L$50))</f>
        <v>18.087749400287205</v>
      </c>
      <c r="R154" s="33">
        <f>IF(Q154="","",($C154*'VACSICK EST'!M$50))</f>
        <v>17.34151329243354</v>
      </c>
      <c r="S154" s="33">
        <f>IF(R154="","",($C154*'VACSICK EST'!N$50))</f>
        <v>34.731744248723423</v>
      </c>
    </row>
    <row r="155" spans="1:19" x14ac:dyDescent="0.25">
      <c r="A155" s="2" t="s">
        <v>55</v>
      </c>
      <c r="B155" s="9" t="s">
        <v>95</v>
      </c>
      <c r="C155" s="4">
        <v>40</v>
      </c>
      <c r="E155" s="10" t="str">
        <f t="shared" ref="E155" si="1037">IF(B155="","",(IF($B155&lt;&gt;0,"Exempt - Sick Time Hours")))</f>
        <v>Exempt - Sick Time Hours</v>
      </c>
      <c r="F155" s="11">
        <f t="shared" ca="1" si="939"/>
        <v>2016</v>
      </c>
      <c r="G155" s="11" t="str">
        <f t="shared" si="925"/>
        <v>003430</v>
      </c>
      <c r="H155" s="33">
        <f>IF(G155="","",($C155*'VACSICK EST'!C$30))</f>
        <v>5.0206297898724825</v>
      </c>
      <c r="I155" s="33">
        <f>IF(H155="","",($C155*'VACSICK EST'!D$30))</f>
        <v>4.3254628595396252</v>
      </c>
      <c r="J155" s="33">
        <f>IF(I155="","",($C155*'VACSICK EST'!E$30))</f>
        <v>3.9866328079765485</v>
      </c>
      <c r="K155" s="33">
        <f>IF(J155="","",($C155*'VACSICK EST'!F$30))</f>
        <v>3.5312729378188501</v>
      </c>
      <c r="L155" s="33">
        <f>IF(K155="","",($C155*'VACSICK EST'!G$30))</f>
        <v>2.9281992131045897</v>
      </c>
      <c r="M155" s="33">
        <f>IF(L155="","",($C155*'VACSICK EST'!H$30))</f>
        <v>2.7179349238407422</v>
      </c>
      <c r="N155" s="33">
        <f>IF(M155="","",($C155*'VACSICK EST'!I$30))</f>
        <v>2.9145220043493527</v>
      </c>
      <c r="O155" s="33">
        <f>IF(N155="","",($C155*'VACSICK EST'!J$30))</f>
        <v>3.1324455305161325</v>
      </c>
      <c r="P155" s="33">
        <f>IF(O155="","",($C155*'VACSICK EST'!K$30))</f>
        <v>2.8900853913733289</v>
      </c>
      <c r="Q155" s="33">
        <f>IF(P155="","",($C155*'VACSICK EST'!L$30))</f>
        <v>2.8559835508769371</v>
      </c>
      <c r="R155" s="33">
        <f>IF(Q155="","",($C155*'VACSICK EST'!M$30))</f>
        <v>2.6623142749027777</v>
      </c>
      <c r="S155" s="33">
        <f>IF(R155="","",($C155*'VACSICK EST'!N$30))</f>
        <v>3.0345167158286337</v>
      </c>
    </row>
    <row r="156" spans="1:19" x14ac:dyDescent="0.25">
      <c r="A156" s="2" t="s">
        <v>56</v>
      </c>
      <c r="B156" s="9" t="s">
        <v>93</v>
      </c>
      <c r="C156" s="4">
        <v>6</v>
      </c>
      <c r="E156" s="11" t="str">
        <f t="shared" ref="E156" si="1038">IF(B156="","",(IF($B156&lt;&gt;0,"Exempt - Headcount")))</f>
        <v>Exempt - Headcount</v>
      </c>
      <c r="F156" s="11">
        <f t="shared" ca="1" si="939"/>
        <v>2016</v>
      </c>
      <c r="G156" s="11" t="str">
        <f t="shared" si="925"/>
        <v>003450</v>
      </c>
      <c r="H156" s="13">
        <f t="shared" ref="H156" si="1039">IF(G156="","",(IF($C156=0,0,$C156)))</f>
        <v>6</v>
      </c>
      <c r="I156" s="13">
        <f t="shared" ref="I156" si="1040">IF(H156="","",(IF($C156=0,0,$C156)))</f>
        <v>6</v>
      </c>
      <c r="J156" s="13">
        <f t="shared" ref="J156" si="1041">IF(I156="","",(IF($C156=0,0,$C156)))</f>
        <v>6</v>
      </c>
      <c r="K156" s="13">
        <f t="shared" ref="K156" si="1042">IF(J156="","",(IF($C156=0,0,$C156)))</f>
        <v>6</v>
      </c>
      <c r="L156" s="13">
        <f t="shared" ref="L156" si="1043">IF(K156="","",(IF($C156=0,0,$C156)))</f>
        <v>6</v>
      </c>
      <c r="M156" s="13">
        <f t="shared" ref="M156" si="1044">IF(L156="","",(IF($C156=0,0,$C156)))</f>
        <v>6</v>
      </c>
      <c r="N156" s="13">
        <f t="shared" ref="N156" si="1045">IF(M156="","",(IF($C156=0,0,$C156)))</f>
        <v>6</v>
      </c>
      <c r="O156" s="13">
        <f t="shared" ref="O156" si="1046">IF(N156="","",(IF($C156=0,0,$C156)))</f>
        <v>6</v>
      </c>
      <c r="P156" s="13">
        <f t="shared" ref="P156" si="1047">IF(O156="","",(IF($C156=0,0,$C156)))</f>
        <v>6</v>
      </c>
      <c r="Q156" s="13">
        <f t="shared" ref="Q156" si="1048">IF(P156="","",(IF($C156=0,0,$C156)))</f>
        <v>6</v>
      </c>
      <c r="R156" s="13">
        <f t="shared" ref="R156" si="1049">IF(Q156="","",(IF($C156=0,0,$C156)))</f>
        <v>6</v>
      </c>
      <c r="S156" s="13">
        <f t="shared" ref="S156" si="1050">IF(R156="","",(IF($C156=0,0,$C156)))</f>
        <v>6</v>
      </c>
    </row>
    <row r="157" spans="1:19" x14ac:dyDescent="0.25">
      <c r="A157" s="2" t="s">
        <v>56</v>
      </c>
      <c r="B157" s="6" t="s">
        <v>92</v>
      </c>
      <c r="C157" s="4">
        <v>48.535496833333333</v>
      </c>
      <c r="E157" s="10" t="str">
        <f t="shared" ref="E157" si="1051">IF(B157="","",(IF($B157&lt;&gt;0,"Exempt - Avg Hourly Rate")))</f>
        <v>Exempt - Avg Hourly Rate</v>
      </c>
      <c r="F157" s="11">
        <f t="shared" ca="1" si="939"/>
        <v>2016</v>
      </c>
      <c r="G157" s="11" t="str">
        <f t="shared" si="925"/>
        <v>003450</v>
      </c>
      <c r="H157" s="12">
        <f t="shared" ref="H157" si="1052">IF(G157="","",(IF(C157=0,0,C157)*$G$4*$H$4*$I$4*$J$4))</f>
        <v>48.535496833333333</v>
      </c>
      <c r="I157" s="12">
        <f t="shared" ref="I157" si="1053">IF(H157="","",(+H157))</f>
        <v>48.535496833333333</v>
      </c>
      <c r="J157" s="12">
        <f t="shared" ref="J157" si="1054">IF(I157="","",(+I157*$J$6))</f>
        <v>49.991561738333331</v>
      </c>
      <c r="K157" s="12">
        <f t="shared" ref="K157" si="1055">IF(J157="","",+J157)</f>
        <v>49.991561738333331</v>
      </c>
      <c r="L157" s="12">
        <f t="shared" ref="L157" si="1056">IF(K157="","",+K157)</f>
        <v>49.991561738333331</v>
      </c>
      <c r="M157" s="12">
        <f t="shared" ref="M157" si="1057">IF(L157="","",+L157)</f>
        <v>49.991561738333331</v>
      </c>
      <c r="N157" s="12">
        <f t="shared" ref="N157" si="1058">IF(M157="","",+M157)</f>
        <v>49.991561738333331</v>
      </c>
      <c r="O157" s="12">
        <f t="shared" ref="O157" si="1059">IF(N157="","",+N157)</f>
        <v>49.991561738333331</v>
      </c>
      <c r="P157" s="12">
        <f t="shared" ref="P157" si="1060">IF(O157="","",+O157)</f>
        <v>49.991561738333331</v>
      </c>
      <c r="Q157" s="12">
        <f t="shared" ref="Q157" si="1061">IF(P157="","",+P157)</f>
        <v>49.991561738333331</v>
      </c>
      <c r="R157" s="12">
        <f t="shared" ref="R157" si="1062">IF(Q157="","",+Q157)</f>
        <v>49.991561738333331</v>
      </c>
      <c r="S157" s="12">
        <f t="shared" ref="S157" si="1063">IF(R157="","",+R157)</f>
        <v>49.991561738333331</v>
      </c>
    </row>
    <row r="158" spans="1:19" x14ac:dyDescent="0.25">
      <c r="A158" s="2" t="s">
        <v>56</v>
      </c>
      <c r="B158" s="9" t="s">
        <v>94</v>
      </c>
      <c r="C158" s="4">
        <v>960</v>
      </c>
      <c r="D158" s="34"/>
      <c r="E158" s="10" t="str">
        <f t="shared" ref="E158" si="1064">IF(B158="","",(IF($B158&lt;&gt;0,"Exempt - Vacation Hours")))</f>
        <v>Exempt - Vacation Hours</v>
      </c>
      <c r="F158" s="11">
        <f t="shared" ca="1" si="939"/>
        <v>2016</v>
      </c>
      <c r="G158" s="11" t="str">
        <f t="shared" si="925"/>
        <v>003450</v>
      </c>
      <c r="H158" s="33">
        <f>IF(G158="","",($C158*'VACSICK EST'!C$50))</f>
        <v>40.625791559170978</v>
      </c>
      <c r="I158" s="33">
        <f>IF(H158="","",($C158*'VACSICK EST'!D$50))</f>
        <v>43.29209613509277</v>
      </c>
      <c r="J158" s="33">
        <f>IF(I158="","",($C158*'VACSICK EST'!E$50))</f>
        <v>45.958400711014548</v>
      </c>
      <c r="K158" s="33">
        <f>IF(J158="","",($C158*'VACSICK EST'!F$50))</f>
        <v>66.816407648344054</v>
      </c>
      <c r="L158" s="33">
        <f>IF(K158="","",($C158*'VACSICK EST'!G$50))</f>
        <v>83.465208428485028</v>
      </c>
      <c r="M158" s="33">
        <f>IF(L158="","",($C158*'VACSICK EST'!H$50))</f>
        <v>94.290009998642162</v>
      </c>
      <c r="N158" s="33">
        <f>IF(M158="","",($C158*'VACSICK EST'!I$50))</f>
        <v>109.12493365098567</v>
      </c>
      <c r="O158" s="33">
        <f>IF(N158="","",($C158*'VACSICK EST'!J$50))</f>
        <v>73.875992149214298</v>
      </c>
      <c r="P158" s="33">
        <f>IF(O158="","",($C158*'VACSICK EST'!K$50))</f>
        <v>65.778326400118502</v>
      </c>
      <c r="Q158" s="33">
        <f>IF(P158="","",($C158*'VACSICK EST'!L$50))</f>
        <v>86.821197121378574</v>
      </c>
      <c r="R158" s="33">
        <f>IF(Q158="","",($C158*'VACSICK EST'!M$50))</f>
        <v>83.239263803680984</v>
      </c>
      <c r="S158" s="33">
        <f>IF(R158="","",($C158*'VACSICK EST'!N$50))</f>
        <v>166.71237239387244</v>
      </c>
    </row>
    <row r="159" spans="1:19" x14ac:dyDescent="0.25">
      <c r="A159" s="2" t="s">
        <v>56</v>
      </c>
      <c r="B159" s="9" t="s">
        <v>95</v>
      </c>
      <c r="C159" s="4">
        <v>240</v>
      </c>
      <c r="E159" s="10" t="str">
        <f t="shared" ref="E159" si="1065">IF(B159="","",(IF($B159&lt;&gt;0,"Exempt - Sick Time Hours")))</f>
        <v>Exempt - Sick Time Hours</v>
      </c>
      <c r="F159" s="11">
        <f t="shared" ca="1" si="939"/>
        <v>2016</v>
      </c>
      <c r="G159" s="11" t="str">
        <f t="shared" si="925"/>
        <v>003450</v>
      </c>
      <c r="H159" s="33">
        <f>IF(G159="","",($C159*'VACSICK EST'!C$30))</f>
        <v>30.123778739234897</v>
      </c>
      <c r="I159" s="33">
        <f>IF(H159="","",($C159*'VACSICK EST'!D$30))</f>
        <v>25.952777157237751</v>
      </c>
      <c r="J159" s="33">
        <f>IF(I159="","",($C159*'VACSICK EST'!E$30))</f>
        <v>23.919796847859292</v>
      </c>
      <c r="K159" s="33">
        <f>IF(J159="","",($C159*'VACSICK EST'!F$30))</f>
        <v>21.187637626913101</v>
      </c>
      <c r="L159" s="33">
        <f>IF(K159="","",($C159*'VACSICK EST'!G$30))</f>
        <v>17.569195278627539</v>
      </c>
      <c r="M159" s="33">
        <f>IF(L159="","",($C159*'VACSICK EST'!H$30))</f>
        <v>16.307609543044453</v>
      </c>
      <c r="N159" s="33">
        <f>IF(M159="","",($C159*'VACSICK EST'!I$30))</f>
        <v>17.487132026096116</v>
      </c>
      <c r="O159" s="33">
        <f>IF(N159="","",($C159*'VACSICK EST'!J$30))</f>
        <v>18.794673183096794</v>
      </c>
      <c r="P159" s="33">
        <f>IF(O159="","",($C159*'VACSICK EST'!K$30))</f>
        <v>17.340512348239972</v>
      </c>
      <c r="Q159" s="33">
        <f>IF(P159="","",($C159*'VACSICK EST'!L$30))</f>
        <v>17.135901305261623</v>
      </c>
      <c r="R159" s="33">
        <f>IF(Q159="","",($C159*'VACSICK EST'!M$30))</f>
        <v>15.973885649416667</v>
      </c>
      <c r="S159" s="33">
        <f>IF(R159="","",($C159*'VACSICK EST'!N$30))</f>
        <v>18.207100294971802</v>
      </c>
    </row>
    <row r="160" spans="1:19" x14ac:dyDescent="0.25">
      <c r="A160" s="2" t="s">
        <v>57</v>
      </c>
      <c r="B160" s="9" t="s">
        <v>93</v>
      </c>
      <c r="C160" s="4">
        <v>4</v>
      </c>
      <c r="E160" s="11" t="str">
        <f t="shared" ref="E160" si="1066">IF(B160="","",(IF($B160&lt;&gt;0,"Exempt - Headcount")))</f>
        <v>Exempt - Headcount</v>
      </c>
      <c r="F160" s="11">
        <f t="shared" ca="1" si="939"/>
        <v>2016</v>
      </c>
      <c r="G160" s="11" t="str">
        <f t="shared" si="925"/>
        <v>003470</v>
      </c>
      <c r="H160" s="13">
        <f t="shared" ref="H160" si="1067">IF(G160="","",(IF($C160=0,0,$C160)))</f>
        <v>4</v>
      </c>
      <c r="I160" s="13">
        <f t="shared" ref="I160" si="1068">IF(H160="","",(IF($C160=0,0,$C160)))</f>
        <v>4</v>
      </c>
      <c r="J160" s="13">
        <f t="shared" ref="J160" si="1069">IF(I160="","",(IF($C160=0,0,$C160)))</f>
        <v>4</v>
      </c>
      <c r="K160" s="13">
        <f t="shared" ref="K160" si="1070">IF(J160="","",(IF($C160=0,0,$C160)))</f>
        <v>4</v>
      </c>
      <c r="L160" s="13">
        <f t="shared" ref="L160" si="1071">IF(K160="","",(IF($C160=0,0,$C160)))</f>
        <v>4</v>
      </c>
      <c r="M160" s="13">
        <f t="shared" ref="M160" si="1072">IF(L160="","",(IF($C160=0,0,$C160)))</f>
        <v>4</v>
      </c>
      <c r="N160" s="13">
        <f t="shared" ref="N160" si="1073">IF(M160="","",(IF($C160=0,0,$C160)))</f>
        <v>4</v>
      </c>
      <c r="O160" s="13">
        <f t="shared" ref="O160" si="1074">IF(N160="","",(IF($C160=0,0,$C160)))</f>
        <v>4</v>
      </c>
      <c r="P160" s="13">
        <f t="shared" ref="P160" si="1075">IF(O160="","",(IF($C160=0,0,$C160)))</f>
        <v>4</v>
      </c>
      <c r="Q160" s="13">
        <f t="shared" ref="Q160" si="1076">IF(P160="","",(IF($C160=0,0,$C160)))</f>
        <v>4</v>
      </c>
      <c r="R160" s="13">
        <f t="shared" ref="R160" si="1077">IF(Q160="","",(IF($C160=0,0,$C160)))</f>
        <v>4</v>
      </c>
      <c r="S160" s="13">
        <f t="shared" ref="S160" si="1078">IF(R160="","",(IF($C160=0,0,$C160)))</f>
        <v>4</v>
      </c>
    </row>
    <row r="161" spans="1:19" x14ac:dyDescent="0.25">
      <c r="A161" s="2" t="s">
        <v>57</v>
      </c>
      <c r="B161" s="6" t="s">
        <v>92</v>
      </c>
      <c r="C161" s="4">
        <v>38.425481000000005</v>
      </c>
      <c r="E161" s="10" t="str">
        <f t="shared" ref="E161" si="1079">IF(B161="","",(IF($B161&lt;&gt;0,"Exempt - Avg Hourly Rate")))</f>
        <v>Exempt - Avg Hourly Rate</v>
      </c>
      <c r="F161" s="11">
        <f t="shared" ca="1" si="939"/>
        <v>2016</v>
      </c>
      <c r="G161" s="11" t="str">
        <f t="shared" si="925"/>
        <v>003470</v>
      </c>
      <c r="H161" s="12">
        <f t="shared" ref="H161" si="1080">IF(G161="","",(IF(C161=0,0,C161)*$G$4*$H$4*$I$4*$J$4))</f>
        <v>38.425481000000005</v>
      </c>
      <c r="I161" s="12">
        <f t="shared" ref="I161" si="1081">IF(H161="","",(+H161))</f>
        <v>38.425481000000005</v>
      </c>
      <c r="J161" s="12">
        <f t="shared" ref="J161" si="1082">IF(I161="","",(+I161*$J$6))</f>
        <v>39.578245430000003</v>
      </c>
      <c r="K161" s="12">
        <f t="shared" ref="K161" si="1083">IF(J161="","",+J161)</f>
        <v>39.578245430000003</v>
      </c>
      <c r="L161" s="12">
        <f t="shared" ref="L161" si="1084">IF(K161="","",+K161)</f>
        <v>39.578245430000003</v>
      </c>
      <c r="M161" s="12">
        <f t="shared" ref="M161" si="1085">IF(L161="","",+L161)</f>
        <v>39.578245430000003</v>
      </c>
      <c r="N161" s="12">
        <f t="shared" ref="N161" si="1086">IF(M161="","",+M161)</f>
        <v>39.578245430000003</v>
      </c>
      <c r="O161" s="12">
        <f t="shared" ref="O161" si="1087">IF(N161="","",+N161)</f>
        <v>39.578245430000003</v>
      </c>
      <c r="P161" s="12">
        <f t="shared" ref="P161" si="1088">IF(O161="","",+O161)</f>
        <v>39.578245430000003</v>
      </c>
      <c r="Q161" s="12">
        <f t="shared" ref="Q161" si="1089">IF(P161="","",+P161)</f>
        <v>39.578245430000003</v>
      </c>
      <c r="R161" s="12">
        <f t="shared" ref="R161" si="1090">IF(Q161="","",+Q161)</f>
        <v>39.578245430000003</v>
      </c>
      <c r="S161" s="12">
        <f t="shared" ref="S161" si="1091">IF(R161="","",+R161)</f>
        <v>39.578245430000003</v>
      </c>
    </row>
    <row r="162" spans="1:19" x14ac:dyDescent="0.25">
      <c r="A162" s="2" t="s">
        <v>57</v>
      </c>
      <c r="B162" s="9" t="s">
        <v>94</v>
      </c>
      <c r="C162" s="4">
        <v>680</v>
      </c>
      <c r="D162" s="34"/>
      <c r="E162" s="10" t="str">
        <f t="shared" ref="E162" si="1092">IF(B162="","",(IF($B162&lt;&gt;0,"Exempt - Vacation Hours")))</f>
        <v>Exempt - Vacation Hours</v>
      </c>
      <c r="F162" s="11">
        <f t="shared" ca="1" si="939"/>
        <v>2016</v>
      </c>
      <c r="G162" s="11" t="str">
        <f t="shared" si="925"/>
        <v>003470</v>
      </c>
      <c r="H162" s="33">
        <f>IF(G162="","",($C162*'VACSICK EST'!C$50))</f>
        <v>28.776602354412777</v>
      </c>
      <c r="I162" s="33">
        <f>IF(H162="","",($C162*'VACSICK EST'!D$50))</f>
        <v>30.665234762357379</v>
      </c>
      <c r="J162" s="33">
        <f>IF(I162="","",($C162*'VACSICK EST'!E$50))</f>
        <v>32.55386717030197</v>
      </c>
      <c r="K162" s="33">
        <f>IF(J162="","",($C162*'VACSICK EST'!F$50))</f>
        <v>47.328288750910367</v>
      </c>
      <c r="L162" s="33">
        <f>IF(K162="","",($C162*'VACSICK EST'!G$50))</f>
        <v>59.121189303510228</v>
      </c>
      <c r="M162" s="33">
        <f>IF(L162="","",($C162*'VACSICK EST'!H$50))</f>
        <v>66.788757082371532</v>
      </c>
      <c r="N162" s="33">
        <f>IF(M162="","",($C162*'VACSICK EST'!I$50))</f>
        <v>77.29682800278151</v>
      </c>
      <c r="O162" s="33">
        <f>IF(N162="","",($C162*'VACSICK EST'!J$50))</f>
        <v>52.328827772360128</v>
      </c>
      <c r="P162" s="33">
        <f>IF(O162="","",($C162*'VACSICK EST'!K$50))</f>
        <v>46.592981200083933</v>
      </c>
      <c r="Q162" s="33">
        <f>IF(P162="","",($C162*'VACSICK EST'!L$50))</f>
        <v>61.498347960976496</v>
      </c>
      <c r="R162" s="33">
        <f>IF(Q162="","",($C162*'VACSICK EST'!M$50))</f>
        <v>58.961145194274032</v>
      </c>
      <c r="S162" s="33">
        <f>IF(R162="","",($C162*'VACSICK EST'!N$50))</f>
        <v>118.08793044565964</v>
      </c>
    </row>
    <row r="163" spans="1:19" x14ac:dyDescent="0.25">
      <c r="A163" s="2" t="s">
        <v>57</v>
      </c>
      <c r="B163" s="9" t="s">
        <v>95</v>
      </c>
      <c r="C163" s="4">
        <v>160</v>
      </c>
      <c r="E163" s="10" t="str">
        <f t="shared" ref="E163" si="1093">IF(B163="","",(IF($B163&lt;&gt;0,"Exempt - Sick Time Hours")))</f>
        <v>Exempt - Sick Time Hours</v>
      </c>
      <c r="F163" s="11">
        <f t="shared" ca="1" si="939"/>
        <v>2016</v>
      </c>
      <c r="G163" s="11" t="str">
        <f t="shared" si="925"/>
        <v>003470</v>
      </c>
      <c r="H163" s="33">
        <f>IF(G163="","",($C163*'VACSICK EST'!C$30))</f>
        <v>20.08251915948993</v>
      </c>
      <c r="I163" s="33">
        <f>IF(H163="","",($C163*'VACSICK EST'!D$30))</f>
        <v>17.301851438158501</v>
      </c>
      <c r="J163" s="33">
        <f>IF(I163="","",($C163*'VACSICK EST'!E$30))</f>
        <v>15.946531231906194</v>
      </c>
      <c r="K163" s="33">
        <f>IF(J163="","",($C163*'VACSICK EST'!F$30))</f>
        <v>14.1250917512754</v>
      </c>
      <c r="L163" s="33">
        <f>IF(K163="","",($C163*'VACSICK EST'!G$30))</f>
        <v>11.712796852418359</v>
      </c>
      <c r="M163" s="33">
        <f>IF(L163="","",($C163*'VACSICK EST'!H$30))</f>
        <v>10.871739695362969</v>
      </c>
      <c r="N163" s="33">
        <f>IF(M163="","",($C163*'VACSICK EST'!I$30))</f>
        <v>11.658088017397411</v>
      </c>
      <c r="O163" s="33">
        <f>IF(N163="","",($C163*'VACSICK EST'!J$30))</f>
        <v>12.52978212206453</v>
      </c>
      <c r="P163" s="33">
        <f>IF(O163="","",($C163*'VACSICK EST'!K$30))</f>
        <v>11.560341565493315</v>
      </c>
      <c r="Q163" s="33">
        <f>IF(P163="","",($C163*'VACSICK EST'!L$30))</f>
        <v>11.423934203507748</v>
      </c>
      <c r="R163" s="33">
        <f>IF(Q163="","",($C163*'VACSICK EST'!M$30))</f>
        <v>10.649257099611111</v>
      </c>
      <c r="S163" s="33">
        <f>IF(R163="","",($C163*'VACSICK EST'!N$30))</f>
        <v>12.138066863314535</v>
      </c>
    </row>
    <row r="164" spans="1:19" x14ac:dyDescent="0.25">
      <c r="A164" s="2" t="s">
        <v>59</v>
      </c>
      <c r="B164" s="9" t="s">
        <v>93</v>
      </c>
      <c r="C164" s="4">
        <v>4</v>
      </c>
      <c r="E164" s="11" t="str">
        <f t="shared" ref="E164" si="1094">IF(B164="","",(IF($B164&lt;&gt;0,"Exempt - Headcount")))</f>
        <v>Exempt - Headcount</v>
      </c>
      <c r="F164" s="11">
        <f t="shared" ca="1" si="939"/>
        <v>2016</v>
      </c>
      <c r="G164" s="11" t="str">
        <f t="shared" si="925"/>
        <v>004010</v>
      </c>
      <c r="H164" s="13">
        <f t="shared" ref="H164" si="1095">IF(G164="","",(IF($C164=0,0,$C164)))</f>
        <v>4</v>
      </c>
      <c r="I164" s="13">
        <f t="shared" ref="I164" si="1096">IF(H164="","",(IF($C164=0,0,$C164)))</f>
        <v>4</v>
      </c>
      <c r="J164" s="13">
        <f t="shared" ref="J164" si="1097">IF(I164="","",(IF($C164=0,0,$C164)))</f>
        <v>4</v>
      </c>
      <c r="K164" s="13">
        <f t="shared" ref="K164" si="1098">IF(J164="","",(IF($C164=0,0,$C164)))</f>
        <v>4</v>
      </c>
      <c r="L164" s="13">
        <f t="shared" ref="L164" si="1099">IF(K164="","",(IF($C164=0,0,$C164)))</f>
        <v>4</v>
      </c>
      <c r="M164" s="13">
        <f t="shared" ref="M164" si="1100">IF(L164="","",(IF($C164=0,0,$C164)))</f>
        <v>4</v>
      </c>
      <c r="N164" s="13">
        <f t="shared" ref="N164" si="1101">IF(M164="","",(IF($C164=0,0,$C164)))</f>
        <v>4</v>
      </c>
      <c r="O164" s="13">
        <f t="shared" ref="O164" si="1102">IF(N164="","",(IF($C164=0,0,$C164)))</f>
        <v>4</v>
      </c>
      <c r="P164" s="13">
        <f t="shared" ref="P164" si="1103">IF(O164="","",(IF($C164=0,0,$C164)))</f>
        <v>4</v>
      </c>
      <c r="Q164" s="13">
        <f t="shared" ref="Q164" si="1104">IF(P164="","",(IF($C164=0,0,$C164)))</f>
        <v>4</v>
      </c>
      <c r="R164" s="13">
        <f t="shared" ref="R164" si="1105">IF(Q164="","",(IF($C164=0,0,$C164)))</f>
        <v>4</v>
      </c>
      <c r="S164" s="13">
        <f t="shared" ref="S164" si="1106">IF(R164="","",(IF($C164=0,0,$C164)))</f>
        <v>4</v>
      </c>
    </row>
    <row r="165" spans="1:19" x14ac:dyDescent="0.25">
      <c r="A165" s="2" t="s">
        <v>59</v>
      </c>
      <c r="B165" s="6" t="s">
        <v>92</v>
      </c>
      <c r="C165" s="4">
        <v>52.682812500000004</v>
      </c>
      <c r="E165" s="10" t="str">
        <f t="shared" ref="E165" si="1107">IF(B165="","",(IF($B165&lt;&gt;0,"Exempt - Avg Hourly Rate")))</f>
        <v>Exempt - Avg Hourly Rate</v>
      </c>
      <c r="F165" s="11">
        <f t="shared" ca="1" si="939"/>
        <v>2016</v>
      </c>
      <c r="G165" s="11" t="str">
        <f t="shared" si="925"/>
        <v>004010</v>
      </c>
      <c r="H165" s="12">
        <f t="shared" ref="H165" si="1108">IF(G165="","",(IF(C165=0,0,C165)*$G$4*$H$4*$I$4*$J$4))</f>
        <v>52.682812500000004</v>
      </c>
      <c r="I165" s="12">
        <f t="shared" ref="I165" si="1109">IF(H165="","",(+H165))</f>
        <v>52.682812500000004</v>
      </c>
      <c r="J165" s="12">
        <f t="shared" ref="J165" si="1110">IF(I165="","",(+I165*$J$6))</f>
        <v>54.263296875000009</v>
      </c>
      <c r="K165" s="12">
        <f t="shared" ref="K165" si="1111">IF(J165="","",+J165)</f>
        <v>54.263296875000009</v>
      </c>
      <c r="L165" s="12">
        <f t="shared" ref="L165" si="1112">IF(K165="","",+K165)</f>
        <v>54.263296875000009</v>
      </c>
      <c r="M165" s="12">
        <f t="shared" ref="M165" si="1113">IF(L165="","",+L165)</f>
        <v>54.263296875000009</v>
      </c>
      <c r="N165" s="12">
        <f t="shared" ref="N165" si="1114">IF(M165="","",+M165)</f>
        <v>54.263296875000009</v>
      </c>
      <c r="O165" s="12">
        <f t="shared" ref="O165" si="1115">IF(N165="","",+N165)</f>
        <v>54.263296875000009</v>
      </c>
      <c r="P165" s="12">
        <f t="shared" ref="P165" si="1116">IF(O165="","",+O165)</f>
        <v>54.263296875000009</v>
      </c>
      <c r="Q165" s="12">
        <f t="shared" ref="Q165" si="1117">IF(P165="","",+P165)</f>
        <v>54.263296875000009</v>
      </c>
      <c r="R165" s="12">
        <f t="shared" ref="R165" si="1118">IF(Q165="","",+Q165)</f>
        <v>54.263296875000009</v>
      </c>
      <c r="S165" s="12">
        <f t="shared" ref="S165" si="1119">IF(R165="","",+R165)</f>
        <v>54.263296875000009</v>
      </c>
    </row>
    <row r="166" spans="1:19" x14ac:dyDescent="0.25">
      <c r="A166" s="2" t="s">
        <v>59</v>
      </c>
      <c r="B166" s="9" t="s">
        <v>94</v>
      </c>
      <c r="C166" s="4">
        <v>640</v>
      </c>
      <c r="D166" s="34"/>
      <c r="E166" s="10" t="str">
        <f t="shared" ref="E166" si="1120">IF(B166="","",(IF($B166&lt;&gt;0,"Exempt - Vacation Hours")))</f>
        <v>Exempt - Vacation Hours</v>
      </c>
      <c r="F166" s="11">
        <f t="shared" ca="1" si="939"/>
        <v>2016</v>
      </c>
      <c r="G166" s="11" t="str">
        <f t="shared" si="925"/>
        <v>004010</v>
      </c>
      <c r="H166" s="33">
        <f>IF(G166="","",($C166*'VACSICK EST'!C$50))</f>
        <v>27.083861039447321</v>
      </c>
      <c r="I166" s="33">
        <f>IF(H166="","",($C166*'VACSICK EST'!D$50))</f>
        <v>28.861397423395179</v>
      </c>
      <c r="J166" s="33">
        <f>IF(I166="","",($C166*'VACSICK EST'!E$50))</f>
        <v>30.638933807343033</v>
      </c>
      <c r="K166" s="33">
        <f>IF(J166="","",($C166*'VACSICK EST'!F$50))</f>
        <v>44.544271765562698</v>
      </c>
      <c r="L166" s="33">
        <f>IF(K166="","",($C166*'VACSICK EST'!G$50))</f>
        <v>55.643472285656685</v>
      </c>
      <c r="M166" s="33">
        <f>IF(L166="","",($C166*'VACSICK EST'!H$50))</f>
        <v>62.860006665761439</v>
      </c>
      <c r="N166" s="33">
        <f>IF(M166="","",($C166*'VACSICK EST'!I$50))</f>
        <v>72.749955767323783</v>
      </c>
      <c r="O166" s="33">
        <f>IF(N166="","",($C166*'VACSICK EST'!J$50))</f>
        <v>49.250661432809537</v>
      </c>
      <c r="P166" s="33">
        <f>IF(O166="","",($C166*'VACSICK EST'!K$50))</f>
        <v>43.852217600079001</v>
      </c>
      <c r="Q166" s="33">
        <f>IF(P166="","",($C166*'VACSICK EST'!L$50))</f>
        <v>57.88079808091905</v>
      </c>
      <c r="R166" s="33">
        <f>IF(Q166="","",($C166*'VACSICK EST'!M$50))</f>
        <v>55.492842535787325</v>
      </c>
      <c r="S166" s="33">
        <f>IF(R166="","",($C166*'VACSICK EST'!N$50))</f>
        <v>111.14158159591496</v>
      </c>
    </row>
    <row r="167" spans="1:19" x14ac:dyDescent="0.25">
      <c r="A167" s="2" t="s">
        <v>59</v>
      </c>
      <c r="B167" s="9" t="s">
        <v>95</v>
      </c>
      <c r="C167" s="4">
        <v>160</v>
      </c>
      <c r="E167" s="10" t="str">
        <f t="shared" ref="E167" si="1121">IF(B167="","",(IF($B167&lt;&gt;0,"Exempt - Sick Time Hours")))</f>
        <v>Exempt - Sick Time Hours</v>
      </c>
      <c r="F167" s="11">
        <f t="shared" ca="1" si="939"/>
        <v>2016</v>
      </c>
      <c r="G167" s="11" t="str">
        <f t="shared" si="925"/>
        <v>004010</v>
      </c>
      <c r="H167" s="33">
        <f>IF(G167="","",($C167*'VACSICK EST'!C$30))</f>
        <v>20.08251915948993</v>
      </c>
      <c r="I167" s="33">
        <f>IF(H167="","",($C167*'VACSICK EST'!D$30))</f>
        <v>17.301851438158501</v>
      </c>
      <c r="J167" s="33">
        <f>IF(I167="","",($C167*'VACSICK EST'!E$30))</f>
        <v>15.946531231906194</v>
      </c>
      <c r="K167" s="33">
        <f>IF(J167="","",($C167*'VACSICK EST'!F$30))</f>
        <v>14.1250917512754</v>
      </c>
      <c r="L167" s="33">
        <f>IF(K167="","",($C167*'VACSICK EST'!G$30))</f>
        <v>11.712796852418359</v>
      </c>
      <c r="M167" s="33">
        <f>IF(L167="","",($C167*'VACSICK EST'!H$30))</f>
        <v>10.871739695362969</v>
      </c>
      <c r="N167" s="33">
        <f>IF(M167="","",($C167*'VACSICK EST'!I$30))</f>
        <v>11.658088017397411</v>
      </c>
      <c r="O167" s="33">
        <f>IF(N167="","",($C167*'VACSICK EST'!J$30))</f>
        <v>12.52978212206453</v>
      </c>
      <c r="P167" s="33">
        <f>IF(O167="","",($C167*'VACSICK EST'!K$30))</f>
        <v>11.560341565493315</v>
      </c>
      <c r="Q167" s="33">
        <f>IF(P167="","",($C167*'VACSICK EST'!L$30))</f>
        <v>11.423934203507748</v>
      </c>
      <c r="R167" s="33">
        <f>IF(Q167="","",($C167*'VACSICK EST'!M$30))</f>
        <v>10.649257099611111</v>
      </c>
      <c r="S167" s="33">
        <f>IF(R167="","",($C167*'VACSICK EST'!N$30))</f>
        <v>12.138066863314535</v>
      </c>
    </row>
    <row r="168" spans="1:19" x14ac:dyDescent="0.25">
      <c r="A168" s="2" t="s">
        <v>61</v>
      </c>
      <c r="B168" s="9" t="s">
        <v>93</v>
      </c>
      <c r="C168" s="4">
        <v>1</v>
      </c>
      <c r="E168" s="11" t="str">
        <f t="shared" ref="E168" si="1122">IF(B168="","",(IF($B168&lt;&gt;0,"Exempt - Headcount")))</f>
        <v>Exempt - Headcount</v>
      </c>
      <c r="F168" s="11">
        <f t="shared" ca="1" si="939"/>
        <v>2016</v>
      </c>
      <c r="G168" s="11" t="str">
        <f t="shared" si="925"/>
        <v>004060</v>
      </c>
      <c r="H168" s="13">
        <f t="shared" ref="H168" si="1123">IF(G168="","",(IF($C168=0,0,$C168)))</f>
        <v>1</v>
      </c>
      <c r="I168" s="13">
        <f t="shared" ref="I168" si="1124">IF(H168="","",(IF($C168=0,0,$C168)))</f>
        <v>1</v>
      </c>
      <c r="J168" s="13">
        <f t="shared" ref="J168" si="1125">IF(I168="","",(IF($C168=0,0,$C168)))</f>
        <v>1</v>
      </c>
      <c r="K168" s="13">
        <f t="shared" ref="K168" si="1126">IF(J168="","",(IF($C168=0,0,$C168)))</f>
        <v>1</v>
      </c>
      <c r="L168" s="13">
        <f t="shared" ref="L168" si="1127">IF(K168="","",(IF($C168=0,0,$C168)))</f>
        <v>1</v>
      </c>
      <c r="M168" s="13">
        <f t="shared" ref="M168" si="1128">IF(L168="","",(IF($C168=0,0,$C168)))</f>
        <v>1</v>
      </c>
      <c r="N168" s="13">
        <f t="shared" ref="N168" si="1129">IF(M168="","",(IF($C168=0,0,$C168)))</f>
        <v>1</v>
      </c>
      <c r="O168" s="13">
        <f t="shared" ref="O168" si="1130">IF(N168="","",(IF($C168=0,0,$C168)))</f>
        <v>1</v>
      </c>
      <c r="P168" s="13">
        <f t="shared" ref="P168" si="1131">IF(O168="","",(IF($C168=0,0,$C168)))</f>
        <v>1</v>
      </c>
      <c r="Q168" s="13">
        <f t="shared" ref="Q168" si="1132">IF(P168="","",(IF($C168=0,0,$C168)))</f>
        <v>1</v>
      </c>
      <c r="R168" s="13">
        <f t="shared" ref="R168" si="1133">IF(Q168="","",(IF($C168=0,0,$C168)))</f>
        <v>1</v>
      </c>
      <c r="S168" s="13">
        <f t="shared" ref="S168" si="1134">IF(R168="","",(IF($C168=0,0,$C168)))</f>
        <v>1</v>
      </c>
    </row>
    <row r="169" spans="1:19" x14ac:dyDescent="0.25">
      <c r="A169" s="2" t="s">
        <v>61</v>
      </c>
      <c r="B169" s="6" t="s">
        <v>92</v>
      </c>
      <c r="C169" s="4">
        <v>49.075961999999997</v>
      </c>
      <c r="E169" s="10" t="str">
        <f t="shared" ref="E169" si="1135">IF(B169="","",(IF($B169&lt;&gt;0,"Exempt - Avg Hourly Rate")))</f>
        <v>Exempt - Avg Hourly Rate</v>
      </c>
      <c r="F169" s="11">
        <f t="shared" ca="1" si="939"/>
        <v>2016</v>
      </c>
      <c r="G169" s="11" t="str">
        <f t="shared" si="925"/>
        <v>004060</v>
      </c>
      <c r="H169" s="12">
        <f t="shared" ref="H169" si="1136">IF(G169="","",(IF(C169=0,0,C169)*$G$4*$H$4*$I$4*$J$4))</f>
        <v>49.075961999999997</v>
      </c>
      <c r="I169" s="12">
        <f t="shared" ref="I169" si="1137">IF(H169="","",(+H169))</f>
        <v>49.075961999999997</v>
      </c>
      <c r="J169" s="12">
        <f t="shared" ref="J169" si="1138">IF(I169="","",(+I169*$J$6))</f>
        <v>50.54824086</v>
      </c>
      <c r="K169" s="12">
        <f t="shared" ref="K169" si="1139">IF(J169="","",+J169)</f>
        <v>50.54824086</v>
      </c>
      <c r="L169" s="12">
        <f t="shared" ref="L169" si="1140">IF(K169="","",+K169)</f>
        <v>50.54824086</v>
      </c>
      <c r="M169" s="12">
        <f t="shared" ref="M169" si="1141">IF(L169="","",+L169)</f>
        <v>50.54824086</v>
      </c>
      <c r="N169" s="12">
        <f t="shared" ref="N169" si="1142">IF(M169="","",+M169)</f>
        <v>50.54824086</v>
      </c>
      <c r="O169" s="12">
        <f t="shared" ref="O169" si="1143">IF(N169="","",+N169)</f>
        <v>50.54824086</v>
      </c>
      <c r="P169" s="12">
        <f t="shared" ref="P169" si="1144">IF(O169="","",+O169)</f>
        <v>50.54824086</v>
      </c>
      <c r="Q169" s="12">
        <f t="shared" ref="Q169" si="1145">IF(P169="","",+P169)</f>
        <v>50.54824086</v>
      </c>
      <c r="R169" s="12">
        <f t="shared" ref="R169" si="1146">IF(Q169="","",+Q169)</f>
        <v>50.54824086</v>
      </c>
      <c r="S169" s="12">
        <f t="shared" ref="S169" si="1147">IF(R169="","",+R169)</f>
        <v>50.54824086</v>
      </c>
    </row>
    <row r="170" spans="1:19" x14ac:dyDescent="0.25">
      <c r="A170" s="2" t="s">
        <v>61</v>
      </c>
      <c r="B170" s="9" t="s">
        <v>94</v>
      </c>
      <c r="C170" s="4">
        <v>200</v>
      </c>
      <c r="D170" s="34"/>
      <c r="E170" s="10" t="str">
        <f t="shared" ref="E170" si="1148">IF(B170="","",(IF($B170&lt;&gt;0,"Exempt - Vacation Hours")))</f>
        <v>Exempt - Vacation Hours</v>
      </c>
      <c r="F170" s="11">
        <f t="shared" ca="1" si="939"/>
        <v>2016</v>
      </c>
      <c r="G170" s="11" t="str">
        <f t="shared" si="925"/>
        <v>004060</v>
      </c>
      <c r="H170" s="33">
        <f>IF(G170="","",($C170*'VACSICK EST'!C$50))</f>
        <v>8.4637065748272864</v>
      </c>
      <c r="I170" s="33">
        <f>IF(H170="","",($C170*'VACSICK EST'!D$50))</f>
        <v>9.019186694810994</v>
      </c>
      <c r="J170" s="33">
        <f>IF(I170="","",($C170*'VACSICK EST'!E$50))</f>
        <v>9.5746668147946981</v>
      </c>
      <c r="K170" s="33">
        <f>IF(J170="","",($C170*'VACSICK EST'!F$50))</f>
        <v>13.920084926738344</v>
      </c>
      <c r="L170" s="33">
        <f>IF(K170="","",($C170*'VACSICK EST'!G$50))</f>
        <v>17.388585089267714</v>
      </c>
      <c r="M170" s="33">
        <f>IF(L170="","",($C170*'VACSICK EST'!H$50))</f>
        <v>19.643752083050451</v>
      </c>
      <c r="N170" s="33">
        <f>IF(M170="","",($C170*'VACSICK EST'!I$50))</f>
        <v>22.73436117728868</v>
      </c>
      <c r="O170" s="33">
        <f>IF(N170="","",($C170*'VACSICK EST'!J$50))</f>
        <v>15.390831697752979</v>
      </c>
      <c r="P170" s="33">
        <f>IF(O170="","",($C170*'VACSICK EST'!K$50))</f>
        <v>13.703818000024686</v>
      </c>
      <c r="Q170" s="33">
        <f>IF(P170="","",($C170*'VACSICK EST'!L$50))</f>
        <v>18.087749400287205</v>
      </c>
      <c r="R170" s="33">
        <f>IF(Q170="","",($C170*'VACSICK EST'!M$50))</f>
        <v>17.34151329243354</v>
      </c>
      <c r="S170" s="33">
        <f>IF(R170="","",($C170*'VACSICK EST'!N$50))</f>
        <v>34.731744248723423</v>
      </c>
    </row>
    <row r="171" spans="1:19" x14ac:dyDescent="0.25">
      <c r="A171" s="2" t="s">
        <v>61</v>
      </c>
      <c r="B171" s="9" t="s">
        <v>95</v>
      </c>
      <c r="C171" s="4">
        <v>40</v>
      </c>
      <c r="E171" s="10" t="str">
        <f t="shared" ref="E171" si="1149">IF(B171="","",(IF($B171&lt;&gt;0,"Exempt - Sick Time Hours")))</f>
        <v>Exempt - Sick Time Hours</v>
      </c>
      <c r="F171" s="11">
        <f t="shared" ca="1" si="939"/>
        <v>2016</v>
      </c>
      <c r="G171" s="11" t="str">
        <f t="shared" si="925"/>
        <v>004060</v>
      </c>
      <c r="H171" s="33">
        <f>IF(G171="","",($C171*'VACSICK EST'!C$30))</f>
        <v>5.0206297898724825</v>
      </c>
      <c r="I171" s="33">
        <f>IF(H171="","",($C171*'VACSICK EST'!D$30))</f>
        <v>4.3254628595396252</v>
      </c>
      <c r="J171" s="33">
        <f>IF(I171="","",($C171*'VACSICK EST'!E$30))</f>
        <v>3.9866328079765485</v>
      </c>
      <c r="K171" s="33">
        <f>IF(J171="","",($C171*'VACSICK EST'!F$30))</f>
        <v>3.5312729378188501</v>
      </c>
      <c r="L171" s="33">
        <f>IF(K171="","",($C171*'VACSICK EST'!G$30))</f>
        <v>2.9281992131045897</v>
      </c>
      <c r="M171" s="33">
        <f>IF(L171="","",($C171*'VACSICK EST'!H$30))</f>
        <v>2.7179349238407422</v>
      </c>
      <c r="N171" s="33">
        <f>IF(M171="","",($C171*'VACSICK EST'!I$30))</f>
        <v>2.9145220043493527</v>
      </c>
      <c r="O171" s="33">
        <f>IF(N171="","",($C171*'VACSICK EST'!J$30))</f>
        <v>3.1324455305161325</v>
      </c>
      <c r="P171" s="33">
        <f>IF(O171="","",($C171*'VACSICK EST'!K$30))</f>
        <v>2.8900853913733289</v>
      </c>
      <c r="Q171" s="33">
        <f>IF(P171="","",($C171*'VACSICK EST'!L$30))</f>
        <v>2.8559835508769371</v>
      </c>
      <c r="R171" s="33">
        <f>IF(Q171="","",($C171*'VACSICK EST'!M$30))</f>
        <v>2.6623142749027777</v>
      </c>
      <c r="S171" s="33">
        <f>IF(R171="","",($C171*'VACSICK EST'!N$30))</f>
        <v>3.0345167158286337</v>
      </c>
    </row>
    <row r="172" spans="1:19" x14ac:dyDescent="0.25">
      <c r="A172" s="2" t="s">
        <v>62</v>
      </c>
      <c r="B172" s="9" t="s">
        <v>93</v>
      </c>
      <c r="C172" s="4">
        <v>1</v>
      </c>
      <c r="E172" s="11" t="str">
        <f t="shared" ref="E172" si="1150">IF(B172="","",(IF($B172&lt;&gt;0,"Exempt - Headcount")))</f>
        <v>Exempt - Headcount</v>
      </c>
      <c r="F172" s="11">
        <f t="shared" ca="1" si="939"/>
        <v>2016</v>
      </c>
      <c r="G172" s="11" t="str">
        <f t="shared" si="925"/>
        <v>004100</v>
      </c>
      <c r="H172" s="13">
        <f t="shared" ref="H172" si="1151">IF(G172="","",(IF($C172=0,0,$C172)))</f>
        <v>1</v>
      </c>
      <c r="I172" s="13">
        <f t="shared" ref="I172" si="1152">IF(H172="","",(IF($C172=0,0,$C172)))</f>
        <v>1</v>
      </c>
      <c r="J172" s="13">
        <f t="shared" ref="J172" si="1153">IF(I172="","",(IF($C172=0,0,$C172)))</f>
        <v>1</v>
      </c>
      <c r="K172" s="13">
        <f t="shared" ref="K172" si="1154">IF(J172="","",(IF($C172=0,0,$C172)))</f>
        <v>1</v>
      </c>
      <c r="L172" s="13">
        <f t="shared" ref="L172" si="1155">IF(K172="","",(IF($C172=0,0,$C172)))</f>
        <v>1</v>
      </c>
      <c r="M172" s="13">
        <f t="shared" ref="M172" si="1156">IF(L172="","",(IF($C172=0,0,$C172)))</f>
        <v>1</v>
      </c>
      <c r="N172" s="13">
        <f t="shared" ref="N172" si="1157">IF(M172="","",(IF($C172=0,0,$C172)))</f>
        <v>1</v>
      </c>
      <c r="O172" s="13">
        <f t="shared" ref="O172" si="1158">IF(N172="","",(IF($C172=0,0,$C172)))</f>
        <v>1</v>
      </c>
      <c r="P172" s="13">
        <f t="shared" ref="P172" si="1159">IF(O172="","",(IF($C172=0,0,$C172)))</f>
        <v>1</v>
      </c>
      <c r="Q172" s="13">
        <f t="shared" ref="Q172" si="1160">IF(P172="","",(IF($C172=0,0,$C172)))</f>
        <v>1</v>
      </c>
      <c r="R172" s="13">
        <f t="shared" ref="R172" si="1161">IF(Q172="","",(IF($C172=0,0,$C172)))</f>
        <v>1</v>
      </c>
      <c r="S172" s="13">
        <f t="shared" ref="S172" si="1162">IF(R172="","",(IF($C172=0,0,$C172)))</f>
        <v>1</v>
      </c>
    </row>
    <row r="173" spans="1:19" x14ac:dyDescent="0.25">
      <c r="A173" s="2" t="s">
        <v>62</v>
      </c>
      <c r="B173" s="6" t="s">
        <v>92</v>
      </c>
      <c r="C173" s="4">
        <v>68.75</v>
      </c>
      <c r="E173" s="10" t="str">
        <f t="shared" ref="E173" si="1163">IF(B173="","",(IF($B173&lt;&gt;0,"Exempt - Avg Hourly Rate")))</f>
        <v>Exempt - Avg Hourly Rate</v>
      </c>
      <c r="F173" s="11">
        <f t="shared" ca="1" si="939"/>
        <v>2016</v>
      </c>
      <c r="G173" s="11" t="str">
        <f t="shared" si="925"/>
        <v>004100</v>
      </c>
      <c r="H173" s="12">
        <f t="shared" ref="H173" si="1164">IF(G173="","",(IF(C173=0,0,C173)*$G$4*$H$4*$I$4*$J$4))</f>
        <v>68.75</v>
      </c>
      <c r="I173" s="12">
        <f t="shared" ref="I173" si="1165">IF(H173="","",(+H173))</f>
        <v>68.75</v>
      </c>
      <c r="J173" s="12">
        <f t="shared" ref="J173" si="1166">IF(I173="","",(+I173*$J$6))</f>
        <v>70.8125</v>
      </c>
      <c r="K173" s="12">
        <f t="shared" ref="K173" si="1167">IF(J173="","",+J173)</f>
        <v>70.8125</v>
      </c>
      <c r="L173" s="12">
        <f t="shared" ref="L173" si="1168">IF(K173="","",+K173)</f>
        <v>70.8125</v>
      </c>
      <c r="M173" s="12">
        <f t="shared" ref="M173" si="1169">IF(L173="","",+L173)</f>
        <v>70.8125</v>
      </c>
      <c r="N173" s="12">
        <f t="shared" ref="N173" si="1170">IF(M173="","",+M173)</f>
        <v>70.8125</v>
      </c>
      <c r="O173" s="12">
        <f t="shared" ref="O173" si="1171">IF(N173="","",+N173)</f>
        <v>70.8125</v>
      </c>
      <c r="P173" s="12">
        <f t="shared" ref="P173" si="1172">IF(O173="","",+O173)</f>
        <v>70.8125</v>
      </c>
      <c r="Q173" s="12">
        <f t="shared" ref="Q173" si="1173">IF(P173="","",+P173)</f>
        <v>70.8125</v>
      </c>
      <c r="R173" s="12">
        <f t="shared" ref="R173" si="1174">IF(Q173="","",+Q173)</f>
        <v>70.8125</v>
      </c>
      <c r="S173" s="12">
        <f t="shared" ref="S173" si="1175">IF(R173="","",+R173)</f>
        <v>70.8125</v>
      </c>
    </row>
    <row r="174" spans="1:19" x14ac:dyDescent="0.25">
      <c r="A174" s="2" t="s">
        <v>62</v>
      </c>
      <c r="B174" s="9" t="s">
        <v>94</v>
      </c>
      <c r="C174" s="4">
        <v>120</v>
      </c>
      <c r="D174" s="34"/>
      <c r="E174" s="10" t="str">
        <f t="shared" ref="E174" si="1176">IF(B174="","",(IF($B174&lt;&gt;0,"Exempt - Vacation Hours")))</f>
        <v>Exempt - Vacation Hours</v>
      </c>
      <c r="F174" s="11">
        <f t="shared" ca="1" si="939"/>
        <v>2016</v>
      </c>
      <c r="G174" s="11" t="str">
        <f t="shared" si="925"/>
        <v>004100</v>
      </c>
      <c r="H174" s="33">
        <f>IF(G174="","",($C174*'VACSICK EST'!C$50))</f>
        <v>5.0782239448963722</v>
      </c>
      <c r="I174" s="33">
        <f>IF(H174="","",($C174*'VACSICK EST'!D$50))</f>
        <v>5.4115120168865962</v>
      </c>
      <c r="J174" s="33">
        <f>IF(I174="","",($C174*'VACSICK EST'!E$50))</f>
        <v>5.7448000888768185</v>
      </c>
      <c r="K174" s="33">
        <f>IF(J174="","",($C174*'VACSICK EST'!F$50))</f>
        <v>8.3520509560430067</v>
      </c>
      <c r="L174" s="33">
        <f>IF(K174="","",($C174*'VACSICK EST'!G$50))</f>
        <v>10.433151053560628</v>
      </c>
      <c r="M174" s="33">
        <f>IF(L174="","",($C174*'VACSICK EST'!H$50))</f>
        <v>11.78625124983027</v>
      </c>
      <c r="N174" s="33">
        <f>IF(M174="","",($C174*'VACSICK EST'!I$50))</f>
        <v>13.640616706373208</v>
      </c>
      <c r="O174" s="33">
        <f>IF(N174="","",($C174*'VACSICK EST'!J$50))</f>
        <v>9.2344990186517872</v>
      </c>
      <c r="P174" s="33">
        <f>IF(O174="","",($C174*'VACSICK EST'!K$50))</f>
        <v>8.2222908000148127</v>
      </c>
      <c r="Q174" s="33">
        <f>IF(P174="","",($C174*'VACSICK EST'!L$50))</f>
        <v>10.852649640172322</v>
      </c>
      <c r="R174" s="33">
        <f>IF(Q174="","",($C174*'VACSICK EST'!M$50))</f>
        <v>10.404907975460123</v>
      </c>
      <c r="S174" s="33">
        <f>IF(R174="","",($C174*'VACSICK EST'!N$50))</f>
        <v>20.839046549234055</v>
      </c>
    </row>
    <row r="175" spans="1:19" x14ac:dyDescent="0.25">
      <c r="A175" s="2" t="s">
        <v>62</v>
      </c>
      <c r="B175" s="9" t="s">
        <v>95</v>
      </c>
      <c r="C175" s="4">
        <v>40</v>
      </c>
      <c r="E175" s="10" t="str">
        <f t="shared" ref="E175" si="1177">IF(B175="","",(IF($B175&lt;&gt;0,"Exempt - Sick Time Hours")))</f>
        <v>Exempt - Sick Time Hours</v>
      </c>
      <c r="F175" s="11">
        <f t="shared" ca="1" si="939"/>
        <v>2016</v>
      </c>
      <c r="G175" s="11" t="str">
        <f t="shared" si="925"/>
        <v>004100</v>
      </c>
      <c r="H175" s="33">
        <f>IF(G175="","",($C175*'VACSICK EST'!C$30))</f>
        <v>5.0206297898724825</v>
      </c>
      <c r="I175" s="33">
        <f>IF(H175="","",($C175*'VACSICK EST'!D$30))</f>
        <v>4.3254628595396252</v>
      </c>
      <c r="J175" s="33">
        <f>IF(I175="","",($C175*'VACSICK EST'!E$30))</f>
        <v>3.9866328079765485</v>
      </c>
      <c r="K175" s="33">
        <f>IF(J175="","",($C175*'VACSICK EST'!F$30))</f>
        <v>3.5312729378188501</v>
      </c>
      <c r="L175" s="33">
        <f>IF(K175="","",($C175*'VACSICK EST'!G$30))</f>
        <v>2.9281992131045897</v>
      </c>
      <c r="M175" s="33">
        <f>IF(L175="","",($C175*'VACSICK EST'!H$30))</f>
        <v>2.7179349238407422</v>
      </c>
      <c r="N175" s="33">
        <f>IF(M175="","",($C175*'VACSICK EST'!I$30))</f>
        <v>2.9145220043493527</v>
      </c>
      <c r="O175" s="33">
        <f>IF(N175="","",($C175*'VACSICK EST'!J$30))</f>
        <v>3.1324455305161325</v>
      </c>
      <c r="P175" s="33">
        <f>IF(O175="","",($C175*'VACSICK EST'!K$30))</f>
        <v>2.8900853913733289</v>
      </c>
      <c r="Q175" s="33">
        <f>IF(P175="","",($C175*'VACSICK EST'!L$30))</f>
        <v>2.8559835508769371</v>
      </c>
      <c r="R175" s="33">
        <f>IF(Q175="","",($C175*'VACSICK EST'!M$30))</f>
        <v>2.6623142749027777</v>
      </c>
      <c r="S175" s="33">
        <f>IF(R175="","",($C175*'VACSICK EST'!N$30))</f>
        <v>3.0345167158286337</v>
      </c>
    </row>
    <row r="176" spans="1:19" x14ac:dyDescent="0.25">
      <c r="A176" s="2" t="s">
        <v>63</v>
      </c>
      <c r="B176" s="9" t="s">
        <v>93</v>
      </c>
      <c r="C176" s="4">
        <v>4</v>
      </c>
      <c r="E176" s="11" t="str">
        <f t="shared" ref="E176" si="1178">IF(B176="","",(IF($B176&lt;&gt;0,"Exempt - Headcount")))</f>
        <v>Exempt - Headcount</v>
      </c>
      <c r="F176" s="11">
        <f t="shared" ca="1" si="939"/>
        <v>2016</v>
      </c>
      <c r="G176" s="11" t="str">
        <f t="shared" si="925"/>
        <v>004140</v>
      </c>
      <c r="H176" s="13">
        <f t="shared" ref="H176" si="1179">IF(G176="","",(IF($C176=0,0,$C176)))</f>
        <v>4</v>
      </c>
      <c r="I176" s="13">
        <f t="shared" ref="I176" si="1180">IF(H176="","",(IF($C176=0,0,$C176)))</f>
        <v>4</v>
      </c>
      <c r="J176" s="13">
        <f t="shared" ref="J176" si="1181">IF(I176="","",(IF($C176=0,0,$C176)))</f>
        <v>4</v>
      </c>
      <c r="K176" s="13">
        <f t="shared" ref="K176" si="1182">IF(J176="","",(IF($C176=0,0,$C176)))</f>
        <v>4</v>
      </c>
      <c r="L176" s="13">
        <f t="shared" ref="L176" si="1183">IF(K176="","",(IF($C176=0,0,$C176)))</f>
        <v>4</v>
      </c>
      <c r="M176" s="13">
        <f t="shared" ref="M176" si="1184">IF(L176="","",(IF($C176=0,0,$C176)))</f>
        <v>4</v>
      </c>
      <c r="N176" s="13">
        <f t="shared" ref="N176" si="1185">IF(M176="","",(IF($C176=0,0,$C176)))</f>
        <v>4</v>
      </c>
      <c r="O176" s="13">
        <f t="shared" ref="O176" si="1186">IF(N176="","",(IF($C176=0,0,$C176)))</f>
        <v>4</v>
      </c>
      <c r="P176" s="13">
        <f t="shared" ref="P176" si="1187">IF(O176="","",(IF($C176=0,0,$C176)))</f>
        <v>4</v>
      </c>
      <c r="Q176" s="13">
        <f t="shared" ref="Q176" si="1188">IF(P176="","",(IF($C176=0,0,$C176)))</f>
        <v>4</v>
      </c>
      <c r="R176" s="13">
        <f t="shared" ref="R176" si="1189">IF(Q176="","",(IF($C176=0,0,$C176)))</f>
        <v>4</v>
      </c>
      <c r="S176" s="13">
        <f t="shared" ref="S176" si="1190">IF(R176="","",(IF($C176=0,0,$C176)))</f>
        <v>4</v>
      </c>
    </row>
    <row r="177" spans="1:19" x14ac:dyDescent="0.25">
      <c r="A177" s="2" t="s">
        <v>63</v>
      </c>
      <c r="B177" s="6" t="s">
        <v>92</v>
      </c>
      <c r="C177" s="4">
        <v>50.457452000000004</v>
      </c>
      <c r="E177" s="10" t="str">
        <f t="shared" ref="E177" si="1191">IF(B177="","",(IF($B177&lt;&gt;0,"Exempt - Avg Hourly Rate")))</f>
        <v>Exempt - Avg Hourly Rate</v>
      </c>
      <c r="F177" s="11">
        <f t="shared" ca="1" si="939"/>
        <v>2016</v>
      </c>
      <c r="G177" s="11" t="str">
        <f t="shared" si="925"/>
        <v>004140</v>
      </c>
      <c r="H177" s="12">
        <f t="shared" ref="H177" si="1192">IF(G177="","",(IF(C177=0,0,C177)*$G$4*$H$4*$I$4*$J$4))</f>
        <v>50.457452000000004</v>
      </c>
      <c r="I177" s="12">
        <f t="shared" ref="I177" si="1193">IF(H177="","",(+H177))</f>
        <v>50.457452000000004</v>
      </c>
      <c r="J177" s="12">
        <f t="shared" ref="J177" si="1194">IF(I177="","",(+I177*$J$6))</f>
        <v>51.971175560000006</v>
      </c>
      <c r="K177" s="12">
        <f t="shared" ref="K177" si="1195">IF(J177="","",+J177)</f>
        <v>51.971175560000006</v>
      </c>
      <c r="L177" s="12">
        <f t="shared" ref="L177" si="1196">IF(K177="","",+K177)</f>
        <v>51.971175560000006</v>
      </c>
      <c r="M177" s="12">
        <f t="shared" ref="M177" si="1197">IF(L177="","",+L177)</f>
        <v>51.971175560000006</v>
      </c>
      <c r="N177" s="12">
        <f t="shared" ref="N177" si="1198">IF(M177="","",+M177)</f>
        <v>51.971175560000006</v>
      </c>
      <c r="O177" s="12">
        <f t="shared" ref="O177" si="1199">IF(N177="","",+N177)</f>
        <v>51.971175560000006</v>
      </c>
      <c r="P177" s="12">
        <f t="shared" ref="P177" si="1200">IF(O177="","",+O177)</f>
        <v>51.971175560000006</v>
      </c>
      <c r="Q177" s="12">
        <f t="shared" ref="Q177" si="1201">IF(P177="","",+P177)</f>
        <v>51.971175560000006</v>
      </c>
      <c r="R177" s="12">
        <f t="shared" ref="R177" si="1202">IF(Q177="","",+Q177)</f>
        <v>51.971175560000006</v>
      </c>
      <c r="S177" s="12">
        <f t="shared" ref="S177" si="1203">IF(R177="","",+R177)</f>
        <v>51.971175560000006</v>
      </c>
    </row>
    <row r="178" spans="1:19" x14ac:dyDescent="0.25">
      <c r="A178" s="2" t="s">
        <v>63</v>
      </c>
      <c r="B178" s="9" t="s">
        <v>94</v>
      </c>
      <c r="C178" s="4">
        <v>680</v>
      </c>
      <c r="D178" s="34"/>
      <c r="E178" s="10" t="str">
        <f t="shared" ref="E178" si="1204">IF(B178="","",(IF($B178&lt;&gt;0,"Exempt - Vacation Hours")))</f>
        <v>Exempt - Vacation Hours</v>
      </c>
      <c r="F178" s="11">
        <f t="shared" ca="1" si="939"/>
        <v>2016</v>
      </c>
      <c r="G178" s="11" t="str">
        <f t="shared" si="925"/>
        <v>004140</v>
      </c>
      <c r="H178" s="33">
        <f>IF(G178="","",($C178*'VACSICK EST'!C$50))</f>
        <v>28.776602354412777</v>
      </c>
      <c r="I178" s="33">
        <f>IF(H178="","",($C178*'VACSICK EST'!D$50))</f>
        <v>30.665234762357379</v>
      </c>
      <c r="J178" s="33">
        <f>IF(I178="","",($C178*'VACSICK EST'!E$50))</f>
        <v>32.55386717030197</v>
      </c>
      <c r="K178" s="33">
        <f>IF(J178="","",($C178*'VACSICK EST'!F$50))</f>
        <v>47.328288750910367</v>
      </c>
      <c r="L178" s="33">
        <f>IF(K178="","",($C178*'VACSICK EST'!G$50))</f>
        <v>59.121189303510228</v>
      </c>
      <c r="M178" s="33">
        <f>IF(L178="","",($C178*'VACSICK EST'!H$50))</f>
        <v>66.788757082371532</v>
      </c>
      <c r="N178" s="33">
        <f>IF(M178="","",($C178*'VACSICK EST'!I$50))</f>
        <v>77.29682800278151</v>
      </c>
      <c r="O178" s="33">
        <f>IF(N178="","",($C178*'VACSICK EST'!J$50))</f>
        <v>52.328827772360128</v>
      </c>
      <c r="P178" s="33">
        <f>IF(O178="","",($C178*'VACSICK EST'!K$50))</f>
        <v>46.592981200083933</v>
      </c>
      <c r="Q178" s="33">
        <f>IF(P178="","",($C178*'VACSICK EST'!L$50))</f>
        <v>61.498347960976496</v>
      </c>
      <c r="R178" s="33">
        <f>IF(Q178="","",($C178*'VACSICK EST'!M$50))</f>
        <v>58.961145194274032</v>
      </c>
      <c r="S178" s="33">
        <f>IF(R178="","",($C178*'VACSICK EST'!N$50))</f>
        <v>118.08793044565964</v>
      </c>
    </row>
    <row r="179" spans="1:19" x14ac:dyDescent="0.25">
      <c r="A179" s="2" t="s">
        <v>63</v>
      </c>
      <c r="B179" s="9" t="s">
        <v>95</v>
      </c>
      <c r="C179" s="4">
        <v>160</v>
      </c>
      <c r="E179" s="10" t="str">
        <f t="shared" ref="E179" si="1205">IF(B179="","",(IF($B179&lt;&gt;0,"Exempt - Sick Time Hours")))</f>
        <v>Exempt - Sick Time Hours</v>
      </c>
      <c r="F179" s="11">
        <f t="shared" ca="1" si="939"/>
        <v>2016</v>
      </c>
      <c r="G179" s="11" t="str">
        <f t="shared" si="925"/>
        <v>004140</v>
      </c>
      <c r="H179" s="33">
        <f>IF(G179="","",($C179*'VACSICK EST'!C$30))</f>
        <v>20.08251915948993</v>
      </c>
      <c r="I179" s="33">
        <f>IF(H179="","",($C179*'VACSICK EST'!D$30))</f>
        <v>17.301851438158501</v>
      </c>
      <c r="J179" s="33">
        <f>IF(I179="","",($C179*'VACSICK EST'!E$30))</f>
        <v>15.946531231906194</v>
      </c>
      <c r="K179" s="33">
        <f>IF(J179="","",($C179*'VACSICK EST'!F$30))</f>
        <v>14.1250917512754</v>
      </c>
      <c r="L179" s="33">
        <f>IF(K179="","",($C179*'VACSICK EST'!G$30))</f>
        <v>11.712796852418359</v>
      </c>
      <c r="M179" s="33">
        <f>IF(L179="","",($C179*'VACSICK EST'!H$30))</f>
        <v>10.871739695362969</v>
      </c>
      <c r="N179" s="33">
        <f>IF(M179="","",($C179*'VACSICK EST'!I$30))</f>
        <v>11.658088017397411</v>
      </c>
      <c r="O179" s="33">
        <f>IF(N179="","",($C179*'VACSICK EST'!J$30))</f>
        <v>12.52978212206453</v>
      </c>
      <c r="P179" s="33">
        <f>IF(O179="","",($C179*'VACSICK EST'!K$30))</f>
        <v>11.560341565493315</v>
      </c>
      <c r="Q179" s="33">
        <f>IF(P179="","",($C179*'VACSICK EST'!L$30))</f>
        <v>11.423934203507748</v>
      </c>
      <c r="R179" s="33">
        <f>IF(Q179="","",($C179*'VACSICK EST'!M$30))</f>
        <v>10.649257099611111</v>
      </c>
      <c r="S179" s="33">
        <f>IF(R179="","",($C179*'VACSICK EST'!N$30))</f>
        <v>12.138066863314535</v>
      </c>
    </row>
    <row r="180" spans="1:19" x14ac:dyDescent="0.25">
      <c r="A180" s="2" t="s">
        <v>64</v>
      </c>
      <c r="B180" s="9" t="s">
        <v>93</v>
      </c>
      <c r="C180" s="4">
        <v>4</v>
      </c>
      <c r="E180" s="11" t="str">
        <f t="shared" ref="E180" si="1206">IF(B180="","",(IF($B180&lt;&gt;0,"Exempt - Headcount")))</f>
        <v>Exempt - Headcount</v>
      </c>
      <c r="F180" s="11">
        <f t="shared" ca="1" si="939"/>
        <v>2016</v>
      </c>
      <c r="G180" s="11" t="str">
        <f t="shared" si="925"/>
        <v>004190</v>
      </c>
      <c r="H180" s="13">
        <f t="shared" ref="H180" si="1207">IF(G180="","",(IF($C180=0,0,$C180)))</f>
        <v>4</v>
      </c>
      <c r="I180" s="13">
        <f t="shared" ref="I180" si="1208">IF(H180="","",(IF($C180=0,0,$C180)))</f>
        <v>4</v>
      </c>
      <c r="J180" s="13">
        <f t="shared" ref="J180" si="1209">IF(I180="","",(IF($C180=0,0,$C180)))</f>
        <v>4</v>
      </c>
      <c r="K180" s="13">
        <f t="shared" ref="K180" si="1210">IF(J180="","",(IF($C180=0,0,$C180)))</f>
        <v>4</v>
      </c>
      <c r="L180" s="13">
        <f t="shared" ref="L180" si="1211">IF(K180="","",(IF($C180=0,0,$C180)))</f>
        <v>4</v>
      </c>
      <c r="M180" s="13">
        <f t="shared" ref="M180" si="1212">IF(L180="","",(IF($C180=0,0,$C180)))</f>
        <v>4</v>
      </c>
      <c r="N180" s="13">
        <f t="shared" ref="N180" si="1213">IF(M180="","",(IF($C180=0,0,$C180)))</f>
        <v>4</v>
      </c>
      <c r="O180" s="13">
        <f t="shared" ref="O180" si="1214">IF(N180="","",(IF($C180=0,0,$C180)))</f>
        <v>4</v>
      </c>
      <c r="P180" s="13">
        <f t="shared" ref="P180" si="1215">IF(O180="","",(IF($C180=0,0,$C180)))</f>
        <v>4</v>
      </c>
      <c r="Q180" s="13">
        <f t="shared" ref="Q180" si="1216">IF(P180="","",(IF($C180=0,0,$C180)))</f>
        <v>4</v>
      </c>
      <c r="R180" s="13">
        <f t="shared" ref="R180" si="1217">IF(Q180="","",(IF($C180=0,0,$C180)))</f>
        <v>4</v>
      </c>
      <c r="S180" s="13">
        <f t="shared" ref="S180" si="1218">IF(R180="","",(IF($C180=0,0,$C180)))</f>
        <v>4</v>
      </c>
    </row>
    <row r="181" spans="1:19" x14ac:dyDescent="0.25">
      <c r="A181" s="2" t="s">
        <v>64</v>
      </c>
      <c r="B181" s="6" t="s">
        <v>92</v>
      </c>
      <c r="C181" s="4">
        <v>49.621274250000006</v>
      </c>
      <c r="E181" s="10" t="str">
        <f t="shared" ref="E181" si="1219">IF(B181="","",(IF($B181&lt;&gt;0,"Exempt - Avg Hourly Rate")))</f>
        <v>Exempt - Avg Hourly Rate</v>
      </c>
      <c r="F181" s="11">
        <f t="shared" ca="1" si="939"/>
        <v>2016</v>
      </c>
      <c r="G181" s="11" t="str">
        <f t="shared" si="925"/>
        <v>004190</v>
      </c>
      <c r="H181" s="12">
        <f t="shared" ref="H181" si="1220">IF(G181="","",(IF(C181=0,0,C181)*$G$4*$H$4*$I$4*$J$4))</f>
        <v>49.621274250000006</v>
      </c>
      <c r="I181" s="12">
        <f t="shared" ref="I181" si="1221">IF(H181="","",(+H181))</f>
        <v>49.621274250000006</v>
      </c>
      <c r="J181" s="12">
        <f t="shared" ref="J181" si="1222">IF(I181="","",(+I181*$J$6))</f>
        <v>51.109912477500011</v>
      </c>
      <c r="K181" s="12">
        <f t="shared" ref="K181" si="1223">IF(J181="","",+J181)</f>
        <v>51.109912477500011</v>
      </c>
      <c r="L181" s="12">
        <f t="shared" ref="L181" si="1224">IF(K181="","",+K181)</f>
        <v>51.109912477500011</v>
      </c>
      <c r="M181" s="12">
        <f t="shared" ref="M181" si="1225">IF(L181="","",+L181)</f>
        <v>51.109912477500011</v>
      </c>
      <c r="N181" s="12">
        <f t="shared" ref="N181" si="1226">IF(M181="","",+M181)</f>
        <v>51.109912477500011</v>
      </c>
      <c r="O181" s="12">
        <f t="shared" ref="O181" si="1227">IF(N181="","",+N181)</f>
        <v>51.109912477500011</v>
      </c>
      <c r="P181" s="12">
        <f t="shared" ref="P181" si="1228">IF(O181="","",+O181)</f>
        <v>51.109912477500011</v>
      </c>
      <c r="Q181" s="12">
        <f t="shared" ref="Q181" si="1229">IF(P181="","",+P181)</f>
        <v>51.109912477500011</v>
      </c>
      <c r="R181" s="12">
        <f t="shared" ref="R181" si="1230">IF(Q181="","",+Q181)</f>
        <v>51.109912477500011</v>
      </c>
      <c r="S181" s="12">
        <f t="shared" ref="S181" si="1231">IF(R181="","",+R181)</f>
        <v>51.109912477500011</v>
      </c>
    </row>
    <row r="182" spans="1:19" x14ac:dyDescent="0.25">
      <c r="A182" s="2" t="s">
        <v>64</v>
      </c>
      <c r="B182" s="9" t="s">
        <v>94</v>
      </c>
      <c r="C182" s="4">
        <v>680</v>
      </c>
      <c r="D182" s="34"/>
      <c r="E182" s="10" t="str">
        <f t="shared" ref="E182" si="1232">IF(B182="","",(IF($B182&lt;&gt;0,"Exempt - Vacation Hours")))</f>
        <v>Exempt - Vacation Hours</v>
      </c>
      <c r="F182" s="11">
        <f t="shared" ca="1" si="939"/>
        <v>2016</v>
      </c>
      <c r="G182" s="11" t="str">
        <f t="shared" si="925"/>
        <v>004190</v>
      </c>
      <c r="H182" s="33">
        <f>IF(G182="","",($C182*'VACSICK EST'!C$50))</f>
        <v>28.776602354412777</v>
      </c>
      <c r="I182" s="33">
        <f>IF(H182="","",($C182*'VACSICK EST'!D$50))</f>
        <v>30.665234762357379</v>
      </c>
      <c r="J182" s="33">
        <f>IF(I182="","",($C182*'VACSICK EST'!E$50))</f>
        <v>32.55386717030197</v>
      </c>
      <c r="K182" s="33">
        <f>IF(J182="","",($C182*'VACSICK EST'!F$50))</f>
        <v>47.328288750910367</v>
      </c>
      <c r="L182" s="33">
        <f>IF(K182="","",($C182*'VACSICK EST'!G$50))</f>
        <v>59.121189303510228</v>
      </c>
      <c r="M182" s="33">
        <f>IF(L182="","",($C182*'VACSICK EST'!H$50))</f>
        <v>66.788757082371532</v>
      </c>
      <c r="N182" s="33">
        <f>IF(M182="","",($C182*'VACSICK EST'!I$50))</f>
        <v>77.29682800278151</v>
      </c>
      <c r="O182" s="33">
        <f>IF(N182="","",($C182*'VACSICK EST'!J$50))</f>
        <v>52.328827772360128</v>
      </c>
      <c r="P182" s="33">
        <f>IF(O182="","",($C182*'VACSICK EST'!K$50))</f>
        <v>46.592981200083933</v>
      </c>
      <c r="Q182" s="33">
        <f>IF(P182="","",($C182*'VACSICK EST'!L$50))</f>
        <v>61.498347960976496</v>
      </c>
      <c r="R182" s="33">
        <f>IF(Q182="","",($C182*'VACSICK EST'!M$50))</f>
        <v>58.961145194274032</v>
      </c>
      <c r="S182" s="33">
        <f>IF(R182="","",($C182*'VACSICK EST'!N$50))</f>
        <v>118.08793044565964</v>
      </c>
    </row>
    <row r="183" spans="1:19" x14ac:dyDescent="0.25">
      <c r="A183" s="2" t="s">
        <v>64</v>
      </c>
      <c r="B183" s="9" t="s">
        <v>95</v>
      </c>
      <c r="C183" s="4">
        <v>160</v>
      </c>
      <c r="E183" s="10" t="str">
        <f t="shared" ref="E183" si="1233">IF(B183="","",(IF($B183&lt;&gt;0,"Exempt - Sick Time Hours")))</f>
        <v>Exempt - Sick Time Hours</v>
      </c>
      <c r="F183" s="11">
        <f t="shared" ca="1" si="939"/>
        <v>2016</v>
      </c>
      <c r="G183" s="11" t="str">
        <f t="shared" si="925"/>
        <v>004190</v>
      </c>
      <c r="H183" s="33">
        <f>IF(G183="","",($C183*'VACSICK EST'!C$30))</f>
        <v>20.08251915948993</v>
      </c>
      <c r="I183" s="33">
        <f>IF(H183="","",($C183*'VACSICK EST'!D$30))</f>
        <v>17.301851438158501</v>
      </c>
      <c r="J183" s="33">
        <f>IF(I183="","",($C183*'VACSICK EST'!E$30))</f>
        <v>15.946531231906194</v>
      </c>
      <c r="K183" s="33">
        <f>IF(J183="","",($C183*'VACSICK EST'!F$30))</f>
        <v>14.1250917512754</v>
      </c>
      <c r="L183" s="33">
        <f>IF(K183="","",($C183*'VACSICK EST'!G$30))</f>
        <v>11.712796852418359</v>
      </c>
      <c r="M183" s="33">
        <f>IF(L183="","",($C183*'VACSICK EST'!H$30))</f>
        <v>10.871739695362969</v>
      </c>
      <c r="N183" s="33">
        <f>IF(M183="","",($C183*'VACSICK EST'!I$30))</f>
        <v>11.658088017397411</v>
      </c>
      <c r="O183" s="33">
        <f>IF(N183="","",($C183*'VACSICK EST'!J$30))</f>
        <v>12.52978212206453</v>
      </c>
      <c r="P183" s="33">
        <f>IF(O183="","",($C183*'VACSICK EST'!K$30))</f>
        <v>11.560341565493315</v>
      </c>
      <c r="Q183" s="33">
        <f>IF(P183="","",($C183*'VACSICK EST'!L$30))</f>
        <v>11.423934203507748</v>
      </c>
      <c r="R183" s="33">
        <f>IF(Q183="","",($C183*'VACSICK EST'!M$30))</f>
        <v>10.649257099611111</v>
      </c>
      <c r="S183" s="33">
        <f>IF(R183="","",($C183*'VACSICK EST'!N$30))</f>
        <v>12.138066863314535</v>
      </c>
    </row>
    <row r="184" spans="1:19" x14ac:dyDescent="0.25">
      <c r="A184" s="2" t="s">
        <v>65</v>
      </c>
      <c r="B184" s="9" t="s">
        <v>93</v>
      </c>
      <c r="C184" s="4">
        <v>1</v>
      </c>
      <c r="E184" s="11" t="str">
        <f t="shared" ref="E184" si="1234">IF(B184="","",(IF($B184&lt;&gt;0,"Exempt - Headcount")))</f>
        <v>Exempt - Headcount</v>
      </c>
      <c r="F184" s="11">
        <f t="shared" ca="1" si="939"/>
        <v>2016</v>
      </c>
      <c r="G184" s="11" t="str">
        <f t="shared" si="925"/>
        <v>004210</v>
      </c>
      <c r="H184" s="13">
        <f t="shared" ref="H184" si="1235">IF(G184="","",(IF($C184=0,0,$C184)))</f>
        <v>1</v>
      </c>
      <c r="I184" s="13">
        <f t="shared" ref="I184" si="1236">IF(H184="","",(IF($C184=0,0,$C184)))</f>
        <v>1</v>
      </c>
      <c r="J184" s="13">
        <f t="shared" ref="J184" si="1237">IF(I184="","",(IF($C184=0,0,$C184)))</f>
        <v>1</v>
      </c>
      <c r="K184" s="13">
        <f t="shared" ref="K184" si="1238">IF(J184="","",(IF($C184=0,0,$C184)))</f>
        <v>1</v>
      </c>
      <c r="L184" s="13">
        <f t="shared" ref="L184" si="1239">IF(K184="","",(IF($C184=0,0,$C184)))</f>
        <v>1</v>
      </c>
      <c r="M184" s="13">
        <f t="shared" ref="M184" si="1240">IF(L184="","",(IF($C184=0,0,$C184)))</f>
        <v>1</v>
      </c>
      <c r="N184" s="13">
        <f t="shared" ref="N184" si="1241">IF(M184="","",(IF($C184=0,0,$C184)))</f>
        <v>1</v>
      </c>
      <c r="O184" s="13">
        <f t="shared" ref="O184" si="1242">IF(N184="","",(IF($C184=0,0,$C184)))</f>
        <v>1</v>
      </c>
      <c r="P184" s="13">
        <f t="shared" ref="P184" si="1243">IF(O184="","",(IF($C184=0,0,$C184)))</f>
        <v>1</v>
      </c>
      <c r="Q184" s="13">
        <f t="shared" ref="Q184" si="1244">IF(P184="","",(IF($C184=0,0,$C184)))</f>
        <v>1</v>
      </c>
      <c r="R184" s="13">
        <f t="shared" ref="R184" si="1245">IF(Q184="","",(IF($C184=0,0,$C184)))</f>
        <v>1</v>
      </c>
      <c r="S184" s="13">
        <f t="shared" ref="S184" si="1246">IF(R184="","",(IF($C184=0,0,$C184)))</f>
        <v>1</v>
      </c>
    </row>
    <row r="185" spans="1:19" x14ac:dyDescent="0.25">
      <c r="A185" s="2" t="s">
        <v>65</v>
      </c>
      <c r="B185" s="6" t="s">
        <v>92</v>
      </c>
      <c r="C185" s="4">
        <v>44.927404000000003</v>
      </c>
      <c r="E185" s="10" t="str">
        <f t="shared" ref="E185" si="1247">IF(B185="","",(IF($B185&lt;&gt;0,"Exempt - Avg Hourly Rate")))</f>
        <v>Exempt - Avg Hourly Rate</v>
      </c>
      <c r="F185" s="11">
        <f t="shared" ca="1" si="939"/>
        <v>2016</v>
      </c>
      <c r="G185" s="11" t="str">
        <f t="shared" si="925"/>
        <v>004210</v>
      </c>
      <c r="H185" s="12">
        <f t="shared" ref="H185" si="1248">IF(G185="","",(IF(C185=0,0,C185)*$G$4*$H$4*$I$4*$J$4))</f>
        <v>44.927404000000003</v>
      </c>
      <c r="I185" s="12">
        <f t="shared" ref="I185" si="1249">IF(H185="","",(+H185))</f>
        <v>44.927404000000003</v>
      </c>
      <c r="J185" s="12">
        <f t="shared" ref="J185" si="1250">IF(I185="","",(+I185*$J$6))</f>
        <v>46.275226120000006</v>
      </c>
      <c r="K185" s="12">
        <f t="shared" ref="K185" si="1251">IF(J185="","",+J185)</f>
        <v>46.275226120000006</v>
      </c>
      <c r="L185" s="12">
        <f t="shared" ref="L185" si="1252">IF(K185="","",+K185)</f>
        <v>46.275226120000006</v>
      </c>
      <c r="M185" s="12">
        <f t="shared" ref="M185" si="1253">IF(L185="","",+L185)</f>
        <v>46.275226120000006</v>
      </c>
      <c r="N185" s="12">
        <f t="shared" ref="N185" si="1254">IF(M185="","",+M185)</f>
        <v>46.275226120000006</v>
      </c>
      <c r="O185" s="12">
        <f t="shared" ref="O185" si="1255">IF(N185="","",+N185)</f>
        <v>46.275226120000006</v>
      </c>
      <c r="P185" s="12">
        <f t="shared" ref="P185" si="1256">IF(O185="","",+O185)</f>
        <v>46.275226120000006</v>
      </c>
      <c r="Q185" s="12">
        <f t="shared" ref="Q185" si="1257">IF(P185="","",+P185)</f>
        <v>46.275226120000006</v>
      </c>
      <c r="R185" s="12">
        <f t="shared" ref="R185" si="1258">IF(Q185="","",+Q185)</f>
        <v>46.275226120000006</v>
      </c>
      <c r="S185" s="12">
        <f t="shared" ref="S185" si="1259">IF(R185="","",+R185)</f>
        <v>46.275226120000006</v>
      </c>
    </row>
    <row r="186" spans="1:19" x14ac:dyDescent="0.25">
      <c r="A186" s="2" t="s">
        <v>65</v>
      </c>
      <c r="B186" s="9" t="s">
        <v>94</v>
      </c>
      <c r="C186" s="4">
        <v>200</v>
      </c>
      <c r="D186" s="34"/>
      <c r="E186" s="10" t="str">
        <f t="shared" ref="E186" si="1260">IF(B186="","",(IF($B186&lt;&gt;0,"Exempt - Vacation Hours")))</f>
        <v>Exempt - Vacation Hours</v>
      </c>
      <c r="F186" s="11">
        <f t="shared" ca="1" si="939"/>
        <v>2016</v>
      </c>
      <c r="G186" s="11" t="str">
        <f t="shared" si="925"/>
        <v>004210</v>
      </c>
      <c r="H186" s="33">
        <f>IF(G186="","",($C186*'VACSICK EST'!C$50))</f>
        <v>8.4637065748272864</v>
      </c>
      <c r="I186" s="33">
        <f>IF(H186="","",($C186*'VACSICK EST'!D$50))</f>
        <v>9.019186694810994</v>
      </c>
      <c r="J186" s="33">
        <f>IF(I186="","",($C186*'VACSICK EST'!E$50))</f>
        <v>9.5746668147946981</v>
      </c>
      <c r="K186" s="33">
        <f>IF(J186="","",($C186*'VACSICK EST'!F$50))</f>
        <v>13.920084926738344</v>
      </c>
      <c r="L186" s="33">
        <f>IF(K186="","",($C186*'VACSICK EST'!G$50))</f>
        <v>17.388585089267714</v>
      </c>
      <c r="M186" s="33">
        <f>IF(L186="","",($C186*'VACSICK EST'!H$50))</f>
        <v>19.643752083050451</v>
      </c>
      <c r="N186" s="33">
        <f>IF(M186="","",($C186*'VACSICK EST'!I$50))</f>
        <v>22.73436117728868</v>
      </c>
      <c r="O186" s="33">
        <f>IF(N186="","",($C186*'VACSICK EST'!J$50))</f>
        <v>15.390831697752979</v>
      </c>
      <c r="P186" s="33">
        <f>IF(O186="","",($C186*'VACSICK EST'!K$50))</f>
        <v>13.703818000024686</v>
      </c>
      <c r="Q186" s="33">
        <f>IF(P186="","",($C186*'VACSICK EST'!L$50))</f>
        <v>18.087749400287205</v>
      </c>
      <c r="R186" s="33">
        <f>IF(Q186="","",($C186*'VACSICK EST'!M$50))</f>
        <v>17.34151329243354</v>
      </c>
      <c r="S186" s="33">
        <f>IF(R186="","",($C186*'VACSICK EST'!N$50))</f>
        <v>34.731744248723423</v>
      </c>
    </row>
    <row r="187" spans="1:19" x14ac:dyDescent="0.25">
      <c r="A187" s="2" t="s">
        <v>65</v>
      </c>
      <c r="B187" s="9" t="s">
        <v>95</v>
      </c>
      <c r="C187" s="4">
        <v>40</v>
      </c>
      <c r="E187" s="10" t="str">
        <f t="shared" ref="E187" si="1261">IF(B187="","",(IF($B187&lt;&gt;0,"Exempt - Sick Time Hours")))</f>
        <v>Exempt - Sick Time Hours</v>
      </c>
      <c r="F187" s="11">
        <f t="shared" ca="1" si="939"/>
        <v>2016</v>
      </c>
      <c r="G187" s="11" t="str">
        <f t="shared" si="925"/>
        <v>004210</v>
      </c>
      <c r="H187" s="33">
        <f>IF(G187="","",($C187*'VACSICK EST'!C$30))</f>
        <v>5.0206297898724825</v>
      </c>
      <c r="I187" s="33">
        <f>IF(H187="","",($C187*'VACSICK EST'!D$30))</f>
        <v>4.3254628595396252</v>
      </c>
      <c r="J187" s="33">
        <f>IF(I187="","",($C187*'VACSICK EST'!E$30))</f>
        <v>3.9866328079765485</v>
      </c>
      <c r="K187" s="33">
        <f>IF(J187="","",($C187*'VACSICK EST'!F$30))</f>
        <v>3.5312729378188501</v>
      </c>
      <c r="L187" s="33">
        <f>IF(K187="","",($C187*'VACSICK EST'!G$30))</f>
        <v>2.9281992131045897</v>
      </c>
      <c r="M187" s="33">
        <f>IF(L187="","",($C187*'VACSICK EST'!H$30))</f>
        <v>2.7179349238407422</v>
      </c>
      <c r="N187" s="33">
        <f>IF(M187="","",($C187*'VACSICK EST'!I$30))</f>
        <v>2.9145220043493527</v>
      </c>
      <c r="O187" s="33">
        <f>IF(N187="","",($C187*'VACSICK EST'!J$30))</f>
        <v>3.1324455305161325</v>
      </c>
      <c r="P187" s="33">
        <f>IF(O187="","",($C187*'VACSICK EST'!K$30))</f>
        <v>2.8900853913733289</v>
      </c>
      <c r="Q187" s="33">
        <f>IF(P187="","",($C187*'VACSICK EST'!L$30))</f>
        <v>2.8559835508769371</v>
      </c>
      <c r="R187" s="33">
        <f>IF(Q187="","",($C187*'VACSICK EST'!M$30))</f>
        <v>2.6623142749027777</v>
      </c>
      <c r="S187" s="33">
        <f>IF(R187="","",($C187*'VACSICK EST'!N$30))</f>
        <v>3.0345167158286337</v>
      </c>
    </row>
    <row r="188" spans="1:19" x14ac:dyDescent="0.25">
      <c r="A188" s="2" t="s">
        <v>67</v>
      </c>
      <c r="B188" s="9" t="s">
        <v>93</v>
      </c>
      <c r="C188" s="4">
        <v>1</v>
      </c>
      <c r="E188" s="11" t="str">
        <f t="shared" ref="E188" si="1262">IF(B188="","",(IF($B188&lt;&gt;0,"Exempt - Headcount")))</f>
        <v>Exempt - Headcount</v>
      </c>
      <c r="F188" s="11">
        <f t="shared" ca="1" si="939"/>
        <v>2016</v>
      </c>
      <c r="G188" s="11" t="str">
        <f t="shared" si="925"/>
        <v>004270</v>
      </c>
      <c r="H188" s="13">
        <f t="shared" ref="H188" si="1263">IF(G188="","",(IF($C188=0,0,$C188)))</f>
        <v>1</v>
      </c>
      <c r="I188" s="13">
        <f t="shared" ref="I188" si="1264">IF(H188="","",(IF($C188=0,0,$C188)))</f>
        <v>1</v>
      </c>
      <c r="J188" s="13">
        <f t="shared" ref="J188" si="1265">IF(I188="","",(IF($C188=0,0,$C188)))</f>
        <v>1</v>
      </c>
      <c r="K188" s="13">
        <f t="shared" ref="K188" si="1266">IF(J188="","",(IF($C188=0,0,$C188)))</f>
        <v>1</v>
      </c>
      <c r="L188" s="13">
        <f t="shared" ref="L188" si="1267">IF(K188="","",(IF($C188=0,0,$C188)))</f>
        <v>1</v>
      </c>
      <c r="M188" s="13">
        <f t="shared" ref="M188" si="1268">IF(L188="","",(IF($C188=0,0,$C188)))</f>
        <v>1</v>
      </c>
      <c r="N188" s="13">
        <f t="shared" ref="N188" si="1269">IF(M188="","",(IF($C188=0,0,$C188)))</f>
        <v>1</v>
      </c>
      <c r="O188" s="13">
        <f t="shared" ref="O188" si="1270">IF(N188="","",(IF($C188=0,0,$C188)))</f>
        <v>1</v>
      </c>
      <c r="P188" s="13">
        <f t="shared" ref="P188" si="1271">IF(O188="","",(IF($C188=0,0,$C188)))</f>
        <v>1</v>
      </c>
      <c r="Q188" s="13">
        <f t="shared" ref="Q188" si="1272">IF(P188="","",(IF($C188=0,0,$C188)))</f>
        <v>1</v>
      </c>
      <c r="R188" s="13">
        <f t="shared" ref="R188" si="1273">IF(Q188="","",(IF($C188=0,0,$C188)))</f>
        <v>1</v>
      </c>
      <c r="S188" s="13">
        <f t="shared" ref="S188" si="1274">IF(R188="","",(IF($C188=0,0,$C188)))</f>
        <v>1</v>
      </c>
    </row>
    <row r="189" spans="1:19" x14ac:dyDescent="0.25">
      <c r="A189" s="2" t="s">
        <v>67</v>
      </c>
      <c r="B189" s="6" t="s">
        <v>92</v>
      </c>
      <c r="C189" s="4">
        <v>45.144230999999998</v>
      </c>
      <c r="E189" s="10" t="str">
        <f t="shared" ref="E189" si="1275">IF(B189="","",(IF($B189&lt;&gt;0,"Exempt - Avg Hourly Rate")))</f>
        <v>Exempt - Avg Hourly Rate</v>
      </c>
      <c r="F189" s="11">
        <f t="shared" ca="1" si="939"/>
        <v>2016</v>
      </c>
      <c r="G189" s="11" t="str">
        <f t="shared" si="925"/>
        <v>004270</v>
      </c>
      <c r="H189" s="12">
        <f t="shared" ref="H189" si="1276">IF(G189="","",(IF(C189=0,0,C189)*$G$4*$H$4*$I$4*$J$4))</f>
        <v>45.144230999999998</v>
      </c>
      <c r="I189" s="12">
        <f t="shared" ref="I189" si="1277">IF(H189="","",(+H189))</f>
        <v>45.144230999999998</v>
      </c>
      <c r="J189" s="12">
        <f t="shared" ref="J189" si="1278">IF(I189="","",(+I189*$J$6))</f>
        <v>46.498557929999997</v>
      </c>
      <c r="K189" s="12">
        <f t="shared" ref="K189" si="1279">IF(J189="","",+J189)</f>
        <v>46.498557929999997</v>
      </c>
      <c r="L189" s="12">
        <f t="shared" ref="L189" si="1280">IF(K189="","",+K189)</f>
        <v>46.498557929999997</v>
      </c>
      <c r="M189" s="12">
        <f t="shared" ref="M189" si="1281">IF(L189="","",+L189)</f>
        <v>46.498557929999997</v>
      </c>
      <c r="N189" s="12">
        <f t="shared" ref="N189" si="1282">IF(M189="","",+M189)</f>
        <v>46.498557929999997</v>
      </c>
      <c r="O189" s="12">
        <f t="shared" ref="O189" si="1283">IF(N189="","",+N189)</f>
        <v>46.498557929999997</v>
      </c>
      <c r="P189" s="12">
        <f t="shared" ref="P189" si="1284">IF(O189="","",+O189)</f>
        <v>46.498557929999997</v>
      </c>
      <c r="Q189" s="12">
        <f t="shared" ref="Q189" si="1285">IF(P189="","",+P189)</f>
        <v>46.498557929999997</v>
      </c>
      <c r="R189" s="12">
        <f t="shared" ref="R189" si="1286">IF(Q189="","",+Q189)</f>
        <v>46.498557929999997</v>
      </c>
      <c r="S189" s="12">
        <f t="shared" ref="S189" si="1287">IF(R189="","",+R189)</f>
        <v>46.498557929999997</v>
      </c>
    </row>
    <row r="190" spans="1:19" x14ac:dyDescent="0.25">
      <c r="A190" s="2" t="s">
        <v>67</v>
      </c>
      <c r="B190" s="9" t="s">
        <v>94</v>
      </c>
      <c r="C190" s="4">
        <v>200</v>
      </c>
      <c r="D190" s="34"/>
      <c r="E190" s="10" t="str">
        <f t="shared" ref="E190" si="1288">IF(B190="","",(IF($B190&lt;&gt;0,"Exempt - Vacation Hours")))</f>
        <v>Exempt - Vacation Hours</v>
      </c>
      <c r="F190" s="11">
        <f t="shared" ca="1" si="939"/>
        <v>2016</v>
      </c>
      <c r="G190" s="11" t="str">
        <f t="shared" si="925"/>
        <v>004270</v>
      </c>
      <c r="H190" s="33">
        <f>IF(G190="","",($C190*'VACSICK EST'!C$50))</f>
        <v>8.4637065748272864</v>
      </c>
      <c r="I190" s="33">
        <f>IF(H190="","",($C190*'VACSICK EST'!D$50))</f>
        <v>9.019186694810994</v>
      </c>
      <c r="J190" s="33">
        <f>IF(I190="","",($C190*'VACSICK EST'!E$50))</f>
        <v>9.5746668147946981</v>
      </c>
      <c r="K190" s="33">
        <f>IF(J190="","",($C190*'VACSICK EST'!F$50))</f>
        <v>13.920084926738344</v>
      </c>
      <c r="L190" s="33">
        <f>IF(K190="","",($C190*'VACSICK EST'!G$50))</f>
        <v>17.388585089267714</v>
      </c>
      <c r="M190" s="33">
        <f>IF(L190="","",($C190*'VACSICK EST'!H$50))</f>
        <v>19.643752083050451</v>
      </c>
      <c r="N190" s="33">
        <f>IF(M190="","",($C190*'VACSICK EST'!I$50))</f>
        <v>22.73436117728868</v>
      </c>
      <c r="O190" s="33">
        <f>IF(N190="","",($C190*'VACSICK EST'!J$50))</f>
        <v>15.390831697752979</v>
      </c>
      <c r="P190" s="33">
        <f>IF(O190="","",($C190*'VACSICK EST'!K$50))</f>
        <v>13.703818000024686</v>
      </c>
      <c r="Q190" s="33">
        <f>IF(P190="","",($C190*'VACSICK EST'!L$50))</f>
        <v>18.087749400287205</v>
      </c>
      <c r="R190" s="33">
        <f>IF(Q190="","",($C190*'VACSICK EST'!M$50))</f>
        <v>17.34151329243354</v>
      </c>
      <c r="S190" s="33">
        <f>IF(R190="","",($C190*'VACSICK EST'!N$50))</f>
        <v>34.731744248723423</v>
      </c>
    </row>
    <row r="191" spans="1:19" x14ac:dyDescent="0.25">
      <c r="A191" s="2" t="s">
        <v>67</v>
      </c>
      <c r="B191" s="9" t="s">
        <v>95</v>
      </c>
      <c r="C191" s="4">
        <v>40</v>
      </c>
      <c r="E191" s="10" t="str">
        <f t="shared" ref="E191" si="1289">IF(B191="","",(IF($B191&lt;&gt;0,"Exempt - Sick Time Hours")))</f>
        <v>Exempt - Sick Time Hours</v>
      </c>
      <c r="F191" s="11">
        <f t="shared" ca="1" si="939"/>
        <v>2016</v>
      </c>
      <c r="G191" s="11" t="str">
        <f t="shared" si="925"/>
        <v>004270</v>
      </c>
      <c r="H191" s="33">
        <f>IF(G191="","",($C191*'VACSICK EST'!C$30))</f>
        <v>5.0206297898724825</v>
      </c>
      <c r="I191" s="33">
        <f>IF(H191="","",($C191*'VACSICK EST'!D$30))</f>
        <v>4.3254628595396252</v>
      </c>
      <c r="J191" s="33">
        <f>IF(I191="","",($C191*'VACSICK EST'!E$30))</f>
        <v>3.9866328079765485</v>
      </c>
      <c r="K191" s="33">
        <f>IF(J191="","",($C191*'VACSICK EST'!F$30))</f>
        <v>3.5312729378188501</v>
      </c>
      <c r="L191" s="33">
        <f>IF(K191="","",($C191*'VACSICK EST'!G$30))</f>
        <v>2.9281992131045897</v>
      </c>
      <c r="M191" s="33">
        <f>IF(L191="","",($C191*'VACSICK EST'!H$30))</f>
        <v>2.7179349238407422</v>
      </c>
      <c r="N191" s="33">
        <f>IF(M191="","",($C191*'VACSICK EST'!I$30))</f>
        <v>2.9145220043493527</v>
      </c>
      <c r="O191" s="33">
        <f>IF(N191="","",($C191*'VACSICK EST'!J$30))</f>
        <v>3.1324455305161325</v>
      </c>
      <c r="P191" s="33">
        <f>IF(O191="","",($C191*'VACSICK EST'!K$30))</f>
        <v>2.8900853913733289</v>
      </c>
      <c r="Q191" s="33">
        <f>IF(P191="","",($C191*'VACSICK EST'!L$30))</f>
        <v>2.8559835508769371</v>
      </c>
      <c r="R191" s="33">
        <f>IF(Q191="","",($C191*'VACSICK EST'!M$30))</f>
        <v>2.6623142749027777</v>
      </c>
      <c r="S191" s="33">
        <f>IF(R191="","",($C191*'VACSICK EST'!N$30))</f>
        <v>3.0345167158286337</v>
      </c>
    </row>
    <row r="192" spans="1:19" x14ac:dyDescent="0.25">
      <c r="A192" s="2" t="s">
        <v>68</v>
      </c>
      <c r="B192" s="9" t="s">
        <v>93</v>
      </c>
      <c r="C192" s="4">
        <v>1</v>
      </c>
      <c r="E192" s="11" t="str">
        <f t="shared" ref="E192" si="1290">IF(B192="","",(IF($B192&lt;&gt;0,"Exempt - Headcount")))</f>
        <v>Exempt - Headcount</v>
      </c>
      <c r="F192" s="11">
        <f t="shared" ca="1" si="939"/>
        <v>2016</v>
      </c>
      <c r="G192" s="11" t="str">
        <f t="shared" si="925"/>
        <v>004280</v>
      </c>
      <c r="H192" s="13">
        <f t="shared" ref="H192" si="1291">IF(G192="","",(IF($C192=0,0,$C192)))</f>
        <v>1</v>
      </c>
      <c r="I192" s="13">
        <f t="shared" ref="I192" si="1292">IF(H192="","",(IF($C192=0,0,$C192)))</f>
        <v>1</v>
      </c>
      <c r="J192" s="13">
        <f t="shared" ref="J192" si="1293">IF(I192="","",(IF($C192=0,0,$C192)))</f>
        <v>1</v>
      </c>
      <c r="K192" s="13">
        <f t="shared" ref="K192" si="1294">IF(J192="","",(IF($C192=0,0,$C192)))</f>
        <v>1</v>
      </c>
      <c r="L192" s="13">
        <f t="shared" ref="L192" si="1295">IF(K192="","",(IF($C192=0,0,$C192)))</f>
        <v>1</v>
      </c>
      <c r="M192" s="13">
        <f t="shared" ref="M192" si="1296">IF(L192="","",(IF($C192=0,0,$C192)))</f>
        <v>1</v>
      </c>
      <c r="N192" s="13">
        <f t="shared" ref="N192" si="1297">IF(M192="","",(IF($C192=0,0,$C192)))</f>
        <v>1</v>
      </c>
      <c r="O192" s="13">
        <f t="shared" ref="O192" si="1298">IF(N192="","",(IF($C192=0,0,$C192)))</f>
        <v>1</v>
      </c>
      <c r="P192" s="13">
        <f t="shared" ref="P192" si="1299">IF(O192="","",(IF($C192=0,0,$C192)))</f>
        <v>1</v>
      </c>
      <c r="Q192" s="13">
        <f t="shared" ref="Q192" si="1300">IF(P192="","",(IF($C192=0,0,$C192)))</f>
        <v>1</v>
      </c>
      <c r="R192" s="13">
        <f t="shared" ref="R192" si="1301">IF(Q192="","",(IF($C192=0,0,$C192)))</f>
        <v>1</v>
      </c>
      <c r="S192" s="13">
        <f t="shared" ref="S192" si="1302">IF(R192="","",(IF($C192=0,0,$C192)))</f>
        <v>1</v>
      </c>
    </row>
    <row r="193" spans="1:19" x14ac:dyDescent="0.25">
      <c r="A193" s="2" t="s">
        <v>68</v>
      </c>
      <c r="B193" s="6" t="s">
        <v>92</v>
      </c>
      <c r="C193" s="4">
        <v>43.087018999999998</v>
      </c>
      <c r="E193" s="10" t="str">
        <f t="shared" ref="E193" si="1303">IF(B193="","",(IF($B193&lt;&gt;0,"Exempt - Avg Hourly Rate")))</f>
        <v>Exempt - Avg Hourly Rate</v>
      </c>
      <c r="F193" s="11">
        <f t="shared" ca="1" si="939"/>
        <v>2016</v>
      </c>
      <c r="G193" s="11" t="str">
        <f t="shared" si="925"/>
        <v>004280</v>
      </c>
      <c r="H193" s="12">
        <f t="shared" ref="H193" si="1304">IF(G193="","",(IF(C193=0,0,C193)*$G$4*$H$4*$I$4*$J$4))</f>
        <v>43.087018999999998</v>
      </c>
      <c r="I193" s="12">
        <f t="shared" ref="I193" si="1305">IF(H193="","",(+H193))</f>
        <v>43.087018999999998</v>
      </c>
      <c r="J193" s="12">
        <f t="shared" ref="J193" si="1306">IF(I193="","",(+I193*$J$6))</f>
        <v>44.379629569999999</v>
      </c>
      <c r="K193" s="12">
        <f t="shared" ref="K193" si="1307">IF(J193="","",+J193)</f>
        <v>44.379629569999999</v>
      </c>
      <c r="L193" s="12">
        <f t="shared" ref="L193" si="1308">IF(K193="","",+K193)</f>
        <v>44.379629569999999</v>
      </c>
      <c r="M193" s="12">
        <f t="shared" ref="M193" si="1309">IF(L193="","",+L193)</f>
        <v>44.379629569999999</v>
      </c>
      <c r="N193" s="12">
        <f t="shared" ref="N193" si="1310">IF(M193="","",+M193)</f>
        <v>44.379629569999999</v>
      </c>
      <c r="O193" s="12">
        <f t="shared" ref="O193" si="1311">IF(N193="","",+N193)</f>
        <v>44.379629569999999</v>
      </c>
      <c r="P193" s="12">
        <f t="shared" ref="P193" si="1312">IF(O193="","",+O193)</f>
        <v>44.379629569999999</v>
      </c>
      <c r="Q193" s="12">
        <f t="shared" ref="Q193" si="1313">IF(P193="","",+P193)</f>
        <v>44.379629569999999</v>
      </c>
      <c r="R193" s="12">
        <f t="shared" ref="R193" si="1314">IF(Q193="","",+Q193)</f>
        <v>44.379629569999999</v>
      </c>
      <c r="S193" s="12">
        <f t="shared" ref="S193" si="1315">IF(R193="","",+R193)</f>
        <v>44.379629569999999</v>
      </c>
    </row>
    <row r="194" spans="1:19" x14ac:dyDescent="0.25">
      <c r="A194" s="2" t="s">
        <v>68</v>
      </c>
      <c r="B194" s="9" t="s">
        <v>94</v>
      </c>
      <c r="C194" s="4">
        <v>200</v>
      </c>
      <c r="D194" s="34"/>
      <c r="E194" s="10" t="str">
        <f t="shared" ref="E194" si="1316">IF(B194="","",(IF($B194&lt;&gt;0,"Exempt - Vacation Hours")))</f>
        <v>Exempt - Vacation Hours</v>
      </c>
      <c r="F194" s="11">
        <f t="shared" ca="1" si="939"/>
        <v>2016</v>
      </c>
      <c r="G194" s="11" t="str">
        <f t="shared" si="925"/>
        <v>004280</v>
      </c>
      <c r="H194" s="33">
        <f>IF(G194="","",($C194*'VACSICK EST'!C$50))</f>
        <v>8.4637065748272864</v>
      </c>
      <c r="I194" s="33">
        <f>IF(H194="","",($C194*'VACSICK EST'!D$50))</f>
        <v>9.019186694810994</v>
      </c>
      <c r="J194" s="33">
        <f>IF(I194="","",($C194*'VACSICK EST'!E$50))</f>
        <v>9.5746668147946981</v>
      </c>
      <c r="K194" s="33">
        <f>IF(J194="","",($C194*'VACSICK EST'!F$50))</f>
        <v>13.920084926738344</v>
      </c>
      <c r="L194" s="33">
        <f>IF(K194="","",($C194*'VACSICK EST'!G$50))</f>
        <v>17.388585089267714</v>
      </c>
      <c r="M194" s="33">
        <f>IF(L194="","",($C194*'VACSICK EST'!H$50))</f>
        <v>19.643752083050451</v>
      </c>
      <c r="N194" s="33">
        <f>IF(M194="","",($C194*'VACSICK EST'!I$50))</f>
        <v>22.73436117728868</v>
      </c>
      <c r="O194" s="33">
        <f>IF(N194="","",($C194*'VACSICK EST'!J$50))</f>
        <v>15.390831697752979</v>
      </c>
      <c r="P194" s="33">
        <f>IF(O194="","",($C194*'VACSICK EST'!K$50))</f>
        <v>13.703818000024686</v>
      </c>
      <c r="Q194" s="33">
        <f>IF(P194="","",($C194*'VACSICK EST'!L$50))</f>
        <v>18.087749400287205</v>
      </c>
      <c r="R194" s="33">
        <f>IF(Q194="","",($C194*'VACSICK EST'!M$50))</f>
        <v>17.34151329243354</v>
      </c>
      <c r="S194" s="33">
        <f>IF(R194="","",($C194*'VACSICK EST'!N$50))</f>
        <v>34.731744248723423</v>
      </c>
    </row>
    <row r="195" spans="1:19" x14ac:dyDescent="0.25">
      <c r="A195" s="2" t="s">
        <v>68</v>
      </c>
      <c r="B195" s="9" t="s">
        <v>95</v>
      </c>
      <c r="C195" s="4">
        <v>40</v>
      </c>
      <c r="E195" s="10" t="str">
        <f t="shared" ref="E195" si="1317">IF(B195="","",(IF($B195&lt;&gt;0,"Exempt - Sick Time Hours")))</f>
        <v>Exempt - Sick Time Hours</v>
      </c>
      <c r="F195" s="11">
        <f t="shared" ca="1" si="939"/>
        <v>2016</v>
      </c>
      <c r="G195" s="11" t="str">
        <f t="shared" si="925"/>
        <v>004280</v>
      </c>
      <c r="H195" s="33">
        <f>IF(G195="","",($C195*'VACSICK EST'!C$30))</f>
        <v>5.0206297898724825</v>
      </c>
      <c r="I195" s="33">
        <f>IF(H195="","",($C195*'VACSICK EST'!D$30))</f>
        <v>4.3254628595396252</v>
      </c>
      <c r="J195" s="33">
        <f>IF(I195="","",($C195*'VACSICK EST'!E$30))</f>
        <v>3.9866328079765485</v>
      </c>
      <c r="K195" s="33">
        <f>IF(J195="","",($C195*'VACSICK EST'!F$30))</f>
        <v>3.5312729378188501</v>
      </c>
      <c r="L195" s="33">
        <f>IF(K195="","",($C195*'VACSICK EST'!G$30))</f>
        <v>2.9281992131045897</v>
      </c>
      <c r="M195" s="33">
        <f>IF(L195="","",($C195*'VACSICK EST'!H$30))</f>
        <v>2.7179349238407422</v>
      </c>
      <c r="N195" s="33">
        <f>IF(M195="","",($C195*'VACSICK EST'!I$30))</f>
        <v>2.9145220043493527</v>
      </c>
      <c r="O195" s="33">
        <f>IF(N195="","",($C195*'VACSICK EST'!J$30))</f>
        <v>3.1324455305161325</v>
      </c>
      <c r="P195" s="33">
        <f>IF(O195="","",($C195*'VACSICK EST'!K$30))</f>
        <v>2.8900853913733289</v>
      </c>
      <c r="Q195" s="33">
        <f>IF(P195="","",($C195*'VACSICK EST'!L$30))</f>
        <v>2.8559835508769371</v>
      </c>
      <c r="R195" s="33">
        <f>IF(Q195="","",($C195*'VACSICK EST'!M$30))</f>
        <v>2.6623142749027777</v>
      </c>
      <c r="S195" s="33">
        <f>IF(R195="","",($C195*'VACSICK EST'!N$30))</f>
        <v>3.0345167158286337</v>
      </c>
    </row>
    <row r="196" spans="1:19" x14ac:dyDescent="0.25">
      <c r="A196" s="2" t="s">
        <v>69</v>
      </c>
      <c r="B196" s="9" t="s">
        <v>93</v>
      </c>
      <c r="C196" s="4">
        <v>1</v>
      </c>
      <c r="E196" s="11" t="str">
        <f t="shared" ref="E196" si="1318">IF(B196="","",(IF($B196&lt;&gt;0,"Exempt - Headcount")))</f>
        <v>Exempt - Headcount</v>
      </c>
      <c r="F196" s="11">
        <f t="shared" ca="1" si="939"/>
        <v>2016</v>
      </c>
      <c r="G196" s="11" t="str">
        <f t="shared" si="925"/>
        <v>004290</v>
      </c>
      <c r="H196" s="13">
        <f t="shared" ref="H196" si="1319">IF(G196="","",(IF($C196=0,0,$C196)))</f>
        <v>1</v>
      </c>
      <c r="I196" s="13">
        <f t="shared" ref="I196" si="1320">IF(H196="","",(IF($C196=0,0,$C196)))</f>
        <v>1</v>
      </c>
      <c r="J196" s="13">
        <f t="shared" ref="J196" si="1321">IF(I196="","",(IF($C196=0,0,$C196)))</f>
        <v>1</v>
      </c>
      <c r="K196" s="13">
        <f t="shared" ref="K196" si="1322">IF(J196="","",(IF($C196=0,0,$C196)))</f>
        <v>1</v>
      </c>
      <c r="L196" s="13">
        <f t="shared" ref="L196" si="1323">IF(K196="","",(IF($C196=0,0,$C196)))</f>
        <v>1</v>
      </c>
      <c r="M196" s="13">
        <f t="shared" ref="M196" si="1324">IF(L196="","",(IF($C196=0,0,$C196)))</f>
        <v>1</v>
      </c>
      <c r="N196" s="13">
        <f t="shared" ref="N196" si="1325">IF(M196="","",(IF($C196=0,0,$C196)))</f>
        <v>1</v>
      </c>
      <c r="O196" s="13">
        <f t="shared" ref="O196" si="1326">IF(N196="","",(IF($C196=0,0,$C196)))</f>
        <v>1</v>
      </c>
      <c r="P196" s="13">
        <f t="shared" ref="P196" si="1327">IF(O196="","",(IF($C196=0,0,$C196)))</f>
        <v>1</v>
      </c>
      <c r="Q196" s="13">
        <f t="shared" ref="Q196" si="1328">IF(P196="","",(IF($C196=0,0,$C196)))</f>
        <v>1</v>
      </c>
      <c r="R196" s="13">
        <f t="shared" ref="R196" si="1329">IF(Q196="","",(IF($C196=0,0,$C196)))</f>
        <v>1</v>
      </c>
      <c r="S196" s="13">
        <f t="shared" ref="S196" si="1330">IF(R196="","",(IF($C196=0,0,$C196)))</f>
        <v>1</v>
      </c>
    </row>
    <row r="197" spans="1:19" x14ac:dyDescent="0.25">
      <c r="A197" s="2" t="s">
        <v>69</v>
      </c>
      <c r="B197" s="6" t="s">
        <v>92</v>
      </c>
      <c r="C197" s="4">
        <v>40.764423000000001</v>
      </c>
      <c r="E197" s="10" t="str">
        <f t="shared" ref="E197" si="1331">IF(B197="","",(IF($B197&lt;&gt;0,"Exempt - Avg Hourly Rate")))</f>
        <v>Exempt - Avg Hourly Rate</v>
      </c>
      <c r="F197" s="11">
        <f t="shared" ca="1" si="939"/>
        <v>2016</v>
      </c>
      <c r="G197" s="11" t="str">
        <f t="shared" si="925"/>
        <v>004290</v>
      </c>
      <c r="H197" s="12">
        <f t="shared" ref="H197" si="1332">IF(G197="","",(IF(C197=0,0,C197)*$G$4*$H$4*$I$4*$J$4))</f>
        <v>40.764423000000001</v>
      </c>
      <c r="I197" s="12">
        <f t="shared" ref="I197" si="1333">IF(H197="","",(+H197))</f>
        <v>40.764423000000001</v>
      </c>
      <c r="J197" s="12">
        <f t="shared" ref="J197" si="1334">IF(I197="","",(+I197*$J$6))</f>
        <v>41.987355690000001</v>
      </c>
      <c r="K197" s="12">
        <f t="shared" ref="K197" si="1335">IF(J197="","",+J197)</f>
        <v>41.987355690000001</v>
      </c>
      <c r="L197" s="12">
        <f t="shared" ref="L197" si="1336">IF(K197="","",+K197)</f>
        <v>41.987355690000001</v>
      </c>
      <c r="M197" s="12">
        <f t="shared" ref="M197" si="1337">IF(L197="","",+L197)</f>
        <v>41.987355690000001</v>
      </c>
      <c r="N197" s="12">
        <f t="shared" ref="N197" si="1338">IF(M197="","",+M197)</f>
        <v>41.987355690000001</v>
      </c>
      <c r="O197" s="12">
        <f t="shared" ref="O197" si="1339">IF(N197="","",+N197)</f>
        <v>41.987355690000001</v>
      </c>
      <c r="P197" s="12">
        <f t="shared" ref="P197" si="1340">IF(O197="","",+O197)</f>
        <v>41.987355690000001</v>
      </c>
      <c r="Q197" s="12">
        <f t="shared" ref="Q197" si="1341">IF(P197="","",+P197)</f>
        <v>41.987355690000001</v>
      </c>
      <c r="R197" s="12">
        <f t="shared" ref="R197" si="1342">IF(Q197="","",+Q197)</f>
        <v>41.987355690000001</v>
      </c>
      <c r="S197" s="12">
        <f t="shared" ref="S197" si="1343">IF(R197="","",+R197)</f>
        <v>41.987355690000001</v>
      </c>
    </row>
    <row r="198" spans="1:19" x14ac:dyDescent="0.25">
      <c r="A198" s="2" t="s">
        <v>69</v>
      </c>
      <c r="B198" s="9" t="s">
        <v>94</v>
      </c>
      <c r="C198" s="4">
        <v>160</v>
      </c>
      <c r="D198" s="34"/>
      <c r="E198" s="10" t="str">
        <f t="shared" ref="E198" si="1344">IF(B198="","",(IF($B198&lt;&gt;0,"Exempt - Vacation Hours")))</f>
        <v>Exempt - Vacation Hours</v>
      </c>
      <c r="F198" s="11">
        <f t="shared" ca="1" si="939"/>
        <v>2016</v>
      </c>
      <c r="G198" s="11" t="str">
        <f t="shared" si="925"/>
        <v>004290</v>
      </c>
      <c r="H198" s="33">
        <f>IF(G198="","",($C198*'VACSICK EST'!C$50))</f>
        <v>6.7709652598618302</v>
      </c>
      <c r="I198" s="33">
        <f>IF(H198="","",($C198*'VACSICK EST'!D$50))</f>
        <v>7.2153493558487947</v>
      </c>
      <c r="J198" s="33">
        <f>IF(I198="","",($C198*'VACSICK EST'!E$50))</f>
        <v>7.6597334518357583</v>
      </c>
      <c r="K198" s="33">
        <f>IF(J198="","",($C198*'VACSICK EST'!F$50))</f>
        <v>11.136067941390674</v>
      </c>
      <c r="L198" s="33">
        <f>IF(K198="","",($C198*'VACSICK EST'!G$50))</f>
        <v>13.910868071414171</v>
      </c>
      <c r="M198" s="33">
        <f>IF(L198="","",($C198*'VACSICK EST'!H$50))</f>
        <v>15.71500166644036</v>
      </c>
      <c r="N198" s="33">
        <f>IF(M198="","",($C198*'VACSICK EST'!I$50))</f>
        <v>18.187488941830946</v>
      </c>
      <c r="O198" s="33">
        <f>IF(N198="","",($C198*'VACSICK EST'!J$50))</f>
        <v>12.312665358202384</v>
      </c>
      <c r="P198" s="33">
        <f>IF(O198="","",($C198*'VACSICK EST'!K$50))</f>
        <v>10.96305440001975</v>
      </c>
      <c r="Q198" s="33">
        <f>IF(P198="","",($C198*'VACSICK EST'!L$50))</f>
        <v>14.470199520229762</v>
      </c>
      <c r="R198" s="33">
        <f>IF(Q198="","",($C198*'VACSICK EST'!M$50))</f>
        <v>13.873210633946831</v>
      </c>
      <c r="S198" s="33">
        <f>IF(R198="","",($C198*'VACSICK EST'!N$50))</f>
        <v>27.785395398978739</v>
      </c>
    </row>
    <row r="199" spans="1:19" x14ac:dyDescent="0.25">
      <c r="A199" s="2" t="s">
        <v>69</v>
      </c>
      <c r="B199" s="9" t="s">
        <v>95</v>
      </c>
      <c r="C199" s="4">
        <v>40</v>
      </c>
      <c r="E199" s="10" t="str">
        <f t="shared" ref="E199" si="1345">IF(B199="","",(IF($B199&lt;&gt;0,"Exempt - Sick Time Hours")))</f>
        <v>Exempt - Sick Time Hours</v>
      </c>
      <c r="F199" s="11">
        <f t="shared" ca="1" si="939"/>
        <v>2016</v>
      </c>
      <c r="G199" s="11" t="str">
        <f t="shared" si="925"/>
        <v>004290</v>
      </c>
      <c r="H199" s="33">
        <f>IF(G199="","",($C199*'VACSICK EST'!C$30))</f>
        <v>5.0206297898724825</v>
      </c>
      <c r="I199" s="33">
        <f>IF(H199="","",($C199*'VACSICK EST'!D$30))</f>
        <v>4.3254628595396252</v>
      </c>
      <c r="J199" s="33">
        <f>IF(I199="","",($C199*'VACSICK EST'!E$30))</f>
        <v>3.9866328079765485</v>
      </c>
      <c r="K199" s="33">
        <f>IF(J199="","",($C199*'VACSICK EST'!F$30))</f>
        <v>3.5312729378188501</v>
      </c>
      <c r="L199" s="33">
        <f>IF(K199="","",($C199*'VACSICK EST'!G$30))</f>
        <v>2.9281992131045897</v>
      </c>
      <c r="M199" s="33">
        <f>IF(L199="","",($C199*'VACSICK EST'!H$30))</f>
        <v>2.7179349238407422</v>
      </c>
      <c r="N199" s="33">
        <f>IF(M199="","",($C199*'VACSICK EST'!I$30))</f>
        <v>2.9145220043493527</v>
      </c>
      <c r="O199" s="33">
        <f>IF(N199="","",($C199*'VACSICK EST'!J$30))</f>
        <v>3.1324455305161325</v>
      </c>
      <c r="P199" s="33">
        <f>IF(O199="","",($C199*'VACSICK EST'!K$30))</f>
        <v>2.8900853913733289</v>
      </c>
      <c r="Q199" s="33">
        <f>IF(P199="","",($C199*'VACSICK EST'!L$30))</f>
        <v>2.8559835508769371</v>
      </c>
      <c r="R199" s="33">
        <f>IF(Q199="","",($C199*'VACSICK EST'!M$30))</f>
        <v>2.6623142749027777</v>
      </c>
      <c r="S199" s="33">
        <f>IF(R199="","",($C199*'VACSICK EST'!N$30))</f>
        <v>3.0345167158286337</v>
      </c>
    </row>
    <row r="200" spans="1:19" x14ac:dyDescent="0.25">
      <c r="A200" s="2" t="s">
        <v>71</v>
      </c>
      <c r="B200" s="9" t="s">
        <v>93</v>
      </c>
      <c r="C200" s="4">
        <v>10</v>
      </c>
      <c r="E200" s="11" t="str">
        <f t="shared" ref="E200" si="1346">IF(B200="","",(IF($B200&lt;&gt;0,"Exempt - Headcount")))</f>
        <v>Exempt - Headcount</v>
      </c>
      <c r="F200" s="11">
        <f t="shared" ca="1" si="939"/>
        <v>2016</v>
      </c>
      <c r="G200" s="11" t="str">
        <f t="shared" si="925"/>
        <v>004380</v>
      </c>
      <c r="H200" s="13">
        <f t="shared" ref="H200" si="1347">IF(G200="","",(IF($C200=0,0,$C200)))</f>
        <v>10</v>
      </c>
      <c r="I200" s="13">
        <f t="shared" ref="I200" si="1348">IF(H200="","",(IF($C200=0,0,$C200)))</f>
        <v>10</v>
      </c>
      <c r="J200" s="13">
        <f t="shared" ref="J200" si="1349">IF(I200="","",(IF($C200=0,0,$C200)))</f>
        <v>10</v>
      </c>
      <c r="K200" s="13">
        <f t="shared" ref="K200" si="1350">IF(J200="","",(IF($C200=0,0,$C200)))</f>
        <v>10</v>
      </c>
      <c r="L200" s="13">
        <f t="shared" ref="L200" si="1351">IF(K200="","",(IF($C200=0,0,$C200)))</f>
        <v>10</v>
      </c>
      <c r="M200" s="13">
        <f t="shared" ref="M200" si="1352">IF(L200="","",(IF($C200=0,0,$C200)))</f>
        <v>10</v>
      </c>
      <c r="N200" s="13">
        <f t="shared" ref="N200" si="1353">IF(M200="","",(IF($C200=0,0,$C200)))</f>
        <v>10</v>
      </c>
      <c r="O200" s="13">
        <f t="shared" ref="O200" si="1354">IF(N200="","",(IF($C200=0,0,$C200)))</f>
        <v>10</v>
      </c>
      <c r="P200" s="13">
        <f t="shared" ref="P200" si="1355">IF(O200="","",(IF($C200=0,0,$C200)))</f>
        <v>10</v>
      </c>
      <c r="Q200" s="13">
        <f t="shared" ref="Q200" si="1356">IF(P200="","",(IF($C200=0,0,$C200)))</f>
        <v>10</v>
      </c>
      <c r="R200" s="13">
        <f t="shared" ref="R200" si="1357">IF(Q200="","",(IF($C200=0,0,$C200)))</f>
        <v>10</v>
      </c>
      <c r="S200" s="13">
        <f t="shared" ref="S200" si="1358">IF(R200="","",(IF($C200=0,0,$C200)))</f>
        <v>10</v>
      </c>
    </row>
    <row r="201" spans="1:19" x14ac:dyDescent="0.25">
      <c r="A201" s="2" t="s">
        <v>71</v>
      </c>
      <c r="B201" s="6" t="s">
        <v>92</v>
      </c>
      <c r="C201" s="4">
        <v>40.746298100000004</v>
      </c>
      <c r="E201" s="10" t="str">
        <f t="shared" ref="E201" si="1359">IF(B201="","",(IF($B201&lt;&gt;0,"Exempt - Avg Hourly Rate")))</f>
        <v>Exempt - Avg Hourly Rate</v>
      </c>
      <c r="F201" s="11">
        <f t="shared" ca="1" si="939"/>
        <v>2016</v>
      </c>
      <c r="G201" s="11" t="str">
        <f t="shared" si="925"/>
        <v>004380</v>
      </c>
      <c r="H201" s="12">
        <f t="shared" ref="H201" si="1360">IF(G201="","",(IF(C201=0,0,C201)*$G$4*$H$4*$I$4*$J$4))</f>
        <v>40.746298100000004</v>
      </c>
      <c r="I201" s="12">
        <f t="shared" ref="I201" si="1361">IF(H201="","",(+H201))</f>
        <v>40.746298100000004</v>
      </c>
      <c r="J201" s="12">
        <f t="shared" ref="J201" si="1362">IF(I201="","",(+I201*$J$6))</f>
        <v>41.968687043000003</v>
      </c>
      <c r="K201" s="12">
        <f t="shared" ref="K201" si="1363">IF(J201="","",+J201)</f>
        <v>41.968687043000003</v>
      </c>
      <c r="L201" s="12">
        <f t="shared" ref="L201" si="1364">IF(K201="","",+K201)</f>
        <v>41.968687043000003</v>
      </c>
      <c r="M201" s="12">
        <f t="shared" ref="M201" si="1365">IF(L201="","",+L201)</f>
        <v>41.968687043000003</v>
      </c>
      <c r="N201" s="12">
        <f t="shared" ref="N201" si="1366">IF(M201="","",+M201)</f>
        <v>41.968687043000003</v>
      </c>
      <c r="O201" s="12">
        <f t="shared" ref="O201" si="1367">IF(N201="","",+N201)</f>
        <v>41.968687043000003</v>
      </c>
      <c r="P201" s="12">
        <f t="shared" ref="P201" si="1368">IF(O201="","",+O201)</f>
        <v>41.968687043000003</v>
      </c>
      <c r="Q201" s="12">
        <f t="shared" ref="Q201" si="1369">IF(P201="","",+P201)</f>
        <v>41.968687043000003</v>
      </c>
      <c r="R201" s="12">
        <f t="shared" ref="R201" si="1370">IF(Q201="","",+Q201)</f>
        <v>41.968687043000003</v>
      </c>
      <c r="S201" s="12">
        <f t="shared" ref="S201" si="1371">IF(R201="","",+R201)</f>
        <v>41.968687043000003</v>
      </c>
    </row>
    <row r="202" spans="1:19" x14ac:dyDescent="0.25">
      <c r="A202" s="2" t="s">
        <v>71</v>
      </c>
      <c r="B202" s="9" t="s">
        <v>94</v>
      </c>
      <c r="C202" s="4">
        <v>1120</v>
      </c>
      <c r="D202" s="34"/>
      <c r="E202" s="10" t="str">
        <f t="shared" ref="E202" si="1372">IF(B202="","",(IF($B202&lt;&gt;0,"Exempt - Vacation Hours")))</f>
        <v>Exempt - Vacation Hours</v>
      </c>
      <c r="F202" s="11">
        <f t="shared" ca="1" si="939"/>
        <v>2016</v>
      </c>
      <c r="G202" s="11" t="str">
        <f t="shared" si="925"/>
        <v>004380</v>
      </c>
      <c r="H202" s="33">
        <f>IF(G202="","",($C202*'VACSICK EST'!C$50))</f>
        <v>47.396756819032809</v>
      </c>
      <c r="I202" s="33">
        <f>IF(H202="","",($C202*'VACSICK EST'!D$50))</f>
        <v>50.507445490941564</v>
      </c>
      <c r="J202" s="33">
        <f>IF(I202="","",($C202*'VACSICK EST'!E$50))</f>
        <v>53.618134162850311</v>
      </c>
      <c r="K202" s="33">
        <f>IF(J202="","",($C202*'VACSICK EST'!F$50))</f>
        <v>77.952475589734718</v>
      </c>
      <c r="L202" s="33">
        <f>IF(K202="","",($C202*'VACSICK EST'!G$50))</f>
        <v>97.376076499899199</v>
      </c>
      <c r="M202" s="33">
        <f>IF(L202="","",($C202*'VACSICK EST'!H$50))</f>
        <v>110.00501166508252</v>
      </c>
      <c r="N202" s="33">
        <f>IF(M202="","",($C202*'VACSICK EST'!I$50))</f>
        <v>127.31242259281662</v>
      </c>
      <c r="O202" s="33">
        <f>IF(N202="","",($C202*'VACSICK EST'!J$50))</f>
        <v>86.188657507416693</v>
      </c>
      <c r="P202" s="33">
        <f>IF(O202="","",($C202*'VACSICK EST'!K$50))</f>
        <v>76.741380800138245</v>
      </c>
      <c r="Q202" s="33">
        <f>IF(P202="","",($C202*'VACSICK EST'!L$50))</f>
        <v>101.29139664160834</v>
      </c>
      <c r="R202" s="33">
        <f>IF(Q202="","",($C202*'VACSICK EST'!M$50))</f>
        <v>97.11247443762781</v>
      </c>
      <c r="S202" s="33">
        <f>IF(R202="","",($C202*'VACSICK EST'!N$50))</f>
        <v>194.49776779285116</v>
      </c>
    </row>
    <row r="203" spans="1:19" x14ac:dyDescent="0.25">
      <c r="A203" s="2" t="s">
        <v>71</v>
      </c>
      <c r="B203" s="9" t="s">
        <v>95</v>
      </c>
      <c r="C203" s="4">
        <v>400</v>
      </c>
      <c r="E203" s="10" t="str">
        <f t="shared" ref="E203" si="1373">IF(B203="","",(IF($B203&lt;&gt;0,"Exempt - Sick Time Hours")))</f>
        <v>Exempt - Sick Time Hours</v>
      </c>
      <c r="F203" s="11">
        <f t="shared" ca="1" si="939"/>
        <v>2016</v>
      </c>
      <c r="G203" s="11" t="str">
        <f t="shared" si="925"/>
        <v>004380</v>
      </c>
      <c r="H203" s="33">
        <f>IF(G203="","",($C203*'VACSICK EST'!C$30))</f>
        <v>50.206297898724827</v>
      </c>
      <c r="I203" s="33">
        <f>IF(H203="","",($C203*'VACSICK EST'!D$30))</f>
        <v>43.254628595396248</v>
      </c>
      <c r="J203" s="33">
        <f>IF(I203="","",($C203*'VACSICK EST'!E$30))</f>
        <v>39.866328079765481</v>
      </c>
      <c r="K203" s="33">
        <f>IF(J203="","",($C203*'VACSICK EST'!F$30))</f>
        <v>35.3127293781885</v>
      </c>
      <c r="L203" s="33">
        <f>IF(K203="","",($C203*'VACSICK EST'!G$30))</f>
        <v>29.281992131045897</v>
      </c>
      <c r="M203" s="33">
        <f>IF(L203="","",($C203*'VACSICK EST'!H$30))</f>
        <v>27.179349238407426</v>
      </c>
      <c r="N203" s="33">
        <f>IF(M203="","",($C203*'VACSICK EST'!I$30))</f>
        <v>29.145220043493524</v>
      </c>
      <c r="O203" s="33">
        <f>IF(N203="","",($C203*'VACSICK EST'!J$30))</f>
        <v>31.324455305161326</v>
      </c>
      <c r="P203" s="33">
        <f>IF(O203="","",($C203*'VACSICK EST'!K$30))</f>
        <v>28.900853913733286</v>
      </c>
      <c r="Q203" s="33">
        <f>IF(P203="","",($C203*'VACSICK EST'!L$30))</f>
        <v>28.559835508769371</v>
      </c>
      <c r="R203" s="33">
        <f>IF(Q203="","",($C203*'VACSICK EST'!M$30))</f>
        <v>26.623142749027778</v>
      </c>
      <c r="S203" s="33">
        <f>IF(R203="","",($C203*'VACSICK EST'!N$30))</f>
        <v>30.345167158286333</v>
      </c>
    </row>
    <row r="204" spans="1:19" x14ac:dyDescent="0.25">
      <c r="A204" s="2" t="s">
        <v>72</v>
      </c>
      <c r="B204" s="9" t="s">
        <v>93</v>
      </c>
      <c r="C204" s="4">
        <v>7</v>
      </c>
      <c r="E204" s="11" t="str">
        <f t="shared" ref="E204" si="1374">IF(B204="","",(IF($B204&lt;&gt;0,"Exempt - Headcount")))</f>
        <v>Exempt - Headcount</v>
      </c>
      <c r="F204" s="11">
        <f t="shared" ca="1" si="939"/>
        <v>2016</v>
      </c>
      <c r="G204" s="11" t="str">
        <f t="shared" ref="G204:G255" si="1375">IF(E204="","",A204)</f>
        <v>004385</v>
      </c>
      <c r="H204" s="13">
        <f t="shared" ref="H204" si="1376">IF(G204="","",(IF($C204=0,0,$C204)))</f>
        <v>7</v>
      </c>
      <c r="I204" s="13">
        <f t="shared" ref="I204" si="1377">IF(H204="","",(IF($C204=0,0,$C204)))</f>
        <v>7</v>
      </c>
      <c r="J204" s="13">
        <f t="shared" ref="J204" si="1378">IF(I204="","",(IF($C204=0,0,$C204)))</f>
        <v>7</v>
      </c>
      <c r="K204" s="13">
        <f t="shared" ref="K204" si="1379">IF(J204="","",(IF($C204=0,0,$C204)))</f>
        <v>7</v>
      </c>
      <c r="L204" s="13">
        <f t="shared" ref="L204" si="1380">IF(K204="","",(IF($C204=0,0,$C204)))</f>
        <v>7</v>
      </c>
      <c r="M204" s="13">
        <f t="shared" ref="M204" si="1381">IF(L204="","",(IF($C204=0,0,$C204)))</f>
        <v>7</v>
      </c>
      <c r="N204" s="13">
        <f t="shared" ref="N204" si="1382">IF(M204="","",(IF($C204=0,0,$C204)))</f>
        <v>7</v>
      </c>
      <c r="O204" s="13">
        <f t="shared" ref="O204" si="1383">IF(N204="","",(IF($C204=0,0,$C204)))</f>
        <v>7</v>
      </c>
      <c r="P204" s="13">
        <f t="shared" ref="P204" si="1384">IF(O204="","",(IF($C204=0,0,$C204)))</f>
        <v>7</v>
      </c>
      <c r="Q204" s="13">
        <f t="shared" ref="Q204" si="1385">IF(P204="","",(IF($C204=0,0,$C204)))</f>
        <v>7</v>
      </c>
      <c r="R204" s="13">
        <f t="shared" ref="R204" si="1386">IF(Q204="","",(IF($C204=0,0,$C204)))</f>
        <v>7</v>
      </c>
      <c r="S204" s="13">
        <f t="shared" ref="S204" si="1387">IF(R204="","",(IF($C204=0,0,$C204)))</f>
        <v>7</v>
      </c>
    </row>
    <row r="205" spans="1:19" x14ac:dyDescent="0.25">
      <c r="A205" s="2" t="s">
        <v>72</v>
      </c>
      <c r="B205" s="6" t="s">
        <v>92</v>
      </c>
      <c r="C205" s="4">
        <v>38.586538428571437</v>
      </c>
      <c r="E205" s="10" t="str">
        <f t="shared" ref="E205" si="1388">IF(B205="","",(IF($B205&lt;&gt;0,"Exempt - Avg Hourly Rate")))</f>
        <v>Exempt - Avg Hourly Rate</v>
      </c>
      <c r="F205" s="11">
        <f t="shared" ref="F205:F255" ca="1" si="1389">IF(E205="","",$E$5)</f>
        <v>2016</v>
      </c>
      <c r="G205" s="11" t="str">
        <f t="shared" si="1375"/>
        <v>004385</v>
      </c>
      <c r="H205" s="12">
        <f t="shared" ref="H205" si="1390">IF(G205="","",(IF(C205=0,0,C205)*$G$4*$H$4*$I$4*$J$4))</f>
        <v>38.586538428571437</v>
      </c>
      <c r="I205" s="12">
        <f t="shared" ref="I205" si="1391">IF(H205="","",(+H205))</f>
        <v>38.586538428571437</v>
      </c>
      <c r="J205" s="12">
        <f t="shared" ref="J205" si="1392">IF(I205="","",(+I205*$J$6))</f>
        <v>39.744134581428582</v>
      </c>
      <c r="K205" s="12">
        <f t="shared" ref="K205" si="1393">IF(J205="","",+J205)</f>
        <v>39.744134581428582</v>
      </c>
      <c r="L205" s="12">
        <f t="shared" ref="L205" si="1394">IF(K205="","",+K205)</f>
        <v>39.744134581428582</v>
      </c>
      <c r="M205" s="12">
        <f t="shared" ref="M205" si="1395">IF(L205="","",+L205)</f>
        <v>39.744134581428582</v>
      </c>
      <c r="N205" s="12">
        <f t="shared" ref="N205" si="1396">IF(M205="","",+M205)</f>
        <v>39.744134581428582</v>
      </c>
      <c r="O205" s="12">
        <f t="shared" ref="O205" si="1397">IF(N205="","",+N205)</f>
        <v>39.744134581428582</v>
      </c>
      <c r="P205" s="12">
        <f t="shared" ref="P205" si="1398">IF(O205="","",+O205)</f>
        <v>39.744134581428582</v>
      </c>
      <c r="Q205" s="12">
        <f t="shared" ref="Q205" si="1399">IF(P205="","",+P205)</f>
        <v>39.744134581428582</v>
      </c>
      <c r="R205" s="12">
        <f t="shared" ref="R205" si="1400">IF(Q205="","",+Q205)</f>
        <v>39.744134581428582</v>
      </c>
      <c r="S205" s="12">
        <f t="shared" ref="S205" si="1401">IF(R205="","",+R205)</f>
        <v>39.744134581428582</v>
      </c>
    </row>
    <row r="206" spans="1:19" x14ac:dyDescent="0.25">
      <c r="A206" s="2" t="s">
        <v>72</v>
      </c>
      <c r="B206" s="9" t="s">
        <v>94</v>
      </c>
      <c r="C206" s="4">
        <v>840</v>
      </c>
      <c r="D206" s="34"/>
      <c r="E206" s="10" t="str">
        <f t="shared" ref="E206" si="1402">IF(B206="","",(IF($B206&lt;&gt;0,"Exempt - Vacation Hours")))</f>
        <v>Exempt - Vacation Hours</v>
      </c>
      <c r="F206" s="11">
        <f t="shared" ca="1" si="1389"/>
        <v>2016</v>
      </c>
      <c r="G206" s="11" t="str">
        <f t="shared" si="1375"/>
        <v>004385</v>
      </c>
      <c r="H206" s="33">
        <f>IF(G206="","",($C206*'VACSICK EST'!C$50))</f>
        <v>35.547567614274605</v>
      </c>
      <c r="I206" s="33">
        <f>IF(H206="","",($C206*'VACSICK EST'!D$50))</f>
        <v>37.880584118206173</v>
      </c>
      <c r="J206" s="33">
        <f>IF(I206="","",($C206*'VACSICK EST'!E$50))</f>
        <v>40.213600622137733</v>
      </c>
      <c r="K206" s="33">
        <f>IF(J206="","",($C206*'VACSICK EST'!F$50))</f>
        <v>58.464356692301045</v>
      </c>
      <c r="L206" s="33">
        <f>IF(K206="","",($C206*'VACSICK EST'!G$50))</f>
        <v>73.032057374924392</v>
      </c>
      <c r="M206" s="33">
        <f>IF(L206="","",($C206*'VACSICK EST'!H$50))</f>
        <v>82.50375874881189</v>
      </c>
      <c r="N206" s="33">
        <f>IF(M206="","",($C206*'VACSICK EST'!I$50))</f>
        <v>95.484316944612459</v>
      </c>
      <c r="O206" s="33">
        <f>IF(N206="","",($C206*'VACSICK EST'!J$50))</f>
        <v>64.641493130562509</v>
      </c>
      <c r="P206" s="33">
        <f>IF(O206="","",($C206*'VACSICK EST'!K$50))</f>
        <v>57.556035600103684</v>
      </c>
      <c r="Q206" s="33">
        <f>IF(P206="","",($C206*'VACSICK EST'!L$50))</f>
        <v>75.968547481206258</v>
      </c>
      <c r="R206" s="33">
        <f>IF(Q206="","",($C206*'VACSICK EST'!M$50))</f>
        <v>72.834355828220865</v>
      </c>
      <c r="S206" s="33">
        <f>IF(R206="","",($C206*'VACSICK EST'!N$50))</f>
        <v>145.87332584463837</v>
      </c>
    </row>
    <row r="207" spans="1:19" x14ac:dyDescent="0.25">
      <c r="A207" s="2" t="s">
        <v>72</v>
      </c>
      <c r="B207" s="9" t="s">
        <v>95</v>
      </c>
      <c r="C207" s="4">
        <v>280</v>
      </c>
      <c r="E207" s="10" t="str">
        <f t="shared" ref="E207" si="1403">IF(B207="","",(IF($B207&lt;&gt;0,"Exempt - Sick Time Hours")))</f>
        <v>Exempt - Sick Time Hours</v>
      </c>
      <c r="F207" s="11">
        <f t="shared" ca="1" si="1389"/>
        <v>2016</v>
      </c>
      <c r="G207" s="11" t="str">
        <f t="shared" si="1375"/>
        <v>004385</v>
      </c>
      <c r="H207" s="33">
        <f>IF(G207="","",($C207*'VACSICK EST'!C$30))</f>
        <v>35.14440852910738</v>
      </c>
      <c r="I207" s="33">
        <f>IF(H207="","",($C207*'VACSICK EST'!D$30))</f>
        <v>30.278240016777374</v>
      </c>
      <c r="J207" s="33">
        <f>IF(I207="","",($C207*'VACSICK EST'!E$30))</f>
        <v>27.90642965583584</v>
      </c>
      <c r="K207" s="33">
        <f>IF(J207="","",($C207*'VACSICK EST'!F$30))</f>
        <v>24.718910564731949</v>
      </c>
      <c r="L207" s="33">
        <f>IF(K207="","",($C207*'VACSICK EST'!G$30))</f>
        <v>20.497394491732127</v>
      </c>
      <c r="M207" s="33">
        <f>IF(L207="","",($C207*'VACSICK EST'!H$30))</f>
        <v>19.025544466885197</v>
      </c>
      <c r="N207" s="33">
        <f>IF(M207="","",($C207*'VACSICK EST'!I$30))</f>
        <v>20.401654030445467</v>
      </c>
      <c r="O207" s="33">
        <f>IF(N207="","",($C207*'VACSICK EST'!J$30))</f>
        <v>21.927118713612927</v>
      </c>
      <c r="P207" s="33">
        <f>IF(O207="","",($C207*'VACSICK EST'!K$30))</f>
        <v>20.230597739613302</v>
      </c>
      <c r="Q207" s="33">
        <f>IF(P207="","",($C207*'VACSICK EST'!L$30))</f>
        <v>19.991884856138562</v>
      </c>
      <c r="R207" s="33">
        <f>IF(Q207="","",($C207*'VACSICK EST'!M$30))</f>
        <v>18.636199924319445</v>
      </c>
      <c r="S207" s="33">
        <f>IF(R207="","",($C207*'VACSICK EST'!N$30))</f>
        <v>21.241617010800436</v>
      </c>
    </row>
    <row r="208" spans="1:19" x14ac:dyDescent="0.25">
      <c r="A208" s="2" t="s">
        <v>73</v>
      </c>
      <c r="B208" s="9" t="s">
        <v>93</v>
      </c>
      <c r="C208" s="4">
        <v>3</v>
      </c>
      <c r="E208" s="11" t="str">
        <f t="shared" ref="E208" si="1404">IF(B208="","",(IF($B208&lt;&gt;0,"Exempt - Headcount")))</f>
        <v>Exempt - Headcount</v>
      </c>
      <c r="F208" s="11">
        <f t="shared" ca="1" si="1389"/>
        <v>2016</v>
      </c>
      <c r="G208" s="11" t="str">
        <f t="shared" si="1375"/>
        <v>004450</v>
      </c>
      <c r="H208" s="13">
        <f t="shared" ref="H208" si="1405">IF(G208="","",(IF($C208=0,0,$C208)))</f>
        <v>3</v>
      </c>
      <c r="I208" s="13">
        <f t="shared" ref="I208" si="1406">IF(H208="","",(IF($C208=0,0,$C208)))</f>
        <v>3</v>
      </c>
      <c r="J208" s="13">
        <f t="shared" ref="J208" si="1407">IF(I208="","",(IF($C208=0,0,$C208)))</f>
        <v>3</v>
      </c>
      <c r="K208" s="13">
        <f t="shared" ref="K208" si="1408">IF(J208="","",(IF($C208=0,0,$C208)))</f>
        <v>3</v>
      </c>
      <c r="L208" s="13">
        <f t="shared" ref="L208" si="1409">IF(K208="","",(IF($C208=0,0,$C208)))</f>
        <v>3</v>
      </c>
      <c r="M208" s="13">
        <f t="shared" ref="M208" si="1410">IF(L208="","",(IF($C208=0,0,$C208)))</f>
        <v>3</v>
      </c>
      <c r="N208" s="13">
        <f t="shared" ref="N208" si="1411">IF(M208="","",(IF($C208=0,0,$C208)))</f>
        <v>3</v>
      </c>
      <c r="O208" s="13">
        <f t="shared" ref="O208" si="1412">IF(N208="","",(IF($C208=0,0,$C208)))</f>
        <v>3</v>
      </c>
      <c r="P208" s="13">
        <f t="shared" ref="P208" si="1413">IF(O208="","",(IF($C208=0,0,$C208)))</f>
        <v>3</v>
      </c>
      <c r="Q208" s="13">
        <f t="shared" ref="Q208" si="1414">IF(P208="","",(IF($C208=0,0,$C208)))</f>
        <v>3</v>
      </c>
      <c r="R208" s="13">
        <f t="shared" ref="R208" si="1415">IF(Q208="","",(IF($C208=0,0,$C208)))</f>
        <v>3</v>
      </c>
      <c r="S208" s="13">
        <f t="shared" ref="S208" si="1416">IF(R208="","",(IF($C208=0,0,$C208)))</f>
        <v>3</v>
      </c>
    </row>
    <row r="209" spans="1:19" x14ac:dyDescent="0.25">
      <c r="A209" s="2" t="s">
        <v>73</v>
      </c>
      <c r="B209" s="6" t="s">
        <v>92</v>
      </c>
      <c r="C209" s="4">
        <v>39.916666666666664</v>
      </c>
      <c r="E209" s="10" t="str">
        <f t="shared" ref="E209" si="1417">IF(B209="","",(IF($B209&lt;&gt;0,"Exempt - Avg Hourly Rate")))</f>
        <v>Exempt - Avg Hourly Rate</v>
      </c>
      <c r="F209" s="11">
        <f t="shared" ca="1" si="1389"/>
        <v>2016</v>
      </c>
      <c r="G209" s="11" t="str">
        <f t="shared" si="1375"/>
        <v>004450</v>
      </c>
      <c r="H209" s="12">
        <f t="shared" ref="H209" si="1418">IF(G209="","",(IF(C209=0,0,C209)*$G$4*$H$4*$I$4*$J$4))</f>
        <v>39.916666666666664</v>
      </c>
      <c r="I209" s="12">
        <f t="shared" ref="I209" si="1419">IF(H209="","",(+H209))</f>
        <v>39.916666666666664</v>
      </c>
      <c r="J209" s="12">
        <f t="shared" ref="J209" si="1420">IF(I209="","",(+I209*$J$6))</f>
        <v>41.114166666666662</v>
      </c>
      <c r="K209" s="12">
        <f t="shared" ref="K209" si="1421">IF(J209="","",+J209)</f>
        <v>41.114166666666662</v>
      </c>
      <c r="L209" s="12">
        <f t="shared" ref="L209" si="1422">IF(K209="","",+K209)</f>
        <v>41.114166666666662</v>
      </c>
      <c r="M209" s="12">
        <f t="shared" ref="M209" si="1423">IF(L209="","",+L209)</f>
        <v>41.114166666666662</v>
      </c>
      <c r="N209" s="12">
        <f t="shared" ref="N209" si="1424">IF(M209="","",+M209)</f>
        <v>41.114166666666662</v>
      </c>
      <c r="O209" s="12">
        <f t="shared" ref="O209" si="1425">IF(N209="","",+N209)</f>
        <v>41.114166666666662</v>
      </c>
      <c r="P209" s="12">
        <f t="shared" ref="P209" si="1426">IF(O209="","",+O209)</f>
        <v>41.114166666666662</v>
      </c>
      <c r="Q209" s="12">
        <f t="shared" ref="Q209" si="1427">IF(P209="","",+P209)</f>
        <v>41.114166666666662</v>
      </c>
      <c r="R209" s="12">
        <f t="shared" ref="R209" si="1428">IF(Q209="","",+Q209)</f>
        <v>41.114166666666662</v>
      </c>
      <c r="S209" s="12">
        <f t="shared" ref="S209" si="1429">IF(R209="","",+R209)</f>
        <v>41.114166666666662</v>
      </c>
    </row>
    <row r="210" spans="1:19" x14ac:dyDescent="0.25">
      <c r="A210" s="2" t="s">
        <v>73</v>
      </c>
      <c r="B210" s="9" t="s">
        <v>94</v>
      </c>
      <c r="C210" s="4">
        <v>360</v>
      </c>
      <c r="D210" s="34"/>
      <c r="E210" s="10" t="str">
        <f t="shared" ref="E210" si="1430">IF(B210="","",(IF($B210&lt;&gt;0,"Exempt - Vacation Hours")))</f>
        <v>Exempt - Vacation Hours</v>
      </c>
      <c r="F210" s="11">
        <f t="shared" ca="1" si="1389"/>
        <v>2016</v>
      </c>
      <c r="G210" s="11" t="str">
        <f t="shared" si="1375"/>
        <v>004450</v>
      </c>
      <c r="H210" s="33">
        <f>IF(G210="","",($C210*'VACSICK EST'!C$50))</f>
        <v>15.234671834689117</v>
      </c>
      <c r="I210" s="33">
        <f>IF(H210="","",($C210*'VACSICK EST'!D$50))</f>
        <v>16.234536050659788</v>
      </c>
      <c r="J210" s="33">
        <f>IF(I210="","",($C210*'VACSICK EST'!E$50))</f>
        <v>17.234400266630455</v>
      </c>
      <c r="K210" s="33">
        <f>IF(J210="","",($C210*'VACSICK EST'!F$50))</f>
        <v>25.056152868129018</v>
      </c>
      <c r="L210" s="33">
        <f>IF(K210="","",($C210*'VACSICK EST'!G$50))</f>
        <v>31.299453160681885</v>
      </c>
      <c r="M210" s="33">
        <f>IF(L210="","",($C210*'VACSICK EST'!H$50))</f>
        <v>35.358753749490809</v>
      </c>
      <c r="N210" s="33">
        <f>IF(M210="","",($C210*'VACSICK EST'!I$50))</f>
        <v>40.921850119119625</v>
      </c>
      <c r="O210" s="33">
        <f>IF(N210="","",($C210*'VACSICK EST'!J$50))</f>
        <v>27.703497055955363</v>
      </c>
      <c r="P210" s="33">
        <f>IF(O210="","",($C210*'VACSICK EST'!K$50))</f>
        <v>24.666872400044436</v>
      </c>
      <c r="Q210" s="33">
        <f>IF(P210="","",($C210*'VACSICK EST'!L$50))</f>
        <v>32.557948920516964</v>
      </c>
      <c r="R210" s="33">
        <f>IF(Q210="","",($C210*'VACSICK EST'!M$50))</f>
        <v>31.214723926380369</v>
      </c>
      <c r="S210" s="33">
        <f>IF(R210="","",($C210*'VACSICK EST'!N$50))</f>
        <v>62.517139647702159</v>
      </c>
    </row>
    <row r="211" spans="1:19" x14ac:dyDescent="0.25">
      <c r="A211" s="2" t="s">
        <v>73</v>
      </c>
      <c r="B211" s="9" t="s">
        <v>95</v>
      </c>
      <c r="C211" s="4">
        <v>120</v>
      </c>
      <c r="E211" s="10" t="str">
        <f t="shared" ref="E211" si="1431">IF(B211="","",(IF($B211&lt;&gt;0,"Exempt - Sick Time Hours")))</f>
        <v>Exempt - Sick Time Hours</v>
      </c>
      <c r="F211" s="11">
        <f t="shared" ca="1" si="1389"/>
        <v>2016</v>
      </c>
      <c r="G211" s="11" t="str">
        <f t="shared" si="1375"/>
        <v>004450</v>
      </c>
      <c r="H211" s="33">
        <f>IF(G211="","",($C211*'VACSICK EST'!C$30))</f>
        <v>15.061889369617449</v>
      </c>
      <c r="I211" s="33">
        <f>IF(H211="","",($C211*'VACSICK EST'!D$30))</f>
        <v>12.976388578618876</v>
      </c>
      <c r="J211" s="33">
        <f>IF(I211="","",($C211*'VACSICK EST'!E$30))</f>
        <v>11.959898423929646</v>
      </c>
      <c r="K211" s="33">
        <f>IF(J211="","",($C211*'VACSICK EST'!F$30))</f>
        <v>10.593818813456551</v>
      </c>
      <c r="L211" s="33">
        <f>IF(K211="","",($C211*'VACSICK EST'!G$30))</f>
        <v>8.7845976393137697</v>
      </c>
      <c r="M211" s="33">
        <f>IF(L211="","",($C211*'VACSICK EST'!H$30))</f>
        <v>8.1538047715222266</v>
      </c>
      <c r="N211" s="33">
        <f>IF(M211="","",($C211*'VACSICK EST'!I$30))</f>
        <v>8.7435660130480581</v>
      </c>
      <c r="O211" s="33">
        <f>IF(N211="","",($C211*'VACSICK EST'!J$30))</f>
        <v>9.3973365915483971</v>
      </c>
      <c r="P211" s="33">
        <f>IF(O211="","",($C211*'VACSICK EST'!K$30))</f>
        <v>8.6702561741199862</v>
      </c>
      <c r="Q211" s="33">
        <f>IF(P211="","",($C211*'VACSICK EST'!L$30))</f>
        <v>8.5679506526308113</v>
      </c>
      <c r="R211" s="33">
        <f>IF(Q211="","",($C211*'VACSICK EST'!M$30))</f>
        <v>7.9869428247083336</v>
      </c>
      <c r="S211" s="33">
        <f>IF(R211="","",($C211*'VACSICK EST'!N$30))</f>
        <v>9.1035501474859011</v>
      </c>
    </row>
    <row r="212" spans="1:19" x14ac:dyDescent="0.25">
      <c r="A212" s="2" t="s">
        <v>74</v>
      </c>
      <c r="B212" s="9" t="s">
        <v>93</v>
      </c>
      <c r="C212" s="4">
        <v>5</v>
      </c>
      <c r="E212" s="11" t="str">
        <f t="shared" ref="E212" si="1432">IF(B212="","",(IF($B212&lt;&gt;0,"Exempt - Headcount")))</f>
        <v>Exempt - Headcount</v>
      </c>
      <c r="F212" s="11">
        <f t="shared" ca="1" si="1389"/>
        <v>2016</v>
      </c>
      <c r="G212" s="11" t="str">
        <f t="shared" si="1375"/>
        <v>004470</v>
      </c>
      <c r="H212" s="13">
        <f t="shared" ref="H212" si="1433">IF(G212="","",(IF($C212=0,0,$C212)))</f>
        <v>5</v>
      </c>
      <c r="I212" s="13">
        <f t="shared" ref="I212" si="1434">IF(H212="","",(IF($C212=0,0,$C212)))</f>
        <v>5</v>
      </c>
      <c r="J212" s="13">
        <f t="shared" ref="J212" si="1435">IF(I212="","",(IF($C212=0,0,$C212)))</f>
        <v>5</v>
      </c>
      <c r="K212" s="13">
        <f t="shared" ref="K212" si="1436">IF(J212="","",(IF($C212=0,0,$C212)))</f>
        <v>5</v>
      </c>
      <c r="L212" s="13">
        <f t="shared" ref="L212" si="1437">IF(K212="","",(IF($C212=0,0,$C212)))</f>
        <v>5</v>
      </c>
      <c r="M212" s="13">
        <f t="shared" ref="M212" si="1438">IF(L212="","",(IF($C212=0,0,$C212)))</f>
        <v>5</v>
      </c>
      <c r="N212" s="13">
        <f t="shared" ref="N212" si="1439">IF(M212="","",(IF($C212=0,0,$C212)))</f>
        <v>5</v>
      </c>
      <c r="O212" s="13">
        <f t="shared" ref="O212" si="1440">IF(N212="","",(IF($C212=0,0,$C212)))</f>
        <v>5</v>
      </c>
      <c r="P212" s="13">
        <f t="shared" ref="P212" si="1441">IF(O212="","",(IF($C212=0,0,$C212)))</f>
        <v>5</v>
      </c>
      <c r="Q212" s="13">
        <f t="shared" ref="Q212" si="1442">IF(P212="","",(IF($C212=0,0,$C212)))</f>
        <v>5</v>
      </c>
      <c r="R212" s="13">
        <f t="shared" ref="R212" si="1443">IF(Q212="","",(IF($C212=0,0,$C212)))</f>
        <v>5</v>
      </c>
      <c r="S212" s="13">
        <f t="shared" ref="S212" si="1444">IF(R212="","",(IF($C212=0,0,$C212)))</f>
        <v>5</v>
      </c>
    </row>
    <row r="213" spans="1:19" x14ac:dyDescent="0.25">
      <c r="A213" s="2" t="s">
        <v>74</v>
      </c>
      <c r="B213" s="6" t="s">
        <v>92</v>
      </c>
      <c r="C213" s="4">
        <v>42.594807600000003</v>
      </c>
      <c r="E213" s="10" t="str">
        <f t="shared" ref="E213" si="1445">IF(B213="","",(IF($B213&lt;&gt;0,"Exempt - Avg Hourly Rate")))</f>
        <v>Exempt - Avg Hourly Rate</v>
      </c>
      <c r="F213" s="11">
        <f t="shared" ca="1" si="1389"/>
        <v>2016</v>
      </c>
      <c r="G213" s="11" t="str">
        <f t="shared" si="1375"/>
        <v>004470</v>
      </c>
      <c r="H213" s="12">
        <f t="shared" ref="H213" si="1446">IF(G213="","",(IF(C213=0,0,C213)*$G$4*$H$4*$I$4*$J$4))</f>
        <v>42.594807600000003</v>
      </c>
      <c r="I213" s="12">
        <f t="shared" ref="I213" si="1447">IF(H213="","",(+H213))</f>
        <v>42.594807600000003</v>
      </c>
      <c r="J213" s="12">
        <f t="shared" ref="J213" si="1448">IF(I213="","",(+I213*$J$6))</f>
        <v>43.872651828000002</v>
      </c>
      <c r="K213" s="12">
        <f t="shared" ref="K213" si="1449">IF(J213="","",+J213)</f>
        <v>43.872651828000002</v>
      </c>
      <c r="L213" s="12">
        <f t="shared" ref="L213" si="1450">IF(K213="","",+K213)</f>
        <v>43.872651828000002</v>
      </c>
      <c r="M213" s="12">
        <f t="shared" ref="M213" si="1451">IF(L213="","",+L213)</f>
        <v>43.872651828000002</v>
      </c>
      <c r="N213" s="12">
        <f t="shared" ref="N213" si="1452">IF(M213="","",+M213)</f>
        <v>43.872651828000002</v>
      </c>
      <c r="O213" s="12">
        <f t="shared" ref="O213" si="1453">IF(N213="","",+N213)</f>
        <v>43.872651828000002</v>
      </c>
      <c r="P213" s="12">
        <f t="shared" ref="P213" si="1454">IF(O213="","",+O213)</f>
        <v>43.872651828000002</v>
      </c>
      <c r="Q213" s="12">
        <f t="shared" ref="Q213" si="1455">IF(P213="","",+P213)</f>
        <v>43.872651828000002</v>
      </c>
      <c r="R213" s="12">
        <f t="shared" ref="R213" si="1456">IF(Q213="","",+Q213)</f>
        <v>43.872651828000002</v>
      </c>
      <c r="S213" s="12">
        <f t="shared" ref="S213" si="1457">IF(R213="","",+R213)</f>
        <v>43.872651828000002</v>
      </c>
    </row>
    <row r="214" spans="1:19" x14ac:dyDescent="0.25">
      <c r="A214" s="2" t="s">
        <v>74</v>
      </c>
      <c r="B214" s="9" t="s">
        <v>94</v>
      </c>
      <c r="C214" s="4">
        <v>680</v>
      </c>
      <c r="D214" s="34"/>
      <c r="E214" s="10" t="str">
        <f t="shared" ref="E214" si="1458">IF(B214="","",(IF($B214&lt;&gt;0,"Exempt - Vacation Hours")))</f>
        <v>Exempt - Vacation Hours</v>
      </c>
      <c r="F214" s="11">
        <f t="shared" ca="1" si="1389"/>
        <v>2016</v>
      </c>
      <c r="G214" s="11" t="str">
        <f t="shared" si="1375"/>
        <v>004470</v>
      </c>
      <c r="H214" s="33">
        <f>IF(G214="","",($C214*'VACSICK EST'!C$50))</f>
        <v>28.776602354412777</v>
      </c>
      <c r="I214" s="33">
        <f>IF(H214="","",($C214*'VACSICK EST'!D$50))</f>
        <v>30.665234762357379</v>
      </c>
      <c r="J214" s="33">
        <f>IF(I214="","",($C214*'VACSICK EST'!E$50))</f>
        <v>32.55386717030197</v>
      </c>
      <c r="K214" s="33">
        <f>IF(J214="","",($C214*'VACSICK EST'!F$50))</f>
        <v>47.328288750910367</v>
      </c>
      <c r="L214" s="33">
        <f>IF(K214="","",($C214*'VACSICK EST'!G$50))</f>
        <v>59.121189303510228</v>
      </c>
      <c r="M214" s="33">
        <f>IF(L214="","",($C214*'VACSICK EST'!H$50))</f>
        <v>66.788757082371532</v>
      </c>
      <c r="N214" s="33">
        <f>IF(M214="","",($C214*'VACSICK EST'!I$50))</f>
        <v>77.29682800278151</v>
      </c>
      <c r="O214" s="33">
        <f>IF(N214="","",($C214*'VACSICK EST'!J$50))</f>
        <v>52.328827772360128</v>
      </c>
      <c r="P214" s="33">
        <f>IF(O214="","",($C214*'VACSICK EST'!K$50))</f>
        <v>46.592981200083933</v>
      </c>
      <c r="Q214" s="33">
        <f>IF(P214="","",($C214*'VACSICK EST'!L$50))</f>
        <v>61.498347960976496</v>
      </c>
      <c r="R214" s="33">
        <f>IF(Q214="","",($C214*'VACSICK EST'!M$50))</f>
        <v>58.961145194274032</v>
      </c>
      <c r="S214" s="33">
        <f>IF(R214="","",($C214*'VACSICK EST'!N$50))</f>
        <v>118.08793044565964</v>
      </c>
    </row>
    <row r="215" spans="1:19" x14ac:dyDescent="0.25">
      <c r="A215" s="2" t="s">
        <v>74</v>
      </c>
      <c r="B215" s="9" t="s">
        <v>95</v>
      </c>
      <c r="C215" s="4">
        <v>200</v>
      </c>
      <c r="E215" s="10" t="str">
        <f t="shared" ref="E215" si="1459">IF(B215="","",(IF($B215&lt;&gt;0,"Exempt - Sick Time Hours")))</f>
        <v>Exempt - Sick Time Hours</v>
      </c>
      <c r="F215" s="11">
        <f t="shared" ca="1" si="1389"/>
        <v>2016</v>
      </c>
      <c r="G215" s="11" t="str">
        <f t="shared" si="1375"/>
        <v>004470</v>
      </c>
      <c r="H215" s="33">
        <f>IF(G215="","",($C215*'VACSICK EST'!C$30))</f>
        <v>25.103148949362414</v>
      </c>
      <c r="I215" s="33">
        <f>IF(H215="","",($C215*'VACSICK EST'!D$30))</f>
        <v>21.627314297698124</v>
      </c>
      <c r="J215" s="33">
        <f>IF(I215="","",($C215*'VACSICK EST'!E$30))</f>
        <v>19.93316403988274</v>
      </c>
      <c r="K215" s="33">
        <f>IF(J215="","",($C215*'VACSICK EST'!F$30))</f>
        <v>17.65636468909425</v>
      </c>
      <c r="L215" s="33">
        <f>IF(K215="","",($C215*'VACSICK EST'!G$30))</f>
        <v>14.640996065522948</v>
      </c>
      <c r="M215" s="33">
        <f>IF(L215="","",($C215*'VACSICK EST'!H$30))</f>
        <v>13.589674619203713</v>
      </c>
      <c r="N215" s="33">
        <f>IF(M215="","",($C215*'VACSICK EST'!I$30))</f>
        <v>14.572610021746762</v>
      </c>
      <c r="O215" s="33">
        <f>IF(N215="","",($C215*'VACSICK EST'!J$30))</f>
        <v>15.662227652580663</v>
      </c>
      <c r="P215" s="33">
        <f>IF(O215="","",($C215*'VACSICK EST'!K$30))</f>
        <v>14.450426956866643</v>
      </c>
      <c r="Q215" s="33">
        <f>IF(P215="","",($C215*'VACSICK EST'!L$30))</f>
        <v>14.279917754384686</v>
      </c>
      <c r="R215" s="33">
        <f>IF(Q215="","",($C215*'VACSICK EST'!M$30))</f>
        <v>13.311571374513889</v>
      </c>
      <c r="S215" s="33">
        <f>IF(R215="","",($C215*'VACSICK EST'!N$30))</f>
        <v>15.172583579143167</v>
      </c>
    </row>
    <row r="216" spans="1:19" x14ac:dyDescent="0.25">
      <c r="A216" s="2" t="s">
        <v>75</v>
      </c>
      <c r="B216" s="9" t="s">
        <v>93</v>
      </c>
      <c r="C216" s="4">
        <v>1</v>
      </c>
      <c r="E216" s="11" t="str">
        <f t="shared" ref="E216" si="1460">IF(B216="","",(IF($B216&lt;&gt;0,"Exempt - Headcount")))</f>
        <v>Exempt - Headcount</v>
      </c>
      <c r="F216" s="11">
        <f t="shared" ca="1" si="1389"/>
        <v>2016</v>
      </c>
      <c r="G216" s="11" t="str">
        <f t="shared" si="1375"/>
        <v>004475</v>
      </c>
      <c r="H216" s="13">
        <f t="shared" ref="H216" si="1461">IF(G216="","",(IF($C216=0,0,$C216)))</f>
        <v>1</v>
      </c>
      <c r="I216" s="13">
        <f t="shared" ref="I216" si="1462">IF(H216="","",(IF($C216=0,0,$C216)))</f>
        <v>1</v>
      </c>
      <c r="J216" s="13">
        <f t="shared" ref="J216" si="1463">IF(I216="","",(IF($C216=0,0,$C216)))</f>
        <v>1</v>
      </c>
      <c r="K216" s="13">
        <f t="shared" ref="K216" si="1464">IF(J216="","",(IF($C216=0,0,$C216)))</f>
        <v>1</v>
      </c>
      <c r="L216" s="13">
        <f t="shared" ref="L216" si="1465">IF(K216="","",(IF($C216=0,0,$C216)))</f>
        <v>1</v>
      </c>
      <c r="M216" s="13">
        <f t="shared" ref="M216" si="1466">IF(L216="","",(IF($C216=0,0,$C216)))</f>
        <v>1</v>
      </c>
      <c r="N216" s="13">
        <f t="shared" ref="N216" si="1467">IF(M216="","",(IF($C216=0,0,$C216)))</f>
        <v>1</v>
      </c>
      <c r="O216" s="13">
        <f t="shared" ref="O216" si="1468">IF(N216="","",(IF($C216=0,0,$C216)))</f>
        <v>1</v>
      </c>
      <c r="P216" s="13">
        <f t="shared" ref="P216" si="1469">IF(O216="","",(IF($C216=0,0,$C216)))</f>
        <v>1</v>
      </c>
      <c r="Q216" s="13">
        <f t="shared" ref="Q216" si="1470">IF(P216="","",(IF($C216=0,0,$C216)))</f>
        <v>1</v>
      </c>
      <c r="R216" s="13">
        <f t="shared" ref="R216" si="1471">IF(Q216="","",(IF($C216=0,0,$C216)))</f>
        <v>1</v>
      </c>
      <c r="S216" s="13">
        <f t="shared" ref="S216" si="1472">IF(R216="","",(IF($C216=0,0,$C216)))</f>
        <v>1</v>
      </c>
    </row>
    <row r="217" spans="1:19" x14ac:dyDescent="0.25">
      <c r="A217" s="2" t="s">
        <v>75</v>
      </c>
      <c r="B217" s="6" t="s">
        <v>92</v>
      </c>
      <c r="C217" s="4">
        <v>56.817307999999997</v>
      </c>
      <c r="E217" s="10" t="str">
        <f t="shared" ref="E217" si="1473">IF(B217="","",(IF($B217&lt;&gt;0,"Exempt - Avg Hourly Rate")))</f>
        <v>Exempt - Avg Hourly Rate</v>
      </c>
      <c r="F217" s="11">
        <f t="shared" ca="1" si="1389"/>
        <v>2016</v>
      </c>
      <c r="G217" s="11" t="str">
        <f t="shared" si="1375"/>
        <v>004475</v>
      </c>
      <c r="H217" s="12">
        <f t="shared" ref="H217" si="1474">IF(G217="","",(IF(C217=0,0,C217)*$G$4*$H$4*$I$4*$J$4))</f>
        <v>56.817307999999997</v>
      </c>
      <c r="I217" s="12">
        <f t="shared" ref="I217" si="1475">IF(H217="","",(+H217))</f>
        <v>56.817307999999997</v>
      </c>
      <c r="J217" s="12">
        <f t="shared" ref="J217" si="1476">IF(I217="","",(+I217*$J$6))</f>
        <v>58.52182724</v>
      </c>
      <c r="K217" s="12">
        <f t="shared" ref="K217" si="1477">IF(J217="","",+J217)</f>
        <v>58.52182724</v>
      </c>
      <c r="L217" s="12">
        <f t="shared" ref="L217" si="1478">IF(K217="","",+K217)</f>
        <v>58.52182724</v>
      </c>
      <c r="M217" s="12">
        <f t="shared" ref="M217" si="1479">IF(L217="","",+L217)</f>
        <v>58.52182724</v>
      </c>
      <c r="N217" s="12">
        <f t="shared" ref="N217" si="1480">IF(M217="","",+M217)</f>
        <v>58.52182724</v>
      </c>
      <c r="O217" s="12">
        <f t="shared" ref="O217" si="1481">IF(N217="","",+N217)</f>
        <v>58.52182724</v>
      </c>
      <c r="P217" s="12">
        <f t="shared" ref="P217" si="1482">IF(O217="","",+O217)</f>
        <v>58.52182724</v>
      </c>
      <c r="Q217" s="12">
        <f t="shared" ref="Q217" si="1483">IF(P217="","",+P217)</f>
        <v>58.52182724</v>
      </c>
      <c r="R217" s="12">
        <f t="shared" ref="R217" si="1484">IF(Q217="","",+Q217)</f>
        <v>58.52182724</v>
      </c>
      <c r="S217" s="12">
        <f t="shared" ref="S217" si="1485">IF(R217="","",+R217)</f>
        <v>58.52182724</v>
      </c>
    </row>
    <row r="218" spans="1:19" x14ac:dyDescent="0.25">
      <c r="A218" s="2" t="s">
        <v>75</v>
      </c>
      <c r="B218" s="9" t="s">
        <v>94</v>
      </c>
      <c r="C218" s="4">
        <v>160</v>
      </c>
      <c r="D218" s="34"/>
      <c r="E218" s="10" t="str">
        <f t="shared" ref="E218" si="1486">IF(B218="","",(IF($B218&lt;&gt;0,"Exempt - Vacation Hours")))</f>
        <v>Exempt - Vacation Hours</v>
      </c>
      <c r="F218" s="11">
        <f t="shared" ca="1" si="1389"/>
        <v>2016</v>
      </c>
      <c r="G218" s="11" t="str">
        <f t="shared" si="1375"/>
        <v>004475</v>
      </c>
      <c r="H218" s="33">
        <f>IF(G218="","",($C218*'VACSICK EST'!C$50))</f>
        <v>6.7709652598618302</v>
      </c>
      <c r="I218" s="33">
        <f>IF(H218="","",($C218*'VACSICK EST'!D$50))</f>
        <v>7.2153493558487947</v>
      </c>
      <c r="J218" s="33">
        <f>IF(I218="","",($C218*'VACSICK EST'!E$50))</f>
        <v>7.6597334518357583</v>
      </c>
      <c r="K218" s="33">
        <f>IF(J218="","",($C218*'VACSICK EST'!F$50))</f>
        <v>11.136067941390674</v>
      </c>
      <c r="L218" s="33">
        <f>IF(K218="","",($C218*'VACSICK EST'!G$50))</f>
        <v>13.910868071414171</v>
      </c>
      <c r="M218" s="33">
        <f>IF(L218="","",($C218*'VACSICK EST'!H$50))</f>
        <v>15.71500166644036</v>
      </c>
      <c r="N218" s="33">
        <f>IF(M218="","",($C218*'VACSICK EST'!I$50))</f>
        <v>18.187488941830946</v>
      </c>
      <c r="O218" s="33">
        <f>IF(N218="","",($C218*'VACSICK EST'!J$50))</f>
        <v>12.312665358202384</v>
      </c>
      <c r="P218" s="33">
        <f>IF(O218="","",($C218*'VACSICK EST'!K$50))</f>
        <v>10.96305440001975</v>
      </c>
      <c r="Q218" s="33">
        <f>IF(P218="","",($C218*'VACSICK EST'!L$50))</f>
        <v>14.470199520229762</v>
      </c>
      <c r="R218" s="33">
        <f>IF(Q218="","",($C218*'VACSICK EST'!M$50))</f>
        <v>13.873210633946831</v>
      </c>
      <c r="S218" s="33">
        <f>IF(R218="","",($C218*'VACSICK EST'!N$50))</f>
        <v>27.785395398978739</v>
      </c>
    </row>
    <row r="219" spans="1:19" x14ac:dyDescent="0.25">
      <c r="A219" s="2" t="s">
        <v>75</v>
      </c>
      <c r="B219" s="9" t="s">
        <v>95</v>
      </c>
      <c r="C219" s="4">
        <v>40</v>
      </c>
      <c r="E219" s="10" t="str">
        <f t="shared" ref="E219" si="1487">IF(B219="","",(IF($B219&lt;&gt;0,"Exempt - Sick Time Hours")))</f>
        <v>Exempt - Sick Time Hours</v>
      </c>
      <c r="F219" s="11">
        <f t="shared" ca="1" si="1389"/>
        <v>2016</v>
      </c>
      <c r="G219" s="11" t="str">
        <f t="shared" si="1375"/>
        <v>004475</v>
      </c>
      <c r="H219" s="33">
        <f>IF(G219="","",($C219*'VACSICK EST'!C$30))</f>
        <v>5.0206297898724825</v>
      </c>
      <c r="I219" s="33">
        <f>IF(H219="","",($C219*'VACSICK EST'!D$30))</f>
        <v>4.3254628595396252</v>
      </c>
      <c r="J219" s="33">
        <f>IF(I219="","",($C219*'VACSICK EST'!E$30))</f>
        <v>3.9866328079765485</v>
      </c>
      <c r="K219" s="33">
        <f>IF(J219="","",($C219*'VACSICK EST'!F$30))</f>
        <v>3.5312729378188501</v>
      </c>
      <c r="L219" s="33">
        <f>IF(K219="","",($C219*'VACSICK EST'!G$30))</f>
        <v>2.9281992131045897</v>
      </c>
      <c r="M219" s="33">
        <f>IF(L219="","",($C219*'VACSICK EST'!H$30))</f>
        <v>2.7179349238407422</v>
      </c>
      <c r="N219" s="33">
        <f>IF(M219="","",($C219*'VACSICK EST'!I$30))</f>
        <v>2.9145220043493527</v>
      </c>
      <c r="O219" s="33">
        <f>IF(N219="","",($C219*'VACSICK EST'!J$30))</f>
        <v>3.1324455305161325</v>
      </c>
      <c r="P219" s="33">
        <f>IF(O219="","",($C219*'VACSICK EST'!K$30))</f>
        <v>2.8900853913733289</v>
      </c>
      <c r="Q219" s="33">
        <f>IF(P219="","",($C219*'VACSICK EST'!L$30))</f>
        <v>2.8559835508769371</v>
      </c>
      <c r="R219" s="33">
        <f>IF(Q219="","",($C219*'VACSICK EST'!M$30))</f>
        <v>2.6623142749027777</v>
      </c>
      <c r="S219" s="33">
        <f>IF(R219="","",($C219*'VACSICK EST'!N$30))</f>
        <v>3.0345167158286337</v>
      </c>
    </row>
    <row r="220" spans="1:19" x14ac:dyDescent="0.25">
      <c r="A220" s="2" t="s">
        <v>76</v>
      </c>
      <c r="B220" s="9" t="s">
        <v>93</v>
      </c>
      <c r="C220" s="4">
        <v>3</v>
      </c>
      <c r="E220" s="11" t="str">
        <f t="shared" ref="E220" si="1488">IF(B220="","",(IF($B220&lt;&gt;0,"Exempt - Headcount")))</f>
        <v>Exempt - Headcount</v>
      </c>
      <c r="F220" s="11">
        <f t="shared" ca="1" si="1389"/>
        <v>2016</v>
      </c>
      <c r="G220" s="11" t="str">
        <f t="shared" si="1375"/>
        <v>004480</v>
      </c>
      <c r="H220" s="13">
        <f t="shared" ref="H220" si="1489">IF(G220="","",(IF($C220=0,0,$C220)))</f>
        <v>3</v>
      </c>
      <c r="I220" s="13">
        <f t="shared" ref="I220" si="1490">IF(H220="","",(IF($C220=0,0,$C220)))</f>
        <v>3</v>
      </c>
      <c r="J220" s="13">
        <f t="shared" ref="J220" si="1491">IF(I220="","",(IF($C220=0,0,$C220)))</f>
        <v>3</v>
      </c>
      <c r="K220" s="13">
        <f t="shared" ref="K220" si="1492">IF(J220="","",(IF($C220=0,0,$C220)))</f>
        <v>3</v>
      </c>
      <c r="L220" s="13">
        <f t="shared" ref="L220" si="1493">IF(K220="","",(IF($C220=0,0,$C220)))</f>
        <v>3</v>
      </c>
      <c r="M220" s="13">
        <f t="shared" ref="M220" si="1494">IF(L220="","",(IF($C220=0,0,$C220)))</f>
        <v>3</v>
      </c>
      <c r="N220" s="13">
        <f t="shared" ref="N220" si="1495">IF(M220="","",(IF($C220=0,0,$C220)))</f>
        <v>3</v>
      </c>
      <c r="O220" s="13">
        <f t="shared" ref="O220" si="1496">IF(N220="","",(IF($C220=0,0,$C220)))</f>
        <v>3</v>
      </c>
      <c r="P220" s="13">
        <f t="shared" ref="P220" si="1497">IF(O220="","",(IF($C220=0,0,$C220)))</f>
        <v>3</v>
      </c>
      <c r="Q220" s="13">
        <f t="shared" ref="Q220" si="1498">IF(P220="","",(IF($C220=0,0,$C220)))</f>
        <v>3</v>
      </c>
      <c r="R220" s="13">
        <f t="shared" ref="R220" si="1499">IF(Q220="","",(IF($C220=0,0,$C220)))</f>
        <v>3</v>
      </c>
      <c r="S220" s="13">
        <f t="shared" ref="S220" si="1500">IF(R220="","",(IF($C220=0,0,$C220)))</f>
        <v>3</v>
      </c>
    </row>
    <row r="221" spans="1:19" x14ac:dyDescent="0.25">
      <c r="A221" s="2" t="s">
        <v>76</v>
      </c>
      <c r="B221" s="6" t="s">
        <v>92</v>
      </c>
      <c r="C221" s="4">
        <v>47.868429333333331</v>
      </c>
      <c r="E221" s="10" t="str">
        <f t="shared" ref="E221" si="1501">IF(B221="","",(IF($B221&lt;&gt;0,"Exempt - Avg Hourly Rate")))</f>
        <v>Exempt - Avg Hourly Rate</v>
      </c>
      <c r="F221" s="11">
        <f t="shared" ca="1" si="1389"/>
        <v>2016</v>
      </c>
      <c r="G221" s="11" t="str">
        <f t="shared" si="1375"/>
        <v>004480</v>
      </c>
      <c r="H221" s="12">
        <f t="shared" ref="H221" si="1502">IF(G221="","",(IF(C221=0,0,C221)*$G$4*$H$4*$I$4*$J$4))</f>
        <v>47.868429333333331</v>
      </c>
      <c r="I221" s="12">
        <f t="shared" ref="I221" si="1503">IF(H221="","",(+H221))</f>
        <v>47.868429333333331</v>
      </c>
      <c r="J221" s="12">
        <f t="shared" ref="J221" si="1504">IF(I221="","",(+I221*$J$6))</f>
        <v>49.30448221333333</v>
      </c>
      <c r="K221" s="12">
        <f t="shared" ref="K221" si="1505">IF(J221="","",+J221)</f>
        <v>49.30448221333333</v>
      </c>
      <c r="L221" s="12">
        <f t="shared" ref="L221" si="1506">IF(K221="","",+K221)</f>
        <v>49.30448221333333</v>
      </c>
      <c r="M221" s="12">
        <f t="shared" ref="M221" si="1507">IF(L221="","",+L221)</f>
        <v>49.30448221333333</v>
      </c>
      <c r="N221" s="12">
        <f t="shared" ref="N221" si="1508">IF(M221="","",+M221)</f>
        <v>49.30448221333333</v>
      </c>
      <c r="O221" s="12">
        <f t="shared" ref="O221" si="1509">IF(N221="","",+N221)</f>
        <v>49.30448221333333</v>
      </c>
      <c r="P221" s="12">
        <f t="shared" ref="P221" si="1510">IF(O221="","",+O221)</f>
        <v>49.30448221333333</v>
      </c>
      <c r="Q221" s="12">
        <f t="shared" ref="Q221" si="1511">IF(P221="","",+P221)</f>
        <v>49.30448221333333</v>
      </c>
      <c r="R221" s="12">
        <f t="shared" ref="R221" si="1512">IF(Q221="","",+Q221)</f>
        <v>49.30448221333333</v>
      </c>
      <c r="S221" s="12">
        <f t="shared" ref="S221" si="1513">IF(R221="","",+R221)</f>
        <v>49.30448221333333</v>
      </c>
    </row>
    <row r="222" spans="1:19" x14ac:dyDescent="0.25">
      <c r="A222" s="2" t="s">
        <v>76</v>
      </c>
      <c r="B222" s="9" t="s">
        <v>94</v>
      </c>
      <c r="C222" s="4">
        <v>520</v>
      </c>
      <c r="D222" s="34"/>
      <c r="E222" s="10" t="str">
        <f t="shared" ref="E222" si="1514">IF(B222="","",(IF($B222&lt;&gt;0,"Exempt - Vacation Hours")))</f>
        <v>Exempt - Vacation Hours</v>
      </c>
      <c r="F222" s="11">
        <f t="shared" ca="1" si="1389"/>
        <v>2016</v>
      </c>
      <c r="G222" s="11" t="str">
        <f t="shared" si="1375"/>
        <v>004480</v>
      </c>
      <c r="H222" s="33">
        <f>IF(G222="","",($C222*'VACSICK EST'!C$50))</f>
        <v>22.005637094550945</v>
      </c>
      <c r="I222" s="33">
        <f>IF(H222="","",($C222*'VACSICK EST'!D$50))</f>
        <v>23.449885406508582</v>
      </c>
      <c r="J222" s="33">
        <f>IF(I222="","",($C222*'VACSICK EST'!E$50))</f>
        <v>24.894133718466215</v>
      </c>
      <c r="K222" s="33">
        <f>IF(J222="","",($C222*'VACSICK EST'!F$50))</f>
        <v>36.192220809519696</v>
      </c>
      <c r="L222" s="33">
        <f>IF(K222="","",($C222*'VACSICK EST'!G$50))</f>
        <v>45.210321232096057</v>
      </c>
      <c r="M222" s="33">
        <f>IF(L222="","",($C222*'VACSICK EST'!H$50))</f>
        <v>51.073755415931174</v>
      </c>
      <c r="N222" s="33">
        <f>IF(M222="","",($C222*'VACSICK EST'!I$50))</f>
        <v>59.109339060950568</v>
      </c>
      <c r="O222" s="33">
        <f>IF(N222="","",($C222*'VACSICK EST'!J$50))</f>
        <v>40.016162414157748</v>
      </c>
      <c r="P222" s="33">
        <f>IF(O222="","",($C222*'VACSICK EST'!K$50))</f>
        <v>35.629926800064183</v>
      </c>
      <c r="Q222" s="33">
        <f>IF(P222="","",($C222*'VACSICK EST'!L$50))</f>
        <v>47.028148440746726</v>
      </c>
      <c r="R222" s="33">
        <f>IF(Q222="","",($C222*'VACSICK EST'!M$50))</f>
        <v>45.087934560327199</v>
      </c>
      <c r="S222" s="33">
        <f>IF(R222="","",($C222*'VACSICK EST'!N$50))</f>
        <v>90.302535046680902</v>
      </c>
    </row>
    <row r="223" spans="1:19" x14ac:dyDescent="0.25">
      <c r="A223" s="2" t="s">
        <v>76</v>
      </c>
      <c r="B223" s="9" t="s">
        <v>95</v>
      </c>
      <c r="C223" s="4">
        <v>120</v>
      </c>
      <c r="E223" s="10" t="str">
        <f t="shared" ref="E223" si="1515">IF(B223="","",(IF($B223&lt;&gt;0,"Exempt - Sick Time Hours")))</f>
        <v>Exempt - Sick Time Hours</v>
      </c>
      <c r="F223" s="11">
        <f t="shared" ca="1" si="1389"/>
        <v>2016</v>
      </c>
      <c r="G223" s="11" t="str">
        <f t="shared" si="1375"/>
        <v>004480</v>
      </c>
      <c r="H223" s="33">
        <f>IF(G223="","",($C223*'VACSICK EST'!C$30))</f>
        <v>15.061889369617449</v>
      </c>
      <c r="I223" s="33">
        <f>IF(H223="","",($C223*'VACSICK EST'!D$30))</f>
        <v>12.976388578618876</v>
      </c>
      <c r="J223" s="33">
        <f>IF(I223="","",($C223*'VACSICK EST'!E$30))</f>
        <v>11.959898423929646</v>
      </c>
      <c r="K223" s="33">
        <f>IF(J223="","",($C223*'VACSICK EST'!F$30))</f>
        <v>10.593818813456551</v>
      </c>
      <c r="L223" s="33">
        <f>IF(K223="","",($C223*'VACSICK EST'!G$30))</f>
        <v>8.7845976393137697</v>
      </c>
      <c r="M223" s="33">
        <f>IF(L223="","",($C223*'VACSICK EST'!H$30))</f>
        <v>8.1538047715222266</v>
      </c>
      <c r="N223" s="33">
        <f>IF(M223="","",($C223*'VACSICK EST'!I$30))</f>
        <v>8.7435660130480581</v>
      </c>
      <c r="O223" s="33">
        <f>IF(N223="","",($C223*'VACSICK EST'!J$30))</f>
        <v>9.3973365915483971</v>
      </c>
      <c r="P223" s="33">
        <f>IF(O223="","",($C223*'VACSICK EST'!K$30))</f>
        <v>8.6702561741199862</v>
      </c>
      <c r="Q223" s="33">
        <f>IF(P223="","",($C223*'VACSICK EST'!L$30))</f>
        <v>8.5679506526308113</v>
      </c>
      <c r="R223" s="33">
        <f>IF(Q223="","",($C223*'VACSICK EST'!M$30))</f>
        <v>7.9869428247083336</v>
      </c>
      <c r="S223" s="33">
        <f>IF(R223="","",($C223*'VACSICK EST'!N$30))</f>
        <v>9.1035501474859011</v>
      </c>
    </row>
    <row r="224" spans="1:19" x14ac:dyDescent="0.25">
      <c r="A224" s="2" t="s">
        <v>77</v>
      </c>
      <c r="B224" s="9" t="s">
        <v>93</v>
      </c>
      <c r="C224" s="4">
        <v>1</v>
      </c>
      <c r="E224" s="11" t="str">
        <f t="shared" ref="E224" si="1516">IF(B224="","",(IF($B224&lt;&gt;0,"Exempt - Headcount")))</f>
        <v>Exempt - Headcount</v>
      </c>
      <c r="F224" s="11">
        <f t="shared" ca="1" si="1389"/>
        <v>2016</v>
      </c>
      <c r="G224" s="11" t="str">
        <f t="shared" si="1375"/>
        <v>004485</v>
      </c>
      <c r="H224" s="13">
        <f t="shared" ref="H224" si="1517">IF(G224="","",(IF($C224=0,0,$C224)))</f>
        <v>1</v>
      </c>
      <c r="I224" s="13">
        <f t="shared" ref="I224" si="1518">IF(H224="","",(IF($C224=0,0,$C224)))</f>
        <v>1</v>
      </c>
      <c r="J224" s="13">
        <f t="shared" ref="J224" si="1519">IF(I224="","",(IF($C224=0,0,$C224)))</f>
        <v>1</v>
      </c>
      <c r="K224" s="13">
        <f t="shared" ref="K224" si="1520">IF(J224="","",(IF($C224=0,0,$C224)))</f>
        <v>1</v>
      </c>
      <c r="L224" s="13">
        <f t="shared" ref="L224" si="1521">IF(K224="","",(IF($C224=0,0,$C224)))</f>
        <v>1</v>
      </c>
      <c r="M224" s="13">
        <f t="shared" ref="M224" si="1522">IF(L224="","",(IF($C224=0,0,$C224)))</f>
        <v>1</v>
      </c>
      <c r="N224" s="13">
        <f t="shared" ref="N224" si="1523">IF(M224="","",(IF($C224=0,0,$C224)))</f>
        <v>1</v>
      </c>
      <c r="O224" s="13">
        <f t="shared" ref="O224" si="1524">IF(N224="","",(IF($C224=0,0,$C224)))</f>
        <v>1</v>
      </c>
      <c r="P224" s="13">
        <f t="shared" ref="P224" si="1525">IF(O224="","",(IF($C224=0,0,$C224)))</f>
        <v>1</v>
      </c>
      <c r="Q224" s="13">
        <f t="shared" ref="Q224" si="1526">IF(P224="","",(IF($C224=0,0,$C224)))</f>
        <v>1</v>
      </c>
      <c r="R224" s="13">
        <f t="shared" ref="R224" si="1527">IF(Q224="","",(IF($C224=0,0,$C224)))</f>
        <v>1</v>
      </c>
      <c r="S224" s="13">
        <f t="shared" ref="S224" si="1528">IF(R224="","",(IF($C224=0,0,$C224)))</f>
        <v>1</v>
      </c>
    </row>
    <row r="225" spans="1:19" x14ac:dyDescent="0.25">
      <c r="A225" s="2" t="s">
        <v>77</v>
      </c>
      <c r="B225" s="6" t="s">
        <v>92</v>
      </c>
      <c r="C225" s="4">
        <v>42.780287999999999</v>
      </c>
      <c r="E225" s="10" t="str">
        <f t="shared" ref="E225" si="1529">IF(B225="","",(IF($B225&lt;&gt;0,"Exempt - Avg Hourly Rate")))</f>
        <v>Exempt - Avg Hourly Rate</v>
      </c>
      <c r="F225" s="11">
        <f t="shared" ca="1" si="1389"/>
        <v>2016</v>
      </c>
      <c r="G225" s="11" t="str">
        <f t="shared" si="1375"/>
        <v>004485</v>
      </c>
      <c r="H225" s="12">
        <f t="shared" ref="H225" si="1530">IF(G225="","",(IF(C225=0,0,C225)*$G$4*$H$4*$I$4*$J$4))</f>
        <v>42.780287999999999</v>
      </c>
      <c r="I225" s="12">
        <f t="shared" ref="I225" si="1531">IF(H225="","",(+H225))</f>
        <v>42.780287999999999</v>
      </c>
      <c r="J225" s="12">
        <f t="shared" ref="J225" si="1532">IF(I225="","",(+I225*$J$6))</f>
        <v>44.063696640000003</v>
      </c>
      <c r="K225" s="12">
        <f t="shared" ref="K225" si="1533">IF(J225="","",+J225)</f>
        <v>44.063696640000003</v>
      </c>
      <c r="L225" s="12">
        <f t="shared" ref="L225" si="1534">IF(K225="","",+K225)</f>
        <v>44.063696640000003</v>
      </c>
      <c r="M225" s="12">
        <f t="shared" ref="M225" si="1535">IF(L225="","",+L225)</f>
        <v>44.063696640000003</v>
      </c>
      <c r="N225" s="12">
        <f t="shared" ref="N225" si="1536">IF(M225="","",+M225)</f>
        <v>44.063696640000003</v>
      </c>
      <c r="O225" s="12">
        <f t="shared" ref="O225" si="1537">IF(N225="","",+N225)</f>
        <v>44.063696640000003</v>
      </c>
      <c r="P225" s="12">
        <f t="shared" ref="P225" si="1538">IF(O225="","",+O225)</f>
        <v>44.063696640000003</v>
      </c>
      <c r="Q225" s="12">
        <f t="shared" ref="Q225" si="1539">IF(P225="","",+P225)</f>
        <v>44.063696640000003</v>
      </c>
      <c r="R225" s="12">
        <f t="shared" ref="R225" si="1540">IF(Q225="","",+Q225)</f>
        <v>44.063696640000003</v>
      </c>
      <c r="S225" s="12">
        <f t="shared" ref="S225" si="1541">IF(R225="","",+R225)</f>
        <v>44.063696640000003</v>
      </c>
    </row>
    <row r="226" spans="1:19" x14ac:dyDescent="0.25">
      <c r="A226" s="2" t="s">
        <v>77</v>
      </c>
      <c r="B226" s="9" t="s">
        <v>94</v>
      </c>
      <c r="C226" s="4">
        <v>200</v>
      </c>
      <c r="D226" s="34"/>
      <c r="E226" s="10" t="str">
        <f t="shared" ref="E226" si="1542">IF(B226="","",(IF($B226&lt;&gt;0,"Exempt - Vacation Hours")))</f>
        <v>Exempt - Vacation Hours</v>
      </c>
      <c r="F226" s="11">
        <f t="shared" ca="1" si="1389"/>
        <v>2016</v>
      </c>
      <c r="G226" s="11" t="str">
        <f t="shared" si="1375"/>
        <v>004485</v>
      </c>
      <c r="H226" s="33">
        <f>IF(G226="","",($C226*'VACSICK EST'!C$50))</f>
        <v>8.4637065748272864</v>
      </c>
      <c r="I226" s="33">
        <f>IF(H226="","",($C226*'VACSICK EST'!D$50))</f>
        <v>9.019186694810994</v>
      </c>
      <c r="J226" s="33">
        <f>IF(I226="","",($C226*'VACSICK EST'!E$50))</f>
        <v>9.5746668147946981</v>
      </c>
      <c r="K226" s="33">
        <f>IF(J226="","",($C226*'VACSICK EST'!F$50))</f>
        <v>13.920084926738344</v>
      </c>
      <c r="L226" s="33">
        <f>IF(K226="","",($C226*'VACSICK EST'!G$50))</f>
        <v>17.388585089267714</v>
      </c>
      <c r="M226" s="33">
        <f>IF(L226="","",($C226*'VACSICK EST'!H$50))</f>
        <v>19.643752083050451</v>
      </c>
      <c r="N226" s="33">
        <f>IF(M226="","",($C226*'VACSICK EST'!I$50))</f>
        <v>22.73436117728868</v>
      </c>
      <c r="O226" s="33">
        <f>IF(N226="","",($C226*'VACSICK EST'!J$50))</f>
        <v>15.390831697752979</v>
      </c>
      <c r="P226" s="33">
        <f>IF(O226="","",($C226*'VACSICK EST'!K$50))</f>
        <v>13.703818000024686</v>
      </c>
      <c r="Q226" s="33">
        <f>IF(P226="","",($C226*'VACSICK EST'!L$50))</f>
        <v>18.087749400287205</v>
      </c>
      <c r="R226" s="33">
        <f>IF(Q226="","",($C226*'VACSICK EST'!M$50))</f>
        <v>17.34151329243354</v>
      </c>
      <c r="S226" s="33">
        <f>IF(R226="","",($C226*'VACSICK EST'!N$50))</f>
        <v>34.731744248723423</v>
      </c>
    </row>
    <row r="227" spans="1:19" x14ac:dyDescent="0.25">
      <c r="A227" s="2" t="s">
        <v>77</v>
      </c>
      <c r="B227" s="9" t="s">
        <v>95</v>
      </c>
      <c r="C227" s="4">
        <v>40</v>
      </c>
      <c r="E227" s="10" t="str">
        <f t="shared" ref="E227" si="1543">IF(B227="","",(IF($B227&lt;&gt;0,"Exempt - Sick Time Hours")))</f>
        <v>Exempt - Sick Time Hours</v>
      </c>
      <c r="F227" s="11">
        <f t="shared" ca="1" si="1389"/>
        <v>2016</v>
      </c>
      <c r="G227" s="11" t="str">
        <f t="shared" si="1375"/>
        <v>004485</v>
      </c>
      <c r="H227" s="33">
        <f>IF(G227="","",($C227*'VACSICK EST'!C$30))</f>
        <v>5.0206297898724825</v>
      </c>
      <c r="I227" s="33">
        <f>IF(H227="","",($C227*'VACSICK EST'!D$30))</f>
        <v>4.3254628595396252</v>
      </c>
      <c r="J227" s="33">
        <f>IF(I227="","",($C227*'VACSICK EST'!E$30))</f>
        <v>3.9866328079765485</v>
      </c>
      <c r="K227" s="33">
        <f>IF(J227="","",($C227*'VACSICK EST'!F$30))</f>
        <v>3.5312729378188501</v>
      </c>
      <c r="L227" s="33">
        <f>IF(K227="","",($C227*'VACSICK EST'!G$30))</f>
        <v>2.9281992131045897</v>
      </c>
      <c r="M227" s="33">
        <f>IF(L227="","",($C227*'VACSICK EST'!H$30))</f>
        <v>2.7179349238407422</v>
      </c>
      <c r="N227" s="33">
        <f>IF(M227="","",($C227*'VACSICK EST'!I$30))</f>
        <v>2.9145220043493527</v>
      </c>
      <c r="O227" s="33">
        <f>IF(N227="","",($C227*'VACSICK EST'!J$30))</f>
        <v>3.1324455305161325</v>
      </c>
      <c r="P227" s="33">
        <f>IF(O227="","",($C227*'VACSICK EST'!K$30))</f>
        <v>2.8900853913733289</v>
      </c>
      <c r="Q227" s="33">
        <f>IF(P227="","",($C227*'VACSICK EST'!L$30))</f>
        <v>2.8559835508769371</v>
      </c>
      <c r="R227" s="33">
        <f>IF(Q227="","",($C227*'VACSICK EST'!M$30))</f>
        <v>2.6623142749027777</v>
      </c>
      <c r="S227" s="33">
        <f>IF(R227="","",($C227*'VACSICK EST'!N$30))</f>
        <v>3.0345167158286337</v>
      </c>
    </row>
    <row r="228" spans="1:19" x14ac:dyDescent="0.25">
      <c r="A228" s="2" t="s">
        <v>78</v>
      </c>
      <c r="B228" s="9" t="s">
        <v>93</v>
      </c>
      <c r="C228" s="4">
        <v>9</v>
      </c>
      <c r="E228" s="11" t="str">
        <f t="shared" ref="E228" si="1544">IF(B228="","",(IF($B228&lt;&gt;0,"Exempt - Headcount")))</f>
        <v>Exempt - Headcount</v>
      </c>
      <c r="F228" s="11">
        <f t="shared" ca="1" si="1389"/>
        <v>2016</v>
      </c>
      <c r="G228" s="11" t="str">
        <f t="shared" si="1375"/>
        <v>004490</v>
      </c>
      <c r="H228" s="13">
        <f t="shared" ref="H228" si="1545">IF(G228="","",(IF($C228=0,0,$C228)))</f>
        <v>9</v>
      </c>
      <c r="I228" s="13">
        <f t="shared" ref="I228" si="1546">IF(H228="","",(IF($C228=0,0,$C228)))</f>
        <v>9</v>
      </c>
      <c r="J228" s="13">
        <f t="shared" ref="J228" si="1547">IF(I228="","",(IF($C228=0,0,$C228)))</f>
        <v>9</v>
      </c>
      <c r="K228" s="13">
        <f t="shared" ref="K228" si="1548">IF(J228="","",(IF($C228=0,0,$C228)))</f>
        <v>9</v>
      </c>
      <c r="L228" s="13">
        <f t="shared" ref="L228" si="1549">IF(K228="","",(IF($C228=0,0,$C228)))</f>
        <v>9</v>
      </c>
      <c r="M228" s="13">
        <f t="shared" ref="M228" si="1550">IF(L228="","",(IF($C228=0,0,$C228)))</f>
        <v>9</v>
      </c>
      <c r="N228" s="13">
        <f t="shared" ref="N228" si="1551">IF(M228="","",(IF($C228=0,0,$C228)))</f>
        <v>9</v>
      </c>
      <c r="O228" s="13">
        <f t="shared" ref="O228" si="1552">IF(N228="","",(IF($C228=0,0,$C228)))</f>
        <v>9</v>
      </c>
      <c r="P228" s="13">
        <f t="shared" ref="P228" si="1553">IF(O228="","",(IF($C228=0,0,$C228)))</f>
        <v>9</v>
      </c>
      <c r="Q228" s="13">
        <f t="shared" ref="Q228" si="1554">IF(P228="","",(IF($C228=0,0,$C228)))</f>
        <v>9</v>
      </c>
      <c r="R228" s="13">
        <f t="shared" ref="R228" si="1555">IF(Q228="","",(IF($C228=0,0,$C228)))</f>
        <v>9</v>
      </c>
      <c r="S228" s="13">
        <f t="shared" ref="S228" si="1556">IF(R228="","",(IF($C228=0,0,$C228)))</f>
        <v>9</v>
      </c>
    </row>
    <row r="229" spans="1:19" x14ac:dyDescent="0.25">
      <c r="A229" s="2" t="s">
        <v>78</v>
      </c>
      <c r="B229" s="6" t="s">
        <v>92</v>
      </c>
      <c r="C229" s="4">
        <v>46.693910333333328</v>
      </c>
      <c r="E229" s="10" t="str">
        <f t="shared" ref="E229" si="1557">IF(B229="","",(IF($B229&lt;&gt;0,"Exempt - Avg Hourly Rate")))</f>
        <v>Exempt - Avg Hourly Rate</v>
      </c>
      <c r="F229" s="11">
        <f t="shared" ca="1" si="1389"/>
        <v>2016</v>
      </c>
      <c r="G229" s="11" t="str">
        <f t="shared" si="1375"/>
        <v>004490</v>
      </c>
      <c r="H229" s="12">
        <f t="shared" ref="H229" si="1558">IF(G229="","",(IF(C229=0,0,C229)*$G$4*$H$4*$I$4*$J$4))</f>
        <v>46.693910333333328</v>
      </c>
      <c r="I229" s="12">
        <f t="shared" ref="I229" si="1559">IF(H229="","",(+H229))</f>
        <v>46.693910333333328</v>
      </c>
      <c r="J229" s="12">
        <f t="shared" ref="J229" si="1560">IF(I229="","",(+I229*$J$6))</f>
        <v>48.094727643333329</v>
      </c>
      <c r="K229" s="12">
        <f t="shared" ref="K229" si="1561">IF(J229="","",+J229)</f>
        <v>48.094727643333329</v>
      </c>
      <c r="L229" s="12">
        <f t="shared" ref="L229" si="1562">IF(K229="","",+K229)</f>
        <v>48.094727643333329</v>
      </c>
      <c r="M229" s="12">
        <f t="shared" ref="M229" si="1563">IF(L229="","",+L229)</f>
        <v>48.094727643333329</v>
      </c>
      <c r="N229" s="12">
        <f t="shared" ref="N229" si="1564">IF(M229="","",+M229)</f>
        <v>48.094727643333329</v>
      </c>
      <c r="O229" s="12">
        <f t="shared" ref="O229" si="1565">IF(N229="","",+N229)</f>
        <v>48.094727643333329</v>
      </c>
      <c r="P229" s="12">
        <f t="shared" ref="P229" si="1566">IF(O229="","",+O229)</f>
        <v>48.094727643333329</v>
      </c>
      <c r="Q229" s="12">
        <f t="shared" ref="Q229" si="1567">IF(P229="","",+P229)</f>
        <v>48.094727643333329</v>
      </c>
      <c r="R229" s="12">
        <f t="shared" ref="R229" si="1568">IF(Q229="","",+Q229)</f>
        <v>48.094727643333329</v>
      </c>
      <c r="S229" s="12">
        <f t="shared" ref="S229" si="1569">IF(R229="","",+R229)</f>
        <v>48.094727643333329</v>
      </c>
    </row>
    <row r="230" spans="1:19" x14ac:dyDescent="0.25">
      <c r="A230" s="2" t="s">
        <v>78</v>
      </c>
      <c r="B230" s="9" t="s">
        <v>94</v>
      </c>
      <c r="C230" s="4">
        <v>1720</v>
      </c>
      <c r="D230" s="34"/>
      <c r="E230" s="10" t="str">
        <f t="shared" ref="E230" si="1570">IF(B230="","",(IF($B230&lt;&gt;0,"Exempt - Vacation Hours")))</f>
        <v>Exempt - Vacation Hours</v>
      </c>
      <c r="F230" s="11">
        <f t="shared" ca="1" si="1389"/>
        <v>2016</v>
      </c>
      <c r="G230" s="11" t="str">
        <f t="shared" si="1375"/>
        <v>004490</v>
      </c>
      <c r="H230" s="33">
        <f>IF(G230="","",($C230*'VACSICK EST'!C$50))</f>
        <v>72.78787654351467</v>
      </c>
      <c r="I230" s="33">
        <f>IF(H230="","",($C230*'VACSICK EST'!D$50))</f>
        <v>77.565005575374542</v>
      </c>
      <c r="J230" s="33">
        <f>IF(I230="","",($C230*'VACSICK EST'!E$50))</f>
        <v>82.342134607234399</v>
      </c>
      <c r="K230" s="33">
        <f>IF(J230="","",($C230*'VACSICK EST'!F$50))</f>
        <v>119.71273036994975</v>
      </c>
      <c r="L230" s="33">
        <f>IF(K230="","",($C230*'VACSICK EST'!G$50))</f>
        <v>149.54183176770235</v>
      </c>
      <c r="M230" s="33">
        <f>IF(L230="","",($C230*'VACSICK EST'!H$50))</f>
        <v>168.93626791423387</v>
      </c>
      <c r="N230" s="33">
        <f>IF(M230="","",($C230*'VACSICK EST'!I$50))</f>
        <v>195.51550612468264</v>
      </c>
      <c r="O230" s="33">
        <f>IF(N230="","",($C230*'VACSICK EST'!J$50))</f>
        <v>132.36115260067564</v>
      </c>
      <c r="P230" s="33">
        <f>IF(O230="","",($C230*'VACSICK EST'!K$50))</f>
        <v>117.85283480021231</v>
      </c>
      <c r="Q230" s="33">
        <f>IF(P230="","",($C230*'VACSICK EST'!L$50))</f>
        <v>155.55464484246994</v>
      </c>
      <c r="R230" s="33">
        <f>IF(Q230="","",($C230*'VACSICK EST'!M$50))</f>
        <v>149.13701431492842</v>
      </c>
      <c r="S230" s="33">
        <f>IF(R230="","",($C230*'VACSICK EST'!N$50))</f>
        <v>298.69300053902145</v>
      </c>
    </row>
    <row r="231" spans="1:19" x14ac:dyDescent="0.25">
      <c r="A231" s="2" t="s">
        <v>78</v>
      </c>
      <c r="B231" s="9" t="s">
        <v>95</v>
      </c>
      <c r="C231" s="4">
        <v>360</v>
      </c>
      <c r="E231" s="10" t="str">
        <f t="shared" ref="E231" si="1571">IF(B231="","",(IF($B231&lt;&gt;0,"Exempt - Sick Time Hours")))</f>
        <v>Exempt - Sick Time Hours</v>
      </c>
      <c r="F231" s="11">
        <f t="shared" ca="1" si="1389"/>
        <v>2016</v>
      </c>
      <c r="G231" s="11" t="str">
        <f t="shared" si="1375"/>
        <v>004490</v>
      </c>
      <c r="H231" s="33">
        <f>IF(G231="","",($C231*'VACSICK EST'!C$30))</f>
        <v>45.185668108852347</v>
      </c>
      <c r="I231" s="33">
        <f>IF(H231="","",($C231*'VACSICK EST'!D$30))</f>
        <v>38.929165735856621</v>
      </c>
      <c r="J231" s="33">
        <f>IF(I231="","",($C231*'VACSICK EST'!E$30))</f>
        <v>35.879695271788933</v>
      </c>
      <c r="K231" s="33">
        <f>IF(J231="","",($C231*'VACSICK EST'!F$30))</f>
        <v>31.781456440369652</v>
      </c>
      <c r="L231" s="33">
        <f>IF(K231="","",($C231*'VACSICK EST'!G$30))</f>
        <v>26.353792917941309</v>
      </c>
      <c r="M231" s="33">
        <f>IF(L231="","",($C231*'VACSICK EST'!H$30))</f>
        <v>24.461414314566682</v>
      </c>
      <c r="N231" s="33">
        <f>IF(M231="","",($C231*'VACSICK EST'!I$30))</f>
        <v>26.230698039144173</v>
      </c>
      <c r="O231" s="33">
        <f>IF(N231="","",($C231*'VACSICK EST'!J$30))</f>
        <v>28.192009774645193</v>
      </c>
      <c r="P231" s="33">
        <f>IF(O231="","",($C231*'VACSICK EST'!K$30))</f>
        <v>26.01076852235996</v>
      </c>
      <c r="Q231" s="33">
        <f>IF(P231="","",($C231*'VACSICK EST'!L$30))</f>
        <v>25.703851957892432</v>
      </c>
      <c r="R231" s="33">
        <f>IF(Q231="","",($C231*'VACSICK EST'!M$30))</f>
        <v>23.960828474125002</v>
      </c>
      <c r="S231" s="33">
        <f>IF(R231="","",($C231*'VACSICK EST'!N$30))</f>
        <v>27.3106504424577</v>
      </c>
    </row>
    <row r="232" spans="1:19" x14ac:dyDescent="0.25">
      <c r="A232" s="2" t="s">
        <v>79</v>
      </c>
      <c r="B232" s="9" t="s">
        <v>93</v>
      </c>
      <c r="C232" s="4">
        <v>1</v>
      </c>
      <c r="E232" s="11" t="str">
        <f t="shared" ref="E232" si="1572">IF(B232="","",(IF($B232&lt;&gt;0,"Exempt - Headcount")))</f>
        <v>Exempt - Headcount</v>
      </c>
      <c r="F232" s="11">
        <f t="shared" ca="1" si="1389"/>
        <v>2016</v>
      </c>
      <c r="G232" s="11" t="str">
        <f t="shared" si="1375"/>
        <v>004500</v>
      </c>
      <c r="H232" s="13">
        <f t="shared" ref="H232" si="1573">IF(G232="","",(IF($C232=0,0,$C232)))</f>
        <v>1</v>
      </c>
      <c r="I232" s="13">
        <f t="shared" ref="I232" si="1574">IF(H232="","",(IF($C232=0,0,$C232)))</f>
        <v>1</v>
      </c>
      <c r="J232" s="13">
        <f t="shared" ref="J232" si="1575">IF(I232="","",(IF($C232=0,0,$C232)))</f>
        <v>1</v>
      </c>
      <c r="K232" s="13">
        <f t="shared" ref="K232" si="1576">IF(J232="","",(IF($C232=0,0,$C232)))</f>
        <v>1</v>
      </c>
      <c r="L232" s="13">
        <f t="shared" ref="L232" si="1577">IF(K232="","",(IF($C232=0,0,$C232)))</f>
        <v>1</v>
      </c>
      <c r="M232" s="13">
        <f t="shared" ref="M232" si="1578">IF(L232="","",(IF($C232=0,0,$C232)))</f>
        <v>1</v>
      </c>
      <c r="N232" s="13">
        <f t="shared" ref="N232" si="1579">IF(M232="","",(IF($C232=0,0,$C232)))</f>
        <v>1</v>
      </c>
      <c r="O232" s="13">
        <f t="shared" ref="O232" si="1580">IF(N232="","",(IF($C232=0,0,$C232)))</f>
        <v>1</v>
      </c>
      <c r="P232" s="13">
        <f t="shared" ref="P232" si="1581">IF(O232="","",(IF($C232=0,0,$C232)))</f>
        <v>1</v>
      </c>
      <c r="Q232" s="13">
        <f t="shared" ref="Q232" si="1582">IF(P232="","",(IF($C232=0,0,$C232)))</f>
        <v>1</v>
      </c>
      <c r="R232" s="13">
        <f t="shared" ref="R232" si="1583">IF(Q232="","",(IF($C232=0,0,$C232)))</f>
        <v>1</v>
      </c>
      <c r="S232" s="13">
        <f t="shared" ref="S232" si="1584">IF(R232="","",(IF($C232=0,0,$C232)))</f>
        <v>1</v>
      </c>
    </row>
    <row r="233" spans="1:19" x14ac:dyDescent="0.25">
      <c r="A233" s="2" t="s">
        <v>79</v>
      </c>
      <c r="B233" s="6" t="s">
        <v>92</v>
      </c>
      <c r="C233" s="4">
        <v>45.177885000000003</v>
      </c>
      <c r="E233" s="10" t="str">
        <f t="shared" ref="E233" si="1585">IF(B233="","",(IF($B233&lt;&gt;0,"Exempt - Avg Hourly Rate")))</f>
        <v>Exempt - Avg Hourly Rate</v>
      </c>
      <c r="F233" s="11">
        <f t="shared" ca="1" si="1389"/>
        <v>2016</v>
      </c>
      <c r="G233" s="11" t="str">
        <f t="shared" si="1375"/>
        <v>004500</v>
      </c>
      <c r="H233" s="12">
        <f t="shared" ref="H233" si="1586">IF(G233="","",(IF(C233=0,0,C233)*$G$4*$H$4*$I$4*$J$4))</f>
        <v>45.177885000000003</v>
      </c>
      <c r="I233" s="12">
        <f t="shared" ref="I233" si="1587">IF(H233="","",(+H233))</f>
        <v>45.177885000000003</v>
      </c>
      <c r="J233" s="12">
        <f t="shared" ref="J233" si="1588">IF(I233="","",(+I233*$J$6))</f>
        <v>46.533221550000007</v>
      </c>
      <c r="K233" s="12">
        <f t="shared" ref="K233" si="1589">IF(J233="","",+J233)</f>
        <v>46.533221550000007</v>
      </c>
      <c r="L233" s="12">
        <f t="shared" ref="L233" si="1590">IF(K233="","",+K233)</f>
        <v>46.533221550000007</v>
      </c>
      <c r="M233" s="12">
        <f t="shared" ref="M233" si="1591">IF(L233="","",+L233)</f>
        <v>46.533221550000007</v>
      </c>
      <c r="N233" s="12">
        <f t="shared" ref="N233" si="1592">IF(M233="","",+M233)</f>
        <v>46.533221550000007</v>
      </c>
      <c r="O233" s="12">
        <f t="shared" ref="O233" si="1593">IF(N233="","",+N233)</f>
        <v>46.533221550000007</v>
      </c>
      <c r="P233" s="12">
        <f t="shared" ref="P233" si="1594">IF(O233="","",+O233)</f>
        <v>46.533221550000007</v>
      </c>
      <c r="Q233" s="12">
        <f t="shared" ref="Q233" si="1595">IF(P233="","",+P233)</f>
        <v>46.533221550000007</v>
      </c>
      <c r="R233" s="12">
        <f t="shared" ref="R233" si="1596">IF(Q233="","",+Q233)</f>
        <v>46.533221550000007</v>
      </c>
      <c r="S233" s="12">
        <f t="shared" ref="S233" si="1597">IF(R233="","",+R233)</f>
        <v>46.533221550000007</v>
      </c>
    </row>
    <row r="234" spans="1:19" x14ac:dyDescent="0.25">
      <c r="A234" s="2" t="s">
        <v>79</v>
      </c>
      <c r="B234" s="9" t="s">
        <v>94</v>
      </c>
      <c r="C234" s="4">
        <v>200</v>
      </c>
      <c r="D234" s="34"/>
      <c r="E234" s="10" t="str">
        <f t="shared" ref="E234" si="1598">IF(B234="","",(IF($B234&lt;&gt;0,"Exempt - Vacation Hours")))</f>
        <v>Exempt - Vacation Hours</v>
      </c>
      <c r="F234" s="11">
        <f t="shared" ca="1" si="1389"/>
        <v>2016</v>
      </c>
      <c r="G234" s="11" t="str">
        <f t="shared" si="1375"/>
        <v>004500</v>
      </c>
      <c r="H234" s="33">
        <f>IF(G234="","",($C234*'VACSICK EST'!C$50))</f>
        <v>8.4637065748272864</v>
      </c>
      <c r="I234" s="33">
        <f>IF(H234="","",($C234*'VACSICK EST'!D$50))</f>
        <v>9.019186694810994</v>
      </c>
      <c r="J234" s="33">
        <f>IF(I234="","",($C234*'VACSICK EST'!E$50))</f>
        <v>9.5746668147946981</v>
      </c>
      <c r="K234" s="33">
        <f>IF(J234="","",($C234*'VACSICK EST'!F$50))</f>
        <v>13.920084926738344</v>
      </c>
      <c r="L234" s="33">
        <f>IF(K234="","",($C234*'VACSICK EST'!G$50))</f>
        <v>17.388585089267714</v>
      </c>
      <c r="M234" s="33">
        <f>IF(L234="","",($C234*'VACSICK EST'!H$50))</f>
        <v>19.643752083050451</v>
      </c>
      <c r="N234" s="33">
        <f>IF(M234="","",($C234*'VACSICK EST'!I$50))</f>
        <v>22.73436117728868</v>
      </c>
      <c r="O234" s="33">
        <f>IF(N234="","",($C234*'VACSICK EST'!J$50))</f>
        <v>15.390831697752979</v>
      </c>
      <c r="P234" s="33">
        <f>IF(O234="","",($C234*'VACSICK EST'!K$50))</f>
        <v>13.703818000024686</v>
      </c>
      <c r="Q234" s="33">
        <f>IF(P234="","",($C234*'VACSICK EST'!L$50))</f>
        <v>18.087749400287205</v>
      </c>
      <c r="R234" s="33">
        <f>IF(Q234="","",($C234*'VACSICK EST'!M$50))</f>
        <v>17.34151329243354</v>
      </c>
      <c r="S234" s="33">
        <f>IF(R234="","",($C234*'VACSICK EST'!N$50))</f>
        <v>34.731744248723423</v>
      </c>
    </row>
    <row r="235" spans="1:19" x14ac:dyDescent="0.25">
      <c r="A235" s="2" t="s">
        <v>79</v>
      </c>
      <c r="B235" s="9" t="s">
        <v>95</v>
      </c>
      <c r="C235" s="4">
        <v>40</v>
      </c>
      <c r="E235" s="10" t="str">
        <f t="shared" ref="E235" si="1599">IF(B235="","",(IF($B235&lt;&gt;0,"Exempt - Sick Time Hours")))</f>
        <v>Exempt - Sick Time Hours</v>
      </c>
      <c r="F235" s="11">
        <f t="shared" ca="1" si="1389"/>
        <v>2016</v>
      </c>
      <c r="G235" s="11" t="str">
        <f t="shared" si="1375"/>
        <v>004500</v>
      </c>
      <c r="H235" s="33">
        <f>IF(G235="","",($C235*'VACSICK EST'!C$30))</f>
        <v>5.0206297898724825</v>
      </c>
      <c r="I235" s="33">
        <f>IF(H235="","",($C235*'VACSICK EST'!D$30))</f>
        <v>4.3254628595396252</v>
      </c>
      <c r="J235" s="33">
        <f>IF(I235="","",($C235*'VACSICK EST'!E$30))</f>
        <v>3.9866328079765485</v>
      </c>
      <c r="K235" s="33">
        <f>IF(J235="","",($C235*'VACSICK EST'!F$30))</f>
        <v>3.5312729378188501</v>
      </c>
      <c r="L235" s="33">
        <f>IF(K235="","",($C235*'VACSICK EST'!G$30))</f>
        <v>2.9281992131045897</v>
      </c>
      <c r="M235" s="33">
        <f>IF(L235="","",($C235*'VACSICK EST'!H$30))</f>
        <v>2.7179349238407422</v>
      </c>
      <c r="N235" s="33">
        <f>IF(M235="","",($C235*'VACSICK EST'!I$30))</f>
        <v>2.9145220043493527</v>
      </c>
      <c r="O235" s="33">
        <f>IF(N235="","",($C235*'VACSICK EST'!J$30))</f>
        <v>3.1324455305161325</v>
      </c>
      <c r="P235" s="33">
        <f>IF(O235="","",($C235*'VACSICK EST'!K$30))</f>
        <v>2.8900853913733289</v>
      </c>
      <c r="Q235" s="33">
        <f>IF(P235="","",($C235*'VACSICK EST'!L$30))</f>
        <v>2.8559835508769371</v>
      </c>
      <c r="R235" s="33">
        <f>IF(Q235="","",($C235*'VACSICK EST'!M$30))</f>
        <v>2.6623142749027777</v>
      </c>
      <c r="S235" s="33">
        <f>IF(R235="","",($C235*'VACSICK EST'!N$30))</f>
        <v>3.0345167158286337</v>
      </c>
    </row>
    <row r="236" spans="1:19" x14ac:dyDescent="0.25">
      <c r="A236" s="2" t="s">
        <v>80</v>
      </c>
      <c r="B236" s="9" t="s">
        <v>93</v>
      </c>
      <c r="C236" s="4">
        <v>1</v>
      </c>
      <c r="E236" s="11" t="str">
        <f t="shared" ref="E236" si="1600">IF(B236="","",(IF($B236&lt;&gt;0,"Exempt - Headcount")))</f>
        <v>Exempt - Headcount</v>
      </c>
      <c r="F236" s="11">
        <f t="shared" ca="1" si="1389"/>
        <v>2016</v>
      </c>
      <c r="G236" s="11" t="str">
        <f t="shared" si="1375"/>
        <v>004510</v>
      </c>
      <c r="H236" s="13">
        <f t="shared" ref="H236" si="1601">IF(G236="","",(IF($C236=0,0,$C236)))</f>
        <v>1</v>
      </c>
      <c r="I236" s="13">
        <f t="shared" ref="I236" si="1602">IF(H236="","",(IF($C236=0,0,$C236)))</f>
        <v>1</v>
      </c>
      <c r="J236" s="13">
        <f t="shared" ref="J236" si="1603">IF(I236="","",(IF($C236=0,0,$C236)))</f>
        <v>1</v>
      </c>
      <c r="K236" s="13">
        <f t="shared" ref="K236" si="1604">IF(J236="","",(IF($C236=0,0,$C236)))</f>
        <v>1</v>
      </c>
      <c r="L236" s="13">
        <f t="shared" ref="L236" si="1605">IF(K236="","",(IF($C236=0,0,$C236)))</f>
        <v>1</v>
      </c>
      <c r="M236" s="13">
        <f t="shared" ref="M236" si="1606">IF(L236="","",(IF($C236=0,0,$C236)))</f>
        <v>1</v>
      </c>
      <c r="N236" s="13">
        <f t="shared" ref="N236" si="1607">IF(M236="","",(IF($C236=0,0,$C236)))</f>
        <v>1</v>
      </c>
      <c r="O236" s="13">
        <f t="shared" ref="O236" si="1608">IF(N236="","",(IF($C236=0,0,$C236)))</f>
        <v>1</v>
      </c>
      <c r="P236" s="13">
        <f t="shared" ref="P236" si="1609">IF(O236="","",(IF($C236=0,0,$C236)))</f>
        <v>1</v>
      </c>
      <c r="Q236" s="13">
        <f t="shared" ref="Q236" si="1610">IF(P236="","",(IF($C236=0,0,$C236)))</f>
        <v>1</v>
      </c>
      <c r="R236" s="13">
        <f t="shared" ref="R236" si="1611">IF(Q236="","",(IF($C236=0,0,$C236)))</f>
        <v>1</v>
      </c>
      <c r="S236" s="13">
        <f t="shared" ref="S236" si="1612">IF(R236="","",(IF($C236=0,0,$C236)))</f>
        <v>1</v>
      </c>
    </row>
    <row r="237" spans="1:19" x14ac:dyDescent="0.25">
      <c r="A237" s="2" t="s">
        <v>80</v>
      </c>
      <c r="B237" s="6" t="s">
        <v>92</v>
      </c>
      <c r="C237" s="4">
        <v>45.706730999999998</v>
      </c>
      <c r="E237" s="10" t="str">
        <f t="shared" ref="E237" si="1613">IF(B237="","",(IF($B237&lt;&gt;0,"Exempt - Avg Hourly Rate")))</f>
        <v>Exempt - Avg Hourly Rate</v>
      </c>
      <c r="F237" s="11">
        <f t="shared" ca="1" si="1389"/>
        <v>2016</v>
      </c>
      <c r="G237" s="11" t="str">
        <f t="shared" si="1375"/>
        <v>004510</v>
      </c>
      <c r="H237" s="12">
        <f t="shared" ref="H237" si="1614">IF(G237="","",(IF(C237=0,0,C237)*$G$4*$H$4*$I$4*$J$4))</f>
        <v>45.706730999999998</v>
      </c>
      <c r="I237" s="12">
        <f t="shared" ref="I237" si="1615">IF(H237="","",(+H237))</f>
        <v>45.706730999999998</v>
      </c>
      <c r="J237" s="12">
        <f t="shared" ref="J237" si="1616">IF(I237="","",(+I237*$J$6))</f>
        <v>47.077932929999996</v>
      </c>
      <c r="K237" s="12">
        <f t="shared" ref="K237" si="1617">IF(J237="","",+J237)</f>
        <v>47.077932929999996</v>
      </c>
      <c r="L237" s="12">
        <f t="shared" ref="L237" si="1618">IF(K237="","",+K237)</f>
        <v>47.077932929999996</v>
      </c>
      <c r="M237" s="12">
        <f t="shared" ref="M237" si="1619">IF(L237="","",+L237)</f>
        <v>47.077932929999996</v>
      </c>
      <c r="N237" s="12">
        <f t="shared" ref="N237" si="1620">IF(M237="","",+M237)</f>
        <v>47.077932929999996</v>
      </c>
      <c r="O237" s="12">
        <f t="shared" ref="O237" si="1621">IF(N237="","",+N237)</f>
        <v>47.077932929999996</v>
      </c>
      <c r="P237" s="12">
        <f t="shared" ref="P237" si="1622">IF(O237="","",+O237)</f>
        <v>47.077932929999996</v>
      </c>
      <c r="Q237" s="12">
        <f t="shared" ref="Q237" si="1623">IF(P237="","",+P237)</f>
        <v>47.077932929999996</v>
      </c>
      <c r="R237" s="12">
        <f t="shared" ref="R237" si="1624">IF(Q237="","",+Q237)</f>
        <v>47.077932929999996</v>
      </c>
      <c r="S237" s="12">
        <f t="shared" ref="S237" si="1625">IF(R237="","",+R237)</f>
        <v>47.077932929999996</v>
      </c>
    </row>
    <row r="238" spans="1:19" x14ac:dyDescent="0.25">
      <c r="A238" s="2" t="s">
        <v>80</v>
      </c>
      <c r="B238" s="9" t="s">
        <v>94</v>
      </c>
      <c r="C238" s="4">
        <v>200</v>
      </c>
      <c r="D238" s="34"/>
      <c r="E238" s="10" t="str">
        <f t="shared" ref="E238" si="1626">IF(B238="","",(IF($B238&lt;&gt;0,"Exempt - Vacation Hours")))</f>
        <v>Exempt - Vacation Hours</v>
      </c>
      <c r="F238" s="11">
        <f t="shared" ca="1" si="1389"/>
        <v>2016</v>
      </c>
      <c r="G238" s="11" t="str">
        <f t="shared" si="1375"/>
        <v>004510</v>
      </c>
      <c r="H238" s="33">
        <f>IF(G238="","",($C238*'VACSICK EST'!C$50))</f>
        <v>8.4637065748272864</v>
      </c>
      <c r="I238" s="33">
        <f>IF(H238="","",($C238*'VACSICK EST'!D$50))</f>
        <v>9.019186694810994</v>
      </c>
      <c r="J238" s="33">
        <f>IF(I238="","",($C238*'VACSICK EST'!E$50))</f>
        <v>9.5746668147946981</v>
      </c>
      <c r="K238" s="33">
        <f>IF(J238="","",($C238*'VACSICK EST'!F$50))</f>
        <v>13.920084926738344</v>
      </c>
      <c r="L238" s="33">
        <f>IF(K238="","",($C238*'VACSICK EST'!G$50))</f>
        <v>17.388585089267714</v>
      </c>
      <c r="M238" s="33">
        <f>IF(L238="","",($C238*'VACSICK EST'!H$50))</f>
        <v>19.643752083050451</v>
      </c>
      <c r="N238" s="33">
        <f>IF(M238="","",($C238*'VACSICK EST'!I$50))</f>
        <v>22.73436117728868</v>
      </c>
      <c r="O238" s="33">
        <f>IF(N238="","",($C238*'VACSICK EST'!J$50))</f>
        <v>15.390831697752979</v>
      </c>
      <c r="P238" s="33">
        <f>IF(O238="","",($C238*'VACSICK EST'!K$50))</f>
        <v>13.703818000024686</v>
      </c>
      <c r="Q238" s="33">
        <f>IF(P238="","",($C238*'VACSICK EST'!L$50))</f>
        <v>18.087749400287205</v>
      </c>
      <c r="R238" s="33">
        <f>IF(Q238="","",($C238*'VACSICK EST'!M$50))</f>
        <v>17.34151329243354</v>
      </c>
      <c r="S238" s="33">
        <f>IF(R238="","",($C238*'VACSICK EST'!N$50))</f>
        <v>34.731744248723423</v>
      </c>
    </row>
    <row r="239" spans="1:19" x14ac:dyDescent="0.25">
      <c r="A239" s="2" t="s">
        <v>80</v>
      </c>
      <c r="B239" s="9" t="s">
        <v>95</v>
      </c>
      <c r="C239" s="4">
        <v>40</v>
      </c>
      <c r="E239" s="10" t="str">
        <f t="shared" ref="E239" si="1627">IF(B239="","",(IF($B239&lt;&gt;0,"Exempt - Sick Time Hours")))</f>
        <v>Exempt - Sick Time Hours</v>
      </c>
      <c r="F239" s="11">
        <f t="shared" ca="1" si="1389"/>
        <v>2016</v>
      </c>
      <c r="G239" s="11" t="str">
        <f t="shared" si="1375"/>
        <v>004510</v>
      </c>
      <c r="H239" s="33">
        <f>IF(G239="","",($C239*'VACSICK EST'!C$30))</f>
        <v>5.0206297898724825</v>
      </c>
      <c r="I239" s="33">
        <f>IF(H239="","",($C239*'VACSICK EST'!D$30))</f>
        <v>4.3254628595396252</v>
      </c>
      <c r="J239" s="33">
        <f>IF(I239="","",($C239*'VACSICK EST'!E$30))</f>
        <v>3.9866328079765485</v>
      </c>
      <c r="K239" s="33">
        <f>IF(J239="","",($C239*'VACSICK EST'!F$30))</f>
        <v>3.5312729378188501</v>
      </c>
      <c r="L239" s="33">
        <f>IF(K239="","",($C239*'VACSICK EST'!G$30))</f>
        <v>2.9281992131045897</v>
      </c>
      <c r="M239" s="33">
        <f>IF(L239="","",($C239*'VACSICK EST'!H$30))</f>
        <v>2.7179349238407422</v>
      </c>
      <c r="N239" s="33">
        <f>IF(M239="","",($C239*'VACSICK EST'!I$30))</f>
        <v>2.9145220043493527</v>
      </c>
      <c r="O239" s="33">
        <f>IF(N239="","",($C239*'VACSICK EST'!J$30))</f>
        <v>3.1324455305161325</v>
      </c>
      <c r="P239" s="33">
        <f>IF(O239="","",($C239*'VACSICK EST'!K$30))</f>
        <v>2.8900853913733289</v>
      </c>
      <c r="Q239" s="33">
        <f>IF(P239="","",($C239*'VACSICK EST'!L$30))</f>
        <v>2.8559835508769371</v>
      </c>
      <c r="R239" s="33">
        <f>IF(Q239="","",($C239*'VACSICK EST'!M$30))</f>
        <v>2.6623142749027777</v>
      </c>
      <c r="S239" s="33">
        <f>IF(R239="","",($C239*'VACSICK EST'!N$30))</f>
        <v>3.0345167158286337</v>
      </c>
    </row>
    <row r="240" spans="1:19" x14ac:dyDescent="0.25">
      <c r="A240" s="2" t="s">
        <v>81</v>
      </c>
      <c r="B240" s="9" t="s">
        <v>93</v>
      </c>
      <c r="C240" s="4">
        <v>5</v>
      </c>
      <c r="E240" s="11" t="str">
        <f t="shared" ref="E240" si="1628">IF(B240="","",(IF($B240&lt;&gt;0,"Exempt - Headcount")))</f>
        <v>Exempt - Headcount</v>
      </c>
      <c r="F240" s="11">
        <f t="shared" ca="1" si="1389"/>
        <v>2016</v>
      </c>
      <c r="G240" s="11" t="str">
        <f t="shared" si="1375"/>
        <v>004560</v>
      </c>
      <c r="H240" s="13">
        <f t="shared" ref="H240" si="1629">IF(G240="","",(IF($C240=0,0,$C240)))</f>
        <v>5</v>
      </c>
      <c r="I240" s="13">
        <f t="shared" ref="I240" si="1630">IF(H240="","",(IF($C240=0,0,$C240)))</f>
        <v>5</v>
      </c>
      <c r="J240" s="13">
        <f t="shared" ref="J240" si="1631">IF(I240="","",(IF($C240=0,0,$C240)))</f>
        <v>5</v>
      </c>
      <c r="K240" s="13">
        <f t="shared" ref="K240" si="1632">IF(J240="","",(IF($C240=0,0,$C240)))</f>
        <v>5</v>
      </c>
      <c r="L240" s="13">
        <f t="shared" ref="L240" si="1633">IF(K240="","",(IF($C240=0,0,$C240)))</f>
        <v>5</v>
      </c>
      <c r="M240" s="13">
        <f t="shared" ref="M240" si="1634">IF(L240="","",(IF($C240=0,0,$C240)))</f>
        <v>5</v>
      </c>
      <c r="N240" s="13">
        <f t="shared" ref="N240" si="1635">IF(M240="","",(IF($C240=0,0,$C240)))</f>
        <v>5</v>
      </c>
      <c r="O240" s="13">
        <f t="shared" ref="O240" si="1636">IF(N240="","",(IF($C240=0,0,$C240)))</f>
        <v>5</v>
      </c>
      <c r="P240" s="13">
        <f t="shared" ref="P240" si="1637">IF(O240="","",(IF($C240=0,0,$C240)))</f>
        <v>5</v>
      </c>
      <c r="Q240" s="13">
        <f t="shared" ref="Q240" si="1638">IF(P240="","",(IF($C240=0,0,$C240)))</f>
        <v>5</v>
      </c>
      <c r="R240" s="13">
        <f t="shared" ref="R240" si="1639">IF(Q240="","",(IF($C240=0,0,$C240)))</f>
        <v>5</v>
      </c>
      <c r="S240" s="13">
        <f t="shared" ref="S240" si="1640">IF(R240="","",(IF($C240=0,0,$C240)))</f>
        <v>5</v>
      </c>
    </row>
    <row r="241" spans="1:19" x14ac:dyDescent="0.25">
      <c r="A241" s="2" t="s">
        <v>81</v>
      </c>
      <c r="B241" s="6" t="s">
        <v>92</v>
      </c>
      <c r="C241" s="4">
        <v>56.121153800000002</v>
      </c>
      <c r="E241" s="10" t="str">
        <f t="shared" ref="E241" si="1641">IF(B241="","",(IF($B241&lt;&gt;0,"Exempt - Avg Hourly Rate")))</f>
        <v>Exempt - Avg Hourly Rate</v>
      </c>
      <c r="F241" s="11">
        <f t="shared" ca="1" si="1389"/>
        <v>2016</v>
      </c>
      <c r="G241" s="11" t="str">
        <f t="shared" si="1375"/>
        <v>004560</v>
      </c>
      <c r="H241" s="12">
        <f t="shared" ref="H241" si="1642">IF(G241="","",(IF(C241=0,0,C241)*$G$4*$H$4*$I$4*$J$4))</f>
        <v>56.121153800000002</v>
      </c>
      <c r="I241" s="12">
        <f t="shared" ref="I241" si="1643">IF(H241="","",(+H241))</f>
        <v>56.121153800000002</v>
      </c>
      <c r="J241" s="12">
        <f t="shared" ref="J241" si="1644">IF(I241="","",(+I241*$J$6))</f>
        <v>57.804788414000001</v>
      </c>
      <c r="K241" s="12">
        <f t="shared" ref="K241" si="1645">IF(J241="","",+J241)</f>
        <v>57.804788414000001</v>
      </c>
      <c r="L241" s="12">
        <f t="shared" ref="L241" si="1646">IF(K241="","",+K241)</f>
        <v>57.804788414000001</v>
      </c>
      <c r="M241" s="12">
        <f t="shared" ref="M241" si="1647">IF(L241="","",+L241)</f>
        <v>57.804788414000001</v>
      </c>
      <c r="N241" s="12">
        <f t="shared" ref="N241" si="1648">IF(M241="","",+M241)</f>
        <v>57.804788414000001</v>
      </c>
      <c r="O241" s="12">
        <f t="shared" ref="O241" si="1649">IF(N241="","",+N241)</f>
        <v>57.804788414000001</v>
      </c>
      <c r="P241" s="12">
        <f t="shared" ref="P241" si="1650">IF(O241="","",+O241)</f>
        <v>57.804788414000001</v>
      </c>
      <c r="Q241" s="12">
        <f t="shared" ref="Q241" si="1651">IF(P241="","",+P241)</f>
        <v>57.804788414000001</v>
      </c>
      <c r="R241" s="12">
        <f t="shared" ref="R241" si="1652">IF(Q241="","",+Q241)</f>
        <v>57.804788414000001</v>
      </c>
      <c r="S241" s="12">
        <f t="shared" ref="S241" si="1653">IF(R241="","",+R241)</f>
        <v>57.804788414000001</v>
      </c>
    </row>
    <row r="242" spans="1:19" x14ac:dyDescent="0.25">
      <c r="A242" s="2" t="s">
        <v>81</v>
      </c>
      <c r="B242" s="9" t="s">
        <v>94</v>
      </c>
      <c r="C242" s="4">
        <v>960</v>
      </c>
      <c r="D242" s="34"/>
      <c r="E242" s="10" t="str">
        <f t="shared" ref="E242" si="1654">IF(B242="","",(IF($B242&lt;&gt;0,"Exempt - Vacation Hours")))</f>
        <v>Exempt - Vacation Hours</v>
      </c>
      <c r="F242" s="11">
        <f t="shared" ca="1" si="1389"/>
        <v>2016</v>
      </c>
      <c r="G242" s="11" t="str">
        <f t="shared" si="1375"/>
        <v>004560</v>
      </c>
      <c r="H242" s="33">
        <f>IF(G242="","",($C242*'VACSICK EST'!C$50))</f>
        <v>40.625791559170978</v>
      </c>
      <c r="I242" s="33">
        <f>IF(H242="","",($C242*'VACSICK EST'!D$50))</f>
        <v>43.29209613509277</v>
      </c>
      <c r="J242" s="33">
        <f>IF(I242="","",($C242*'VACSICK EST'!E$50))</f>
        <v>45.958400711014548</v>
      </c>
      <c r="K242" s="33">
        <f>IF(J242="","",($C242*'VACSICK EST'!F$50))</f>
        <v>66.816407648344054</v>
      </c>
      <c r="L242" s="33">
        <f>IF(K242="","",($C242*'VACSICK EST'!G$50))</f>
        <v>83.465208428485028</v>
      </c>
      <c r="M242" s="33">
        <f>IF(L242="","",($C242*'VACSICK EST'!H$50))</f>
        <v>94.290009998642162</v>
      </c>
      <c r="N242" s="33">
        <f>IF(M242="","",($C242*'VACSICK EST'!I$50))</f>
        <v>109.12493365098567</v>
      </c>
      <c r="O242" s="33">
        <f>IF(N242="","",($C242*'VACSICK EST'!J$50))</f>
        <v>73.875992149214298</v>
      </c>
      <c r="P242" s="33">
        <f>IF(O242="","",($C242*'VACSICK EST'!K$50))</f>
        <v>65.778326400118502</v>
      </c>
      <c r="Q242" s="33">
        <f>IF(P242="","",($C242*'VACSICK EST'!L$50))</f>
        <v>86.821197121378574</v>
      </c>
      <c r="R242" s="33">
        <f>IF(Q242="","",($C242*'VACSICK EST'!M$50))</f>
        <v>83.239263803680984</v>
      </c>
      <c r="S242" s="33">
        <f>IF(R242="","",($C242*'VACSICK EST'!N$50))</f>
        <v>166.71237239387244</v>
      </c>
    </row>
    <row r="243" spans="1:19" x14ac:dyDescent="0.25">
      <c r="A243" s="2" t="s">
        <v>81</v>
      </c>
      <c r="B243" s="9" t="s">
        <v>95</v>
      </c>
      <c r="C243" s="4">
        <v>200</v>
      </c>
      <c r="E243" s="10" t="str">
        <f t="shared" ref="E243" si="1655">IF(B243="","",(IF($B243&lt;&gt;0,"Exempt - Sick Time Hours")))</f>
        <v>Exempt - Sick Time Hours</v>
      </c>
      <c r="F243" s="11">
        <f t="shared" ca="1" si="1389"/>
        <v>2016</v>
      </c>
      <c r="G243" s="11" t="str">
        <f t="shared" si="1375"/>
        <v>004560</v>
      </c>
      <c r="H243" s="33">
        <f>IF(G243="","",($C243*'VACSICK EST'!C$30))</f>
        <v>25.103148949362414</v>
      </c>
      <c r="I243" s="33">
        <f>IF(H243="","",($C243*'VACSICK EST'!D$30))</f>
        <v>21.627314297698124</v>
      </c>
      <c r="J243" s="33">
        <f>IF(I243="","",($C243*'VACSICK EST'!E$30))</f>
        <v>19.93316403988274</v>
      </c>
      <c r="K243" s="33">
        <f>IF(J243="","",($C243*'VACSICK EST'!F$30))</f>
        <v>17.65636468909425</v>
      </c>
      <c r="L243" s="33">
        <f>IF(K243="","",($C243*'VACSICK EST'!G$30))</f>
        <v>14.640996065522948</v>
      </c>
      <c r="M243" s="33">
        <f>IF(L243="","",($C243*'VACSICK EST'!H$30))</f>
        <v>13.589674619203713</v>
      </c>
      <c r="N243" s="33">
        <f>IF(M243="","",($C243*'VACSICK EST'!I$30))</f>
        <v>14.572610021746762</v>
      </c>
      <c r="O243" s="33">
        <f>IF(N243="","",($C243*'VACSICK EST'!J$30))</f>
        <v>15.662227652580663</v>
      </c>
      <c r="P243" s="33">
        <f>IF(O243="","",($C243*'VACSICK EST'!K$30))</f>
        <v>14.450426956866643</v>
      </c>
      <c r="Q243" s="33">
        <f>IF(P243="","",($C243*'VACSICK EST'!L$30))</f>
        <v>14.279917754384686</v>
      </c>
      <c r="R243" s="33">
        <f>IF(Q243="","",($C243*'VACSICK EST'!M$30))</f>
        <v>13.311571374513889</v>
      </c>
      <c r="S243" s="33">
        <f>IF(R243="","",($C243*'VACSICK EST'!N$30))</f>
        <v>15.172583579143167</v>
      </c>
    </row>
    <row r="244" spans="1:19" x14ac:dyDescent="0.25">
      <c r="A244" s="2" t="s">
        <v>82</v>
      </c>
      <c r="B244" s="9" t="s">
        <v>93</v>
      </c>
      <c r="C244" s="4">
        <v>2</v>
      </c>
      <c r="E244" s="11" t="str">
        <f t="shared" ref="E244" si="1656">IF(B244="","",(IF($B244&lt;&gt;0,"Exempt - Headcount")))</f>
        <v>Exempt - Headcount</v>
      </c>
      <c r="F244" s="11">
        <f t="shared" ca="1" si="1389"/>
        <v>2016</v>
      </c>
      <c r="G244" s="11" t="str">
        <f t="shared" si="1375"/>
        <v>004600</v>
      </c>
      <c r="H244" s="13">
        <f t="shared" ref="H244" si="1657">IF(G244="","",(IF($C244=0,0,$C244)))</f>
        <v>2</v>
      </c>
      <c r="I244" s="13">
        <f t="shared" ref="I244" si="1658">IF(H244="","",(IF($C244=0,0,$C244)))</f>
        <v>2</v>
      </c>
      <c r="J244" s="13">
        <f t="shared" ref="J244" si="1659">IF(I244="","",(IF($C244=0,0,$C244)))</f>
        <v>2</v>
      </c>
      <c r="K244" s="13">
        <f t="shared" ref="K244" si="1660">IF(J244="","",(IF($C244=0,0,$C244)))</f>
        <v>2</v>
      </c>
      <c r="L244" s="13">
        <f t="shared" ref="L244" si="1661">IF(K244="","",(IF($C244=0,0,$C244)))</f>
        <v>2</v>
      </c>
      <c r="M244" s="13">
        <f t="shared" ref="M244" si="1662">IF(L244="","",(IF($C244=0,0,$C244)))</f>
        <v>2</v>
      </c>
      <c r="N244" s="13">
        <f t="shared" ref="N244" si="1663">IF(M244="","",(IF($C244=0,0,$C244)))</f>
        <v>2</v>
      </c>
      <c r="O244" s="13">
        <f t="shared" ref="O244" si="1664">IF(N244="","",(IF($C244=0,0,$C244)))</f>
        <v>2</v>
      </c>
      <c r="P244" s="13">
        <f t="shared" ref="P244" si="1665">IF(O244="","",(IF($C244=0,0,$C244)))</f>
        <v>2</v>
      </c>
      <c r="Q244" s="13">
        <f t="shared" ref="Q244" si="1666">IF(P244="","",(IF($C244=0,0,$C244)))</f>
        <v>2</v>
      </c>
      <c r="R244" s="13">
        <f t="shared" ref="R244" si="1667">IF(Q244="","",(IF($C244=0,0,$C244)))</f>
        <v>2</v>
      </c>
      <c r="S244" s="13">
        <f t="shared" ref="S244" si="1668">IF(R244="","",(IF($C244=0,0,$C244)))</f>
        <v>2</v>
      </c>
    </row>
    <row r="245" spans="1:19" x14ac:dyDescent="0.25">
      <c r="A245" s="2" t="s">
        <v>82</v>
      </c>
      <c r="B245" s="6" t="s">
        <v>92</v>
      </c>
      <c r="C245" s="4">
        <v>58.3153845</v>
      </c>
      <c r="E245" s="10" t="str">
        <f t="shared" ref="E245" si="1669">IF(B245="","",(IF($B245&lt;&gt;0,"Exempt - Avg Hourly Rate")))</f>
        <v>Exempt - Avg Hourly Rate</v>
      </c>
      <c r="F245" s="11">
        <f t="shared" ca="1" si="1389"/>
        <v>2016</v>
      </c>
      <c r="G245" s="11" t="str">
        <f t="shared" si="1375"/>
        <v>004600</v>
      </c>
      <c r="H245" s="12">
        <f t="shared" ref="H245" si="1670">IF(G245="","",(IF(C245=0,0,C245)*$G$4*$H$4*$I$4*$J$4))</f>
        <v>58.3153845</v>
      </c>
      <c r="I245" s="12">
        <f t="shared" ref="I245" si="1671">IF(H245="","",(+H245))</f>
        <v>58.3153845</v>
      </c>
      <c r="J245" s="12">
        <f t="shared" ref="J245" si="1672">IF(I245="","",(+I245*$J$6))</f>
        <v>60.064846035000002</v>
      </c>
      <c r="K245" s="12">
        <f t="shared" ref="K245" si="1673">IF(J245="","",+J245)</f>
        <v>60.064846035000002</v>
      </c>
      <c r="L245" s="12">
        <f t="shared" ref="L245" si="1674">IF(K245="","",+K245)</f>
        <v>60.064846035000002</v>
      </c>
      <c r="M245" s="12">
        <f t="shared" ref="M245" si="1675">IF(L245="","",+L245)</f>
        <v>60.064846035000002</v>
      </c>
      <c r="N245" s="12">
        <f t="shared" ref="N245" si="1676">IF(M245="","",+M245)</f>
        <v>60.064846035000002</v>
      </c>
      <c r="O245" s="12">
        <f t="shared" ref="O245" si="1677">IF(N245="","",+N245)</f>
        <v>60.064846035000002</v>
      </c>
      <c r="P245" s="12">
        <f t="shared" ref="P245" si="1678">IF(O245="","",+O245)</f>
        <v>60.064846035000002</v>
      </c>
      <c r="Q245" s="12">
        <f t="shared" ref="Q245" si="1679">IF(P245="","",+P245)</f>
        <v>60.064846035000002</v>
      </c>
      <c r="R245" s="12">
        <f t="shared" ref="R245" si="1680">IF(Q245="","",+Q245)</f>
        <v>60.064846035000002</v>
      </c>
      <c r="S245" s="12">
        <f t="shared" ref="S245" si="1681">IF(R245="","",+R245)</f>
        <v>60.064846035000002</v>
      </c>
    </row>
    <row r="246" spans="1:19" x14ac:dyDescent="0.25">
      <c r="A246" s="2" t="s">
        <v>82</v>
      </c>
      <c r="B246" s="9" t="s">
        <v>94</v>
      </c>
      <c r="C246" s="4">
        <v>360</v>
      </c>
      <c r="D246" s="34"/>
      <c r="E246" s="10" t="str">
        <f t="shared" ref="E246" si="1682">IF(B246="","",(IF($B246&lt;&gt;0,"Exempt - Vacation Hours")))</f>
        <v>Exempt - Vacation Hours</v>
      </c>
      <c r="F246" s="11">
        <f t="shared" ca="1" si="1389"/>
        <v>2016</v>
      </c>
      <c r="G246" s="11" t="str">
        <f t="shared" si="1375"/>
        <v>004600</v>
      </c>
      <c r="H246" s="33">
        <f>IF(G246="","",($C246*'VACSICK EST'!C$50))</f>
        <v>15.234671834689117</v>
      </c>
      <c r="I246" s="33">
        <f>IF(H246="","",($C246*'VACSICK EST'!D$50))</f>
        <v>16.234536050659788</v>
      </c>
      <c r="J246" s="33">
        <f>IF(I246="","",($C246*'VACSICK EST'!E$50))</f>
        <v>17.234400266630455</v>
      </c>
      <c r="K246" s="33">
        <f>IF(J246="","",($C246*'VACSICK EST'!F$50))</f>
        <v>25.056152868129018</v>
      </c>
      <c r="L246" s="33">
        <f>IF(K246="","",($C246*'VACSICK EST'!G$50))</f>
        <v>31.299453160681885</v>
      </c>
      <c r="M246" s="33">
        <f>IF(L246="","",($C246*'VACSICK EST'!H$50))</f>
        <v>35.358753749490809</v>
      </c>
      <c r="N246" s="33">
        <f>IF(M246="","",($C246*'VACSICK EST'!I$50))</f>
        <v>40.921850119119625</v>
      </c>
      <c r="O246" s="33">
        <f>IF(N246="","",($C246*'VACSICK EST'!J$50))</f>
        <v>27.703497055955363</v>
      </c>
      <c r="P246" s="33">
        <f>IF(O246="","",($C246*'VACSICK EST'!K$50))</f>
        <v>24.666872400044436</v>
      </c>
      <c r="Q246" s="33">
        <f>IF(P246="","",($C246*'VACSICK EST'!L$50))</f>
        <v>32.557948920516964</v>
      </c>
      <c r="R246" s="33">
        <f>IF(Q246="","",($C246*'VACSICK EST'!M$50))</f>
        <v>31.214723926380369</v>
      </c>
      <c r="S246" s="33">
        <f>IF(R246="","",($C246*'VACSICK EST'!N$50))</f>
        <v>62.517139647702159</v>
      </c>
    </row>
    <row r="247" spans="1:19" x14ac:dyDescent="0.25">
      <c r="A247" s="2" t="s">
        <v>82</v>
      </c>
      <c r="B247" s="9" t="s">
        <v>95</v>
      </c>
      <c r="C247" s="4">
        <v>80</v>
      </c>
      <c r="E247" s="10" t="str">
        <f t="shared" ref="E247" si="1683">IF(B247="","",(IF($B247&lt;&gt;0,"Exempt - Sick Time Hours")))</f>
        <v>Exempt - Sick Time Hours</v>
      </c>
      <c r="F247" s="11">
        <f t="shared" ca="1" si="1389"/>
        <v>2016</v>
      </c>
      <c r="G247" s="11" t="str">
        <f t="shared" si="1375"/>
        <v>004600</v>
      </c>
      <c r="H247" s="33">
        <f>IF(G247="","",($C247*'VACSICK EST'!C$30))</f>
        <v>10.041259579744965</v>
      </c>
      <c r="I247" s="33">
        <f>IF(H247="","",($C247*'VACSICK EST'!D$30))</f>
        <v>8.6509257190792503</v>
      </c>
      <c r="J247" s="33">
        <f>IF(I247="","",($C247*'VACSICK EST'!E$30))</f>
        <v>7.973265615953097</v>
      </c>
      <c r="K247" s="33">
        <f>IF(J247="","",($C247*'VACSICK EST'!F$30))</f>
        <v>7.0625458756377002</v>
      </c>
      <c r="L247" s="33">
        <f>IF(K247="","",($C247*'VACSICK EST'!G$30))</f>
        <v>5.8563984262091795</v>
      </c>
      <c r="M247" s="33">
        <f>IF(L247="","",($C247*'VACSICK EST'!H$30))</f>
        <v>5.4358698476814844</v>
      </c>
      <c r="N247" s="33">
        <f>IF(M247="","",($C247*'VACSICK EST'!I$30))</f>
        <v>5.8290440086987054</v>
      </c>
      <c r="O247" s="33">
        <f>IF(N247="","",($C247*'VACSICK EST'!J$30))</f>
        <v>6.264891061032265</v>
      </c>
      <c r="P247" s="33">
        <f>IF(O247="","",($C247*'VACSICK EST'!K$30))</f>
        <v>5.7801707827466577</v>
      </c>
      <c r="Q247" s="33">
        <f>IF(P247="","",($C247*'VACSICK EST'!L$30))</f>
        <v>5.7119671017538742</v>
      </c>
      <c r="R247" s="33">
        <f>IF(Q247="","",($C247*'VACSICK EST'!M$30))</f>
        <v>5.3246285498055554</v>
      </c>
      <c r="S247" s="33">
        <f>IF(R247="","",($C247*'VACSICK EST'!N$30))</f>
        <v>6.0690334316572674</v>
      </c>
    </row>
    <row r="248" spans="1:19" x14ac:dyDescent="0.25">
      <c r="A248" s="2" t="s">
        <v>85</v>
      </c>
      <c r="B248" s="9" t="s">
        <v>93</v>
      </c>
      <c r="C248" s="4">
        <v>2</v>
      </c>
      <c r="E248" s="11" t="str">
        <f t="shared" ref="E248" si="1684">IF(B248="","",(IF($B248&lt;&gt;0,"Exempt - Headcount")))</f>
        <v>Exempt - Headcount</v>
      </c>
      <c r="F248" s="11">
        <f t="shared" ca="1" si="1389"/>
        <v>2016</v>
      </c>
      <c r="G248" s="11" t="str">
        <f t="shared" si="1375"/>
        <v>005580</v>
      </c>
      <c r="H248" s="13">
        <f t="shared" ref="H248" si="1685">IF(G248="","",(IF($C248=0,0,$C248)))</f>
        <v>2</v>
      </c>
      <c r="I248" s="13">
        <f t="shared" ref="I248" si="1686">IF(H248="","",(IF($C248=0,0,$C248)))</f>
        <v>2</v>
      </c>
      <c r="J248" s="13">
        <f t="shared" ref="J248" si="1687">IF(I248="","",(IF($C248=0,0,$C248)))</f>
        <v>2</v>
      </c>
      <c r="K248" s="13">
        <f t="shared" ref="K248" si="1688">IF(J248="","",(IF($C248=0,0,$C248)))</f>
        <v>2</v>
      </c>
      <c r="L248" s="13">
        <f t="shared" ref="L248" si="1689">IF(K248="","",(IF($C248=0,0,$C248)))</f>
        <v>2</v>
      </c>
      <c r="M248" s="13">
        <f t="shared" ref="M248" si="1690">IF(L248="","",(IF($C248=0,0,$C248)))</f>
        <v>2</v>
      </c>
      <c r="N248" s="13">
        <f t="shared" ref="N248" si="1691">IF(M248="","",(IF($C248=0,0,$C248)))</f>
        <v>2</v>
      </c>
      <c r="O248" s="13">
        <f t="shared" ref="O248" si="1692">IF(N248="","",(IF($C248=0,0,$C248)))</f>
        <v>2</v>
      </c>
      <c r="P248" s="13">
        <f t="shared" ref="P248" si="1693">IF(O248="","",(IF($C248=0,0,$C248)))</f>
        <v>2</v>
      </c>
      <c r="Q248" s="13">
        <f t="shared" ref="Q248" si="1694">IF(P248="","",(IF($C248=0,0,$C248)))</f>
        <v>2</v>
      </c>
      <c r="R248" s="13">
        <f t="shared" ref="R248" si="1695">IF(Q248="","",(IF($C248=0,0,$C248)))</f>
        <v>2</v>
      </c>
      <c r="S248" s="13">
        <f t="shared" ref="S248" si="1696">IF(R248="","",(IF($C248=0,0,$C248)))</f>
        <v>2</v>
      </c>
    </row>
    <row r="249" spans="1:19" x14ac:dyDescent="0.25">
      <c r="A249" s="2" t="s">
        <v>85</v>
      </c>
      <c r="B249" s="6" t="s">
        <v>92</v>
      </c>
      <c r="C249" s="4">
        <v>37.759615500000002</v>
      </c>
      <c r="E249" s="10" t="str">
        <f t="shared" ref="E249" si="1697">IF(B249="","",(IF($B249&lt;&gt;0,"Exempt - Avg Hourly Rate")))</f>
        <v>Exempt - Avg Hourly Rate</v>
      </c>
      <c r="F249" s="11">
        <f t="shared" ca="1" si="1389"/>
        <v>2016</v>
      </c>
      <c r="G249" s="11" t="str">
        <f t="shared" si="1375"/>
        <v>005580</v>
      </c>
      <c r="H249" s="12">
        <f t="shared" ref="H249" si="1698">IF(G249="","",(IF(C249=0,0,C249)*$G$4*$H$4*$I$4*$J$4))</f>
        <v>37.759615500000002</v>
      </c>
      <c r="I249" s="12">
        <f t="shared" ref="I249" si="1699">IF(H249="","",(+H249))</f>
        <v>37.759615500000002</v>
      </c>
      <c r="J249" s="12">
        <f t="shared" ref="J249" si="1700">IF(I249="","",(+I249*$J$6))</f>
        <v>38.892403965000007</v>
      </c>
      <c r="K249" s="12">
        <f t="shared" ref="K249" si="1701">IF(J249="","",+J249)</f>
        <v>38.892403965000007</v>
      </c>
      <c r="L249" s="12">
        <f t="shared" ref="L249" si="1702">IF(K249="","",+K249)</f>
        <v>38.892403965000007</v>
      </c>
      <c r="M249" s="12">
        <f t="shared" ref="M249" si="1703">IF(L249="","",+L249)</f>
        <v>38.892403965000007</v>
      </c>
      <c r="N249" s="12">
        <f t="shared" ref="N249" si="1704">IF(M249="","",+M249)</f>
        <v>38.892403965000007</v>
      </c>
      <c r="O249" s="12">
        <f t="shared" ref="O249" si="1705">IF(N249="","",+N249)</f>
        <v>38.892403965000007</v>
      </c>
      <c r="P249" s="12">
        <f t="shared" ref="P249" si="1706">IF(O249="","",+O249)</f>
        <v>38.892403965000007</v>
      </c>
      <c r="Q249" s="12">
        <f t="shared" ref="Q249" si="1707">IF(P249="","",+P249)</f>
        <v>38.892403965000007</v>
      </c>
      <c r="R249" s="12">
        <f t="shared" ref="R249" si="1708">IF(Q249="","",+Q249)</f>
        <v>38.892403965000007</v>
      </c>
      <c r="S249" s="12">
        <f t="shared" ref="S249" si="1709">IF(R249="","",+R249)</f>
        <v>38.892403965000007</v>
      </c>
    </row>
    <row r="250" spans="1:19" x14ac:dyDescent="0.25">
      <c r="A250" s="2" t="s">
        <v>85</v>
      </c>
      <c r="B250" s="9" t="s">
        <v>94</v>
      </c>
      <c r="C250" s="4">
        <v>280</v>
      </c>
      <c r="D250" s="34"/>
      <c r="E250" s="10" t="str">
        <f t="shared" ref="E250" si="1710">IF(B250="","",(IF($B250&lt;&gt;0,"Exempt - Vacation Hours")))</f>
        <v>Exempt - Vacation Hours</v>
      </c>
      <c r="F250" s="11">
        <f t="shared" ca="1" si="1389"/>
        <v>2016</v>
      </c>
      <c r="G250" s="11" t="str">
        <f t="shared" si="1375"/>
        <v>005580</v>
      </c>
      <c r="H250" s="33">
        <f>IF(G250="","",($C250*'VACSICK EST'!C$50))</f>
        <v>11.849189204758202</v>
      </c>
      <c r="I250" s="33">
        <f>IF(H250="","",($C250*'VACSICK EST'!D$50))</f>
        <v>12.626861372735391</v>
      </c>
      <c r="J250" s="33">
        <f>IF(I250="","",($C250*'VACSICK EST'!E$50))</f>
        <v>13.404533540712578</v>
      </c>
      <c r="K250" s="33">
        <f>IF(J250="","",($C250*'VACSICK EST'!F$50))</f>
        <v>19.488118897433679</v>
      </c>
      <c r="L250" s="33">
        <f>IF(K250="","",($C250*'VACSICK EST'!G$50))</f>
        <v>24.3440191249748</v>
      </c>
      <c r="M250" s="33">
        <f>IF(L250="","",($C250*'VACSICK EST'!H$50))</f>
        <v>27.50125291627063</v>
      </c>
      <c r="N250" s="33">
        <f>IF(M250="","",($C250*'VACSICK EST'!I$50))</f>
        <v>31.828105648204154</v>
      </c>
      <c r="O250" s="33">
        <f>IF(N250="","",($C250*'VACSICK EST'!J$50))</f>
        <v>21.547164376854173</v>
      </c>
      <c r="P250" s="33">
        <f>IF(O250="","",($C250*'VACSICK EST'!K$50))</f>
        <v>19.185345200034561</v>
      </c>
      <c r="Q250" s="33">
        <f>IF(P250="","",($C250*'VACSICK EST'!L$50))</f>
        <v>25.322849160402086</v>
      </c>
      <c r="R250" s="33">
        <f>IF(Q250="","",($C250*'VACSICK EST'!M$50))</f>
        <v>24.278118609406953</v>
      </c>
      <c r="S250" s="33">
        <f>IF(R250="","",($C250*'VACSICK EST'!N$50))</f>
        <v>48.624441948212791</v>
      </c>
    </row>
    <row r="251" spans="1:19" x14ac:dyDescent="0.25">
      <c r="A251" s="2" t="s">
        <v>85</v>
      </c>
      <c r="B251" s="9" t="s">
        <v>95</v>
      </c>
      <c r="C251" s="4">
        <v>80</v>
      </c>
      <c r="E251" s="10" t="str">
        <f t="shared" ref="E251" si="1711">IF(B251="","",(IF($B251&lt;&gt;0,"Exempt - Sick Time Hours")))</f>
        <v>Exempt - Sick Time Hours</v>
      </c>
      <c r="F251" s="11">
        <f t="shared" ca="1" si="1389"/>
        <v>2016</v>
      </c>
      <c r="G251" s="11" t="str">
        <f t="shared" si="1375"/>
        <v>005580</v>
      </c>
      <c r="H251" s="33">
        <f>IF(G251="","",($C251*'VACSICK EST'!C$30))</f>
        <v>10.041259579744965</v>
      </c>
      <c r="I251" s="33">
        <f>IF(H251="","",($C251*'VACSICK EST'!D$30))</f>
        <v>8.6509257190792503</v>
      </c>
      <c r="J251" s="33">
        <f>IF(I251="","",($C251*'VACSICK EST'!E$30))</f>
        <v>7.973265615953097</v>
      </c>
      <c r="K251" s="33">
        <f>IF(J251="","",($C251*'VACSICK EST'!F$30))</f>
        <v>7.0625458756377002</v>
      </c>
      <c r="L251" s="33">
        <f>IF(K251="","",($C251*'VACSICK EST'!G$30))</f>
        <v>5.8563984262091795</v>
      </c>
      <c r="M251" s="33">
        <f>IF(L251="","",($C251*'VACSICK EST'!H$30))</f>
        <v>5.4358698476814844</v>
      </c>
      <c r="N251" s="33">
        <f>IF(M251="","",($C251*'VACSICK EST'!I$30))</f>
        <v>5.8290440086987054</v>
      </c>
      <c r="O251" s="33">
        <f>IF(N251="","",($C251*'VACSICK EST'!J$30))</f>
        <v>6.264891061032265</v>
      </c>
      <c r="P251" s="33">
        <f>IF(O251="","",($C251*'VACSICK EST'!K$30))</f>
        <v>5.7801707827466577</v>
      </c>
      <c r="Q251" s="33">
        <f>IF(P251="","",($C251*'VACSICK EST'!L$30))</f>
        <v>5.7119671017538742</v>
      </c>
      <c r="R251" s="33">
        <f>IF(Q251="","",($C251*'VACSICK EST'!M$30))</f>
        <v>5.3246285498055554</v>
      </c>
      <c r="S251" s="33">
        <f>IF(R251="","",($C251*'VACSICK EST'!N$30))</f>
        <v>6.0690334316572674</v>
      </c>
    </row>
    <row r="252" spans="1:19" x14ac:dyDescent="0.25">
      <c r="A252" s="49" t="s">
        <v>97</v>
      </c>
      <c r="B252" s="49"/>
      <c r="C252" s="50">
        <v>268</v>
      </c>
      <c r="E252" s="11" t="str">
        <f t="shared" ref="E252" si="1712">IF(B252="","",(IF($B252&lt;&gt;0,"Exempt - Headcount")))</f>
        <v/>
      </c>
      <c r="F252" s="11" t="str">
        <f t="shared" si="1389"/>
        <v/>
      </c>
      <c r="G252" s="11" t="str">
        <f t="shared" si="1375"/>
        <v/>
      </c>
      <c r="H252" s="13" t="str">
        <f t="shared" ref="H252" si="1713">IF(G252="","",(IF($C252=0,0,$C252)))</f>
        <v/>
      </c>
      <c r="I252" s="13" t="str">
        <f t="shared" ref="I252" si="1714">IF(H252="","",(IF($C252=0,0,$C252)))</f>
        <v/>
      </c>
      <c r="J252" s="13" t="str">
        <f t="shared" ref="J252" si="1715">IF(I252="","",(IF($C252=0,0,$C252)))</f>
        <v/>
      </c>
      <c r="K252" s="13" t="str">
        <f t="shared" ref="K252" si="1716">IF(J252="","",(IF($C252=0,0,$C252)))</f>
        <v/>
      </c>
      <c r="L252" s="13" t="str">
        <f t="shared" ref="L252" si="1717">IF(K252="","",(IF($C252=0,0,$C252)))</f>
        <v/>
      </c>
      <c r="M252" s="13" t="str">
        <f t="shared" ref="M252" si="1718">IF(L252="","",(IF($C252=0,0,$C252)))</f>
        <v/>
      </c>
      <c r="N252" s="13" t="str">
        <f t="shared" ref="N252" si="1719">IF(M252="","",(IF($C252=0,0,$C252)))</f>
        <v/>
      </c>
      <c r="O252" s="13" t="str">
        <f t="shared" ref="O252" si="1720">IF(N252="","",(IF($C252=0,0,$C252)))</f>
        <v/>
      </c>
      <c r="P252" s="13" t="str">
        <f t="shared" ref="P252" si="1721">IF(O252="","",(IF($C252=0,0,$C252)))</f>
        <v/>
      </c>
      <c r="Q252" s="13" t="str">
        <f t="shared" ref="Q252" si="1722">IF(P252="","",(IF($C252=0,0,$C252)))</f>
        <v/>
      </c>
      <c r="R252" s="13" t="str">
        <f t="shared" ref="R252" si="1723">IF(Q252="","",(IF($C252=0,0,$C252)))</f>
        <v/>
      </c>
      <c r="S252" s="13" t="str">
        <f t="shared" ref="S252" si="1724">IF(R252="","",(IF($C252=0,0,$C252)))</f>
        <v/>
      </c>
    </row>
    <row r="253" spans="1:19" x14ac:dyDescent="0.25">
      <c r="A253" s="51" t="s">
        <v>96</v>
      </c>
      <c r="B253" s="51"/>
      <c r="C253" s="52">
        <v>46.949768570895507</v>
      </c>
      <c r="E253" s="10" t="str">
        <f t="shared" ref="E253" si="1725">IF(B253="","",(IF($B253&lt;&gt;0,"Exempt - Avg Hourly Rate")))</f>
        <v/>
      </c>
      <c r="F253" s="11" t="str">
        <f t="shared" si="1389"/>
        <v/>
      </c>
      <c r="G253" s="11" t="str">
        <f t="shared" si="1375"/>
        <v/>
      </c>
      <c r="H253" s="12" t="str">
        <f t="shared" ref="H253" si="1726">IF(G253="","",(IF(C253=0,0,C253)*$G$4*$H$4*$I$4*$J$4))</f>
        <v/>
      </c>
      <c r="I253" s="12" t="str">
        <f t="shared" ref="I253" si="1727">IF(H253="","",(+H253))</f>
        <v/>
      </c>
      <c r="J253" s="12" t="str">
        <f t="shared" ref="J253" si="1728">IF(I253="","",(+I253*$J$6))</f>
        <v/>
      </c>
      <c r="K253" s="12" t="str">
        <f t="shared" ref="K253" si="1729">IF(J253="","",+J253)</f>
        <v/>
      </c>
      <c r="L253" s="12" t="str">
        <f t="shared" ref="L253" si="1730">IF(K253="","",+K253)</f>
        <v/>
      </c>
      <c r="M253" s="12" t="str">
        <f t="shared" ref="M253" si="1731">IF(L253="","",+L253)</f>
        <v/>
      </c>
      <c r="N253" s="12" t="str">
        <f t="shared" ref="N253" si="1732">IF(M253="","",+M253)</f>
        <v/>
      </c>
      <c r="O253" s="12" t="str">
        <f t="shared" ref="O253" si="1733">IF(N253="","",+N253)</f>
        <v/>
      </c>
      <c r="P253" s="12" t="str">
        <f t="shared" ref="P253" si="1734">IF(O253="","",+O253)</f>
        <v/>
      </c>
      <c r="Q253" s="12" t="str">
        <f t="shared" ref="Q253" si="1735">IF(P253="","",+P253)</f>
        <v/>
      </c>
      <c r="R253" s="12" t="str">
        <f t="shared" ref="R253" si="1736">IF(Q253="","",+Q253)</f>
        <v/>
      </c>
      <c r="S253" s="12" t="str">
        <f t="shared" ref="S253" si="1737">IF(R253="","",+R253)</f>
        <v/>
      </c>
    </row>
    <row r="254" spans="1:19" x14ac:dyDescent="0.25">
      <c r="A254" s="51" t="s">
        <v>98</v>
      </c>
      <c r="B254" s="51"/>
      <c r="C254" s="52">
        <v>44040</v>
      </c>
      <c r="E254" s="10" t="str">
        <f t="shared" ref="E254" si="1738">IF(B254="","",(IF($B254&lt;&gt;0,"Exempt - Vacation Hours")))</f>
        <v/>
      </c>
      <c r="F254" s="11" t="str">
        <f t="shared" si="1389"/>
        <v/>
      </c>
      <c r="G254" s="11" t="str">
        <f t="shared" si="1375"/>
        <v/>
      </c>
      <c r="H254" s="33" t="str">
        <f>IF(G254="","",($C254*'VACSICK EST'!C$50))</f>
        <v/>
      </c>
      <c r="I254" s="33" t="str">
        <f>IF(H254="","",($C254*'VACSICK EST'!D$50))</f>
        <v/>
      </c>
      <c r="J254" s="33" t="str">
        <f>IF(I254="","",($C254*'VACSICK EST'!E$50))</f>
        <v/>
      </c>
      <c r="K254" s="33" t="str">
        <f>IF(J254="","",($C254*'VACSICK EST'!F$50))</f>
        <v/>
      </c>
      <c r="L254" s="33" t="str">
        <f>IF(K254="","",($C254*'VACSICK EST'!G$50))</f>
        <v/>
      </c>
      <c r="M254" s="33" t="str">
        <f>IF(L254="","",($C254*'VACSICK EST'!H$50))</f>
        <v/>
      </c>
      <c r="N254" s="33" t="str">
        <f>IF(M254="","",($C254*'VACSICK EST'!I$50))</f>
        <v/>
      </c>
      <c r="O254" s="33" t="str">
        <f>IF(N254="","",($C254*'VACSICK EST'!J$50))</f>
        <v/>
      </c>
      <c r="P254" s="33" t="str">
        <f>IF(O254="","",($C254*'VACSICK EST'!K$50))</f>
        <v/>
      </c>
      <c r="Q254" s="33" t="str">
        <f>IF(P254="","",($C254*'VACSICK EST'!L$50))</f>
        <v/>
      </c>
      <c r="R254" s="33" t="str">
        <f>IF(Q254="","",($C254*'VACSICK EST'!M$50))</f>
        <v/>
      </c>
      <c r="S254" s="33" t="str">
        <f>IF(R254="","",($C254*'VACSICK EST'!N$50))</f>
        <v/>
      </c>
    </row>
    <row r="255" spans="1:19" x14ac:dyDescent="0.25">
      <c r="A255" s="51" t="s">
        <v>99</v>
      </c>
      <c r="B255" s="51"/>
      <c r="C255" s="52">
        <v>10720</v>
      </c>
      <c r="E255" s="10" t="str">
        <f t="shared" ref="E255" si="1739">IF(B255="","",(IF($B255&lt;&gt;0,"Exempt - Sick Time Hours")))</f>
        <v/>
      </c>
      <c r="F255" s="11" t="str">
        <f t="shared" si="1389"/>
        <v/>
      </c>
      <c r="G255" s="11" t="str">
        <f t="shared" si="1375"/>
        <v/>
      </c>
      <c r="H255" s="33" t="str">
        <f>IF(G255="","",($C255*'VACSICK EST'!C$30))</f>
        <v/>
      </c>
      <c r="I255" s="33" t="str">
        <f>IF(H255="","",($C255*'VACSICK EST'!D$30))</f>
        <v/>
      </c>
      <c r="J255" s="33" t="str">
        <f>IF(I255="","",($C255*'VACSICK EST'!E$30))</f>
        <v/>
      </c>
      <c r="K255" s="33" t="str">
        <f>IF(J255="","",($C255*'VACSICK EST'!F$30))</f>
        <v/>
      </c>
      <c r="L255" s="33" t="str">
        <f>IF(K255="","",($C255*'VACSICK EST'!G$30))</f>
        <v/>
      </c>
      <c r="M255" s="33" t="str">
        <f>IF(L255="","",($C255*'VACSICK EST'!H$30))</f>
        <v/>
      </c>
      <c r="N255" s="33" t="str">
        <f>IF(M255="","",($C255*'VACSICK EST'!I$30))</f>
        <v/>
      </c>
      <c r="O255" s="33" t="str">
        <f>IF(N255="","",($C255*'VACSICK EST'!J$30))</f>
        <v/>
      </c>
      <c r="P255" s="33" t="str">
        <f>IF(O255="","",($C255*'VACSICK EST'!K$30))</f>
        <v/>
      </c>
      <c r="Q255" s="33" t="str">
        <f>IF(P255="","",($C255*'VACSICK EST'!L$30))</f>
        <v/>
      </c>
      <c r="R255" s="33" t="str">
        <f>IF(Q255="","",($C255*'VACSICK EST'!M$30))</f>
        <v/>
      </c>
      <c r="S255" s="33" t="str">
        <f>IF(R255="","",($C255*'VACSICK EST'!N$30))</f>
        <v/>
      </c>
    </row>
  </sheetData>
  <autoFilter ref="E7:S255"/>
  <mergeCells count="5">
    <mergeCell ref="Q3:S3"/>
    <mergeCell ref="F3:F4"/>
    <mergeCell ref="A1:C1"/>
    <mergeCell ref="H1:S1"/>
    <mergeCell ref="P4:S4"/>
  </mergeCells>
  <pageMargins left="0.5" right="0.5" top="1" bottom="1.25" header="0.5" footer="0.5"/>
  <pageSetup scale="57" fitToHeight="0" orientation="landscape" r:id="rId1"/>
  <headerFooter scaleWithDoc="0">
    <oddFooter>&amp;R&amp;"Times New Roman,Bold"&amp;12Attachment 1 to Response to LGE PSC-2 Question No. 90(b)
Page &amp;P of &amp;N
K.Blake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  <pageSetUpPr fitToPage="1"/>
  </sheetPr>
  <dimension ref="A1:S21"/>
  <sheetViews>
    <sheetView zoomScale="85" zoomScaleNormal="85" workbookViewId="0">
      <selection activeCell="B1" sqref="B1"/>
    </sheetView>
  </sheetViews>
  <sheetFormatPr defaultRowHeight="15" x14ac:dyDescent="0.25"/>
  <cols>
    <col min="1" max="1" width="24.85546875" style="2" bestFit="1" customWidth="1"/>
    <col min="2" max="2" width="19.28515625" style="2" customWidth="1"/>
    <col min="3" max="3" width="5.42578125" style="2" customWidth="1"/>
    <col min="4" max="4" width="14.42578125" style="2" bestFit="1" customWidth="1"/>
    <col min="5" max="5" width="22.140625" style="2" bestFit="1" customWidth="1"/>
    <col min="6" max="6" width="9.7109375" style="2" customWidth="1"/>
    <col min="7" max="7" width="15.5703125" style="2" bestFit="1" customWidth="1"/>
    <col min="8" max="19" width="8.7109375" style="2" customWidth="1"/>
    <col min="20" max="16384" width="9.140625" style="2"/>
  </cols>
  <sheetData>
    <row r="1" spans="1:19" x14ac:dyDescent="0.25">
      <c r="A1" s="62" t="s">
        <v>173</v>
      </c>
      <c r="B1" s="62"/>
      <c r="C1" s="62"/>
      <c r="H1" s="63" t="s">
        <v>174</v>
      </c>
      <c r="I1" s="64"/>
      <c r="J1" s="64"/>
      <c r="K1" s="64"/>
      <c r="L1" s="64"/>
      <c r="M1" s="64"/>
      <c r="N1" s="64"/>
      <c r="O1" s="64"/>
      <c r="P1" s="64"/>
      <c r="Q1" s="64"/>
      <c r="R1" s="64"/>
      <c r="S1" s="65"/>
    </row>
    <row r="2" spans="1:19" ht="15.75" thickBot="1" x14ac:dyDescent="0.3"/>
    <row r="3" spans="1:19" x14ac:dyDescent="0.25">
      <c r="A3" s="46" t="s">
        <v>87</v>
      </c>
      <c r="B3" s="46" t="s">
        <v>168</v>
      </c>
      <c r="D3" s="16" t="s">
        <v>102</v>
      </c>
      <c r="E3" s="16" t="s">
        <v>138</v>
      </c>
      <c r="F3" s="60" t="s">
        <v>126</v>
      </c>
      <c r="G3" s="5" t="s">
        <v>105</v>
      </c>
      <c r="H3" s="5" t="s">
        <v>106</v>
      </c>
      <c r="I3" s="5" t="s">
        <v>107</v>
      </c>
      <c r="J3" s="5" t="s">
        <v>108</v>
      </c>
      <c r="L3" s="69" t="s">
        <v>136</v>
      </c>
      <c r="M3" s="69"/>
      <c r="N3" s="69"/>
    </row>
    <row r="4" spans="1:19" x14ac:dyDescent="0.25">
      <c r="A4" s="46" t="s">
        <v>0</v>
      </c>
      <c r="B4" s="46" t="s">
        <v>89</v>
      </c>
      <c r="C4" s="15" t="s">
        <v>137</v>
      </c>
      <c r="D4" s="17">
        <v>0</v>
      </c>
      <c r="E4" s="18">
        <v>4</v>
      </c>
      <c r="F4" s="61"/>
      <c r="G4" s="14">
        <v>1.03</v>
      </c>
      <c r="H4" s="14">
        <v>1.03</v>
      </c>
      <c r="I4" s="14">
        <v>1.03</v>
      </c>
      <c r="J4" s="14">
        <v>1</v>
      </c>
    </row>
    <row r="5" spans="1:19" ht="15.75" thickBot="1" x14ac:dyDescent="0.3">
      <c r="A5" s="47" t="s">
        <v>1</v>
      </c>
      <c r="B5" s="47" t="s">
        <v>89</v>
      </c>
      <c r="D5" s="19">
        <f ca="1">YEAR(TODAY())</f>
        <v>2015</v>
      </c>
      <c r="E5" s="8">
        <f ca="1">D5+E4</f>
        <v>2019</v>
      </c>
    </row>
    <row r="6" spans="1:19" x14ac:dyDescent="0.25">
      <c r="J6" s="7">
        <v>1.03</v>
      </c>
      <c r="K6" s="2" t="s">
        <v>166</v>
      </c>
    </row>
    <row r="7" spans="1:19" x14ac:dyDescent="0.25">
      <c r="A7" s="48"/>
      <c r="B7" s="48"/>
      <c r="C7" s="48" t="s">
        <v>103</v>
      </c>
      <c r="E7" s="3" t="s">
        <v>100</v>
      </c>
      <c r="F7" s="3" t="s">
        <v>101</v>
      </c>
      <c r="G7" s="3" t="s">
        <v>104</v>
      </c>
      <c r="H7" s="3" t="s">
        <v>109</v>
      </c>
      <c r="I7" s="3" t="s">
        <v>110</v>
      </c>
      <c r="J7" s="3" t="s">
        <v>111</v>
      </c>
      <c r="K7" s="3" t="s">
        <v>112</v>
      </c>
      <c r="L7" s="3" t="s">
        <v>113</v>
      </c>
      <c r="M7" s="3" t="s">
        <v>114</v>
      </c>
      <c r="N7" s="3" t="s">
        <v>115</v>
      </c>
      <c r="O7" s="3" t="s">
        <v>116</v>
      </c>
      <c r="P7" s="3" t="s">
        <v>117</v>
      </c>
      <c r="Q7" s="3" t="s">
        <v>118</v>
      </c>
      <c r="R7" s="3" t="s">
        <v>119</v>
      </c>
      <c r="S7" s="3" t="s">
        <v>120</v>
      </c>
    </row>
    <row r="8" spans="1:19" x14ac:dyDescent="0.25">
      <c r="A8" s="39" t="s">
        <v>13</v>
      </c>
      <c r="B8" s="39" t="s">
        <v>93</v>
      </c>
      <c r="C8" s="44">
        <v>1</v>
      </c>
      <c r="E8" s="11" t="str">
        <f>IF(B8="","","Intern - Headcount")</f>
        <v>Intern - Headcount</v>
      </c>
      <c r="F8" s="11">
        <f ca="1">IF(E8="","",$E$5)</f>
        <v>2019</v>
      </c>
      <c r="G8" s="11" t="str">
        <f>IF(E8="","",A8)</f>
        <v>002030</v>
      </c>
      <c r="H8" s="13">
        <f t="shared" ref="H8" si="0">IF(G8="","",(IF($C8=0,0,$C8)))</f>
        <v>1</v>
      </c>
      <c r="I8" s="13">
        <f t="shared" ref="I8" si="1">IF(H8="","",(IF($C8=0,0,$C8)))</f>
        <v>1</v>
      </c>
      <c r="J8" s="13">
        <f t="shared" ref="J8" si="2">IF(I8="","",(IF($C8=0,0,$C8)))</f>
        <v>1</v>
      </c>
      <c r="K8" s="13">
        <f t="shared" ref="K8" si="3">IF(J8="","",(IF($C8=0,0,$C8)))</f>
        <v>1</v>
      </c>
      <c r="L8" s="13">
        <f t="shared" ref="L8" si="4">IF(K8="","",(IF($C8=0,0,$C8)))</f>
        <v>1</v>
      </c>
      <c r="M8" s="13">
        <f t="shared" ref="M8" si="5">IF(L8="","",(IF($C8=0,0,$C8)))</f>
        <v>1</v>
      </c>
      <c r="N8" s="13">
        <f t="shared" ref="N8" si="6">IF(M8="","",(IF($C8=0,0,$C8)))</f>
        <v>1</v>
      </c>
      <c r="O8" s="13">
        <f t="shared" ref="O8" si="7">IF(N8="","",(IF($C8=0,0,$C8)))</f>
        <v>1</v>
      </c>
      <c r="P8" s="13">
        <f t="shared" ref="P8" si="8">IF(O8="","",(IF($C8=0,0,$C8)))</f>
        <v>1</v>
      </c>
      <c r="Q8" s="13">
        <f t="shared" ref="Q8" si="9">IF(P8="","",(IF($C8=0,0,$C8)))</f>
        <v>1</v>
      </c>
      <c r="R8" s="13">
        <f t="shared" ref="R8" si="10">IF(Q8="","",(IF($C8=0,0,$C8)))</f>
        <v>1</v>
      </c>
      <c r="S8" s="13">
        <f t="shared" ref="S8" si="11">IF(R8="","",(IF($C8=0,0,$C8)))</f>
        <v>1</v>
      </c>
    </row>
    <row r="9" spans="1:19" x14ac:dyDescent="0.25">
      <c r="A9" s="39" t="s">
        <v>13</v>
      </c>
      <c r="B9" s="39" t="s">
        <v>92</v>
      </c>
      <c r="C9" s="44">
        <v>20.95</v>
      </c>
      <c r="E9" s="10" t="str">
        <f>IF(B9="","","Intern - Avg Hourly Rate")</f>
        <v>Intern - Avg Hourly Rate</v>
      </c>
      <c r="F9" s="11">
        <f t="shared" ref="F9:F10" ca="1" si="12">IF(E9="","",$E$5)</f>
        <v>2019</v>
      </c>
      <c r="G9" s="11" t="str">
        <f t="shared" ref="G9:G10" si="13">IF(E9="","",A9)</f>
        <v>002030</v>
      </c>
      <c r="H9" s="12">
        <f>IF(G9="","",(IF(C9=0,0,C9)*$G$4*$H$4*$I$4*$J$4))</f>
        <v>22.892630650000001</v>
      </c>
      <c r="I9" s="12">
        <f>IF(H9="","",(+H9))</f>
        <v>22.892630650000001</v>
      </c>
      <c r="J9" s="12">
        <f>IF(I9="","",(+I9*$J$6))</f>
        <v>23.579409569500001</v>
      </c>
      <c r="K9" s="12">
        <f>IF(J9="","",+J9)</f>
        <v>23.579409569500001</v>
      </c>
      <c r="L9" s="12">
        <f t="shared" ref="L9" si="14">IF(K9="","",+K9)</f>
        <v>23.579409569500001</v>
      </c>
      <c r="M9" s="12">
        <f t="shared" ref="M9" si="15">IF(L9="","",+L9)</f>
        <v>23.579409569500001</v>
      </c>
      <c r="N9" s="12">
        <f t="shared" ref="N9" si="16">IF(M9="","",+M9)</f>
        <v>23.579409569500001</v>
      </c>
      <c r="O9" s="12">
        <f t="shared" ref="O9" si="17">IF(N9="","",+N9)</f>
        <v>23.579409569500001</v>
      </c>
      <c r="P9" s="12">
        <f t="shared" ref="P9" si="18">IF(O9="","",+O9)</f>
        <v>23.579409569500001</v>
      </c>
      <c r="Q9" s="12">
        <f t="shared" ref="Q9" si="19">IF(P9="","",+P9)</f>
        <v>23.579409569500001</v>
      </c>
      <c r="R9" s="12">
        <f t="shared" ref="R9" si="20">IF(Q9="","",+Q9)</f>
        <v>23.579409569500001</v>
      </c>
      <c r="S9" s="12">
        <f t="shared" ref="S9" si="21">IF(R9="","",+R9)</f>
        <v>23.579409569500001</v>
      </c>
    </row>
    <row r="10" spans="1:19" x14ac:dyDescent="0.25">
      <c r="A10" s="39" t="s">
        <v>23</v>
      </c>
      <c r="B10" s="39" t="s">
        <v>93</v>
      </c>
      <c r="C10" s="44">
        <v>2</v>
      </c>
      <c r="D10" s="34"/>
      <c r="E10" s="11" t="str">
        <f t="shared" ref="E10" si="22">IF(B10="","","Intern - Headcount")</f>
        <v>Intern - Headcount</v>
      </c>
      <c r="F10" s="11">
        <f t="shared" ca="1" si="12"/>
        <v>2019</v>
      </c>
      <c r="G10" s="11" t="str">
        <f t="shared" si="13"/>
        <v>002401</v>
      </c>
      <c r="H10" s="13">
        <f t="shared" ref="H10" si="23">IF(G10="","",(IF($C10=0,0,$C10)))</f>
        <v>2</v>
      </c>
      <c r="I10" s="13">
        <f t="shared" ref="I10" si="24">IF(H10="","",(IF($C10=0,0,$C10)))</f>
        <v>2</v>
      </c>
      <c r="J10" s="13">
        <f t="shared" ref="J10" si="25">IF(I10="","",(IF($C10=0,0,$C10)))</f>
        <v>2</v>
      </c>
      <c r="K10" s="13">
        <f t="shared" ref="K10" si="26">IF(J10="","",(IF($C10=0,0,$C10)))</f>
        <v>2</v>
      </c>
      <c r="L10" s="13">
        <f t="shared" ref="L10" si="27">IF(K10="","",(IF($C10=0,0,$C10)))</f>
        <v>2</v>
      </c>
      <c r="M10" s="13">
        <f t="shared" ref="M10" si="28">IF(L10="","",(IF($C10=0,0,$C10)))</f>
        <v>2</v>
      </c>
      <c r="N10" s="13">
        <f t="shared" ref="N10" si="29">IF(M10="","",(IF($C10=0,0,$C10)))</f>
        <v>2</v>
      </c>
      <c r="O10" s="13">
        <f t="shared" ref="O10" si="30">IF(N10="","",(IF($C10=0,0,$C10)))</f>
        <v>2</v>
      </c>
      <c r="P10" s="13">
        <f t="shared" ref="P10" si="31">IF(O10="","",(IF($C10=0,0,$C10)))</f>
        <v>2</v>
      </c>
      <c r="Q10" s="13">
        <f t="shared" ref="Q10" si="32">IF(P10="","",(IF($C10=0,0,$C10)))</f>
        <v>2</v>
      </c>
      <c r="R10" s="13">
        <f t="shared" ref="R10" si="33">IF(Q10="","",(IF($C10=0,0,$C10)))</f>
        <v>2</v>
      </c>
      <c r="S10" s="13">
        <f t="shared" ref="S10" si="34">IF(R10="","",(IF($C10=0,0,$C10)))</f>
        <v>2</v>
      </c>
    </row>
    <row r="11" spans="1:19" x14ac:dyDescent="0.25">
      <c r="A11" s="39" t="s">
        <v>23</v>
      </c>
      <c r="B11" s="39" t="s">
        <v>92</v>
      </c>
      <c r="C11" s="44">
        <v>20.95</v>
      </c>
      <c r="D11" s="6"/>
      <c r="E11" s="10" t="str">
        <f t="shared" ref="E11" si="35">IF(B11="","","Intern - Avg Hourly Rate")</f>
        <v>Intern - Avg Hourly Rate</v>
      </c>
      <c r="F11" s="11">
        <f t="shared" ref="F11:F21" ca="1" si="36">IF(E11="","",$E$5)</f>
        <v>2019</v>
      </c>
      <c r="G11" s="11" t="str">
        <f t="shared" ref="G11:G21" si="37">IF(E11="","",A11)</f>
        <v>002401</v>
      </c>
      <c r="H11" s="12">
        <f t="shared" ref="H11" si="38">IF(G11="","",(IF(C11=0,0,C11)*$G$4*$H$4*$I$4*$J$4))</f>
        <v>22.892630650000001</v>
      </c>
      <c r="I11" s="12">
        <f t="shared" ref="I11" si="39">IF(H11="","",(+H11))</f>
        <v>22.892630650000001</v>
      </c>
      <c r="J11" s="12">
        <f t="shared" ref="J11" si="40">IF(I11="","",(+I11*$J$6))</f>
        <v>23.579409569500001</v>
      </c>
      <c r="K11" s="12">
        <f t="shared" ref="K11" si="41">IF(J11="","",+J11)</f>
        <v>23.579409569500001</v>
      </c>
      <c r="L11" s="12">
        <f t="shared" ref="L11" si="42">IF(K11="","",+K11)</f>
        <v>23.579409569500001</v>
      </c>
      <c r="M11" s="12">
        <f t="shared" ref="M11" si="43">IF(L11="","",+L11)</f>
        <v>23.579409569500001</v>
      </c>
      <c r="N11" s="12">
        <f t="shared" ref="N11" si="44">IF(M11="","",+M11)</f>
        <v>23.579409569500001</v>
      </c>
      <c r="O11" s="12">
        <f t="shared" ref="O11" si="45">IF(N11="","",+N11)</f>
        <v>23.579409569500001</v>
      </c>
      <c r="P11" s="12">
        <f t="shared" ref="P11" si="46">IF(O11="","",+O11)</f>
        <v>23.579409569500001</v>
      </c>
      <c r="Q11" s="12">
        <f t="shared" ref="Q11" si="47">IF(P11="","",+P11)</f>
        <v>23.579409569500001</v>
      </c>
      <c r="R11" s="12">
        <f t="shared" ref="R11" si="48">IF(Q11="","",+Q11)</f>
        <v>23.579409569500001</v>
      </c>
      <c r="S11" s="12">
        <f t="shared" ref="S11" si="49">IF(R11="","",+R11)</f>
        <v>23.579409569500001</v>
      </c>
    </row>
    <row r="12" spans="1:19" x14ac:dyDescent="0.25">
      <c r="A12" s="39" t="s">
        <v>30</v>
      </c>
      <c r="B12" s="39" t="s">
        <v>93</v>
      </c>
      <c r="C12" s="44">
        <v>1</v>
      </c>
      <c r="E12" s="11" t="str">
        <f t="shared" ref="E12" si="50">IF(B12="","","Intern - Headcount")</f>
        <v>Intern - Headcount</v>
      </c>
      <c r="F12" s="11">
        <f t="shared" ca="1" si="36"/>
        <v>2019</v>
      </c>
      <c r="G12" s="11" t="str">
        <f t="shared" si="37"/>
        <v>002560</v>
      </c>
      <c r="H12" s="13">
        <f t="shared" ref="H12" si="51">IF(G12="","",(IF($C12=0,0,$C12)))</f>
        <v>1</v>
      </c>
      <c r="I12" s="13">
        <f t="shared" ref="I12" si="52">IF(H12="","",(IF($C12=0,0,$C12)))</f>
        <v>1</v>
      </c>
      <c r="J12" s="13">
        <f t="shared" ref="J12" si="53">IF(I12="","",(IF($C12=0,0,$C12)))</f>
        <v>1</v>
      </c>
      <c r="K12" s="13">
        <f t="shared" ref="K12" si="54">IF(J12="","",(IF($C12=0,0,$C12)))</f>
        <v>1</v>
      </c>
      <c r="L12" s="13">
        <f t="shared" ref="L12" si="55">IF(K12="","",(IF($C12=0,0,$C12)))</f>
        <v>1</v>
      </c>
      <c r="M12" s="13">
        <f t="shared" ref="M12" si="56">IF(L12="","",(IF($C12=0,0,$C12)))</f>
        <v>1</v>
      </c>
      <c r="N12" s="13">
        <f t="shared" ref="N12" si="57">IF(M12="","",(IF($C12=0,0,$C12)))</f>
        <v>1</v>
      </c>
      <c r="O12" s="13">
        <f t="shared" ref="O12" si="58">IF(N12="","",(IF($C12=0,0,$C12)))</f>
        <v>1</v>
      </c>
      <c r="P12" s="13">
        <f t="shared" ref="P12" si="59">IF(O12="","",(IF($C12=0,0,$C12)))</f>
        <v>1</v>
      </c>
      <c r="Q12" s="13">
        <f t="shared" ref="Q12" si="60">IF(P12="","",(IF($C12=0,0,$C12)))</f>
        <v>1</v>
      </c>
      <c r="R12" s="13">
        <f t="shared" ref="R12" si="61">IF(Q12="","",(IF($C12=0,0,$C12)))</f>
        <v>1</v>
      </c>
      <c r="S12" s="13">
        <f t="shared" ref="S12" si="62">IF(R12="","",(IF($C12=0,0,$C12)))</f>
        <v>1</v>
      </c>
    </row>
    <row r="13" spans="1:19" x14ac:dyDescent="0.25">
      <c r="A13" s="39" t="s">
        <v>30</v>
      </c>
      <c r="B13" s="39" t="s">
        <v>92</v>
      </c>
      <c r="C13" s="44">
        <v>18.149999999999999</v>
      </c>
      <c r="E13" s="10" t="str">
        <f t="shared" ref="E13" si="63">IF(B13="","","Intern - Avg Hourly Rate")</f>
        <v>Intern - Avg Hourly Rate</v>
      </c>
      <c r="F13" s="11">
        <f t="shared" ca="1" si="36"/>
        <v>2019</v>
      </c>
      <c r="G13" s="11" t="str">
        <f t="shared" si="37"/>
        <v>002560</v>
      </c>
      <c r="H13" s="12">
        <f t="shared" ref="H13" si="64">IF(G13="","",(IF(C13=0,0,C13)*$G$4*$H$4*$I$4*$J$4))</f>
        <v>19.832995050000001</v>
      </c>
      <c r="I13" s="12">
        <f t="shared" ref="I13" si="65">IF(H13="","",(+H13))</f>
        <v>19.832995050000001</v>
      </c>
      <c r="J13" s="12">
        <f t="shared" ref="J13" si="66">IF(I13="","",(+I13*$J$6))</f>
        <v>20.4279849015</v>
      </c>
      <c r="K13" s="12">
        <f t="shared" ref="K13" si="67">IF(J13="","",+J13)</f>
        <v>20.4279849015</v>
      </c>
      <c r="L13" s="12">
        <f t="shared" ref="L13" si="68">IF(K13="","",+K13)</f>
        <v>20.4279849015</v>
      </c>
      <c r="M13" s="12">
        <f t="shared" ref="M13" si="69">IF(L13="","",+L13)</f>
        <v>20.4279849015</v>
      </c>
      <c r="N13" s="12">
        <f t="shared" ref="N13" si="70">IF(M13="","",+M13)</f>
        <v>20.4279849015</v>
      </c>
      <c r="O13" s="12">
        <f t="shared" ref="O13" si="71">IF(N13="","",+N13)</f>
        <v>20.4279849015</v>
      </c>
      <c r="P13" s="12">
        <f t="shared" ref="P13" si="72">IF(O13="","",+O13)</f>
        <v>20.4279849015</v>
      </c>
      <c r="Q13" s="12">
        <f t="shared" ref="Q13" si="73">IF(P13="","",+P13)</f>
        <v>20.4279849015</v>
      </c>
      <c r="R13" s="12">
        <f t="shared" ref="R13" si="74">IF(Q13="","",+Q13)</f>
        <v>20.4279849015</v>
      </c>
      <c r="S13" s="12">
        <f t="shared" ref="S13" si="75">IF(R13="","",+R13)</f>
        <v>20.4279849015</v>
      </c>
    </row>
    <row r="14" spans="1:19" x14ac:dyDescent="0.25">
      <c r="A14" s="39" t="s">
        <v>35</v>
      </c>
      <c r="B14" s="39" t="s">
        <v>93</v>
      </c>
      <c r="C14" s="44">
        <v>1</v>
      </c>
      <c r="E14" s="11" t="str">
        <f t="shared" ref="E14" si="76">IF(B14="","","Intern - Headcount")</f>
        <v>Intern - Headcount</v>
      </c>
      <c r="F14" s="11">
        <f t="shared" ca="1" si="36"/>
        <v>2019</v>
      </c>
      <c r="G14" s="11" t="str">
        <f t="shared" si="37"/>
        <v>002680</v>
      </c>
      <c r="H14" s="13">
        <f t="shared" ref="H14" si="77">IF(G14="","",(IF($C14=0,0,$C14)))</f>
        <v>1</v>
      </c>
      <c r="I14" s="13">
        <f t="shared" ref="I14" si="78">IF(H14="","",(IF($C14=0,0,$C14)))</f>
        <v>1</v>
      </c>
      <c r="J14" s="13">
        <f t="shared" ref="J14" si="79">IF(I14="","",(IF($C14=0,0,$C14)))</f>
        <v>1</v>
      </c>
      <c r="K14" s="13">
        <f t="shared" ref="K14" si="80">IF(J14="","",(IF($C14=0,0,$C14)))</f>
        <v>1</v>
      </c>
      <c r="L14" s="13">
        <f t="shared" ref="L14" si="81">IF(K14="","",(IF($C14=0,0,$C14)))</f>
        <v>1</v>
      </c>
      <c r="M14" s="13">
        <f t="shared" ref="M14" si="82">IF(L14="","",(IF($C14=0,0,$C14)))</f>
        <v>1</v>
      </c>
      <c r="N14" s="13">
        <f t="shared" ref="N14" si="83">IF(M14="","",(IF($C14=0,0,$C14)))</f>
        <v>1</v>
      </c>
      <c r="O14" s="13">
        <f t="shared" ref="O14" si="84">IF(N14="","",(IF($C14=0,0,$C14)))</f>
        <v>1</v>
      </c>
      <c r="P14" s="13">
        <f t="shared" ref="P14" si="85">IF(O14="","",(IF($C14=0,0,$C14)))</f>
        <v>1</v>
      </c>
      <c r="Q14" s="13">
        <f t="shared" ref="Q14" si="86">IF(P14="","",(IF($C14=0,0,$C14)))</f>
        <v>1</v>
      </c>
      <c r="R14" s="13">
        <f t="shared" ref="R14" si="87">IF(Q14="","",(IF($C14=0,0,$C14)))</f>
        <v>1</v>
      </c>
      <c r="S14" s="13">
        <f t="shared" ref="S14" si="88">IF(R14="","",(IF($C14=0,0,$C14)))</f>
        <v>1</v>
      </c>
    </row>
    <row r="15" spans="1:19" x14ac:dyDescent="0.25">
      <c r="A15" s="39" t="s">
        <v>35</v>
      </c>
      <c r="B15" s="39" t="s">
        <v>92</v>
      </c>
      <c r="C15" s="44">
        <v>19.3</v>
      </c>
      <c r="E15" s="10" t="str">
        <f t="shared" ref="E15" si="89">IF(B15="","","Intern - Avg Hourly Rate")</f>
        <v>Intern - Avg Hourly Rate</v>
      </c>
      <c r="F15" s="11">
        <f t="shared" ca="1" si="36"/>
        <v>2019</v>
      </c>
      <c r="G15" s="11" t="str">
        <f t="shared" si="37"/>
        <v>002680</v>
      </c>
      <c r="H15" s="12">
        <f t="shared" ref="H15" si="90">IF(G15="","",(IF(C15=0,0,C15)*$G$4*$H$4*$I$4*$J$4))</f>
        <v>21.089631100000002</v>
      </c>
      <c r="I15" s="12">
        <f t="shared" ref="I15" si="91">IF(H15="","",(+H15))</f>
        <v>21.089631100000002</v>
      </c>
      <c r="J15" s="12">
        <f t="shared" ref="J15" si="92">IF(I15="","",(+I15*$J$6))</f>
        <v>21.722320033000003</v>
      </c>
      <c r="K15" s="12">
        <f t="shared" ref="K15" si="93">IF(J15="","",+J15)</f>
        <v>21.722320033000003</v>
      </c>
      <c r="L15" s="12">
        <f t="shared" ref="L15" si="94">IF(K15="","",+K15)</f>
        <v>21.722320033000003</v>
      </c>
      <c r="M15" s="12">
        <f t="shared" ref="M15" si="95">IF(L15="","",+L15)</f>
        <v>21.722320033000003</v>
      </c>
      <c r="N15" s="12">
        <f t="shared" ref="N15" si="96">IF(M15="","",+M15)</f>
        <v>21.722320033000003</v>
      </c>
      <c r="O15" s="12">
        <f t="shared" ref="O15" si="97">IF(N15="","",+N15)</f>
        <v>21.722320033000003</v>
      </c>
      <c r="P15" s="12">
        <f t="shared" ref="P15" si="98">IF(O15="","",+O15)</f>
        <v>21.722320033000003</v>
      </c>
      <c r="Q15" s="12">
        <f t="shared" ref="Q15" si="99">IF(P15="","",+P15)</f>
        <v>21.722320033000003</v>
      </c>
      <c r="R15" s="12">
        <f t="shared" ref="R15" si="100">IF(Q15="","",+Q15)</f>
        <v>21.722320033000003</v>
      </c>
      <c r="S15" s="12">
        <f t="shared" ref="S15" si="101">IF(R15="","",+R15)</f>
        <v>21.722320033000003</v>
      </c>
    </row>
    <row r="16" spans="1:19" x14ac:dyDescent="0.25">
      <c r="A16" s="39" t="s">
        <v>74</v>
      </c>
      <c r="B16" s="39" t="s">
        <v>93</v>
      </c>
      <c r="C16" s="44">
        <v>1</v>
      </c>
      <c r="E16" s="11" t="str">
        <f t="shared" ref="E16" si="102">IF(B16="","","Intern - Headcount")</f>
        <v>Intern - Headcount</v>
      </c>
      <c r="F16" s="11">
        <f t="shared" ca="1" si="36"/>
        <v>2019</v>
      </c>
      <c r="G16" s="11" t="str">
        <f t="shared" si="37"/>
        <v>004470</v>
      </c>
      <c r="H16" s="13">
        <f t="shared" ref="H16" si="103">IF(G16="","",(IF($C16=0,0,$C16)))</f>
        <v>1</v>
      </c>
      <c r="I16" s="13">
        <f t="shared" ref="I16" si="104">IF(H16="","",(IF($C16=0,0,$C16)))</f>
        <v>1</v>
      </c>
      <c r="J16" s="13">
        <f t="shared" ref="J16" si="105">IF(I16="","",(IF($C16=0,0,$C16)))</f>
        <v>1</v>
      </c>
      <c r="K16" s="13">
        <f t="shared" ref="K16" si="106">IF(J16="","",(IF($C16=0,0,$C16)))</f>
        <v>1</v>
      </c>
      <c r="L16" s="13">
        <f t="shared" ref="L16" si="107">IF(K16="","",(IF($C16=0,0,$C16)))</f>
        <v>1</v>
      </c>
      <c r="M16" s="13">
        <f t="shared" ref="M16" si="108">IF(L16="","",(IF($C16=0,0,$C16)))</f>
        <v>1</v>
      </c>
      <c r="N16" s="13">
        <f t="shared" ref="N16" si="109">IF(M16="","",(IF($C16=0,0,$C16)))</f>
        <v>1</v>
      </c>
      <c r="O16" s="13">
        <f t="shared" ref="O16" si="110">IF(N16="","",(IF($C16=0,0,$C16)))</f>
        <v>1</v>
      </c>
      <c r="P16" s="13">
        <f t="shared" ref="P16" si="111">IF(O16="","",(IF($C16=0,0,$C16)))</f>
        <v>1</v>
      </c>
      <c r="Q16" s="13">
        <f t="shared" ref="Q16" si="112">IF(P16="","",(IF($C16=0,0,$C16)))</f>
        <v>1</v>
      </c>
      <c r="R16" s="13">
        <f t="shared" ref="R16" si="113">IF(Q16="","",(IF($C16=0,0,$C16)))</f>
        <v>1</v>
      </c>
      <c r="S16" s="13">
        <f t="shared" ref="S16" si="114">IF(R16="","",(IF($C16=0,0,$C16)))</f>
        <v>1</v>
      </c>
    </row>
    <row r="17" spans="1:19" x14ac:dyDescent="0.25">
      <c r="A17" s="39" t="s">
        <v>74</v>
      </c>
      <c r="B17" s="39" t="s">
        <v>92</v>
      </c>
      <c r="C17" s="44">
        <v>19.3</v>
      </c>
      <c r="E17" s="10" t="str">
        <f t="shared" ref="E17" si="115">IF(B17="","","Intern - Avg Hourly Rate")</f>
        <v>Intern - Avg Hourly Rate</v>
      </c>
      <c r="F17" s="11">
        <f t="shared" ca="1" si="36"/>
        <v>2019</v>
      </c>
      <c r="G17" s="11" t="str">
        <f t="shared" si="37"/>
        <v>004470</v>
      </c>
      <c r="H17" s="12">
        <f t="shared" ref="H17" si="116">IF(G17="","",(IF(C17=0,0,C17)*$G$4*$H$4*$I$4*$J$4))</f>
        <v>21.089631100000002</v>
      </c>
      <c r="I17" s="12">
        <f t="shared" ref="I17" si="117">IF(H17="","",(+H17))</f>
        <v>21.089631100000002</v>
      </c>
      <c r="J17" s="12">
        <f t="shared" ref="J17" si="118">IF(I17="","",(+I17*$J$6))</f>
        <v>21.722320033000003</v>
      </c>
      <c r="K17" s="12">
        <f t="shared" ref="K17" si="119">IF(J17="","",+J17)</f>
        <v>21.722320033000003</v>
      </c>
      <c r="L17" s="12">
        <f t="shared" ref="L17" si="120">IF(K17="","",+K17)</f>
        <v>21.722320033000003</v>
      </c>
      <c r="M17" s="12">
        <f t="shared" ref="M17" si="121">IF(L17="","",+L17)</f>
        <v>21.722320033000003</v>
      </c>
      <c r="N17" s="12">
        <f t="shared" ref="N17" si="122">IF(M17="","",+M17)</f>
        <v>21.722320033000003</v>
      </c>
      <c r="O17" s="12">
        <f t="shared" ref="O17" si="123">IF(N17="","",+N17)</f>
        <v>21.722320033000003</v>
      </c>
      <c r="P17" s="12">
        <f t="shared" ref="P17" si="124">IF(O17="","",+O17)</f>
        <v>21.722320033000003</v>
      </c>
      <c r="Q17" s="12">
        <f t="shared" ref="Q17" si="125">IF(P17="","",+P17)</f>
        <v>21.722320033000003</v>
      </c>
      <c r="R17" s="12">
        <f t="shared" ref="R17" si="126">IF(Q17="","",+Q17)</f>
        <v>21.722320033000003</v>
      </c>
      <c r="S17" s="12">
        <f t="shared" ref="S17" si="127">IF(R17="","",+R17)</f>
        <v>21.722320033000003</v>
      </c>
    </row>
    <row r="18" spans="1:19" x14ac:dyDescent="0.25">
      <c r="A18" s="39" t="s">
        <v>76</v>
      </c>
      <c r="B18" s="39" t="s">
        <v>93</v>
      </c>
      <c r="C18" s="44">
        <v>1</v>
      </c>
      <c r="E18" s="11" t="str">
        <f t="shared" ref="E18" si="128">IF(B18="","","Intern - Headcount")</f>
        <v>Intern - Headcount</v>
      </c>
      <c r="F18" s="11">
        <f t="shared" ca="1" si="36"/>
        <v>2019</v>
      </c>
      <c r="G18" s="11" t="str">
        <f t="shared" si="37"/>
        <v>004480</v>
      </c>
      <c r="H18" s="13">
        <f t="shared" ref="H18" si="129">IF(G18="","",(IF($C18=0,0,$C18)))</f>
        <v>1</v>
      </c>
      <c r="I18" s="13">
        <f t="shared" ref="I18" si="130">IF(H18="","",(IF($C18=0,0,$C18)))</f>
        <v>1</v>
      </c>
      <c r="J18" s="13">
        <f t="shared" ref="J18" si="131">IF(I18="","",(IF($C18=0,0,$C18)))</f>
        <v>1</v>
      </c>
      <c r="K18" s="13">
        <f t="shared" ref="K18" si="132">IF(J18="","",(IF($C18=0,0,$C18)))</f>
        <v>1</v>
      </c>
      <c r="L18" s="13">
        <f t="shared" ref="L18" si="133">IF(K18="","",(IF($C18=0,0,$C18)))</f>
        <v>1</v>
      </c>
      <c r="M18" s="13">
        <f t="shared" ref="M18" si="134">IF(L18="","",(IF($C18=0,0,$C18)))</f>
        <v>1</v>
      </c>
      <c r="N18" s="13">
        <f t="shared" ref="N18" si="135">IF(M18="","",(IF($C18=0,0,$C18)))</f>
        <v>1</v>
      </c>
      <c r="O18" s="13">
        <f t="shared" ref="O18" si="136">IF(N18="","",(IF($C18=0,0,$C18)))</f>
        <v>1</v>
      </c>
      <c r="P18" s="13">
        <f t="shared" ref="P18" si="137">IF(O18="","",(IF($C18=0,0,$C18)))</f>
        <v>1</v>
      </c>
      <c r="Q18" s="13">
        <f t="shared" ref="Q18" si="138">IF(P18="","",(IF($C18=0,0,$C18)))</f>
        <v>1</v>
      </c>
      <c r="R18" s="13">
        <f t="shared" ref="R18" si="139">IF(Q18="","",(IF($C18=0,0,$C18)))</f>
        <v>1</v>
      </c>
      <c r="S18" s="13">
        <f t="shared" ref="S18" si="140">IF(R18="","",(IF($C18=0,0,$C18)))</f>
        <v>1</v>
      </c>
    </row>
    <row r="19" spans="1:19" x14ac:dyDescent="0.25">
      <c r="A19" s="39" t="s">
        <v>76</v>
      </c>
      <c r="B19" s="39" t="s">
        <v>92</v>
      </c>
      <c r="C19" s="44">
        <v>19.3</v>
      </c>
      <c r="E19" s="10" t="str">
        <f t="shared" ref="E19" si="141">IF(B19="","","Intern - Avg Hourly Rate")</f>
        <v>Intern - Avg Hourly Rate</v>
      </c>
      <c r="F19" s="11">
        <f t="shared" ca="1" si="36"/>
        <v>2019</v>
      </c>
      <c r="G19" s="11" t="str">
        <f t="shared" si="37"/>
        <v>004480</v>
      </c>
      <c r="H19" s="12">
        <f t="shared" ref="H19" si="142">IF(G19="","",(IF(C19=0,0,C19)*$G$4*$H$4*$I$4*$J$4))</f>
        <v>21.089631100000002</v>
      </c>
      <c r="I19" s="12">
        <f t="shared" ref="I19" si="143">IF(H19="","",(+H19))</f>
        <v>21.089631100000002</v>
      </c>
      <c r="J19" s="12">
        <f t="shared" ref="J19" si="144">IF(I19="","",(+I19*$J$6))</f>
        <v>21.722320033000003</v>
      </c>
      <c r="K19" s="12">
        <f t="shared" ref="K19" si="145">IF(J19="","",+J19)</f>
        <v>21.722320033000003</v>
      </c>
      <c r="L19" s="12">
        <f t="shared" ref="L19" si="146">IF(K19="","",+K19)</f>
        <v>21.722320033000003</v>
      </c>
      <c r="M19" s="12">
        <f t="shared" ref="M19" si="147">IF(L19="","",+L19)</f>
        <v>21.722320033000003</v>
      </c>
      <c r="N19" s="12">
        <f t="shared" ref="N19" si="148">IF(M19="","",+M19)</f>
        <v>21.722320033000003</v>
      </c>
      <c r="O19" s="12">
        <f t="shared" ref="O19" si="149">IF(N19="","",+N19)</f>
        <v>21.722320033000003</v>
      </c>
      <c r="P19" s="12">
        <f t="shared" ref="P19" si="150">IF(O19="","",+O19)</f>
        <v>21.722320033000003</v>
      </c>
      <c r="Q19" s="12">
        <f t="shared" ref="Q19" si="151">IF(P19="","",+P19)</f>
        <v>21.722320033000003</v>
      </c>
      <c r="R19" s="12">
        <f t="shared" ref="R19" si="152">IF(Q19="","",+Q19)</f>
        <v>21.722320033000003</v>
      </c>
      <c r="S19" s="12">
        <f t="shared" ref="S19" si="153">IF(R19="","",+R19)</f>
        <v>21.722320033000003</v>
      </c>
    </row>
    <row r="20" spans="1:19" x14ac:dyDescent="0.25">
      <c r="A20" s="51" t="s">
        <v>97</v>
      </c>
      <c r="B20" s="51"/>
      <c r="C20" s="52">
        <v>7</v>
      </c>
      <c r="E20" s="11" t="str">
        <f t="shared" ref="E20" si="154">IF(B20="","","Intern - Headcount")</f>
        <v/>
      </c>
      <c r="F20" s="11" t="str">
        <f t="shared" si="36"/>
        <v/>
      </c>
      <c r="G20" s="11" t="str">
        <f t="shared" si="37"/>
        <v/>
      </c>
      <c r="H20" s="13" t="str">
        <f t="shared" ref="H20" si="155">IF(G20="","",(IF($C20=0,0,$C20)))</f>
        <v/>
      </c>
      <c r="I20" s="13" t="str">
        <f t="shared" ref="I20" si="156">IF(H20="","",(IF($C20=0,0,$C20)))</f>
        <v/>
      </c>
      <c r="J20" s="13" t="str">
        <f t="shared" ref="J20" si="157">IF(I20="","",(IF($C20=0,0,$C20)))</f>
        <v/>
      </c>
      <c r="K20" s="13" t="str">
        <f t="shared" ref="K20" si="158">IF(J20="","",(IF($C20=0,0,$C20)))</f>
        <v/>
      </c>
      <c r="L20" s="13" t="str">
        <f t="shared" ref="L20" si="159">IF(K20="","",(IF($C20=0,0,$C20)))</f>
        <v/>
      </c>
      <c r="M20" s="13" t="str">
        <f t="shared" ref="M20" si="160">IF(L20="","",(IF($C20=0,0,$C20)))</f>
        <v/>
      </c>
      <c r="N20" s="13" t="str">
        <f t="shared" ref="N20" si="161">IF(M20="","",(IF($C20=0,0,$C20)))</f>
        <v/>
      </c>
      <c r="O20" s="13" t="str">
        <f t="shared" ref="O20" si="162">IF(N20="","",(IF($C20=0,0,$C20)))</f>
        <v/>
      </c>
      <c r="P20" s="13" t="str">
        <f t="shared" ref="P20" si="163">IF(O20="","",(IF($C20=0,0,$C20)))</f>
        <v/>
      </c>
      <c r="Q20" s="13" t="str">
        <f t="shared" ref="Q20" si="164">IF(P20="","",(IF($C20=0,0,$C20)))</f>
        <v/>
      </c>
      <c r="R20" s="13" t="str">
        <f t="shared" ref="R20" si="165">IF(Q20="","",(IF($C20=0,0,$C20)))</f>
        <v/>
      </c>
      <c r="S20" s="13" t="str">
        <f t="shared" ref="S20" si="166">IF(R20="","",(IF($C20=0,0,$C20)))</f>
        <v/>
      </c>
    </row>
    <row r="21" spans="1:19" x14ac:dyDescent="0.25">
      <c r="A21" s="51" t="s">
        <v>96</v>
      </c>
      <c r="B21" s="51"/>
      <c r="C21" s="52">
        <v>19.842857142857145</v>
      </c>
      <c r="E21" s="10" t="str">
        <f t="shared" ref="E21" si="167">IF(B21="","","Intern - Avg Hourly Rate")</f>
        <v/>
      </c>
      <c r="F21" s="11" t="str">
        <f t="shared" si="36"/>
        <v/>
      </c>
      <c r="G21" s="11" t="str">
        <f t="shared" si="37"/>
        <v/>
      </c>
      <c r="H21" s="12" t="str">
        <f t="shared" ref="H21" si="168">IF(G21="","",(IF(C21=0,0,C21)*$G$4*$H$4*$I$4*$J$4))</f>
        <v/>
      </c>
      <c r="I21" s="12" t="str">
        <f t="shared" ref="I21" si="169">IF(H21="","",(+H21))</f>
        <v/>
      </c>
      <c r="J21" s="12" t="str">
        <f t="shared" ref="J21" si="170">IF(I21="","",(+I21*$J$6))</f>
        <v/>
      </c>
      <c r="K21" s="12" t="str">
        <f t="shared" ref="K21" si="171">IF(J21="","",+J21)</f>
        <v/>
      </c>
      <c r="L21" s="12" t="str">
        <f t="shared" ref="L21" si="172">IF(K21="","",+K21)</f>
        <v/>
      </c>
      <c r="M21" s="12" t="str">
        <f t="shared" ref="M21" si="173">IF(L21="","",+L21)</f>
        <v/>
      </c>
      <c r="N21" s="12" t="str">
        <f t="shared" ref="N21" si="174">IF(M21="","",+M21)</f>
        <v/>
      </c>
      <c r="O21" s="12" t="str">
        <f t="shared" ref="O21" si="175">IF(N21="","",+N21)</f>
        <v/>
      </c>
      <c r="P21" s="12" t="str">
        <f t="shared" ref="P21" si="176">IF(O21="","",+O21)</f>
        <v/>
      </c>
      <c r="Q21" s="12" t="str">
        <f t="shared" ref="Q21" si="177">IF(P21="","",+P21)</f>
        <v/>
      </c>
      <c r="R21" s="12" t="str">
        <f t="shared" ref="R21" si="178">IF(Q21="","",+Q21)</f>
        <v/>
      </c>
      <c r="S21" s="12" t="str">
        <f t="shared" ref="S21" si="179">IF(R21="","",+R21)</f>
        <v/>
      </c>
    </row>
  </sheetData>
  <autoFilter ref="E7:S21"/>
  <mergeCells count="4">
    <mergeCell ref="F3:F4"/>
    <mergeCell ref="L3:N3"/>
    <mergeCell ref="A1:C1"/>
    <mergeCell ref="H1:S1"/>
  </mergeCells>
  <pageMargins left="0.5" right="0.5" top="1" bottom="1.25" header="0.5" footer="0.5"/>
  <pageSetup scale="58" fitToHeight="0" orientation="landscape" r:id="rId1"/>
  <headerFooter scaleWithDoc="0">
    <oddFooter>&amp;R&amp;"Times New Roman,Bold"&amp;12Attachment 1 to Response to LGE PSC-2 Question No. 90(b)
Page &amp;P of &amp;N
K.Blake</oddFooter>
  </headerFooter>
  <ignoredErrors>
    <ignoredError sqref="F10:S21 F9:S9 E9:E21" formula="1"/>
  </ignoredError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  <pageSetUpPr fitToPage="1"/>
  </sheetPr>
  <dimension ref="A1:S21"/>
  <sheetViews>
    <sheetView zoomScale="85" zoomScaleNormal="85" workbookViewId="0">
      <selection activeCell="B1" sqref="B1"/>
    </sheetView>
  </sheetViews>
  <sheetFormatPr defaultRowHeight="15" x14ac:dyDescent="0.25"/>
  <cols>
    <col min="1" max="1" width="24.85546875" style="2" bestFit="1" customWidth="1"/>
    <col min="2" max="2" width="19.28515625" style="2" customWidth="1"/>
    <col min="3" max="3" width="5.42578125" style="2" customWidth="1"/>
    <col min="4" max="4" width="14.42578125" style="2" bestFit="1" customWidth="1"/>
    <col min="5" max="5" width="22.140625" style="2" bestFit="1" customWidth="1"/>
    <col min="6" max="6" width="9.7109375" style="2" customWidth="1"/>
    <col min="7" max="7" width="15.5703125" style="2" bestFit="1" customWidth="1"/>
    <col min="8" max="19" width="8.7109375" style="2" customWidth="1"/>
    <col min="20" max="16384" width="9.140625" style="2"/>
  </cols>
  <sheetData>
    <row r="1" spans="1:19" x14ac:dyDescent="0.25">
      <c r="A1" s="62" t="s">
        <v>173</v>
      </c>
      <c r="B1" s="62"/>
      <c r="C1" s="62"/>
      <c r="H1" s="63" t="s">
        <v>174</v>
      </c>
      <c r="I1" s="64"/>
      <c r="J1" s="64"/>
      <c r="K1" s="64"/>
      <c r="L1" s="64"/>
      <c r="M1" s="64"/>
      <c r="N1" s="64"/>
      <c r="O1" s="64"/>
      <c r="P1" s="64"/>
      <c r="Q1" s="64"/>
      <c r="R1" s="64"/>
      <c r="S1" s="65"/>
    </row>
    <row r="2" spans="1:19" ht="15.75" thickBot="1" x14ac:dyDescent="0.3"/>
    <row r="3" spans="1:19" x14ac:dyDescent="0.25">
      <c r="A3" s="46" t="s">
        <v>87</v>
      </c>
      <c r="B3" s="46" t="s">
        <v>168</v>
      </c>
      <c r="D3" s="16" t="s">
        <v>102</v>
      </c>
      <c r="E3" s="16" t="s">
        <v>138</v>
      </c>
      <c r="F3" s="60" t="s">
        <v>126</v>
      </c>
      <c r="G3" s="5" t="s">
        <v>105</v>
      </c>
      <c r="H3" s="5" t="s">
        <v>106</v>
      </c>
      <c r="I3" s="5" t="s">
        <v>107</v>
      </c>
      <c r="J3" s="5" t="s">
        <v>108</v>
      </c>
      <c r="L3" s="69" t="s">
        <v>136</v>
      </c>
      <c r="M3" s="69"/>
      <c r="N3" s="69"/>
    </row>
    <row r="4" spans="1:19" x14ac:dyDescent="0.25">
      <c r="A4" s="46" t="s">
        <v>0</v>
      </c>
      <c r="B4" s="46" t="s">
        <v>89</v>
      </c>
      <c r="C4" s="15" t="s">
        <v>137</v>
      </c>
      <c r="D4" s="17">
        <v>0</v>
      </c>
      <c r="E4" s="18">
        <v>5</v>
      </c>
      <c r="F4" s="61"/>
      <c r="G4" s="14">
        <v>1.03</v>
      </c>
      <c r="H4" s="14">
        <v>1.03</v>
      </c>
      <c r="I4" s="14">
        <v>1.03</v>
      </c>
      <c r="J4" s="14">
        <v>1.03</v>
      </c>
    </row>
    <row r="5" spans="1:19" ht="15.75" thickBot="1" x14ac:dyDescent="0.3">
      <c r="A5" s="47" t="s">
        <v>1</v>
      </c>
      <c r="B5" s="47" t="s">
        <v>89</v>
      </c>
      <c r="D5" s="19">
        <f ca="1">YEAR(TODAY())</f>
        <v>2015</v>
      </c>
      <c r="E5" s="8">
        <f ca="1">D5+E4</f>
        <v>2020</v>
      </c>
    </row>
    <row r="6" spans="1:19" x14ac:dyDescent="0.25">
      <c r="J6" s="7">
        <v>1.03</v>
      </c>
      <c r="K6" s="2" t="s">
        <v>167</v>
      </c>
    </row>
    <row r="7" spans="1:19" x14ac:dyDescent="0.25">
      <c r="A7" s="48"/>
      <c r="B7" s="48"/>
      <c r="C7" s="48" t="s">
        <v>103</v>
      </c>
      <c r="E7" s="3" t="s">
        <v>100</v>
      </c>
      <c r="F7" s="3" t="s">
        <v>101</v>
      </c>
      <c r="G7" s="3" t="s">
        <v>104</v>
      </c>
      <c r="H7" s="3" t="s">
        <v>109</v>
      </c>
      <c r="I7" s="3" t="s">
        <v>110</v>
      </c>
      <c r="J7" s="3" t="s">
        <v>111</v>
      </c>
      <c r="K7" s="3" t="s">
        <v>112</v>
      </c>
      <c r="L7" s="3" t="s">
        <v>113</v>
      </c>
      <c r="M7" s="3" t="s">
        <v>114</v>
      </c>
      <c r="N7" s="3" t="s">
        <v>115</v>
      </c>
      <c r="O7" s="3" t="s">
        <v>116</v>
      </c>
      <c r="P7" s="3" t="s">
        <v>117</v>
      </c>
      <c r="Q7" s="3" t="s">
        <v>118</v>
      </c>
      <c r="R7" s="3" t="s">
        <v>119</v>
      </c>
      <c r="S7" s="3" t="s">
        <v>120</v>
      </c>
    </row>
    <row r="8" spans="1:19" x14ac:dyDescent="0.25">
      <c r="A8" s="39" t="s">
        <v>13</v>
      </c>
      <c r="B8" s="39" t="s">
        <v>93</v>
      </c>
      <c r="C8" s="44">
        <v>1</v>
      </c>
      <c r="E8" s="11" t="str">
        <f>IF(B8="","","Intern - Headcount")</f>
        <v>Intern - Headcount</v>
      </c>
      <c r="F8" s="11">
        <f ca="1">IF(E8="","",$E$5)</f>
        <v>2020</v>
      </c>
      <c r="G8" s="11" t="str">
        <f>IF(E8="","",A8)</f>
        <v>002030</v>
      </c>
      <c r="H8" s="13">
        <f t="shared" ref="H8" si="0">IF(G8="","",(IF($C8=0,0,$C8)))</f>
        <v>1</v>
      </c>
      <c r="I8" s="13">
        <f t="shared" ref="I8" si="1">IF(H8="","",(IF($C8=0,0,$C8)))</f>
        <v>1</v>
      </c>
      <c r="J8" s="13">
        <f t="shared" ref="J8" si="2">IF(I8="","",(IF($C8=0,0,$C8)))</f>
        <v>1</v>
      </c>
      <c r="K8" s="13">
        <f t="shared" ref="K8" si="3">IF(J8="","",(IF($C8=0,0,$C8)))</f>
        <v>1</v>
      </c>
      <c r="L8" s="13">
        <f t="shared" ref="L8" si="4">IF(K8="","",(IF($C8=0,0,$C8)))</f>
        <v>1</v>
      </c>
      <c r="M8" s="13">
        <f t="shared" ref="M8" si="5">IF(L8="","",(IF($C8=0,0,$C8)))</f>
        <v>1</v>
      </c>
      <c r="N8" s="13">
        <f t="shared" ref="N8" si="6">IF(M8="","",(IF($C8=0,0,$C8)))</f>
        <v>1</v>
      </c>
      <c r="O8" s="13">
        <f t="shared" ref="O8" si="7">IF(N8="","",(IF($C8=0,0,$C8)))</f>
        <v>1</v>
      </c>
      <c r="P8" s="13">
        <f t="shared" ref="P8" si="8">IF(O8="","",(IF($C8=0,0,$C8)))</f>
        <v>1</v>
      </c>
      <c r="Q8" s="13">
        <f t="shared" ref="Q8" si="9">IF(P8="","",(IF($C8=0,0,$C8)))</f>
        <v>1</v>
      </c>
      <c r="R8" s="13">
        <f t="shared" ref="R8" si="10">IF(Q8="","",(IF($C8=0,0,$C8)))</f>
        <v>1</v>
      </c>
      <c r="S8" s="13">
        <f t="shared" ref="S8" si="11">IF(R8="","",(IF($C8=0,0,$C8)))</f>
        <v>1</v>
      </c>
    </row>
    <row r="9" spans="1:19" x14ac:dyDescent="0.25">
      <c r="A9" s="39" t="s">
        <v>13</v>
      </c>
      <c r="B9" s="39" t="s">
        <v>92</v>
      </c>
      <c r="C9" s="44">
        <v>20.95</v>
      </c>
      <c r="E9" s="11" t="str">
        <f>IF(B9="","","Intern - Avg Hourly Rate")</f>
        <v>Intern - Avg Hourly Rate</v>
      </c>
      <c r="F9" s="11">
        <f t="shared" ref="F9:F10" ca="1" si="12">IF(E9="","",$E$5)</f>
        <v>2020</v>
      </c>
      <c r="G9" s="11" t="str">
        <f t="shared" ref="G9:G10" si="13">IF(E9="","",A9)</f>
        <v>002030</v>
      </c>
      <c r="H9" s="12">
        <f>IF(G9="","",(IF(C9=0,0,C9)*$G$4*$H$4*$I$4*$J$4))</f>
        <v>23.579409569500001</v>
      </c>
      <c r="I9" s="12">
        <f>IF(H9="","",(+H9))</f>
        <v>23.579409569500001</v>
      </c>
      <c r="J9" s="12">
        <f>IF(I9="","",(+I9*$J$6))</f>
        <v>24.286791856585001</v>
      </c>
      <c r="K9" s="12">
        <f>IF(J9="","",+J9)</f>
        <v>24.286791856585001</v>
      </c>
      <c r="L9" s="12">
        <f t="shared" ref="L9" si="14">IF(K9="","",+K9)</f>
        <v>24.286791856585001</v>
      </c>
      <c r="M9" s="12">
        <f t="shared" ref="M9" si="15">IF(L9="","",+L9)</f>
        <v>24.286791856585001</v>
      </c>
      <c r="N9" s="12">
        <f t="shared" ref="N9" si="16">IF(M9="","",+M9)</f>
        <v>24.286791856585001</v>
      </c>
      <c r="O9" s="12">
        <f t="shared" ref="O9" si="17">IF(N9="","",+N9)</f>
        <v>24.286791856585001</v>
      </c>
      <c r="P9" s="12">
        <f t="shared" ref="P9" si="18">IF(O9="","",+O9)</f>
        <v>24.286791856585001</v>
      </c>
      <c r="Q9" s="12">
        <f t="shared" ref="Q9" si="19">IF(P9="","",+P9)</f>
        <v>24.286791856585001</v>
      </c>
      <c r="R9" s="12">
        <f t="shared" ref="R9" si="20">IF(Q9="","",+Q9)</f>
        <v>24.286791856585001</v>
      </c>
      <c r="S9" s="12">
        <f t="shared" ref="S9" si="21">IF(R9="","",+R9)</f>
        <v>24.286791856585001</v>
      </c>
    </row>
    <row r="10" spans="1:19" x14ac:dyDescent="0.25">
      <c r="A10" s="39" t="s">
        <v>23</v>
      </c>
      <c r="B10" s="39" t="s">
        <v>93</v>
      </c>
      <c r="C10" s="44">
        <v>2</v>
      </c>
      <c r="D10" s="34"/>
      <c r="E10" s="11" t="str">
        <f t="shared" ref="E10" si="22">IF(B10="","","Intern - Headcount")</f>
        <v>Intern - Headcount</v>
      </c>
      <c r="F10" s="11">
        <f t="shared" ca="1" si="12"/>
        <v>2020</v>
      </c>
      <c r="G10" s="11" t="str">
        <f t="shared" si="13"/>
        <v>002401</v>
      </c>
      <c r="H10" s="13">
        <f t="shared" ref="H10" si="23">IF(G10="","",(IF($C10=0,0,$C10)))</f>
        <v>2</v>
      </c>
      <c r="I10" s="13">
        <f t="shared" ref="I10" si="24">IF(H10="","",(IF($C10=0,0,$C10)))</f>
        <v>2</v>
      </c>
      <c r="J10" s="13">
        <f t="shared" ref="J10" si="25">IF(I10="","",(IF($C10=0,0,$C10)))</f>
        <v>2</v>
      </c>
      <c r="K10" s="13">
        <f t="shared" ref="K10" si="26">IF(J10="","",(IF($C10=0,0,$C10)))</f>
        <v>2</v>
      </c>
      <c r="L10" s="13">
        <f t="shared" ref="L10" si="27">IF(K10="","",(IF($C10=0,0,$C10)))</f>
        <v>2</v>
      </c>
      <c r="M10" s="13">
        <f t="shared" ref="M10" si="28">IF(L10="","",(IF($C10=0,0,$C10)))</f>
        <v>2</v>
      </c>
      <c r="N10" s="13">
        <f t="shared" ref="N10" si="29">IF(M10="","",(IF($C10=0,0,$C10)))</f>
        <v>2</v>
      </c>
      <c r="O10" s="13">
        <f t="shared" ref="O10" si="30">IF(N10="","",(IF($C10=0,0,$C10)))</f>
        <v>2</v>
      </c>
      <c r="P10" s="13">
        <f t="shared" ref="P10" si="31">IF(O10="","",(IF($C10=0,0,$C10)))</f>
        <v>2</v>
      </c>
      <c r="Q10" s="13">
        <f t="shared" ref="Q10" si="32">IF(P10="","",(IF($C10=0,0,$C10)))</f>
        <v>2</v>
      </c>
      <c r="R10" s="13">
        <f t="shared" ref="R10" si="33">IF(Q10="","",(IF($C10=0,0,$C10)))</f>
        <v>2</v>
      </c>
      <c r="S10" s="13">
        <f t="shared" ref="S10" si="34">IF(R10="","",(IF($C10=0,0,$C10)))</f>
        <v>2</v>
      </c>
    </row>
    <row r="11" spans="1:19" x14ac:dyDescent="0.25">
      <c r="A11" s="39" t="s">
        <v>23</v>
      </c>
      <c r="B11" s="39" t="s">
        <v>92</v>
      </c>
      <c r="C11" s="44">
        <v>20.95</v>
      </c>
      <c r="D11" s="6"/>
      <c r="E11" s="11" t="str">
        <f t="shared" ref="E11" si="35">IF(B11="","","Intern - Avg Hourly Rate")</f>
        <v>Intern - Avg Hourly Rate</v>
      </c>
      <c r="F11" s="11">
        <f t="shared" ref="F11:F21" ca="1" si="36">IF(E11="","",$E$5)</f>
        <v>2020</v>
      </c>
      <c r="G11" s="11" t="str">
        <f t="shared" ref="G11:G21" si="37">IF(E11="","",A11)</f>
        <v>002401</v>
      </c>
      <c r="H11" s="12">
        <f t="shared" ref="H11" si="38">IF(G11="","",(IF(C11=0,0,C11)*$G$4*$H$4*$I$4*$J$4))</f>
        <v>23.579409569500001</v>
      </c>
      <c r="I11" s="12">
        <f t="shared" ref="I11" si="39">IF(H11="","",(+H11))</f>
        <v>23.579409569500001</v>
      </c>
      <c r="J11" s="12">
        <f t="shared" ref="J11" si="40">IF(I11="","",(+I11*$J$6))</f>
        <v>24.286791856585001</v>
      </c>
      <c r="K11" s="12">
        <f t="shared" ref="K11" si="41">IF(J11="","",+J11)</f>
        <v>24.286791856585001</v>
      </c>
      <c r="L11" s="12">
        <f t="shared" ref="L11" si="42">IF(K11="","",+K11)</f>
        <v>24.286791856585001</v>
      </c>
      <c r="M11" s="12">
        <f t="shared" ref="M11" si="43">IF(L11="","",+L11)</f>
        <v>24.286791856585001</v>
      </c>
      <c r="N11" s="12">
        <f t="shared" ref="N11" si="44">IF(M11="","",+M11)</f>
        <v>24.286791856585001</v>
      </c>
      <c r="O11" s="12">
        <f t="shared" ref="O11" si="45">IF(N11="","",+N11)</f>
        <v>24.286791856585001</v>
      </c>
      <c r="P11" s="12">
        <f t="shared" ref="P11" si="46">IF(O11="","",+O11)</f>
        <v>24.286791856585001</v>
      </c>
      <c r="Q11" s="12">
        <f t="shared" ref="Q11" si="47">IF(P11="","",+P11)</f>
        <v>24.286791856585001</v>
      </c>
      <c r="R11" s="12">
        <f t="shared" ref="R11" si="48">IF(Q11="","",+Q11)</f>
        <v>24.286791856585001</v>
      </c>
      <c r="S11" s="12">
        <f t="shared" ref="S11" si="49">IF(R11="","",+R11)</f>
        <v>24.286791856585001</v>
      </c>
    </row>
    <row r="12" spans="1:19" x14ac:dyDescent="0.25">
      <c r="A12" s="39" t="s">
        <v>30</v>
      </c>
      <c r="B12" s="39" t="s">
        <v>93</v>
      </c>
      <c r="C12" s="44">
        <v>1</v>
      </c>
      <c r="E12" s="11" t="str">
        <f t="shared" ref="E12" si="50">IF(B12="","","Intern - Headcount")</f>
        <v>Intern - Headcount</v>
      </c>
      <c r="F12" s="11">
        <f t="shared" ca="1" si="36"/>
        <v>2020</v>
      </c>
      <c r="G12" s="11" t="str">
        <f t="shared" si="37"/>
        <v>002560</v>
      </c>
      <c r="H12" s="13">
        <f t="shared" ref="H12" si="51">IF(G12="","",(IF($C12=0,0,$C12)))</f>
        <v>1</v>
      </c>
      <c r="I12" s="13">
        <f t="shared" ref="I12" si="52">IF(H12="","",(IF($C12=0,0,$C12)))</f>
        <v>1</v>
      </c>
      <c r="J12" s="13">
        <f t="shared" ref="J12" si="53">IF(I12="","",(IF($C12=0,0,$C12)))</f>
        <v>1</v>
      </c>
      <c r="K12" s="13">
        <f t="shared" ref="K12" si="54">IF(J12="","",(IF($C12=0,0,$C12)))</f>
        <v>1</v>
      </c>
      <c r="L12" s="13">
        <f t="shared" ref="L12" si="55">IF(K12="","",(IF($C12=0,0,$C12)))</f>
        <v>1</v>
      </c>
      <c r="M12" s="13">
        <f t="shared" ref="M12" si="56">IF(L12="","",(IF($C12=0,0,$C12)))</f>
        <v>1</v>
      </c>
      <c r="N12" s="13">
        <f t="shared" ref="N12" si="57">IF(M12="","",(IF($C12=0,0,$C12)))</f>
        <v>1</v>
      </c>
      <c r="O12" s="13">
        <f t="shared" ref="O12" si="58">IF(N12="","",(IF($C12=0,0,$C12)))</f>
        <v>1</v>
      </c>
      <c r="P12" s="13">
        <f t="shared" ref="P12" si="59">IF(O12="","",(IF($C12=0,0,$C12)))</f>
        <v>1</v>
      </c>
      <c r="Q12" s="13">
        <f t="shared" ref="Q12" si="60">IF(P12="","",(IF($C12=0,0,$C12)))</f>
        <v>1</v>
      </c>
      <c r="R12" s="13">
        <f t="shared" ref="R12" si="61">IF(Q12="","",(IF($C12=0,0,$C12)))</f>
        <v>1</v>
      </c>
      <c r="S12" s="13">
        <f t="shared" ref="S12" si="62">IF(R12="","",(IF($C12=0,0,$C12)))</f>
        <v>1</v>
      </c>
    </row>
    <row r="13" spans="1:19" x14ac:dyDescent="0.25">
      <c r="A13" s="39" t="s">
        <v>30</v>
      </c>
      <c r="B13" s="39" t="s">
        <v>92</v>
      </c>
      <c r="C13" s="44">
        <v>18.149999999999999</v>
      </c>
      <c r="E13" s="11" t="str">
        <f t="shared" ref="E13" si="63">IF(B13="","","Intern - Avg Hourly Rate")</f>
        <v>Intern - Avg Hourly Rate</v>
      </c>
      <c r="F13" s="11">
        <f t="shared" ca="1" si="36"/>
        <v>2020</v>
      </c>
      <c r="G13" s="11" t="str">
        <f t="shared" si="37"/>
        <v>002560</v>
      </c>
      <c r="H13" s="12">
        <f t="shared" ref="H13" si="64">IF(G13="","",(IF(C13=0,0,C13)*$G$4*$H$4*$I$4*$J$4))</f>
        <v>20.4279849015</v>
      </c>
      <c r="I13" s="12">
        <f t="shared" ref="I13" si="65">IF(H13="","",(+H13))</f>
        <v>20.4279849015</v>
      </c>
      <c r="J13" s="12">
        <f t="shared" ref="J13" si="66">IF(I13="","",(+I13*$J$6))</f>
        <v>21.040824448545003</v>
      </c>
      <c r="K13" s="12">
        <f t="shared" ref="K13" si="67">IF(J13="","",+J13)</f>
        <v>21.040824448545003</v>
      </c>
      <c r="L13" s="12">
        <f t="shared" ref="L13" si="68">IF(K13="","",+K13)</f>
        <v>21.040824448545003</v>
      </c>
      <c r="M13" s="12">
        <f t="shared" ref="M13" si="69">IF(L13="","",+L13)</f>
        <v>21.040824448545003</v>
      </c>
      <c r="N13" s="12">
        <f t="shared" ref="N13" si="70">IF(M13="","",+M13)</f>
        <v>21.040824448545003</v>
      </c>
      <c r="O13" s="12">
        <f t="shared" ref="O13" si="71">IF(N13="","",+N13)</f>
        <v>21.040824448545003</v>
      </c>
      <c r="P13" s="12">
        <f t="shared" ref="P13" si="72">IF(O13="","",+O13)</f>
        <v>21.040824448545003</v>
      </c>
      <c r="Q13" s="12">
        <f t="shared" ref="Q13" si="73">IF(P13="","",+P13)</f>
        <v>21.040824448545003</v>
      </c>
      <c r="R13" s="12">
        <f t="shared" ref="R13" si="74">IF(Q13="","",+Q13)</f>
        <v>21.040824448545003</v>
      </c>
      <c r="S13" s="12">
        <f t="shared" ref="S13" si="75">IF(R13="","",+R13)</f>
        <v>21.040824448545003</v>
      </c>
    </row>
    <row r="14" spans="1:19" x14ac:dyDescent="0.25">
      <c r="A14" s="39" t="s">
        <v>35</v>
      </c>
      <c r="B14" s="39" t="s">
        <v>93</v>
      </c>
      <c r="C14" s="44">
        <v>1</v>
      </c>
      <c r="E14" s="11" t="str">
        <f t="shared" ref="E14" si="76">IF(B14="","","Intern - Headcount")</f>
        <v>Intern - Headcount</v>
      </c>
      <c r="F14" s="11">
        <f t="shared" ca="1" si="36"/>
        <v>2020</v>
      </c>
      <c r="G14" s="11" t="str">
        <f t="shared" si="37"/>
        <v>002680</v>
      </c>
      <c r="H14" s="13">
        <f t="shared" ref="H14" si="77">IF(G14="","",(IF($C14=0,0,$C14)))</f>
        <v>1</v>
      </c>
      <c r="I14" s="13">
        <f t="shared" ref="I14" si="78">IF(H14="","",(IF($C14=0,0,$C14)))</f>
        <v>1</v>
      </c>
      <c r="J14" s="13">
        <f t="shared" ref="J14" si="79">IF(I14="","",(IF($C14=0,0,$C14)))</f>
        <v>1</v>
      </c>
      <c r="K14" s="13">
        <f t="shared" ref="K14" si="80">IF(J14="","",(IF($C14=0,0,$C14)))</f>
        <v>1</v>
      </c>
      <c r="L14" s="13">
        <f t="shared" ref="L14" si="81">IF(K14="","",(IF($C14=0,0,$C14)))</f>
        <v>1</v>
      </c>
      <c r="M14" s="13">
        <f t="shared" ref="M14" si="82">IF(L14="","",(IF($C14=0,0,$C14)))</f>
        <v>1</v>
      </c>
      <c r="N14" s="13">
        <f t="shared" ref="N14" si="83">IF(M14="","",(IF($C14=0,0,$C14)))</f>
        <v>1</v>
      </c>
      <c r="O14" s="13">
        <f t="shared" ref="O14" si="84">IF(N14="","",(IF($C14=0,0,$C14)))</f>
        <v>1</v>
      </c>
      <c r="P14" s="13">
        <f t="shared" ref="P14" si="85">IF(O14="","",(IF($C14=0,0,$C14)))</f>
        <v>1</v>
      </c>
      <c r="Q14" s="13">
        <f t="shared" ref="Q14" si="86">IF(P14="","",(IF($C14=0,0,$C14)))</f>
        <v>1</v>
      </c>
      <c r="R14" s="13">
        <f t="shared" ref="R14" si="87">IF(Q14="","",(IF($C14=0,0,$C14)))</f>
        <v>1</v>
      </c>
      <c r="S14" s="13">
        <f t="shared" ref="S14" si="88">IF(R14="","",(IF($C14=0,0,$C14)))</f>
        <v>1</v>
      </c>
    </row>
    <row r="15" spans="1:19" x14ac:dyDescent="0.25">
      <c r="A15" s="39" t="s">
        <v>35</v>
      </c>
      <c r="B15" s="39" t="s">
        <v>92</v>
      </c>
      <c r="C15" s="44">
        <v>19.3</v>
      </c>
      <c r="E15" s="11" t="str">
        <f t="shared" ref="E15" si="89">IF(B15="","","Intern - Avg Hourly Rate")</f>
        <v>Intern - Avg Hourly Rate</v>
      </c>
      <c r="F15" s="11">
        <f t="shared" ca="1" si="36"/>
        <v>2020</v>
      </c>
      <c r="G15" s="11" t="str">
        <f t="shared" si="37"/>
        <v>002680</v>
      </c>
      <c r="H15" s="12">
        <f t="shared" ref="H15" si="90">IF(G15="","",(IF(C15=0,0,C15)*$G$4*$H$4*$I$4*$J$4))</f>
        <v>21.722320033000003</v>
      </c>
      <c r="I15" s="12">
        <f t="shared" ref="I15" si="91">IF(H15="","",(+H15))</f>
        <v>21.722320033000003</v>
      </c>
      <c r="J15" s="12">
        <f t="shared" ref="J15" si="92">IF(I15="","",(+I15*$J$6))</f>
        <v>22.373989633990004</v>
      </c>
      <c r="K15" s="12">
        <f t="shared" ref="K15" si="93">IF(J15="","",+J15)</f>
        <v>22.373989633990004</v>
      </c>
      <c r="L15" s="12">
        <f t="shared" ref="L15" si="94">IF(K15="","",+K15)</f>
        <v>22.373989633990004</v>
      </c>
      <c r="M15" s="12">
        <f t="shared" ref="M15" si="95">IF(L15="","",+L15)</f>
        <v>22.373989633990004</v>
      </c>
      <c r="N15" s="12">
        <f t="shared" ref="N15" si="96">IF(M15="","",+M15)</f>
        <v>22.373989633990004</v>
      </c>
      <c r="O15" s="12">
        <f t="shared" ref="O15" si="97">IF(N15="","",+N15)</f>
        <v>22.373989633990004</v>
      </c>
      <c r="P15" s="12">
        <f t="shared" ref="P15" si="98">IF(O15="","",+O15)</f>
        <v>22.373989633990004</v>
      </c>
      <c r="Q15" s="12">
        <f t="shared" ref="Q15" si="99">IF(P15="","",+P15)</f>
        <v>22.373989633990004</v>
      </c>
      <c r="R15" s="12">
        <f t="shared" ref="R15" si="100">IF(Q15="","",+Q15)</f>
        <v>22.373989633990004</v>
      </c>
      <c r="S15" s="12">
        <f t="shared" ref="S15" si="101">IF(R15="","",+R15)</f>
        <v>22.373989633990004</v>
      </c>
    </row>
    <row r="16" spans="1:19" x14ac:dyDescent="0.25">
      <c r="A16" s="39" t="s">
        <v>74</v>
      </c>
      <c r="B16" s="39" t="s">
        <v>93</v>
      </c>
      <c r="C16" s="44">
        <v>1</v>
      </c>
      <c r="E16" s="11" t="str">
        <f t="shared" ref="E16" si="102">IF(B16="","","Intern - Headcount")</f>
        <v>Intern - Headcount</v>
      </c>
      <c r="F16" s="11">
        <f t="shared" ca="1" si="36"/>
        <v>2020</v>
      </c>
      <c r="G16" s="11" t="str">
        <f t="shared" si="37"/>
        <v>004470</v>
      </c>
      <c r="H16" s="13">
        <f t="shared" ref="H16" si="103">IF(G16="","",(IF($C16=0,0,$C16)))</f>
        <v>1</v>
      </c>
      <c r="I16" s="13">
        <f t="shared" ref="I16" si="104">IF(H16="","",(IF($C16=0,0,$C16)))</f>
        <v>1</v>
      </c>
      <c r="J16" s="13">
        <f t="shared" ref="J16" si="105">IF(I16="","",(IF($C16=0,0,$C16)))</f>
        <v>1</v>
      </c>
      <c r="K16" s="13">
        <f t="shared" ref="K16" si="106">IF(J16="","",(IF($C16=0,0,$C16)))</f>
        <v>1</v>
      </c>
      <c r="L16" s="13">
        <f t="shared" ref="L16" si="107">IF(K16="","",(IF($C16=0,0,$C16)))</f>
        <v>1</v>
      </c>
      <c r="M16" s="13">
        <f t="shared" ref="M16" si="108">IF(L16="","",(IF($C16=0,0,$C16)))</f>
        <v>1</v>
      </c>
      <c r="N16" s="13">
        <f t="shared" ref="N16" si="109">IF(M16="","",(IF($C16=0,0,$C16)))</f>
        <v>1</v>
      </c>
      <c r="O16" s="13">
        <f t="shared" ref="O16" si="110">IF(N16="","",(IF($C16=0,0,$C16)))</f>
        <v>1</v>
      </c>
      <c r="P16" s="13">
        <f t="shared" ref="P16" si="111">IF(O16="","",(IF($C16=0,0,$C16)))</f>
        <v>1</v>
      </c>
      <c r="Q16" s="13">
        <f t="shared" ref="Q16" si="112">IF(P16="","",(IF($C16=0,0,$C16)))</f>
        <v>1</v>
      </c>
      <c r="R16" s="13">
        <f t="shared" ref="R16" si="113">IF(Q16="","",(IF($C16=0,0,$C16)))</f>
        <v>1</v>
      </c>
      <c r="S16" s="13">
        <f t="shared" ref="S16" si="114">IF(R16="","",(IF($C16=0,0,$C16)))</f>
        <v>1</v>
      </c>
    </row>
    <row r="17" spans="1:19" x14ac:dyDescent="0.25">
      <c r="A17" s="39" t="s">
        <v>74</v>
      </c>
      <c r="B17" s="39" t="s">
        <v>92</v>
      </c>
      <c r="C17" s="44">
        <v>19.3</v>
      </c>
      <c r="E17" s="11" t="str">
        <f t="shared" ref="E17" si="115">IF(B17="","","Intern - Avg Hourly Rate")</f>
        <v>Intern - Avg Hourly Rate</v>
      </c>
      <c r="F17" s="11">
        <f t="shared" ca="1" si="36"/>
        <v>2020</v>
      </c>
      <c r="G17" s="11" t="str">
        <f t="shared" si="37"/>
        <v>004470</v>
      </c>
      <c r="H17" s="12">
        <f t="shared" ref="H17" si="116">IF(G17="","",(IF(C17=0,0,C17)*$G$4*$H$4*$I$4*$J$4))</f>
        <v>21.722320033000003</v>
      </c>
      <c r="I17" s="12">
        <f t="shared" ref="I17" si="117">IF(H17="","",(+H17))</f>
        <v>21.722320033000003</v>
      </c>
      <c r="J17" s="12">
        <f t="shared" ref="J17" si="118">IF(I17="","",(+I17*$J$6))</f>
        <v>22.373989633990004</v>
      </c>
      <c r="K17" s="12">
        <f t="shared" ref="K17" si="119">IF(J17="","",+J17)</f>
        <v>22.373989633990004</v>
      </c>
      <c r="L17" s="12">
        <f t="shared" ref="L17" si="120">IF(K17="","",+K17)</f>
        <v>22.373989633990004</v>
      </c>
      <c r="M17" s="12">
        <f t="shared" ref="M17" si="121">IF(L17="","",+L17)</f>
        <v>22.373989633990004</v>
      </c>
      <c r="N17" s="12">
        <f t="shared" ref="N17" si="122">IF(M17="","",+M17)</f>
        <v>22.373989633990004</v>
      </c>
      <c r="O17" s="12">
        <f t="shared" ref="O17" si="123">IF(N17="","",+N17)</f>
        <v>22.373989633990004</v>
      </c>
      <c r="P17" s="12">
        <f t="shared" ref="P17" si="124">IF(O17="","",+O17)</f>
        <v>22.373989633990004</v>
      </c>
      <c r="Q17" s="12">
        <f t="shared" ref="Q17" si="125">IF(P17="","",+P17)</f>
        <v>22.373989633990004</v>
      </c>
      <c r="R17" s="12">
        <f t="shared" ref="R17" si="126">IF(Q17="","",+Q17)</f>
        <v>22.373989633990004</v>
      </c>
      <c r="S17" s="12">
        <f t="shared" ref="S17" si="127">IF(R17="","",+R17)</f>
        <v>22.373989633990004</v>
      </c>
    </row>
    <row r="18" spans="1:19" x14ac:dyDescent="0.25">
      <c r="A18" s="39" t="s">
        <v>76</v>
      </c>
      <c r="B18" s="39" t="s">
        <v>93</v>
      </c>
      <c r="C18" s="44">
        <v>1</v>
      </c>
      <c r="E18" s="11" t="str">
        <f t="shared" ref="E18" si="128">IF(B18="","","Intern - Headcount")</f>
        <v>Intern - Headcount</v>
      </c>
      <c r="F18" s="11">
        <f t="shared" ca="1" si="36"/>
        <v>2020</v>
      </c>
      <c r="G18" s="11" t="str">
        <f t="shared" si="37"/>
        <v>004480</v>
      </c>
      <c r="H18" s="13">
        <f t="shared" ref="H18" si="129">IF(G18="","",(IF($C18=0,0,$C18)))</f>
        <v>1</v>
      </c>
      <c r="I18" s="13">
        <f t="shared" ref="I18" si="130">IF(H18="","",(IF($C18=0,0,$C18)))</f>
        <v>1</v>
      </c>
      <c r="J18" s="13">
        <f t="shared" ref="J18" si="131">IF(I18="","",(IF($C18=0,0,$C18)))</f>
        <v>1</v>
      </c>
      <c r="K18" s="13">
        <f t="shared" ref="K18" si="132">IF(J18="","",(IF($C18=0,0,$C18)))</f>
        <v>1</v>
      </c>
      <c r="L18" s="13">
        <f t="shared" ref="L18" si="133">IF(K18="","",(IF($C18=0,0,$C18)))</f>
        <v>1</v>
      </c>
      <c r="M18" s="13">
        <f t="shared" ref="M18" si="134">IF(L18="","",(IF($C18=0,0,$C18)))</f>
        <v>1</v>
      </c>
      <c r="N18" s="13">
        <f t="shared" ref="N18" si="135">IF(M18="","",(IF($C18=0,0,$C18)))</f>
        <v>1</v>
      </c>
      <c r="O18" s="13">
        <f t="shared" ref="O18" si="136">IF(N18="","",(IF($C18=0,0,$C18)))</f>
        <v>1</v>
      </c>
      <c r="P18" s="13">
        <f t="shared" ref="P18" si="137">IF(O18="","",(IF($C18=0,0,$C18)))</f>
        <v>1</v>
      </c>
      <c r="Q18" s="13">
        <f t="shared" ref="Q18" si="138">IF(P18="","",(IF($C18=0,0,$C18)))</f>
        <v>1</v>
      </c>
      <c r="R18" s="13">
        <f t="shared" ref="R18" si="139">IF(Q18="","",(IF($C18=0,0,$C18)))</f>
        <v>1</v>
      </c>
      <c r="S18" s="13">
        <f t="shared" ref="S18" si="140">IF(R18="","",(IF($C18=0,0,$C18)))</f>
        <v>1</v>
      </c>
    </row>
    <row r="19" spans="1:19" x14ac:dyDescent="0.25">
      <c r="A19" s="39" t="s">
        <v>76</v>
      </c>
      <c r="B19" s="39" t="s">
        <v>92</v>
      </c>
      <c r="C19" s="44">
        <v>19.3</v>
      </c>
      <c r="E19" s="11" t="str">
        <f t="shared" ref="E19" si="141">IF(B19="","","Intern - Avg Hourly Rate")</f>
        <v>Intern - Avg Hourly Rate</v>
      </c>
      <c r="F19" s="11">
        <f t="shared" ca="1" si="36"/>
        <v>2020</v>
      </c>
      <c r="G19" s="11" t="str">
        <f t="shared" si="37"/>
        <v>004480</v>
      </c>
      <c r="H19" s="12">
        <f t="shared" ref="H19" si="142">IF(G19="","",(IF(C19=0,0,C19)*$G$4*$H$4*$I$4*$J$4))</f>
        <v>21.722320033000003</v>
      </c>
      <c r="I19" s="12">
        <f t="shared" ref="I19" si="143">IF(H19="","",(+H19))</f>
        <v>21.722320033000003</v>
      </c>
      <c r="J19" s="12">
        <f t="shared" ref="J19" si="144">IF(I19="","",(+I19*$J$6))</f>
        <v>22.373989633990004</v>
      </c>
      <c r="K19" s="12">
        <f t="shared" ref="K19" si="145">IF(J19="","",+J19)</f>
        <v>22.373989633990004</v>
      </c>
      <c r="L19" s="12">
        <f t="shared" ref="L19" si="146">IF(K19="","",+K19)</f>
        <v>22.373989633990004</v>
      </c>
      <c r="M19" s="12">
        <f t="shared" ref="M19" si="147">IF(L19="","",+L19)</f>
        <v>22.373989633990004</v>
      </c>
      <c r="N19" s="12">
        <f t="shared" ref="N19" si="148">IF(M19="","",+M19)</f>
        <v>22.373989633990004</v>
      </c>
      <c r="O19" s="12">
        <f t="shared" ref="O19" si="149">IF(N19="","",+N19)</f>
        <v>22.373989633990004</v>
      </c>
      <c r="P19" s="12">
        <f t="shared" ref="P19" si="150">IF(O19="","",+O19)</f>
        <v>22.373989633990004</v>
      </c>
      <c r="Q19" s="12">
        <f t="shared" ref="Q19" si="151">IF(P19="","",+P19)</f>
        <v>22.373989633990004</v>
      </c>
      <c r="R19" s="12">
        <f t="shared" ref="R19" si="152">IF(Q19="","",+Q19)</f>
        <v>22.373989633990004</v>
      </c>
      <c r="S19" s="12">
        <f t="shared" ref="S19" si="153">IF(R19="","",+R19)</f>
        <v>22.373989633990004</v>
      </c>
    </row>
    <row r="20" spans="1:19" x14ac:dyDescent="0.25">
      <c r="A20" s="51" t="s">
        <v>97</v>
      </c>
      <c r="B20" s="51"/>
      <c r="C20" s="52">
        <v>7</v>
      </c>
      <c r="E20" s="11" t="str">
        <f t="shared" ref="E20" si="154">IF(B20="","","Intern - Headcount")</f>
        <v/>
      </c>
      <c r="F20" s="11" t="str">
        <f t="shared" si="36"/>
        <v/>
      </c>
      <c r="G20" s="11" t="str">
        <f t="shared" si="37"/>
        <v/>
      </c>
      <c r="H20" s="13" t="str">
        <f t="shared" ref="H20" si="155">IF(G20="","",(IF($C20=0,0,$C20)))</f>
        <v/>
      </c>
      <c r="I20" s="13" t="str">
        <f t="shared" ref="I20" si="156">IF(H20="","",(IF($C20=0,0,$C20)))</f>
        <v/>
      </c>
      <c r="J20" s="13" t="str">
        <f t="shared" ref="J20" si="157">IF(I20="","",(IF($C20=0,0,$C20)))</f>
        <v/>
      </c>
      <c r="K20" s="13" t="str">
        <f t="shared" ref="K20" si="158">IF(J20="","",(IF($C20=0,0,$C20)))</f>
        <v/>
      </c>
      <c r="L20" s="13" t="str">
        <f t="shared" ref="L20" si="159">IF(K20="","",(IF($C20=0,0,$C20)))</f>
        <v/>
      </c>
      <c r="M20" s="13" t="str">
        <f t="shared" ref="M20" si="160">IF(L20="","",(IF($C20=0,0,$C20)))</f>
        <v/>
      </c>
      <c r="N20" s="13" t="str">
        <f t="shared" ref="N20" si="161">IF(M20="","",(IF($C20=0,0,$C20)))</f>
        <v/>
      </c>
      <c r="O20" s="13" t="str">
        <f t="shared" ref="O20" si="162">IF(N20="","",(IF($C20=0,0,$C20)))</f>
        <v/>
      </c>
      <c r="P20" s="13" t="str">
        <f t="shared" ref="P20" si="163">IF(O20="","",(IF($C20=0,0,$C20)))</f>
        <v/>
      </c>
      <c r="Q20" s="13" t="str">
        <f t="shared" ref="Q20" si="164">IF(P20="","",(IF($C20=0,0,$C20)))</f>
        <v/>
      </c>
      <c r="R20" s="13" t="str">
        <f t="shared" ref="R20" si="165">IF(Q20="","",(IF($C20=0,0,$C20)))</f>
        <v/>
      </c>
      <c r="S20" s="13" t="str">
        <f t="shared" ref="S20" si="166">IF(R20="","",(IF($C20=0,0,$C20)))</f>
        <v/>
      </c>
    </row>
    <row r="21" spans="1:19" x14ac:dyDescent="0.25">
      <c r="A21" s="51" t="s">
        <v>96</v>
      </c>
      <c r="B21" s="51"/>
      <c r="C21" s="52">
        <v>19.842857142857145</v>
      </c>
      <c r="E21" s="11" t="str">
        <f t="shared" ref="E21" si="167">IF(B21="","","Intern - Avg Hourly Rate")</f>
        <v/>
      </c>
      <c r="F21" s="11" t="str">
        <f t="shared" si="36"/>
        <v/>
      </c>
      <c r="G21" s="11" t="str">
        <f t="shared" si="37"/>
        <v/>
      </c>
      <c r="H21" s="12" t="str">
        <f t="shared" ref="H21" si="168">IF(G21="","",(IF(C21=0,0,C21)*$G$4*$H$4*$I$4*$J$4))</f>
        <v/>
      </c>
      <c r="I21" s="12" t="str">
        <f t="shared" ref="I21" si="169">IF(H21="","",(+H21))</f>
        <v/>
      </c>
      <c r="J21" s="12" t="str">
        <f t="shared" ref="J21" si="170">IF(I21="","",(+I21*$J$6))</f>
        <v/>
      </c>
      <c r="K21" s="12" t="str">
        <f t="shared" ref="K21" si="171">IF(J21="","",+J21)</f>
        <v/>
      </c>
      <c r="L21" s="12" t="str">
        <f t="shared" ref="L21" si="172">IF(K21="","",+K21)</f>
        <v/>
      </c>
      <c r="M21" s="12" t="str">
        <f t="shared" ref="M21" si="173">IF(L21="","",+L21)</f>
        <v/>
      </c>
      <c r="N21" s="12" t="str">
        <f t="shared" ref="N21" si="174">IF(M21="","",+M21)</f>
        <v/>
      </c>
      <c r="O21" s="12" t="str">
        <f t="shared" ref="O21" si="175">IF(N21="","",+N21)</f>
        <v/>
      </c>
      <c r="P21" s="12" t="str">
        <f t="shared" ref="P21" si="176">IF(O21="","",+O21)</f>
        <v/>
      </c>
      <c r="Q21" s="12" t="str">
        <f t="shared" ref="Q21" si="177">IF(P21="","",+P21)</f>
        <v/>
      </c>
      <c r="R21" s="12" t="str">
        <f t="shared" ref="R21" si="178">IF(Q21="","",+Q21)</f>
        <v/>
      </c>
      <c r="S21" s="12" t="str">
        <f t="shared" ref="S21" si="179">IF(R21="","",+R21)</f>
        <v/>
      </c>
    </row>
  </sheetData>
  <autoFilter ref="E7:S21"/>
  <mergeCells count="4">
    <mergeCell ref="F3:F4"/>
    <mergeCell ref="L3:N3"/>
    <mergeCell ref="A1:C1"/>
    <mergeCell ref="H1:S1"/>
  </mergeCells>
  <pageMargins left="0.5" right="0.5" top="1" bottom="1.25" header="0.5" footer="0.5"/>
  <pageSetup scale="58" fitToHeight="0" orientation="landscape" r:id="rId1"/>
  <headerFooter scaleWithDoc="0">
    <oddFooter>&amp;R&amp;"Times New Roman,Bold"&amp;12Attachment 1 to Response to LGE PSC-2 Question No. 90(b)
Page &amp;P of &amp;N
K.Blake</oddFooter>
  </headerFooter>
  <ignoredErrors>
    <ignoredError sqref="E9:S21" formula="1"/>
  </ignoredError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  <pageSetUpPr fitToPage="1"/>
  </sheetPr>
  <dimension ref="A1:S11"/>
  <sheetViews>
    <sheetView zoomScale="85" zoomScaleNormal="85" workbookViewId="0">
      <selection activeCell="B1" sqref="B1"/>
    </sheetView>
  </sheetViews>
  <sheetFormatPr defaultRowHeight="15" x14ac:dyDescent="0.25"/>
  <cols>
    <col min="1" max="1" width="24.85546875" style="2" bestFit="1" customWidth="1"/>
    <col min="2" max="2" width="19.28515625" style="2" customWidth="1"/>
    <col min="3" max="3" width="5.42578125" style="2" customWidth="1"/>
    <col min="4" max="4" width="14.42578125" style="2" bestFit="1" customWidth="1"/>
    <col min="5" max="5" width="22.140625" style="2" bestFit="1" customWidth="1"/>
    <col min="6" max="6" width="10.5703125" style="2" customWidth="1"/>
    <col min="7" max="7" width="15.5703125" style="2" bestFit="1" customWidth="1"/>
    <col min="8" max="19" width="8.7109375" style="2" customWidth="1"/>
    <col min="20" max="16384" width="9.140625" style="2"/>
  </cols>
  <sheetData>
    <row r="1" spans="1:19" x14ac:dyDescent="0.25">
      <c r="A1" s="62" t="s">
        <v>173</v>
      </c>
      <c r="B1" s="62"/>
      <c r="C1" s="62"/>
      <c r="H1" s="63" t="s">
        <v>174</v>
      </c>
      <c r="I1" s="64"/>
      <c r="J1" s="64"/>
      <c r="K1" s="64"/>
      <c r="L1" s="64"/>
      <c r="M1" s="64"/>
      <c r="N1" s="64"/>
      <c r="O1" s="64"/>
      <c r="P1" s="64"/>
      <c r="Q1" s="64"/>
      <c r="R1" s="64"/>
      <c r="S1" s="65"/>
    </row>
    <row r="2" spans="1:19" ht="15.75" thickBot="1" x14ac:dyDescent="0.3"/>
    <row r="3" spans="1:19" x14ac:dyDescent="0.25">
      <c r="A3" s="46" t="s">
        <v>87</v>
      </c>
      <c r="B3" s="46" t="s">
        <v>89</v>
      </c>
      <c r="D3" s="16" t="s">
        <v>102</v>
      </c>
      <c r="E3" s="16" t="s">
        <v>138</v>
      </c>
      <c r="F3" s="60" t="s">
        <v>126</v>
      </c>
      <c r="G3" s="5" t="s">
        <v>105</v>
      </c>
      <c r="H3" s="5" t="s">
        <v>106</v>
      </c>
      <c r="I3" s="5" t="s">
        <v>107</v>
      </c>
      <c r="J3" s="5" t="s">
        <v>108</v>
      </c>
      <c r="L3" s="69" t="s">
        <v>136</v>
      </c>
      <c r="M3" s="69"/>
      <c r="N3" s="69"/>
    </row>
    <row r="4" spans="1:19" x14ac:dyDescent="0.25">
      <c r="A4" s="46" t="s">
        <v>0</v>
      </c>
      <c r="B4" s="46" t="s">
        <v>14</v>
      </c>
      <c r="C4" s="15" t="s">
        <v>137</v>
      </c>
      <c r="D4" s="17">
        <v>0</v>
      </c>
      <c r="E4" s="18">
        <f>D4+1</f>
        <v>1</v>
      </c>
      <c r="F4" s="61"/>
      <c r="G4" s="14">
        <v>1</v>
      </c>
      <c r="H4" s="14">
        <v>1</v>
      </c>
      <c r="I4" s="14">
        <v>1</v>
      </c>
      <c r="J4" s="14">
        <v>1</v>
      </c>
    </row>
    <row r="5" spans="1:19" ht="15.75" thickBot="1" x14ac:dyDescent="0.3">
      <c r="A5" s="47" t="s">
        <v>1</v>
      </c>
      <c r="B5" s="47" t="s">
        <v>5</v>
      </c>
      <c r="D5" s="19">
        <f ca="1">YEAR(TODAY())</f>
        <v>2015</v>
      </c>
      <c r="E5" s="8">
        <f ca="1">D5+E4</f>
        <v>2016</v>
      </c>
    </row>
    <row r="6" spans="1:19" x14ac:dyDescent="0.25">
      <c r="J6" s="7">
        <v>1.03</v>
      </c>
      <c r="K6" s="2" t="s">
        <v>121</v>
      </c>
    </row>
    <row r="7" spans="1:19" x14ac:dyDescent="0.25">
      <c r="A7" s="48"/>
      <c r="B7" s="48"/>
      <c r="C7" s="48" t="s">
        <v>103</v>
      </c>
      <c r="E7" s="3" t="s">
        <v>100</v>
      </c>
      <c r="F7" s="3" t="s">
        <v>101</v>
      </c>
      <c r="G7" s="3" t="s">
        <v>104</v>
      </c>
      <c r="H7" s="3" t="s">
        <v>109</v>
      </c>
      <c r="I7" s="3" t="s">
        <v>110</v>
      </c>
      <c r="J7" s="3" t="s">
        <v>111</v>
      </c>
      <c r="K7" s="3" t="s">
        <v>112</v>
      </c>
      <c r="L7" s="3" t="s">
        <v>113</v>
      </c>
      <c r="M7" s="3" t="s">
        <v>114</v>
      </c>
      <c r="N7" s="3" t="s">
        <v>115</v>
      </c>
      <c r="O7" s="3" t="s">
        <v>116</v>
      </c>
      <c r="P7" s="3" t="s">
        <v>117</v>
      </c>
      <c r="Q7" s="3" t="s">
        <v>118</v>
      </c>
      <c r="R7" s="3" t="s">
        <v>119</v>
      </c>
      <c r="S7" s="3" t="s">
        <v>120</v>
      </c>
    </row>
    <row r="8" spans="1:19" x14ac:dyDescent="0.25">
      <c r="A8" s="39" t="s">
        <v>13</v>
      </c>
      <c r="B8" s="39" t="s">
        <v>93</v>
      </c>
      <c r="C8" s="44">
        <v>1</v>
      </c>
      <c r="E8" s="11" t="str">
        <f>IF(B8="","","Other - Headcount")</f>
        <v>Other - Headcount</v>
      </c>
      <c r="F8" s="11">
        <f ca="1">IF(E8="","",$E$5)</f>
        <v>2016</v>
      </c>
      <c r="G8" s="11" t="str">
        <f>IF(E8="","",A8)</f>
        <v>002030</v>
      </c>
      <c r="H8" s="13">
        <f>IF(G8="","",(IF($C8=0,0,$C8)))</f>
        <v>1</v>
      </c>
      <c r="I8" s="13">
        <f t="shared" ref="I8" si="0">IF(H8="","",(IF($C8=0,0,$C8)))</f>
        <v>1</v>
      </c>
      <c r="J8" s="13">
        <f t="shared" ref="J8" si="1">IF(I8="","",(IF($C8=0,0,$C8)))</f>
        <v>1</v>
      </c>
      <c r="K8" s="13">
        <f t="shared" ref="K8" si="2">IF(J8="","",(IF($C8=0,0,$C8)))</f>
        <v>1</v>
      </c>
      <c r="L8" s="13">
        <f t="shared" ref="L8" si="3">IF(K8="","",(IF($C8=0,0,$C8)))</f>
        <v>1</v>
      </c>
      <c r="M8" s="13">
        <f t="shared" ref="M8" si="4">IF(L8="","",(IF($C8=0,0,$C8)))</f>
        <v>1</v>
      </c>
      <c r="N8" s="13">
        <f t="shared" ref="N8" si="5">IF(M8="","",(IF($C8=0,0,$C8)))</f>
        <v>1</v>
      </c>
      <c r="O8" s="13">
        <f t="shared" ref="O8" si="6">IF(N8="","",(IF($C8=0,0,$C8)))</f>
        <v>1</v>
      </c>
      <c r="P8" s="13">
        <f t="shared" ref="P8" si="7">IF(O8="","",(IF($C8=0,0,$C8)))</f>
        <v>1</v>
      </c>
      <c r="Q8" s="13">
        <f t="shared" ref="Q8" si="8">IF(P8="","",(IF($C8=0,0,$C8)))</f>
        <v>1</v>
      </c>
      <c r="R8" s="13">
        <f t="shared" ref="R8" si="9">IF(Q8="","",(IF($C8=0,0,$C8)))</f>
        <v>1</v>
      </c>
      <c r="S8" s="13">
        <f t="shared" ref="S8" si="10">IF(R8="","",(IF($C8=0,0,$C8)))</f>
        <v>1</v>
      </c>
    </row>
    <row r="9" spans="1:19" x14ac:dyDescent="0.25">
      <c r="A9" s="39" t="s">
        <v>13</v>
      </c>
      <c r="B9" s="39" t="s">
        <v>92</v>
      </c>
      <c r="C9" s="44">
        <v>29.711538000000001</v>
      </c>
      <c r="E9" s="10" t="str">
        <f>IF(B9="","","Other - Avg Hourly Rate")</f>
        <v>Other - Avg Hourly Rate</v>
      </c>
      <c r="F9" s="11">
        <f t="shared" ref="F9:F10" ca="1" si="11">IF(E9="","",$E$5)</f>
        <v>2016</v>
      </c>
      <c r="G9" s="11" t="str">
        <f t="shared" ref="G9:G10" si="12">IF(E9="","",A9)</f>
        <v>002030</v>
      </c>
      <c r="H9" s="12">
        <f t="shared" ref="H9" si="13">IF(G9="","",(IF(C9=0,0,C9)*$G$4*$H$4*$I$4*$J$4))</f>
        <v>29.711538000000001</v>
      </c>
      <c r="I9" s="12">
        <f t="shared" ref="I9" si="14">IF(H9="","",(+H9))</f>
        <v>29.711538000000001</v>
      </c>
      <c r="J9" s="12">
        <f t="shared" ref="J9" si="15">IF(I9="","",(+I9*$J$6))</f>
        <v>30.60288414</v>
      </c>
      <c r="K9" s="12">
        <f t="shared" ref="K9" si="16">IF(J9="","",+J9)</f>
        <v>30.60288414</v>
      </c>
      <c r="L9" s="12">
        <f t="shared" ref="L9" si="17">IF(K9="","",+K9)</f>
        <v>30.60288414</v>
      </c>
      <c r="M9" s="12">
        <f t="shared" ref="M9" si="18">IF(L9="","",+L9)</f>
        <v>30.60288414</v>
      </c>
      <c r="N9" s="12">
        <f t="shared" ref="N9" si="19">IF(M9="","",+M9)</f>
        <v>30.60288414</v>
      </c>
      <c r="O9" s="12">
        <f t="shared" ref="O9" si="20">IF(N9="","",+N9)</f>
        <v>30.60288414</v>
      </c>
      <c r="P9" s="12">
        <f t="shared" ref="P9" si="21">IF(O9="","",+O9)</f>
        <v>30.60288414</v>
      </c>
      <c r="Q9" s="12">
        <f t="shared" ref="Q9" si="22">IF(P9="","",+P9)</f>
        <v>30.60288414</v>
      </c>
      <c r="R9" s="12">
        <f t="shared" ref="R9" si="23">IF(Q9="","",+Q9)</f>
        <v>30.60288414</v>
      </c>
      <c r="S9" s="12">
        <f t="shared" ref="S9" si="24">IF(R9="","",+R9)</f>
        <v>30.60288414</v>
      </c>
    </row>
    <row r="10" spans="1:19" x14ac:dyDescent="0.25">
      <c r="A10" s="51" t="s">
        <v>97</v>
      </c>
      <c r="B10" s="51"/>
      <c r="C10" s="52">
        <v>1</v>
      </c>
      <c r="D10" s="34"/>
      <c r="E10" s="11" t="str">
        <f t="shared" ref="E10" si="25">IF(B10="","","Other - Headcount")</f>
        <v/>
      </c>
      <c r="F10" s="11" t="str">
        <f t="shared" si="11"/>
        <v/>
      </c>
      <c r="G10" s="11" t="str">
        <f t="shared" si="12"/>
        <v/>
      </c>
      <c r="H10" s="13" t="str">
        <f t="shared" ref="H10" si="26">IF(G10="","",(IF($C10=0,0,$C10)))</f>
        <v/>
      </c>
      <c r="I10" s="13" t="str">
        <f t="shared" ref="I10" si="27">IF(H10="","",(IF($C10=0,0,$C10)))</f>
        <v/>
      </c>
      <c r="J10" s="13" t="str">
        <f t="shared" ref="J10" si="28">IF(I10="","",(IF($C10=0,0,$C10)))</f>
        <v/>
      </c>
      <c r="K10" s="13" t="str">
        <f t="shared" ref="K10" si="29">IF(J10="","",(IF($C10=0,0,$C10)))</f>
        <v/>
      </c>
      <c r="L10" s="13" t="str">
        <f t="shared" ref="L10" si="30">IF(K10="","",(IF($C10=0,0,$C10)))</f>
        <v/>
      </c>
      <c r="M10" s="13" t="str">
        <f t="shared" ref="M10" si="31">IF(L10="","",(IF($C10=0,0,$C10)))</f>
        <v/>
      </c>
      <c r="N10" s="13" t="str">
        <f t="shared" ref="N10" si="32">IF(M10="","",(IF($C10=0,0,$C10)))</f>
        <v/>
      </c>
      <c r="O10" s="13" t="str">
        <f t="shared" ref="O10" si="33">IF(N10="","",(IF($C10=0,0,$C10)))</f>
        <v/>
      </c>
      <c r="P10" s="13" t="str">
        <f t="shared" ref="P10" si="34">IF(O10="","",(IF($C10=0,0,$C10)))</f>
        <v/>
      </c>
      <c r="Q10" s="13" t="str">
        <f t="shared" ref="Q10" si="35">IF(P10="","",(IF($C10=0,0,$C10)))</f>
        <v/>
      </c>
      <c r="R10" s="13" t="str">
        <f t="shared" ref="R10" si="36">IF(Q10="","",(IF($C10=0,0,$C10)))</f>
        <v/>
      </c>
      <c r="S10" s="13" t="str">
        <f t="shared" ref="S10" si="37">IF(R10="","",(IF($C10=0,0,$C10)))</f>
        <v/>
      </c>
    </row>
    <row r="11" spans="1:19" x14ac:dyDescent="0.25">
      <c r="A11" s="51" t="s">
        <v>96</v>
      </c>
      <c r="B11" s="51"/>
      <c r="C11" s="52">
        <v>29.711538000000001</v>
      </c>
      <c r="D11" s="6"/>
      <c r="E11" s="10" t="str">
        <f t="shared" ref="E11" si="38">IF(B11="","","Other - Avg Hourly Rate")</f>
        <v/>
      </c>
      <c r="F11" s="11" t="str">
        <f t="shared" ref="F11" si="39">IF(E11="","",$E$5)</f>
        <v/>
      </c>
      <c r="G11" s="11" t="str">
        <f t="shared" ref="G11" si="40">IF(E11="","",A11)</f>
        <v/>
      </c>
      <c r="H11" s="12" t="str">
        <f t="shared" ref="H11" si="41">IF(G11="","",(IF(C11=0,0,C11)*$G$4*$H$4*$I$4*$J$4))</f>
        <v/>
      </c>
      <c r="I11" s="12" t="str">
        <f t="shared" ref="I11" si="42">IF(H11="","",(+H11))</f>
        <v/>
      </c>
      <c r="J11" s="12" t="str">
        <f t="shared" ref="J11" si="43">IF(I11="","",(+I11*$J$6))</f>
        <v/>
      </c>
      <c r="K11" s="12" t="str">
        <f t="shared" ref="K11" si="44">IF(J11="","",+J11)</f>
        <v/>
      </c>
      <c r="L11" s="12" t="str">
        <f t="shared" ref="L11" si="45">IF(K11="","",+K11)</f>
        <v/>
      </c>
      <c r="M11" s="12" t="str">
        <f t="shared" ref="M11" si="46">IF(L11="","",+L11)</f>
        <v/>
      </c>
      <c r="N11" s="12" t="str">
        <f t="shared" ref="N11" si="47">IF(M11="","",+M11)</f>
        <v/>
      </c>
      <c r="O11" s="12" t="str">
        <f t="shared" ref="O11" si="48">IF(N11="","",+N11)</f>
        <v/>
      </c>
      <c r="P11" s="12" t="str">
        <f t="shared" ref="P11" si="49">IF(O11="","",+O11)</f>
        <v/>
      </c>
      <c r="Q11" s="12" t="str">
        <f t="shared" ref="Q11" si="50">IF(P11="","",+P11)</f>
        <v/>
      </c>
      <c r="R11" s="12" t="str">
        <f t="shared" ref="R11" si="51">IF(Q11="","",+Q11)</f>
        <v/>
      </c>
      <c r="S11" s="12" t="str">
        <f t="shared" ref="S11" si="52">IF(R11="","",+R11)</f>
        <v/>
      </c>
    </row>
  </sheetData>
  <autoFilter ref="E7:S11"/>
  <mergeCells count="4">
    <mergeCell ref="F3:F4"/>
    <mergeCell ref="L3:N3"/>
    <mergeCell ref="A1:C1"/>
    <mergeCell ref="H1:S1"/>
  </mergeCells>
  <pageMargins left="0.5" right="0.5" top="1" bottom="1.25" header="0.5" footer="0.5"/>
  <pageSetup scale="58" fitToHeight="0" orientation="landscape" r:id="rId1"/>
  <headerFooter scaleWithDoc="0">
    <oddFooter>&amp;R&amp;"Times New Roman,Bold"&amp;12Attachment 1 to Response to LGE PSC-2 Question No. 90(b)
Page &amp;P of &amp;N
K.Blake</oddFooter>
  </headerFooter>
  <ignoredErrors>
    <ignoredError sqref="E9:S11" formula="1"/>
  </ignoredError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  <pageSetUpPr fitToPage="1"/>
  </sheetPr>
  <dimension ref="A1:S11"/>
  <sheetViews>
    <sheetView zoomScale="85" zoomScaleNormal="85" workbookViewId="0">
      <selection activeCell="B1" sqref="B1"/>
    </sheetView>
  </sheetViews>
  <sheetFormatPr defaultRowHeight="15" x14ac:dyDescent="0.25"/>
  <cols>
    <col min="1" max="1" width="24.85546875" style="2" bestFit="1" customWidth="1"/>
    <col min="2" max="2" width="19.28515625" style="2" customWidth="1"/>
    <col min="3" max="3" width="5.42578125" style="2" customWidth="1"/>
    <col min="4" max="4" width="14.42578125" style="2" bestFit="1" customWidth="1"/>
    <col min="5" max="5" width="22.140625" style="2" bestFit="1" customWidth="1"/>
    <col min="6" max="6" width="10.5703125" style="2" customWidth="1"/>
    <col min="7" max="7" width="15.5703125" style="2" bestFit="1" customWidth="1"/>
    <col min="8" max="19" width="8.7109375" style="2" customWidth="1"/>
    <col min="20" max="16384" width="9.140625" style="2"/>
  </cols>
  <sheetData>
    <row r="1" spans="1:19" x14ac:dyDescent="0.25">
      <c r="A1" s="62" t="s">
        <v>173</v>
      </c>
      <c r="B1" s="62"/>
      <c r="C1" s="62"/>
      <c r="H1" s="63" t="s">
        <v>174</v>
      </c>
      <c r="I1" s="64"/>
      <c r="J1" s="64"/>
      <c r="K1" s="64"/>
      <c r="L1" s="64"/>
      <c r="M1" s="64"/>
      <c r="N1" s="64"/>
      <c r="O1" s="64"/>
      <c r="P1" s="64"/>
      <c r="Q1" s="64"/>
      <c r="R1" s="64"/>
      <c r="S1" s="65"/>
    </row>
    <row r="2" spans="1:19" ht="15.75" thickBot="1" x14ac:dyDescent="0.3"/>
    <row r="3" spans="1:19" x14ac:dyDescent="0.25">
      <c r="A3" s="46" t="s">
        <v>87</v>
      </c>
      <c r="B3" s="46" t="s">
        <v>89</v>
      </c>
      <c r="D3" s="16" t="s">
        <v>102</v>
      </c>
      <c r="E3" s="16" t="s">
        <v>138</v>
      </c>
      <c r="F3" s="60" t="s">
        <v>126</v>
      </c>
      <c r="G3" s="5" t="s">
        <v>105</v>
      </c>
      <c r="H3" s="5" t="s">
        <v>106</v>
      </c>
      <c r="I3" s="5" t="s">
        <v>107</v>
      </c>
      <c r="J3" s="5" t="s">
        <v>108</v>
      </c>
      <c r="L3" s="69" t="s">
        <v>136</v>
      </c>
      <c r="M3" s="69"/>
      <c r="N3" s="69"/>
    </row>
    <row r="4" spans="1:19" x14ac:dyDescent="0.25">
      <c r="A4" s="46" t="s">
        <v>0</v>
      </c>
      <c r="B4" s="46" t="s">
        <v>14</v>
      </c>
      <c r="C4" s="15" t="s">
        <v>137</v>
      </c>
      <c r="D4" s="17">
        <v>0</v>
      </c>
      <c r="E4" s="18">
        <v>2</v>
      </c>
      <c r="F4" s="61"/>
      <c r="G4" s="14">
        <v>1.03</v>
      </c>
      <c r="H4" s="14">
        <v>1</v>
      </c>
      <c r="I4" s="14">
        <v>1</v>
      </c>
      <c r="J4" s="14">
        <v>1</v>
      </c>
    </row>
    <row r="5" spans="1:19" ht="15.75" thickBot="1" x14ac:dyDescent="0.3">
      <c r="A5" s="47" t="s">
        <v>1</v>
      </c>
      <c r="B5" s="47" t="s">
        <v>5</v>
      </c>
      <c r="D5" s="19">
        <f ca="1">YEAR(TODAY())</f>
        <v>2015</v>
      </c>
      <c r="E5" s="8">
        <f ca="1">D5+E4</f>
        <v>2017</v>
      </c>
    </row>
    <row r="6" spans="1:19" x14ac:dyDescent="0.25">
      <c r="J6" s="7">
        <v>1.03</v>
      </c>
      <c r="K6" s="2" t="s">
        <v>122</v>
      </c>
    </row>
    <row r="7" spans="1:19" x14ac:dyDescent="0.25">
      <c r="A7" s="48"/>
      <c r="B7" s="48"/>
      <c r="C7" s="48" t="s">
        <v>103</v>
      </c>
      <c r="E7" s="3" t="s">
        <v>100</v>
      </c>
      <c r="F7" s="3" t="s">
        <v>101</v>
      </c>
      <c r="G7" s="3" t="s">
        <v>104</v>
      </c>
      <c r="H7" s="3" t="s">
        <v>109</v>
      </c>
      <c r="I7" s="3" t="s">
        <v>110</v>
      </c>
      <c r="J7" s="3" t="s">
        <v>111</v>
      </c>
      <c r="K7" s="3" t="s">
        <v>112</v>
      </c>
      <c r="L7" s="3" t="s">
        <v>113</v>
      </c>
      <c r="M7" s="3" t="s">
        <v>114</v>
      </c>
      <c r="N7" s="3" t="s">
        <v>115</v>
      </c>
      <c r="O7" s="3" t="s">
        <v>116</v>
      </c>
      <c r="P7" s="3" t="s">
        <v>117</v>
      </c>
      <c r="Q7" s="3" t="s">
        <v>118</v>
      </c>
      <c r="R7" s="3" t="s">
        <v>119</v>
      </c>
      <c r="S7" s="3" t="s">
        <v>120</v>
      </c>
    </row>
    <row r="8" spans="1:19" x14ac:dyDescent="0.25">
      <c r="A8" s="39" t="s">
        <v>13</v>
      </c>
      <c r="B8" s="39" t="s">
        <v>93</v>
      </c>
      <c r="C8" s="44">
        <v>1</v>
      </c>
      <c r="E8" s="11" t="str">
        <f>IF(B8="","","Other - Headcount")</f>
        <v>Other - Headcount</v>
      </c>
      <c r="F8" s="11">
        <f ca="1">IF(E8="","",$E$5)</f>
        <v>2017</v>
      </c>
      <c r="G8" s="11" t="str">
        <f>IF(E8="","",A8)</f>
        <v>002030</v>
      </c>
      <c r="H8" s="13">
        <f t="shared" ref="H8" si="0">IF(G8="","",(IF($C8=0,0,$C8)))</f>
        <v>1</v>
      </c>
      <c r="I8" s="13">
        <f t="shared" ref="I8" si="1">IF(H8="","",(IF($C8=0,0,$C8)))</f>
        <v>1</v>
      </c>
      <c r="J8" s="13">
        <f t="shared" ref="J8" si="2">IF(I8="","",(IF($C8=0,0,$C8)))</f>
        <v>1</v>
      </c>
      <c r="K8" s="13">
        <f t="shared" ref="K8" si="3">IF(J8="","",(IF($C8=0,0,$C8)))</f>
        <v>1</v>
      </c>
      <c r="L8" s="13">
        <f t="shared" ref="L8" si="4">IF(K8="","",(IF($C8=0,0,$C8)))</f>
        <v>1</v>
      </c>
      <c r="M8" s="13">
        <f t="shared" ref="M8" si="5">IF(L8="","",(IF($C8=0,0,$C8)))</f>
        <v>1</v>
      </c>
      <c r="N8" s="13">
        <f t="shared" ref="N8" si="6">IF(M8="","",(IF($C8=0,0,$C8)))</f>
        <v>1</v>
      </c>
      <c r="O8" s="13">
        <f t="shared" ref="O8" si="7">IF(N8="","",(IF($C8=0,0,$C8)))</f>
        <v>1</v>
      </c>
      <c r="P8" s="13">
        <f t="shared" ref="P8" si="8">IF(O8="","",(IF($C8=0,0,$C8)))</f>
        <v>1</v>
      </c>
      <c r="Q8" s="13">
        <f t="shared" ref="Q8" si="9">IF(P8="","",(IF($C8=0,0,$C8)))</f>
        <v>1</v>
      </c>
      <c r="R8" s="13">
        <f t="shared" ref="R8" si="10">IF(Q8="","",(IF($C8=0,0,$C8)))</f>
        <v>1</v>
      </c>
      <c r="S8" s="13">
        <f t="shared" ref="S8" si="11">IF(R8="","",(IF($C8=0,0,$C8)))</f>
        <v>1</v>
      </c>
    </row>
    <row r="9" spans="1:19" x14ac:dyDescent="0.25">
      <c r="A9" s="39" t="s">
        <v>13</v>
      </c>
      <c r="B9" s="39" t="s">
        <v>92</v>
      </c>
      <c r="C9" s="44">
        <v>29.711538000000001</v>
      </c>
      <c r="E9" s="10" t="str">
        <f>IF(B9="","","Other - Avg Hourly Rate")</f>
        <v>Other - Avg Hourly Rate</v>
      </c>
      <c r="F9" s="11">
        <f t="shared" ref="F9:F10" ca="1" si="12">IF(E9="","",$E$5)</f>
        <v>2017</v>
      </c>
      <c r="G9" s="11" t="str">
        <f t="shared" ref="G9:G10" si="13">IF(E9="","",A9)</f>
        <v>002030</v>
      </c>
      <c r="H9" s="12">
        <f>IF(G9="","",(IF(C9=0,0,C9)*$G$4*$H$4*$I$4*$J$4))</f>
        <v>30.60288414</v>
      </c>
      <c r="I9" s="12">
        <f>IF(H9="","",(+H9))</f>
        <v>30.60288414</v>
      </c>
      <c r="J9" s="12">
        <f>IF(I9="","",(+I9*$J$6))</f>
        <v>31.5209706642</v>
      </c>
      <c r="K9" s="12">
        <f>IF(J9="","",+J9)</f>
        <v>31.5209706642</v>
      </c>
      <c r="L9" s="12">
        <f t="shared" ref="L9" si="14">IF(K9="","",+K9)</f>
        <v>31.5209706642</v>
      </c>
      <c r="M9" s="12">
        <f t="shared" ref="M9" si="15">IF(L9="","",+L9)</f>
        <v>31.5209706642</v>
      </c>
      <c r="N9" s="12">
        <f t="shared" ref="N9" si="16">IF(M9="","",+M9)</f>
        <v>31.5209706642</v>
      </c>
      <c r="O9" s="12">
        <f t="shared" ref="O9" si="17">IF(N9="","",+N9)</f>
        <v>31.5209706642</v>
      </c>
      <c r="P9" s="12">
        <f t="shared" ref="P9" si="18">IF(O9="","",+O9)</f>
        <v>31.5209706642</v>
      </c>
      <c r="Q9" s="12">
        <f t="shared" ref="Q9" si="19">IF(P9="","",+P9)</f>
        <v>31.5209706642</v>
      </c>
      <c r="R9" s="12">
        <f t="shared" ref="R9" si="20">IF(Q9="","",+Q9)</f>
        <v>31.5209706642</v>
      </c>
      <c r="S9" s="12">
        <f t="shared" ref="S9" si="21">IF(R9="","",+R9)</f>
        <v>31.5209706642</v>
      </c>
    </row>
    <row r="10" spans="1:19" x14ac:dyDescent="0.25">
      <c r="A10" s="51" t="s">
        <v>97</v>
      </c>
      <c r="B10" s="51"/>
      <c r="C10" s="52">
        <v>1</v>
      </c>
      <c r="D10" s="34"/>
      <c r="E10" s="11" t="str">
        <f t="shared" ref="E10" si="22">IF(B10="","","Other - Headcount")</f>
        <v/>
      </c>
      <c r="F10" s="11" t="str">
        <f t="shared" si="12"/>
        <v/>
      </c>
      <c r="G10" s="11" t="str">
        <f t="shared" si="13"/>
        <v/>
      </c>
      <c r="H10" s="13" t="str">
        <f t="shared" ref="H10" si="23">IF(G10="","",(IF($C10=0,0,$C10)))</f>
        <v/>
      </c>
      <c r="I10" s="13" t="str">
        <f t="shared" ref="I10" si="24">IF(H10="","",(IF($C10=0,0,$C10)))</f>
        <v/>
      </c>
      <c r="J10" s="13" t="str">
        <f t="shared" ref="J10" si="25">IF(I10="","",(IF($C10=0,0,$C10)))</f>
        <v/>
      </c>
      <c r="K10" s="13" t="str">
        <f t="shared" ref="K10" si="26">IF(J10="","",(IF($C10=0,0,$C10)))</f>
        <v/>
      </c>
      <c r="L10" s="13" t="str">
        <f t="shared" ref="L10" si="27">IF(K10="","",(IF($C10=0,0,$C10)))</f>
        <v/>
      </c>
      <c r="M10" s="13" t="str">
        <f t="shared" ref="M10" si="28">IF(L10="","",(IF($C10=0,0,$C10)))</f>
        <v/>
      </c>
      <c r="N10" s="13" t="str">
        <f t="shared" ref="N10" si="29">IF(M10="","",(IF($C10=0,0,$C10)))</f>
        <v/>
      </c>
      <c r="O10" s="13" t="str">
        <f t="shared" ref="O10" si="30">IF(N10="","",(IF($C10=0,0,$C10)))</f>
        <v/>
      </c>
      <c r="P10" s="13" t="str">
        <f t="shared" ref="P10" si="31">IF(O10="","",(IF($C10=0,0,$C10)))</f>
        <v/>
      </c>
      <c r="Q10" s="13" t="str">
        <f t="shared" ref="Q10" si="32">IF(P10="","",(IF($C10=0,0,$C10)))</f>
        <v/>
      </c>
      <c r="R10" s="13" t="str">
        <f t="shared" ref="R10" si="33">IF(Q10="","",(IF($C10=0,0,$C10)))</f>
        <v/>
      </c>
      <c r="S10" s="13" t="str">
        <f t="shared" ref="S10" si="34">IF(R10="","",(IF($C10=0,0,$C10)))</f>
        <v/>
      </c>
    </row>
    <row r="11" spans="1:19" x14ac:dyDescent="0.25">
      <c r="A11" s="51" t="s">
        <v>96</v>
      </c>
      <c r="B11" s="51"/>
      <c r="C11" s="52">
        <v>29.711538000000001</v>
      </c>
      <c r="D11" s="6"/>
      <c r="E11" s="10" t="str">
        <f t="shared" ref="E11" si="35">IF(B11="","","Other - Avg Hourly Rate")</f>
        <v/>
      </c>
      <c r="F11" s="11" t="str">
        <f t="shared" ref="F11" si="36">IF(E11="","",$E$5)</f>
        <v/>
      </c>
      <c r="G11" s="11" t="str">
        <f t="shared" ref="G11" si="37">IF(E11="","",A11)</f>
        <v/>
      </c>
      <c r="H11" s="12" t="str">
        <f t="shared" ref="H11" si="38">IF(G11="","",(IF(C11=0,0,C11)*$G$4*$H$4*$I$4*$J$4))</f>
        <v/>
      </c>
      <c r="I11" s="12" t="str">
        <f t="shared" ref="I11" si="39">IF(H11="","",(+H11))</f>
        <v/>
      </c>
      <c r="J11" s="12" t="str">
        <f t="shared" ref="J11" si="40">IF(I11="","",(+I11*$J$6))</f>
        <v/>
      </c>
      <c r="K11" s="12" t="str">
        <f t="shared" ref="K11" si="41">IF(J11="","",+J11)</f>
        <v/>
      </c>
      <c r="L11" s="12" t="str">
        <f t="shared" ref="L11" si="42">IF(K11="","",+K11)</f>
        <v/>
      </c>
      <c r="M11" s="12" t="str">
        <f t="shared" ref="M11" si="43">IF(L11="","",+L11)</f>
        <v/>
      </c>
      <c r="N11" s="12" t="str">
        <f t="shared" ref="N11" si="44">IF(M11="","",+M11)</f>
        <v/>
      </c>
      <c r="O11" s="12" t="str">
        <f t="shared" ref="O11" si="45">IF(N11="","",+N11)</f>
        <v/>
      </c>
      <c r="P11" s="12" t="str">
        <f t="shared" ref="P11" si="46">IF(O11="","",+O11)</f>
        <v/>
      </c>
      <c r="Q11" s="12" t="str">
        <f t="shared" ref="Q11" si="47">IF(P11="","",+P11)</f>
        <v/>
      </c>
      <c r="R11" s="12" t="str">
        <f t="shared" ref="R11" si="48">IF(Q11="","",+Q11)</f>
        <v/>
      </c>
      <c r="S11" s="12" t="str">
        <f t="shared" ref="S11" si="49">IF(R11="","",+R11)</f>
        <v/>
      </c>
    </row>
  </sheetData>
  <autoFilter ref="E7:S11"/>
  <mergeCells count="4">
    <mergeCell ref="F3:F4"/>
    <mergeCell ref="L3:N3"/>
    <mergeCell ref="A1:C1"/>
    <mergeCell ref="H1:S1"/>
  </mergeCells>
  <pageMargins left="0.5" right="0.5" top="1" bottom="1.25" header="0.5" footer="0.5"/>
  <pageSetup scale="58" fitToHeight="0" orientation="landscape" r:id="rId1"/>
  <headerFooter scaleWithDoc="0">
    <oddFooter>&amp;R&amp;"Times New Roman,Bold"&amp;12Attachment 1 to Response to LGE PSC-2 Question No. 90(b)
Page &amp;P of &amp;N
K.Blake</oddFooter>
  </headerFooter>
  <ignoredErrors>
    <ignoredError sqref="F10:S11 F9:S9 E9:E11" formula="1"/>
  </ignoredError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  <pageSetUpPr fitToPage="1"/>
  </sheetPr>
  <dimension ref="A1:S11"/>
  <sheetViews>
    <sheetView zoomScale="85" zoomScaleNormal="85" workbookViewId="0">
      <selection activeCell="B1" sqref="B1"/>
    </sheetView>
  </sheetViews>
  <sheetFormatPr defaultRowHeight="15" x14ac:dyDescent="0.25"/>
  <cols>
    <col min="1" max="1" width="24.85546875" style="2" bestFit="1" customWidth="1"/>
    <col min="2" max="2" width="19.28515625" style="2" customWidth="1"/>
    <col min="3" max="3" width="5.42578125" style="2" customWidth="1"/>
    <col min="4" max="4" width="14.42578125" style="2" bestFit="1" customWidth="1"/>
    <col min="5" max="5" width="22.140625" style="2" bestFit="1" customWidth="1"/>
    <col min="6" max="6" width="10.5703125" style="2" customWidth="1"/>
    <col min="7" max="7" width="15.5703125" style="2" bestFit="1" customWidth="1"/>
    <col min="8" max="19" width="8.7109375" style="2" customWidth="1"/>
    <col min="20" max="16384" width="9.140625" style="2"/>
  </cols>
  <sheetData>
    <row r="1" spans="1:19" x14ac:dyDescent="0.25">
      <c r="A1" s="62" t="s">
        <v>173</v>
      </c>
      <c r="B1" s="62"/>
      <c r="C1" s="62"/>
      <c r="H1" s="63" t="s">
        <v>174</v>
      </c>
      <c r="I1" s="64"/>
      <c r="J1" s="64"/>
      <c r="K1" s="64"/>
      <c r="L1" s="64"/>
      <c r="M1" s="64"/>
      <c r="N1" s="64"/>
      <c r="O1" s="64"/>
      <c r="P1" s="64"/>
      <c r="Q1" s="64"/>
      <c r="R1" s="64"/>
      <c r="S1" s="65"/>
    </row>
    <row r="2" spans="1:19" ht="15.75" thickBot="1" x14ac:dyDescent="0.3"/>
    <row r="3" spans="1:19" x14ac:dyDescent="0.25">
      <c r="A3" s="46" t="s">
        <v>87</v>
      </c>
      <c r="B3" s="46" t="s">
        <v>89</v>
      </c>
      <c r="D3" s="16" t="s">
        <v>102</v>
      </c>
      <c r="E3" s="16" t="s">
        <v>138</v>
      </c>
      <c r="F3" s="60" t="s">
        <v>126</v>
      </c>
      <c r="G3" s="5" t="s">
        <v>105</v>
      </c>
      <c r="H3" s="5" t="s">
        <v>106</v>
      </c>
      <c r="I3" s="5" t="s">
        <v>107</v>
      </c>
      <c r="J3" s="5" t="s">
        <v>108</v>
      </c>
      <c r="L3" s="69" t="s">
        <v>136</v>
      </c>
      <c r="M3" s="69"/>
      <c r="N3" s="69"/>
    </row>
    <row r="4" spans="1:19" x14ac:dyDescent="0.25">
      <c r="A4" s="46" t="s">
        <v>0</v>
      </c>
      <c r="B4" s="46" t="s">
        <v>14</v>
      </c>
      <c r="C4" s="15" t="s">
        <v>137</v>
      </c>
      <c r="D4" s="17">
        <v>0</v>
      </c>
      <c r="E4" s="18">
        <v>3</v>
      </c>
      <c r="F4" s="61"/>
      <c r="G4" s="14">
        <v>1.03</v>
      </c>
      <c r="H4" s="14">
        <v>1.03</v>
      </c>
      <c r="I4" s="14">
        <v>1</v>
      </c>
      <c r="J4" s="14">
        <v>1</v>
      </c>
    </row>
    <row r="5" spans="1:19" ht="15.75" thickBot="1" x14ac:dyDescent="0.3">
      <c r="A5" s="47" t="s">
        <v>1</v>
      </c>
      <c r="B5" s="47" t="s">
        <v>5</v>
      </c>
      <c r="D5" s="19">
        <f ca="1">YEAR(TODAY())</f>
        <v>2015</v>
      </c>
      <c r="E5" s="8">
        <f ca="1">D5+E4</f>
        <v>2018</v>
      </c>
    </row>
    <row r="6" spans="1:19" x14ac:dyDescent="0.25">
      <c r="J6" s="7">
        <v>1.03</v>
      </c>
      <c r="K6" s="2" t="s">
        <v>165</v>
      </c>
    </row>
    <row r="7" spans="1:19" x14ac:dyDescent="0.25">
      <c r="A7" s="48"/>
      <c r="B7" s="48"/>
      <c r="C7" s="48" t="s">
        <v>103</v>
      </c>
      <c r="E7" s="3" t="s">
        <v>100</v>
      </c>
      <c r="F7" s="3" t="s">
        <v>101</v>
      </c>
      <c r="G7" s="3" t="s">
        <v>104</v>
      </c>
      <c r="H7" s="3" t="s">
        <v>109</v>
      </c>
      <c r="I7" s="3" t="s">
        <v>110</v>
      </c>
      <c r="J7" s="3" t="s">
        <v>111</v>
      </c>
      <c r="K7" s="3" t="s">
        <v>112</v>
      </c>
      <c r="L7" s="3" t="s">
        <v>113</v>
      </c>
      <c r="M7" s="3" t="s">
        <v>114</v>
      </c>
      <c r="N7" s="3" t="s">
        <v>115</v>
      </c>
      <c r="O7" s="3" t="s">
        <v>116</v>
      </c>
      <c r="P7" s="3" t="s">
        <v>117</v>
      </c>
      <c r="Q7" s="3" t="s">
        <v>118</v>
      </c>
      <c r="R7" s="3" t="s">
        <v>119</v>
      </c>
      <c r="S7" s="3" t="s">
        <v>120</v>
      </c>
    </row>
    <row r="8" spans="1:19" x14ac:dyDescent="0.25">
      <c r="A8" s="39" t="s">
        <v>13</v>
      </c>
      <c r="B8" s="39" t="s">
        <v>93</v>
      </c>
      <c r="C8" s="44">
        <v>1</v>
      </c>
      <c r="E8" s="11" t="str">
        <f>IF(B8="","","Other - Headcount")</f>
        <v>Other - Headcount</v>
      </c>
      <c r="F8" s="11">
        <f ca="1">IF(E8="","",$E$5)</f>
        <v>2018</v>
      </c>
      <c r="G8" s="11" t="str">
        <f>IF(E8="","",A8)</f>
        <v>002030</v>
      </c>
      <c r="H8" s="13">
        <f t="shared" ref="H8" si="0">IF(G8="","",(IF($C8=0,0,$C8)))</f>
        <v>1</v>
      </c>
      <c r="I8" s="13">
        <f t="shared" ref="I8" si="1">IF(H8="","",(IF($C8=0,0,$C8)))</f>
        <v>1</v>
      </c>
      <c r="J8" s="13">
        <f t="shared" ref="J8" si="2">IF(I8="","",(IF($C8=0,0,$C8)))</f>
        <v>1</v>
      </c>
      <c r="K8" s="13">
        <f t="shared" ref="K8" si="3">IF(J8="","",(IF($C8=0,0,$C8)))</f>
        <v>1</v>
      </c>
      <c r="L8" s="13">
        <f t="shared" ref="L8" si="4">IF(K8="","",(IF($C8=0,0,$C8)))</f>
        <v>1</v>
      </c>
      <c r="M8" s="13">
        <f t="shared" ref="M8" si="5">IF(L8="","",(IF($C8=0,0,$C8)))</f>
        <v>1</v>
      </c>
      <c r="N8" s="13">
        <f t="shared" ref="N8" si="6">IF(M8="","",(IF($C8=0,0,$C8)))</f>
        <v>1</v>
      </c>
      <c r="O8" s="13">
        <f t="shared" ref="O8" si="7">IF(N8="","",(IF($C8=0,0,$C8)))</f>
        <v>1</v>
      </c>
      <c r="P8" s="13">
        <f t="shared" ref="P8" si="8">IF(O8="","",(IF($C8=0,0,$C8)))</f>
        <v>1</v>
      </c>
      <c r="Q8" s="13">
        <f t="shared" ref="Q8" si="9">IF(P8="","",(IF($C8=0,0,$C8)))</f>
        <v>1</v>
      </c>
      <c r="R8" s="13">
        <f t="shared" ref="R8" si="10">IF(Q8="","",(IF($C8=0,0,$C8)))</f>
        <v>1</v>
      </c>
      <c r="S8" s="13">
        <f t="shared" ref="S8" si="11">IF(R8="","",(IF($C8=0,0,$C8)))</f>
        <v>1</v>
      </c>
    </row>
    <row r="9" spans="1:19" x14ac:dyDescent="0.25">
      <c r="A9" s="39" t="s">
        <v>13</v>
      </c>
      <c r="B9" s="39" t="s">
        <v>92</v>
      </c>
      <c r="C9" s="44">
        <v>29.711538000000001</v>
      </c>
      <c r="E9" s="10" t="str">
        <f>IF(B9="","","Other - Avg Hourly Rate")</f>
        <v>Other - Avg Hourly Rate</v>
      </c>
      <c r="F9" s="11">
        <f t="shared" ref="F9:F10" ca="1" si="12">IF(E9="","",$E$5)</f>
        <v>2018</v>
      </c>
      <c r="G9" s="11" t="str">
        <f t="shared" ref="G9:G10" si="13">IF(E9="","",A9)</f>
        <v>002030</v>
      </c>
      <c r="H9" s="12">
        <f>IF(G9="","",(IF(C9=0,0,C9)*$G$4*$H$4*$I$4*$J$4))</f>
        <v>31.5209706642</v>
      </c>
      <c r="I9" s="12">
        <f>IF(H9="","",(+H9))</f>
        <v>31.5209706642</v>
      </c>
      <c r="J9" s="12">
        <f>IF(I9="","",(+I9*$J$6))</f>
        <v>32.466599784126004</v>
      </c>
      <c r="K9" s="12">
        <f>IF(J9="","",+J9)</f>
        <v>32.466599784126004</v>
      </c>
      <c r="L9" s="12">
        <f t="shared" ref="L9" si="14">IF(K9="","",+K9)</f>
        <v>32.466599784126004</v>
      </c>
      <c r="M9" s="12">
        <f t="shared" ref="M9" si="15">IF(L9="","",+L9)</f>
        <v>32.466599784126004</v>
      </c>
      <c r="N9" s="12">
        <f t="shared" ref="N9" si="16">IF(M9="","",+M9)</f>
        <v>32.466599784126004</v>
      </c>
      <c r="O9" s="12">
        <f t="shared" ref="O9" si="17">IF(N9="","",+N9)</f>
        <v>32.466599784126004</v>
      </c>
      <c r="P9" s="12">
        <f t="shared" ref="P9" si="18">IF(O9="","",+O9)</f>
        <v>32.466599784126004</v>
      </c>
      <c r="Q9" s="12">
        <f t="shared" ref="Q9" si="19">IF(P9="","",+P9)</f>
        <v>32.466599784126004</v>
      </c>
      <c r="R9" s="12">
        <f t="shared" ref="R9" si="20">IF(Q9="","",+Q9)</f>
        <v>32.466599784126004</v>
      </c>
      <c r="S9" s="12">
        <f t="shared" ref="S9" si="21">IF(R9="","",+R9)</f>
        <v>32.466599784126004</v>
      </c>
    </row>
    <row r="10" spans="1:19" x14ac:dyDescent="0.25">
      <c r="A10" s="51" t="s">
        <v>97</v>
      </c>
      <c r="B10" s="51"/>
      <c r="C10" s="52">
        <v>1</v>
      </c>
      <c r="D10" s="34"/>
      <c r="E10" s="11" t="str">
        <f t="shared" ref="E10" si="22">IF(B10="","","Other - Headcount")</f>
        <v/>
      </c>
      <c r="F10" s="11" t="str">
        <f t="shared" si="12"/>
        <v/>
      </c>
      <c r="G10" s="11" t="str">
        <f t="shared" si="13"/>
        <v/>
      </c>
      <c r="H10" s="13" t="str">
        <f t="shared" ref="H10" si="23">IF(G10="","",(IF($C10=0,0,$C10)))</f>
        <v/>
      </c>
      <c r="I10" s="13" t="str">
        <f t="shared" ref="I10" si="24">IF(H10="","",(IF($C10=0,0,$C10)))</f>
        <v/>
      </c>
      <c r="J10" s="13" t="str">
        <f t="shared" ref="J10" si="25">IF(I10="","",(IF($C10=0,0,$C10)))</f>
        <v/>
      </c>
      <c r="K10" s="13" t="str">
        <f t="shared" ref="K10" si="26">IF(J10="","",(IF($C10=0,0,$C10)))</f>
        <v/>
      </c>
      <c r="L10" s="13" t="str">
        <f t="shared" ref="L10" si="27">IF(K10="","",(IF($C10=0,0,$C10)))</f>
        <v/>
      </c>
      <c r="M10" s="13" t="str">
        <f t="shared" ref="M10" si="28">IF(L10="","",(IF($C10=0,0,$C10)))</f>
        <v/>
      </c>
      <c r="N10" s="13" t="str">
        <f t="shared" ref="N10" si="29">IF(M10="","",(IF($C10=0,0,$C10)))</f>
        <v/>
      </c>
      <c r="O10" s="13" t="str">
        <f t="shared" ref="O10" si="30">IF(N10="","",(IF($C10=0,0,$C10)))</f>
        <v/>
      </c>
      <c r="P10" s="13" t="str">
        <f t="shared" ref="P10" si="31">IF(O10="","",(IF($C10=0,0,$C10)))</f>
        <v/>
      </c>
      <c r="Q10" s="13" t="str">
        <f t="shared" ref="Q10" si="32">IF(P10="","",(IF($C10=0,0,$C10)))</f>
        <v/>
      </c>
      <c r="R10" s="13" t="str">
        <f t="shared" ref="R10" si="33">IF(Q10="","",(IF($C10=0,0,$C10)))</f>
        <v/>
      </c>
      <c r="S10" s="13" t="str">
        <f t="shared" ref="S10" si="34">IF(R10="","",(IF($C10=0,0,$C10)))</f>
        <v/>
      </c>
    </row>
    <row r="11" spans="1:19" x14ac:dyDescent="0.25">
      <c r="A11" s="51" t="s">
        <v>96</v>
      </c>
      <c r="B11" s="51"/>
      <c r="C11" s="52">
        <v>29.711538000000001</v>
      </c>
      <c r="D11" s="6"/>
      <c r="E11" s="10" t="str">
        <f t="shared" ref="E11" si="35">IF(B11="","","Other - Avg Hourly Rate")</f>
        <v/>
      </c>
      <c r="F11" s="11" t="str">
        <f t="shared" ref="F11" si="36">IF(E11="","",$E$5)</f>
        <v/>
      </c>
      <c r="G11" s="11" t="str">
        <f t="shared" ref="G11" si="37">IF(E11="","",A11)</f>
        <v/>
      </c>
      <c r="H11" s="12" t="str">
        <f t="shared" ref="H11" si="38">IF(G11="","",(IF(C11=0,0,C11)*$G$4*$H$4*$I$4*$J$4))</f>
        <v/>
      </c>
      <c r="I11" s="12" t="str">
        <f t="shared" ref="I11" si="39">IF(H11="","",(+H11))</f>
        <v/>
      </c>
      <c r="J11" s="12" t="str">
        <f t="shared" ref="J11" si="40">IF(I11="","",(+I11*$J$6))</f>
        <v/>
      </c>
      <c r="K11" s="12" t="str">
        <f t="shared" ref="K11" si="41">IF(J11="","",+J11)</f>
        <v/>
      </c>
      <c r="L11" s="12" t="str">
        <f t="shared" ref="L11" si="42">IF(K11="","",+K11)</f>
        <v/>
      </c>
      <c r="M11" s="12" t="str">
        <f t="shared" ref="M11" si="43">IF(L11="","",+L11)</f>
        <v/>
      </c>
      <c r="N11" s="12" t="str">
        <f t="shared" ref="N11" si="44">IF(M11="","",+M11)</f>
        <v/>
      </c>
      <c r="O11" s="12" t="str">
        <f t="shared" ref="O11" si="45">IF(N11="","",+N11)</f>
        <v/>
      </c>
      <c r="P11" s="12" t="str">
        <f t="shared" ref="P11" si="46">IF(O11="","",+O11)</f>
        <v/>
      </c>
      <c r="Q11" s="12" t="str">
        <f t="shared" ref="Q11" si="47">IF(P11="","",+P11)</f>
        <v/>
      </c>
      <c r="R11" s="12" t="str">
        <f t="shared" ref="R11" si="48">IF(Q11="","",+Q11)</f>
        <v/>
      </c>
      <c r="S11" s="12" t="str">
        <f t="shared" ref="S11" si="49">IF(R11="","",+R11)</f>
        <v/>
      </c>
    </row>
  </sheetData>
  <autoFilter ref="E7:S11"/>
  <mergeCells count="4">
    <mergeCell ref="F3:F4"/>
    <mergeCell ref="L3:N3"/>
    <mergeCell ref="A1:C1"/>
    <mergeCell ref="H1:S1"/>
  </mergeCells>
  <pageMargins left="0.5" right="0.5" top="1" bottom="1.25" header="0.5" footer="0.5"/>
  <pageSetup scale="58" fitToHeight="0" orientation="landscape" r:id="rId1"/>
  <headerFooter scaleWithDoc="0">
    <oddFooter>&amp;R&amp;"Times New Roman,Bold"&amp;12Attachment 1 to Response to LGE PSC-2 Question No. 90(b)
Page &amp;P of &amp;N
K.Blake</oddFooter>
  </headerFooter>
  <ignoredErrors>
    <ignoredError sqref="F10:S11 F9:S9 E9:E11" formula="1"/>
  </ignoredError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  <pageSetUpPr fitToPage="1"/>
  </sheetPr>
  <dimension ref="A1:S11"/>
  <sheetViews>
    <sheetView zoomScale="85" zoomScaleNormal="85" workbookViewId="0">
      <selection activeCell="B1" sqref="B1"/>
    </sheetView>
  </sheetViews>
  <sheetFormatPr defaultRowHeight="15" x14ac:dyDescent="0.25"/>
  <cols>
    <col min="1" max="1" width="24.85546875" style="2" bestFit="1" customWidth="1"/>
    <col min="2" max="2" width="19.28515625" style="2" customWidth="1"/>
    <col min="3" max="3" width="5.42578125" style="2" customWidth="1"/>
    <col min="4" max="4" width="14.42578125" style="2" bestFit="1" customWidth="1"/>
    <col min="5" max="5" width="22.140625" style="2" bestFit="1" customWidth="1"/>
    <col min="6" max="6" width="10.5703125" style="2" customWidth="1"/>
    <col min="7" max="7" width="15.5703125" style="2" bestFit="1" customWidth="1"/>
    <col min="8" max="19" width="8.7109375" style="2" customWidth="1"/>
    <col min="20" max="16384" width="9.140625" style="2"/>
  </cols>
  <sheetData>
    <row r="1" spans="1:19" x14ac:dyDescent="0.25">
      <c r="A1" s="62" t="s">
        <v>173</v>
      </c>
      <c r="B1" s="62"/>
      <c r="C1" s="62"/>
      <c r="H1" s="63" t="s">
        <v>174</v>
      </c>
      <c r="I1" s="64"/>
      <c r="J1" s="64"/>
      <c r="K1" s="64"/>
      <c r="L1" s="64"/>
      <c r="M1" s="64"/>
      <c r="N1" s="64"/>
      <c r="O1" s="64"/>
      <c r="P1" s="64"/>
      <c r="Q1" s="64"/>
      <c r="R1" s="64"/>
      <c r="S1" s="65"/>
    </row>
    <row r="2" spans="1:19" ht="15.75" thickBot="1" x14ac:dyDescent="0.3"/>
    <row r="3" spans="1:19" x14ac:dyDescent="0.25">
      <c r="A3" s="46" t="s">
        <v>87</v>
      </c>
      <c r="B3" s="46" t="s">
        <v>89</v>
      </c>
      <c r="D3" s="16" t="s">
        <v>102</v>
      </c>
      <c r="E3" s="16" t="s">
        <v>138</v>
      </c>
      <c r="F3" s="60" t="s">
        <v>126</v>
      </c>
      <c r="G3" s="5" t="s">
        <v>105</v>
      </c>
      <c r="H3" s="5" t="s">
        <v>106</v>
      </c>
      <c r="I3" s="5" t="s">
        <v>107</v>
      </c>
      <c r="J3" s="5" t="s">
        <v>108</v>
      </c>
      <c r="L3" s="69" t="s">
        <v>136</v>
      </c>
      <c r="M3" s="69"/>
      <c r="N3" s="69"/>
    </row>
    <row r="4" spans="1:19" x14ac:dyDescent="0.25">
      <c r="A4" s="46" t="s">
        <v>0</v>
      </c>
      <c r="B4" s="46" t="s">
        <v>14</v>
      </c>
      <c r="C4" s="15" t="s">
        <v>137</v>
      </c>
      <c r="D4" s="17">
        <v>0</v>
      </c>
      <c r="E4" s="18">
        <v>4</v>
      </c>
      <c r="F4" s="61"/>
      <c r="G4" s="14">
        <v>1.03</v>
      </c>
      <c r="H4" s="14">
        <v>1.03</v>
      </c>
      <c r="I4" s="14">
        <v>1.03</v>
      </c>
      <c r="J4" s="14">
        <v>1</v>
      </c>
    </row>
    <row r="5" spans="1:19" ht="15.75" thickBot="1" x14ac:dyDescent="0.3">
      <c r="A5" s="47" t="s">
        <v>1</v>
      </c>
      <c r="B5" s="47" t="s">
        <v>5</v>
      </c>
      <c r="D5" s="19">
        <f ca="1">YEAR(TODAY())</f>
        <v>2015</v>
      </c>
      <c r="E5" s="8">
        <f ca="1">D5+E4</f>
        <v>2019</v>
      </c>
    </row>
    <row r="6" spans="1:19" x14ac:dyDescent="0.25">
      <c r="J6" s="7">
        <v>1.03</v>
      </c>
      <c r="K6" s="2" t="s">
        <v>166</v>
      </c>
    </row>
    <row r="7" spans="1:19" x14ac:dyDescent="0.25">
      <c r="A7" s="48"/>
      <c r="B7" s="48"/>
      <c r="C7" s="48" t="s">
        <v>103</v>
      </c>
      <c r="E7" s="3" t="s">
        <v>100</v>
      </c>
      <c r="F7" s="3" t="s">
        <v>101</v>
      </c>
      <c r="G7" s="3" t="s">
        <v>104</v>
      </c>
      <c r="H7" s="3" t="s">
        <v>109</v>
      </c>
      <c r="I7" s="3" t="s">
        <v>110</v>
      </c>
      <c r="J7" s="3" t="s">
        <v>111</v>
      </c>
      <c r="K7" s="3" t="s">
        <v>112</v>
      </c>
      <c r="L7" s="3" t="s">
        <v>113</v>
      </c>
      <c r="M7" s="3" t="s">
        <v>114</v>
      </c>
      <c r="N7" s="3" t="s">
        <v>115</v>
      </c>
      <c r="O7" s="3" t="s">
        <v>116</v>
      </c>
      <c r="P7" s="3" t="s">
        <v>117</v>
      </c>
      <c r="Q7" s="3" t="s">
        <v>118</v>
      </c>
      <c r="R7" s="3" t="s">
        <v>119</v>
      </c>
      <c r="S7" s="3" t="s">
        <v>120</v>
      </c>
    </row>
    <row r="8" spans="1:19" x14ac:dyDescent="0.25">
      <c r="A8" s="39" t="s">
        <v>13</v>
      </c>
      <c r="B8" s="39" t="s">
        <v>93</v>
      </c>
      <c r="C8" s="44">
        <v>1</v>
      </c>
      <c r="E8" s="11" t="str">
        <f>IF(B8="","","Other - Headcount")</f>
        <v>Other - Headcount</v>
      </c>
      <c r="F8" s="11">
        <f ca="1">IF(E8="","",$E$5)</f>
        <v>2019</v>
      </c>
      <c r="G8" s="11" t="str">
        <f>IF(E8="","",A8)</f>
        <v>002030</v>
      </c>
      <c r="H8" s="13">
        <f t="shared" ref="H8" si="0">IF(G8="","",(IF($C8=0,0,$C8)))</f>
        <v>1</v>
      </c>
      <c r="I8" s="13">
        <f t="shared" ref="I8" si="1">IF(H8="","",(IF($C8=0,0,$C8)))</f>
        <v>1</v>
      </c>
      <c r="J8" s="13">
        <f t="shared" ref="J8" si="2">IF(I8="","",(IF($C8=0,0,$C8)))</f>
        <v>1</v>
      </c>
      <c r="K8" s="13">
        <f t="shared" ref="K8" si="3">IF(J8="","",(IF($C8=0,0,$C8)))</f>
        <v>1</v>
      </c>
      <c r="L8" s="13">
        <f t="shared" ref="L8" si="4">IF(K8="","",(IF($C8=0,0,$C8)))</f>
        <v>1</v>
      </c>
      <c r="M8" s="13">
        <f t="shared" ref="M8" si="5">IF(L8="","",(IF($C8=0,0,$C8)))</f>
        <v>1</v>
      </c>
      <c r="N8" s="13">
        <f t="shared" ref="N8" si="6">IF(M8="","",(IF($C8=0,0,$C8)))</f>
        <v>1</v>
      </c>
      <c r="O8" s="13">
        <f t="shared" ref="O8" si="7">IF(N8="","",(IF($C8=0,0,$C8)))</f>
        <v>1</v>
      </c>
      <c r="P8" s="13">
        <f t="shared" ref="P8" si="8">IF(O8="","",(IF($C8=0,0,$C8)))</f>
        <v>1</v>
      </c>
      <c r="Q8" s="13">
        <f t="shared" ref="Q8" si="9">IF(P8="","",(IF($C8=0,0,$C8)))</f>
        <v>1</v>
      </c>
      <c r="R8" s="13">
        <f t="shared" ref="R8" si="10">IF(Q8="","",(IF($C8=0,0,$C8)))</f>
        <v>1</v>
      </c>
      <c r="S8" s="13">
        <f t="shared" ref="S8" si="11">IF(R8="","",(IF($C8=0,0,$C8)))</f>
        <v>1</v>
      </c>
    </row>
    <row r="9" spans="1:19" x14ac:dyDescent="0.25">
      <c r="A9" s="39" t="s">
        <v>13</v>
      </c>
      <c r="B9" s="39" t="s">
        <v>92</v>
      </c>
      <c r="C9" s="44">
        <v>29.711538000000001</v>
      </c>
      <c r="E9" s="10" t="str">
        <f>IF(B9="","","Other - Avg Hourly Rate")</f>
        <v>Other - Avg Hourly Rate</v>
      </c>
      <c r="F9" s="11">
        <f t="shared" ref="F9:F10" ca="1" si="12">IF(E9="","",$E$5)</f>
        <v>2019</v>
      </c>
      <c r="G9" s="11" t="str">
        <f t="shared" ref="G9:G10" si="13">IF(E9="","",A9)</f>
        <v>002030</v>
      </c>
      <c r="H9" s="12">
        <f>IF(G9="","",(IF(C9=0,0,C9)*$G$4*$H$4*$I$4*$J$4))</f>
        <v>32.466599784126004</v>
      </c>
      <c r="I9" s="12">
        <f>IF(H9="","",(+H9))</f>
        <v>32.466599784126004</v>
      </c>
      <c r="J9" s="12">
        <f>IF(I9="","",(+I9*$J$6))</f>
        <v>33.440597777649785</v>
      </c>
      <c r="K9" s="12">
        <f>IF(J9="","",+J9)</f>
        <v>33.440597777649785</v>
      </c>
      <c r="L9" s="12">
        <f t="shared" ref="L9" si="14">IF(K9="","",+K9)</f>
        <v>33.440597777649785</v>
      </c>
      <c r="M9" s="12">
        <f t="shared" ref="M9" si="15">IF(L9="","",+L9)</f>
        <v>33.440597777649785</v>
      </c>
      <c r="N9" s="12">
        <f t="shared" ref="N9" si="16">IF(M9="","",+M9)</f>
        <v>33.440597777649785</v>
      </c>
      <c r="O9" s="12">
        <f t="shared" ref="O9" si="17">IF(N9="","",+N9)</f>
        <v>33.440597777649785</v>
      </c>
      <c r="P9" s="12">
        <f t="shared" ref="P9" si="18">IF(O9="","",+O9)</f>
        <v>33.440597777649785</v>
      </c>
      <c r="Q9" s="12">
        <f t="shared" ref="Q9" si="19">IF(P9="","",+P9)</f>
        <v>33.440597777649785</v>
      </c>
      <c r="R9" s="12">
        <f t="shared" ref="R9" si="20">IF(Q9="","",+Q9)</f>
        <v>33.440597777649785</v>
      </c>
      <c r="S9" s="12">
        <f t="shared" ref="S9" si="21">IF(R9="","",+R9)</f>
        <v>33.440597777649785</v>
      </c>
    </row>
    <row r="10" spans="1:19" x14ac:dyDescent="0.25">
      <c r="A10" s="51" t="s">
        <v>97</v>
      </c>
      <c r="B10" s="51"/>
      <c r="C10" s="52">
        <v>1</v>
      </c>
      <c r="D10" s="34"/>
      <c r="E10" s="11" t="str">
        <f t="shared" ref="E10" si="22">IF(B10="","","Other - Headcount")</f>
        <v/>
      </c>
      <c r="F10" s="11" t="str">
        <f t="shared" si="12"/>
        <v/>
      </c>
      <c r="G10" s="11" t="str">
        <f t="shared" si="13"/>
        <v/>
      </c>
      <c r="H10" s="13" t="str">
        <f t="shared" ref="H10" si="23">IF(G10="","",(IF($C10=0,0,$C10)))</f>
        <v/>
      </c>
      <c r="I10" s="13" t="str">
        <f t="shared" ref="I10" si="24">IF(H10="","",(IF($C10=0,0,$C10)))</f>
        <v/>
      </c>
      <c r="J10" s="13" t="str">
        <f t="shared" ref="J10" si="25">IF(I10="","",(IF($C10=0,0,$C10)))</f>
        <v/>
      </c>
      <c r="K10" s="13" t="str">
        <f t="shared" ref="K10" si="26">IF(J10="","",(IF($C10=0,0,$C10)))</f>
        <v/>
      </c>
      <c r="L10" s="13" t="str">
        <f t="shared" ref="L10" si="27">IF(K10="","",(IF($C10=0,0,$C10)))</f>
        <v/>
      </c>
      <c r="M10" s="13" t="str">
        <f t="shared" ref="M10" si="28">IF(L10="","",(IF($C10=0,0,$C10)))</f>
        <v/>
      </c>
      <c r="N10" s="13" t="str">
        <f t="shared" ref="N10" si="29">IF(M10="","",(IF($C10=0,0,$C10)))</f>
        <v/>
      </c>
      <c r="O10" s="13" t="str">
        <f t="shared" ref="O10" si="30">IF(N10="","",(IF($C10=0,0,$C10)))</f>
        <v/>
      </c>
      <c r="P10" s="13" t="str">
        <f t="shared" ref="P10" si="31">IF(O10="","",(IF($C10=0,0,$C10)))</f>
        <v/>
      </c>
      <c r="Q10" s="13" t="str">
        <f t="shared" ref="Q10" si="32">IF(P10="","",(IF($C10=0,0,$C10)))</f>
        <v/>
      </c>
      <c r="R10" s="13" t="str">
        <f t="shared" ref="R10" si="33">IF(Q10="","",(IF($C10=0,0,$C10)))</f>
        <v/>
      </c>
      <c r="S10" s="13" t="str">
        <f t="shared" ref="S10" si="34">IF(R10="","",(IF($C10=0,0,$C10)))</f>
        <v/>
      </c>
    </row>
    <row r="11" spans="1:19" x14ac:dyDescent="0.25">
      <c r="A11" s="51" t="s">
        <v>96</v>
      </c>
      <c r="B11" s="51"/>
      <c r="C11" s="52">
        <v>29.711538000000001</v>
      </c>
      <c r="D11" s="6"/>
      <c r="E11" s="10" t="str">
        <f t="shared" ref="E11" si="35">IF(B11="","","Other - Avg Hourly Rate")</f>
        <v/>
      </c>
      <c r="F11" s="11" t="str">
        <f t="shared" ref="F11" si="36">IF(E11="","",$E$5)</f>
        <v/>
      </c>
      <c r="G11" s="11" t="str">
        <f t="shared" ref="G11" si="37">IF(E11="","",A11)</f>
        <v/>
      </c>
      <c r="H11" s="12" t="str">
        <f t="shared" ref="H11" si="38">IF(G11="","",(IF(C11=0,0,C11)*$G$4*$H$4*$I$4*$J$4))</f>
        <v/>
      </c>
      <c r="I11" s="12" t="str">
        <f t="shared" ref="I11" si="39">IF(H11="","",(+H11))</f>
        <v/>
      </c>
      <c r="J11" s="12" t="str">
        <f t="shared" ref="J11" si="40">IF(I11="","",(+I11*$J$6))</f>
        <v/>
      </c>
      <c r="K11" s="12" t="str">
        <f t="shared" ref="K11" si="41">IF(J11="","",+J11)</f>
        <v/>
      </c>
      <c r="L11" s="12" t="str">
        <f t="shared" ref="L11" si="42">IF(K11="","",+K11)</f>
        <v/>
      </c>
      <c r="M11" s="12" t="str">
        <f t="shared" ref="M11" si="43">IF(L11="","",+L11)</f>
        <v/>
      </c>
      <c r="N11" s="12" t="str">
        <f t="shared" ref="N11" si="44">IF(M11="","",+M11)</f>
        <v/>
      </c>
      <c r="O11" s="12" t="str">
        <f t="shared" ref="O11" si="45">IF(N11="","",+N11)</f>
        <v/>
      </c>
      <c r="P11" s="12" t="str">
        <f t="shared" ref="P11" si="46">IF(O11="","",+O11)</f>
        <v/>
      </c>
      <c r="Q11" s="12" t="str">
        <f t="shared" ref="Q11" si="47">IF(P11="","",+P11)</f>
        <v/>
      </c>
      <c r="R11" s="12" t="str">
        <f t="shared" ref="R11" si="48">IF(Q11="","",+Q11)</f>
        <v/>
      </c>
      <c r="S11" s="12" t="str">
        <f t="shared" ref="S11" si="49">IF(R11="","",+R11)</f>
        <v/>
      </c>
    </row>
  </sheetData>
  <autoFilter ref="E7:S11"/>
  <mergeCells count="4">
    <mergeCell ref="F3:F4"/>
    <mergeCell ref="L3:N3"/>
    <mergeCell ref="A1:C1"/>
    <mergeCell ref="H1:S1"/>
  </mergeCells>
  <pageMargins left="0.5" right="0.5" top="1" bottom="1.25" header="0.5" footer="0.5"/>
  <pageSetup scale="58" fitToHeight="0" orientation="landscape" r:id="rId1"/>
  <headerFooter scaleWithDoc="0">
    <oddFooter>&amp;R&amp;"Times New Roman,Bold"&amp;12Attachment 1 to Response to LGE PSC-2 Question No. 90(b)
Page &amp;P of &amp;N
K.Blake</oddFooter>
  </headerFooter>
  <ignoredErrors>
    <ignoredError sqref="F10:S11 F9:S9 E9:E11" formula="1"/>
  </ignoredError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  <pageSetUpPr fitToPage="1"/>
  </sheetPr>
  <dimension ref="A1:S11"/>
  <sheetViews>
    <sheetView zoomScale="85" zoomScaleNormal="85" workbookViewId="0">
      <selection activeCell="B1" sqref="B1"/>
    </sheetView>
  </sheetViews>
  <sheetFormatPr defaultRowHeight="15" x14ac:dyDescent="0.25"/>
  <cols>
    <col min="1" max="1" width="24.85546875" style="2" bestFit="1" customWidth="1"/>
    <col min="2" max="2" width="19.28515625" style="2" customWidth="1"/>
    <col min="3" max="3" width="5.42578125" style="2" customWidth="1"/>
    <col min="4" max="4" width="14.42578125" style="2" bestFit="1" customWidth="1"/>
    <col min="5" max="5" width="22.140625" style="2" bestFit="1" customWidth="1"/>
    <col min="6" max="6" width="10.5703125" style="2" customWidth="1"/>
    <col min="7" max="7" width="15.5703125" style="2" bestFit="1" customWidth="1"/>
    <col min="8" max="19" width="8.7109375" style="2" customWidth="1"/>
    <col min="20" max="16384" width="9.140625" style="2"/>
  </cols>
  <sheetData>
    <row r="1" spans="1:19" x14ac:dyDescent="0.25">
      <c r="A1" s="62" t="s">
        <v>173</v>
      </c>
      <c r="B1" s="62"/>
      <c r="C1" s="62"/>
      <c r="H1" s="63" t="s">
        <v>174</v>
      </c>
      <c r="I1" s="64"/>
      <c r="J1" s="64"/>
      <c r="K1" s="64"/>
      <c r="L1" s="64"/>
      <c r="M1" s="64"/>
      <c r="N1" s="64"/>
      <c r="O1" s="64"/>
      <c r="P1" s="64"/>
      <c r="Q1" s="64"/>
      <c r="R1" s="64"/>
      <c r="S1" s="65"/>
    </row>
    <row r="2" spans="1:19" ht="15.75" thickBot="1" x14ac:dyDescent="0.3"/>
    <row r="3" spans="1:19" x14ac:dyDescent="0.25">
      <c r="A3" s="46" t="s">
        <v>87</v>
      </c>
      <c r="B3" s="46" t="s">
        <v>89</v>
      </c>
      <c r="D3" s="16" t="s">
        <v>102</v>
      </c>
      <c r="E3" s="16" t="s">
        <v>138</v>
      </c>
      <c r="F3" s="60" t="s">
        <v>126</v>
      </c>
      <c r="G3" s="5" t="s">
        <v>105</v>
      </c>
      <c r="H3" s="5" t="s">
        <v>106</v>
      </c>
      <c r="I3" s="5" t="s">
        <v>107</v>
      </c>
      <c r="J3" s="5" t="s">
        <v>108</v>
      </c>
      <c r="L3" s="69" t="s">
        <v>136</v>
      </c>
      <c r="M3" s="69"/>
      <c r="N3" s="69"/>
    </row>
    <row r="4" spans="1:19" x14ac:dyDescent="0.25">
      <c r="A4" s="46" t="s">
        <v>0</v>
      </c>
      <c r="B4" s="46" t="s">
        <v>14</v>
      </c>
      <c r="C4" s="15" t="s">
        <v>137</v>
      </c>
      <c r="D4" s="17">
        <v>0</v>
      </c>
      <c r="E4" s="18">
        <v>5</v>
      </c>
      <c r="F4" s="61"/>
      <c r="G4" s="14">
        <v>1.03</v>
      </c>
      <c r="H4" s="14">
        <v>1.03</v>
      </c>
      <c r="I4" s="14">
        <v>1.03</v>
      </c>
      <c r="J4" s="14">
        <v>1.03</v>
      </c>
    </row>
    <row r="5" spans="1:19" ht="15.75" thickBot="1" x14ac:dyDescent="0.3">
      <c r="A5" s="47" t="s">
        <v>1</v>
      </c>
      <c r="B5" s="47" t="s">
        <v>5</v>
      </c>
      <c r="D5" s="19">
        <f ca="1">YEAR(TODAY())</f>
        <v>2015</v>
      </c>
      <c r="E5" s="8">
        <f ca="1">D5+E4</f>
        <v>2020</v>
      </c>
    </row>
    <row r="6" spans="1:19" x14ac:dyDescent="0.25">
      <c r="J6" s="7">
        <v>1.03</v>
      </c>
      <c r="K6" s="2" t="s">
        <v>167</v>
      </c>
    </row>
    <row r="7" spans="1:19" x14ac:dyDescent="0.25">
      <c r="A7" s="48"/>
      <c r="B7" s="48"/>
      <c r="C7" s="48" t="s">
        <v>103</v>
      </c>
      <c r="E7" s="3" t="s">
        <v>100</v>
      </c>
      <c r="F7" s="3" t="s">
        <v>101</v>
      </c>
      <c r="G7" s="3" t="s">
        <v>104</v>
      </c>
      <c r="H7" s="3" t="s">
        <v>109</v>
      </c>
      <c r="I7" s="3" t="s">
        <v>110</v>
      </c>
      <c r="J7" s="3" t="s">
        <v>111</v>
      </c>
      <c r="K7" s="3" t="s">
        <v>112</v>
      </c>
      <c r="L7" s="3" t="s">
        <v>113</v>
      </c>
      <c r="M7" s="3" t="s">
        <v>114</v>
      </c>
      <c r="N7" s="3" t="s">
        <v>115</v>
      </c>
      <c r="O7" s="3" t="s">
        <v>116</v>
      </c>
      <c r="P7" s="3" t="s">
        <v>117</v>
      </c>
      <c r="Q7" s="3" t="s">
        <v>118</v>
      </c>
      <c r="R7" s="3" t="s">
        <v>119</v>
      </c>
      <c r="S7" s="3" t="s">
        <v>120</v>
      </c>
    </row>
    <row r="8" spans="1:19" x14ac:dyDescent="0.25">
      <c r="A8" s="39" t="s">
        <v>13</v>
      </c>
      <c r="B8" s="39" t="s">
        <v>93</v>
      </c>
      <c r="C8" s="44">
        <v>1</v>
      </c>
      <c r="E8" s="11" t="str">
        <f>IF(B8="","","Other - Headcount")</f>
        <v>Other - Headcount</v>
      </c>
      <c r="F8" s="11">
        <f ca="1">IF(E8="","",$E$5)</f>
        <v>2020</v>
      </c>
      <c r="G8" s="11" t="str">
        <f>IF(E8="","",A8)</f>
        <v>002030</v>
      </c>
      <c r="H8" s="13">
        <f t="shared" ref="H8" si="0">IF(G8="","",(IF($C8=0,0,$C8)))</f>
        <v>1</v>
      </c>
      <c r="I8" s="13">
        <f t="shared" ref="I8" si="1">IF(H8="","",(IF($C8=0,0,$C8)))</f>
        <v>1</v>
      </c>
      <c r="J8" s="13">
        <f t="shared" ref="J8" si="2">IF(I8="","",(IF($C8=0,0,$C8)))</f>
        <v>1</v>
      </c>
      <c r="K8" s="13">
        <f t="shared" ref="K8" si="3">IF(J8="","",(IF($C8=0,0,$C8)))</f>
        <v>1</v>
      </c>
      <c r="L8" s="13">
        <f t="shared" ref="L8" si="4">IF(K8="","",(IF($C8=0,0,$C8)))</f>
        <v>1</v>
      </c>
      <c r="M8" s="13">
        <f t="shared" ref="M8" si="5">IF(L8="","",(IF($C8=0,0,$C8)))</f>
        <v>1</v>
      </c>
      <c r="N8" s="13">
        <f t="shared" ref="N8" si="6">IF(M8="","",(IF($C8=0,0,$C8)))</f>
        <v>1</v>
      </c>
      <c r="O8" s="13">
        <f t="shared" ref="O8" si="7">IF(N8="","",(IF($C8=0,0,$C8)))</f>
        <v>1</v>
      </c>
      <c r="P8" s="13">
        <f t="shared" ref="P8" si="8">IF(O8="","",(IF($C8=0,0,$C8)))</f>
        <v>1</v>
      </c>
      <c r="Q8" s="13">
        <f t="shared" ref="Q8" si="9">IF(P8="","",(IF($C8=0,0,$C8)))</f>
        <v>1</v>
      </c>
      <c r="R8" s="13">
        <f t="shared" ref="R8" si="10">IF(Q8="","",(IF($C8=0,0,$C8)))</f>
        <v>1</v>
      </c>
      <c r="S8" s="13">
        <f t="shared" ref="S8" si="11">IF(R8="","",(IF($C8=0,0,$C8)))</f>
        <v>1</v>
      </c>
    </row>
    <row r="9" spans="1:19" x14ac:dyDescent="0.25">
      <c r="A9" s="39" t="s">
        <v>13</v>
      </c>
      <c r="B9" s="39" t="s">
        <v>92</v>
      </c>
      <c r="C9" s="44">
        <v>29.711538000000001</v>
      </c>
      <c r="E9" s="10" t="str">
        <f>IF(B9="","","Other - Avg Hourly Rate")</f>
        <v>Other - Avg Hourly Rate</v>
      </c>
      <c r="F9" s="11">
        <f t="shared" ref="F9:F10" ca="1" si="12">IF(E9="","",$E$5)</f>
        <v>2020</v>
      </c>
      <c r="G9" s="11" t="str">
        <f t="shared" ref="G9:G10" si="13">IF(E9="","",A9)</f>
        <v>002030</v>
      </c>
      <c r="H9" s="12">
        <f>IF(G9="","",(IF(C9=0,0,C9)*$G$4*$H$4*$I$4*$J$4))</f>
        <v>33.440597777649785</v>
      </c>
      <c r="I9" s="12">
        <f>IF(H9="","",(+H9))</f>
        <v>33.440597777649785</v>
      </c>
      <c r="J9" s="12">
        <f>IF(I9="","",(+I9*$J$6))</f>
        <v>34.44381571097928</v>
      </c>
      <c r="K9" s="12">
        <f>IF(J9="","",+J9)</f>
        <v>34.44381571097928</v>
      </c>
      <c r="L9" s="12">
        <f t="shared" ref="L9" si="14">IF(K9="","",+K9)</f>
        <v>34.44381571097928</v>
      </c>
      <c r="M9" s="12">
        <f t="shared" ref="M9" si="15">IF(L9="","",+L9)</f>
        <v>34.44381571097928</v>
      </c>
      <c r="N9" s="12">
        <f t="shared" ref="N9" si="16">IF(M9="","",+M9)</f>
        <v>34.44381571097928</v>
      </c>
      <c r="O9" s="12">
        <f t="shared" ref="O9" si="17">IF(N9="","",+N9)</f>
        <v>34.44381571097928</v>
      </c>
      <c r="P9" s="12">
        <f t="shared" ref="P9" si="18">IF(O9="","",+O9)</f>
        <v>34.44381571097928</v>
      </c>
      <c r="Q9" s="12">
        <f t="shared" ref="Q9" si="19">IF(P9="","",+P9)</f>
        <v>34.44381571097928</v>
      </c>
      <c r="R9" s="12">
        <f t="shared" ref="R9" si="20">IF(Q9="","",+Q9)</f>
        <v>34.44381571097928</v>
      </c>
      <c r="S9" s="12">
        <f t="shared" ref="S9" si="21">IF(R9="","",+R9)</f>
        <v>34.44381571097928</v>
      </c>
    </row>
    <row r="10" spans="1:19" x14ac:dyDescent="0.25">
      <c r="A10" s="51" t="s">
        <v>97</v>
      </c>
      <c r="B10" s="51"/>
      <c r="C10" s="52">
        <v>1</v>
      </c>
      <c r="D10" s="34"/>
      <c r="E10" s="11" t="str">
        <f t="shared" ref="E10" si="22">IF(B10="","","Other - Headcount")</f>
        <v/>
      </c>
      <c r="F10" s="11" t="str">
        <f t="shared" si="12"/>
        <v/>
      </c>
      <c r="G10" s="11" t="str">
        <f t="shared" si="13"/>
        <v/>
      </c>
      <c r="H10" s="13" t="str">
        <f t="shared" ref="H10" si="23">IF(G10="","",(IF($C10=0,0,$C10)))</f>
        <v/>
      </c>
      <c r="I10" s="13" t="str">
        <f t="shared" ref="I10" si="24">IF(H10="","",(IF($C10=0,0,$C10)))</f>
        <v/>
      </c>
      <c r="J10" s="13" t="str">
        <f t="shared" ref="J10" si="25">IF(I10="","",(IF($C10=0,0,$C10)))</f>
        <v/>
      </c>
      <c r="K10" s="13" t="str">
        <f t="shared" ref="K10" si="26">IF(J10="","",(IF($C10=0,0,$C10)))</f>
        <v/>
      </c>
      <c r="L10" s="13" t="str">
        <f t="shared" ref="L10" si="27">IF(K10="","",(IF($C10=0,0,$C10)))</f>
        <v/>
      </c>
      <c r="M10" s="13" t="str">
        <f t="shared" ref="M10" si="28">IF(L10="","",(IF($C10=0,0,$C10)))</f>
        <v/>
      </c>
      <c r="N10" s="13" t="str">
        <f t="shared" ref="N10" si="29">IF(M10="","",(IF($C10=0,0,$C10)))</f>
        <v/>
      </c>
      <c r="O10" s="13" t="str">
        <f t="shared" ref="O10" si="30">IF(N10="","",(IF($C10=0,0,$C10)))</f>
        <v/>
      </c>
      <c r="P10" s="13" t="str">
        <f t="shared" ref="P10" si="31">IF(O10="","",(IF($C10=0,0,$C10)))</f>
        <v/>
      </c>
      <c r="Q10" s="13" t="str">
        <f t="shared" ref="Q10" si="32">IF(P10="","",(IF($C10=0,0,$C10)))</f>
        <v/>
      </c>
      <c r="R10" s="13" t="str">
        <f t="shared" ref="R10" si="33">IF(Q10="","",(IF($C10=0,0,$C10)))</f>
        <v/>
      </c>
      <c r="S10" s="13" t="str">
        <f t="shared" ref="S10" si="34">IF(R10="","",(IF($C10=0,0,$C10)))</f>
        <v/>
      </c>
    </row>
    <row r="11" spans="1:19" x14ac:dyDescent="0.25">
      <c r="A11" s="51" t="s">
        <v>96</v>
      </c>
      <c r="B11" s="51"/>
      <c r="C11" s="52">
        <v>29.711538000000001</v>
      </c>
      <c r="D11" s="6"/>
      <c r="E11" s="10" t="str">
        <f t="shared" ref="E11" si="35">IF(B11="","","Other - Avg Hourly Rate")</f>
        <v/>
      </c>
      <c r="F11" s="11" t="str">
        <f t="shared" ref="F11" si="36">IF(E11="","",$E$5)</f>
        <v/>
      </c>
      <c r="G11" s="11" t="str">
        <f t="shared" ref="G11" si="37">IF(E11="","",A11)</f>
        <v/>
      </c>
      <c r="H11" s="12" t="str">
        <f t="shared" ref="H11" si="38">IF(G11="","",(IF(C11=0,0,C11)*$G$4*$H$4*$I$4*$J$4))</f>
        <v/>
      </c>
      <c r="I11" s="12" t="str">
        <f t="shared" ref="I11" si="39">IF(H11="","",(+H11))</f>
        <v/>
      </c>
      <c r="J11" s="12" t="str">
        <f t="shared" ref="J11" si="40">IF(I11="","",(+I11*$J$6))</f>
        <v/>
      </c>
      <c r="K11" s="12" t="str">
        <f t="shared" ref="K11" si="41">IF(J11="","",+J11)</f>
        <v/>
      </c>
      <c r="L11" s="12" t="str">
        <f t="shared" ref="L11" si="42">IF(K11="","",+K11)</f>
        <v/>
      </c>
      <c r="M11" s="12" t="str">
        <f t="shared" ref="M11" si="43">IF(L11="","",+L11)</f>
        <v/>
      </c>
      <c r="N11" s="12" t="str">
        <f t="shared" ref="N11" si="44">IF(M11="","",+M11)</f>
        <v/>
      </c>
      <c r="O11" s="12" t="str">
        <f t="shared" ref="O11" si="45">IF(N11="","",+N11)</f>
        <v/>
      </c>
      <c r="P11" s="12" t="str">
        <f t="shared" ref="P11" si="46">IF(O11="","",+O11)</f>
        <v/>
      </c>
      <c r="Q11" s="12" t="str">
        <f t="shared" ref="Q11" si="47">IF(P11="","",+P11)</f>
        <v/>
      </c>
      <c r="R11" s="12" t="str">
        <f t="shared" ref="R11" si="48">IF(Q11="","",+Q11)</f>
        <v/>
      </c>
      <c r="S11" s="12" t="str">
        <f t="shared" ref="S11" si="49">IF(R11="","",+R11)</f>
        <v/>
      </c>
    </row>
  </sheetData>
  <autoFilter ref="E7:S11"/>
  <mergeCells count="4">
    <mergeCell ref="F3:F4"/>
    <mergeCell ref="L3:N3"/>
    <mergeCell ref="A1:C1"/>
    <mergeCell ref="H1:S1"/>
  </mergeCells>
  <pageMargins left="0.5" right="0.5" top="1" bottom="1.25" header="0.5" footer="0.5"/>
  <pageSetup scale="58" fitToHeight="0" orientation="landscape" r:id="rId1"/>
  <headerFooter scaleWithDoc="0">
    <oddFooter>&amp;R&amp;"Times New Roman,Bold"&amp;12Attachment 1 to Response to LGE PSC-2 Question No. 90(b)
Page &amp;P of &amp;N
K.Blake</oddFooter>
  </headerFooter>
  <ignoredErrors>
    <ignoredError sqref="F10:S11 F9:S9 E9:E11" 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S255"/>
  <sheetViews>
    <sheetView zoomScale="85" zoomScaleNormal="85" workbookViewId="0">
      <selection activeCell="B1" sqref="B1"/>
    </sheetView>
  </sheetViews>
  <sheetFormatPr defaultRowHeight="15" x14ac:dyDescent="0.25"/>
  <cols>
    <col min="1" max="1" width="24.85546875" style="2" bestFit="1" customWidth="1"/>
    <col min="2" max="2" width="19.85546875" style="2" customWidth="1"/>
    <col min="3" max="3" width="7.5703125" style="2" customWidth="1"/>
    <col min="4" max="4" width="14.42578125" style="2" bestFit="1" customWidth="1"/>
    <col min="5" max="5" width="23.7109375" style="2" bestFit="1" customWidth="1"/>
    <col min="6" max="6" width="10.5703125" style="2" customWidth="1"/>
    <col min="7" max="7" width="15.5703125" style="2" bestFit="1" customWidth="1"/>
    <col min="8" max="19" width="8.7109375" style="2" customWidth="1"/>
    <col min="20" max="20" width="1.7109375" style="2" customWidth="1"/>
    <col min="21" max="16384" width="9.140625" style="2"/>
  </cols>
  <sheetData>
    <row r="1" spans="1:19" x14ac:dyDescent="0.25">
      <c r="A1" s="62" t="s">
        <v>173</v>
      </c>
      <c r="B1" s="62"/>
      <c r="C1" s="62"/>
      <c r="H1" s="63" t="s">
        <v>174</v>
      </c>
      <c r="I1" s="64"/>
      <c r="J1" s="64"/>
      <c r="K1" s="64"/>
      <c r="L1" s="64"/>
      <c r="M1" s="64"/>
      <c r="N1" s="64"/>
      <c r="O1" s="64"/>
      <c r="P1" s="64"/>
      <c r="Q1" s="64"/>
      <c r="R1" s="64"/>
      <c r="S1" s="65"/>
    </row>
    <row r="2" spans="1:19" ht="15.75" thickBot="1" x14ac:dyDescent="0.3"/>
    <row r="3" spans="1:19" x14ac:dyDescent="0.25">
      <c r="A3" s="46" t="s">
        <v>87</v>
      </c>
      <c r="B3" s="46" t="s">
        <v>10</v>
      </c>
      <c r="D3" s="16" t="s">
        <v>102</v>
      </c>
      <c r="E3" s="16" t="s">
        <v>138</v>
      </c>
      <c r="F3" s="60" t="s">
        <v>126</v>
      </c>
      <c r="G3" s="5" t="s">
        <v>105</v>
      </c>
      <c r="H3" s="5" t="s">
        <v>106</v>
      </c>
      <c r="I3" s="5" t="s">
        <v>107</v>
      </c>
      <c r="J3" s="5" t="s">
        <v>108</v>
      </c>
      <c r="Q3" s="59" t="s">
        <v>136</v>
      </c>
      <c r="R3" s="59"/>
      <c r="S3" s="59"/>
    </row>
    <row r="4" spans="1:19" x14ac:dyDescent="0.25">
      <c r="A4" s="46" t="s">
        <v>0</v>
      </c>
      <c r="B4" s="46" t="s">
        <v>4</v>
      </c>
      <c r="C4" s="15" t="s">
        <v>137</v>
      </c>
      <c r="D4" s="17">
        <v>0</v>
      </c>
      <c r="E4" s="18">
        <v>2</v>
      </c>
      <c r="F4" s="61"/>
      <c r="G4" s="14">
        <v>1.03</v>
      </c>
      <c r="H4" s="14">
        <v>1</v>
      </c>
      <c r="I4" s="14">
        <v>1</v>
      </c>
      <c r="J4" s="14">
        <v>1</v>
      </c>
      <c r="P4" s="66" t="s">
        <v>175</v>
      </c>
      <c r="Q4" s="67"/>
      <c r="R4" s="67"/>
      <c r="S4" s="68"/>
    </row>
    <row r="5" spans="1:19" ht="15.75" thickBot="1" x14ac:dyDescent="0.3">
      <c r="A5" s="47" t="s">
        <v>1</v>
      </c>
      <c r="B5" s="47" t="s">
        <v>5</v>
      </c>
      <c r="D5" s="19">
        <f ca="1">YEAR(TODAY())</f>
        <v>2015</v>
      </c>
      <c r="E5" s="8">
        <f ca="1">D5+E4</f>
        <v>2017</v>
      </c>
    </row>
    <row r="6" spans="1:19" x14ac:dyDescent="0.25">
      <c r="J6" s="7">
        <v>1.03</v>
      </c>
      <c r="K6" s="2" t="s">
        <v>122</v>
      </c>
    </row>
    <row r="7" spans="1:19" x14ac:dyDescent="0.25">
      <c r="A7" s="48"/>
      <c r="B7" s="48"/>
      <c r="C7" s="48" t="s">
        <v>103</v>
      </c>
      <c r="E7" s="3" t="s">
        <v>100</v>
      </c>
      <c r="F7" s="3" t="s">
        <v>101</v>
      </c>
      <c r="G7" s="3" t="s">
        <v>104</v>
      </c>
      <c r="H7" s="3" t="s">
        <v>109</v>
      </c>
      <c r="I7" s="3" t="s">
        <v>110</v>
      </c>
      <c r="J7" s="3" t="s">
        <v>111</v>
      </c>
      <c r="K7" s="3" t="s">
        <v>112</v>
      </c>
      <c r="L7" s="3" t="s">
        <v>113</v>
      </c>
      <c r="M7" s="3" t="s">
        <v>114</v>
      </c>
      <c r="N7" s="3" t="s">
        <v>115</v>
      </c>
      <c r="O7" s="3" t="s">
        <v>116</v>
      </c>
      <c r="P7" s="3" t="s">
        <v>117</v>
      </c>
      <c r="Q7" s="3" t="s">
        <v>118</v>
      </c>
      <c r="R7" s="3" t="s">
        <v>119</v>
      </c>
      <c r="S7" s="3" t="s">
        <v>120</v>
      </c>
    </row>
    <row r="8" spans="1:19" x14ac:dyDescent="0.25">
      <c r="A8" s="2" t="s">
        <v>9</v>
      </c>
      <c r="B8" s="9" t="s">
        <v>93</v>
      </c>
      <c r="C8" s="4">
        <v>1</v>
      </c>
      <c r="E8" s="11" t="str">
        <f>IF(B8="","",(IF($B8&lt;&gt;0,"Exempt - Headcount")))</f>
        <v>Exempt - Headcount</v>
      </c>
      <c r="F8" s="40">
        <f ca="1">IF(E8="","",$E$5)</f>
        <v>2017</v>
      </c>
      <c r="G8" s="40" t="str">
        <f>IF(E8="","",A8)</f>
        <v>001295</v>
      </c>
      <c r="H8" s="41">
        <f>IF(G8="","",(IF($C8=0,0,$C8)))</f>
        <v>1</v>
      </c>
      <c r="I8" s="41">
        <f t="shared" ref="I8" si="0">IF(H8="","",(IF($C8=0,0,$C8)))</f>
        <v>1</v>
      </c>
      <c r="J8" s="41">
        <f t="shared" ref="J8" si="1">IF(I8="","",(IF($C8=0,0,$C8)))</f>
        <v>1</v>
      </c>
      <c r="K8" s="41">
        <f t="shared" ref="K8" si="2">IF(J8="","",(IF($C8=0,0,$C8)))</f>
        <v>1</v>
      </c>
      <c r="L8" s="41">
        <f t="shared" ref="L8" si="3">IF(K8="","",(IF($C8=0,0,$C8)))</f>
        <v>1</v>
      </c>
      <c r="M8" s="41">
        <f t="shared" ref="M8" si="4">IF(L8="","",(IF($C8=0,0,$C8)))</f>
        <v>1</v>
      </c>
      <c r="N8" s="41">
        <f t="shared" ref="N8" si="5">IF(M8="","",(IF($C8=0,0,$C8)))</f>
        <v>1</v>
      </c>
      <c r="O8" s="41">
        <f t="shared" ref="O8" si="6">IF(N8="","",(IF($C8=0,0,$C8)))</f>
        <v>1</v>
      </c>
      <c r="P8" s="41">
        <f t="shared" ref="P8" si="7">IF(O8="","",(IF($C8=0,0,$C8)))</f>
        <v>1</v>
      </c>
      <c r="Q8" s="41">
        <f t="shared" ref="Q8" si="8">IF(P8="","",(IF($C8=0,0,$C8)))</f>
        <v>1</v>
      </c>
      <c r="R8" s="41">
        <f t="shared" ref="R8" si="9">IF(Q8="","",(IF($C8=0,0,$C8)))</f>
        <v>1</v>
      </c>
      <c r="S8" s="41">
        <f t="shared" ref="S8" si="10">IF(R8="","",(IF($C8=0,0,$C8)))</f>
        <v>1</v>
      </c>
    </row>
    <row r="9" spans="1:19" x14ac:dyDescent="0.25">
      <c r="A9" s="2" t="s">
        <v>9</v>
      </c>
      <c r="B9" s="6" t="s">
        <v>92</v>
      </c>
      <c r="C9" s="4">
        <v>44.9375</v>
      </c>
      <c r="E9" s="10" t="str">
        <f>IF(B9="","",(IF($B9&lt;&gt;0,"Exempt - Avg Hourly Rate")))</f>
        <v>Exempt - Avg Hourly Rate</v>
      </c>
      <c r="F9" s="40">
        <f t="shared" ref="F9:F11" ca="1" si="11">IF(E9="","",$E$5)</f>
        <v>2017</v>
      </c>
      <c r="G9" s="40" t="str">
        <f t="shared" ref="G9:G11" si="12">IF(E9="","",A9)</f>
        <v>001295</v>
      </c>
      <c r="H9" s="42">
        <f t="shared" ref="H9" si="13">IF(G9="","",(IF(C9=0,0,C9)*$G$4*$H$4*$I$4*$J$4))</f>
        <v>46.285625000000003</v>
      </c>
      <c r="I9" s="42">
        <f t="shared" ref="I9" si="14">IF(H9="","",(+H9))</f>
        <v>46.285625000000003</v>
      </c>
      <c r="J9" s="42">
        <f t="shared" ref="J9" si="15">IF(I9="","",(+I9*$J$6))</f>
        <v>47.674193750000008</v>
      </c>
      <c r="K9" s="42">
        <f t="shared" ref="K9" si="16">IF(J9="","",+J9)</f>
        <v>47.674193750000008</v>
      </c>
      <c r="L9" s="42">
        <f t="shared" ref="L9" si="17">IF(K9="","",+K9)</f>
        <v>47.674193750000008</v>
      </c>
      <c r="M9" s="42">
        <f t="shared" ref="M9" si="18">IF(L9="","",+L9)</f>
        <v>47.674193750000008</v>
      </c>
      <c r="N9" s="42">
        <f t="shared" ref="N9" si="19">IF(M9="","",+M9)</f>
        <v>47.674193750000008</v>
      </c>
      <c r="O9" s="42">
        <f t="shared" ref="O9" si="20">IF(N9="","",+N9)</f>
        <v>47.674193750000008</v>
      </c>
      <c r="P9" s="42">
        <f t="shared" ref="P9" si="21">IF(O9="","",+O9)</f>
        <v>47.674193750000008</v>
      </c>
      <c r="Q9" s="42">
        <f t="shared" ref="Q9" si="22">IF(P9="","",+P9)</f>
        <v>47.674193750000008</v>
      </c>
      <c r="R9" s="42">
        <f t="shared" ref="R9" si="23">IF(Q9="","",+Q9)</f>
        <v>47.674193750000008</v>
      </c>
      <c r="S9" s="42">
        <f t="shared" ref="S9" si="24">IF(R9="","",+R9)</f>
        <v>47.674193750000008</v>
      </c>
    </row>
    <row r="10" spans="1:19" x14ac:dyDescent="0.25">
      <c r="A10" s="2" t="s">
        <v>9</v>
      </c>
      <c r="B10" s="53" t="s">
        <v>127</v>
      </c>
      <c r="C10" s="4">
        <v>200</v>
      </c>
      <c r="D10" s="34"/>
      <c r="E10" s="10" t="str">
        <f>IF(B10="","",(IF($B10&lt;&gt;0,"Exempt - Vacation Hours")))</f>
        <v>Exempt - Vacation Hours</v>
      </c>
      <c r="F10" s="40">
        <f t="shared" ca="1" si="11"/>
        <v>2017</v>
      </c>
      <c r="G10" s="40" t="str">
        <f t="shared" si="12"/>
        <v>001295</v>
      </c>
      <c r="H10" s="43">
        <f>IF(G10="","",($C10*'VACSICK EST'!C$50))</f>
        <v>8.4637065748272864</v>
      </c>
      <c r="I10" s="43">
        <f>IF(H10="","",($C10*'VACSICK EST'!D$50))</f>
        <v>9.019186694810994</v>
      </c>
      <c r="J10" s="43">
        <f>IF(I10="","",($C10*'VACSICK EST'!E$50))</f>
        <v>9.5746668147946981</v>
      </c>
      <c r="K10" s="43">
        <f>IF(J10="","",($C10*'VACSICK EST'!F$50))</f>
        <v>13.920084926738344</v>
      </c>
      <c r="L10" s="43">
        <f>IF(K10="","",($C10*'VACSICK EST'!G$50))</f>
        <v>17.388585089267714</v>
      </c>
      <c r="M10" s="43">
        <f>IF(L10="","",($C10*'VACSICK EST'!H$50))</f>
        <v>19.643752083050451</v>
      </c>
      <c r="N10" s="43">
        <f>IF(M10="","",($C10*'VACSICK EST'!I$50))</f>
        <v>22.73436117728868</v>
      </c>
      <c r="O10" s="43">
        <f>IF(N10="","",($C10*'VACSICK EST'!J$50))</f>
        <v>15.390831697752979</v>
      </c>
      <c r="P10" s="43">
        <f>IF(O10="","",($C10*'VACSICK EST'!K$50))</f>
        <v>13.703818000024686</v>
      </c>
      <c r="Q10" s="43">
        <f>IF(P10="","",($C10*'VACSICK EST'!L$50))</f>
        <v>18.087749400287205</v>
      </c>
      <c r="R10" s="43">
        <f>IF(Q10="","",($C10*'VACSICK EST'!M$50))</f>
        <v>17.34151329243354</v>
      </c>
      <c r="S10" s="43">
        <f>IF(R10="","",($C10*'VACSICK EST'!N$50))</f>
        <v>34.731744248723423</v>
      </c>
    </row>
    <row r="11" spans="1:19" x14ac:dyDescent="0.25">
      <c r="A11" s="2" t="s">
        <v>9</v>
      </c>
      <c r="B11" s="9" t="s">
        <v>95</v>
      </c>
      <c r="C11" s="4">
        <v>40</v>
      </c>
      <c r="D11" s="6"/>
      <c r="E11" s="10" t="str">
        <f>IF(B11="","",(IF($B11&lt;&gt;0,"Exempt - Sick Time Hours")))</f>
        <v>Exempt - Sick Time Hours</v>
      </c>
      <c r="F11" s="40">
        <f t="shared" ca="1" si="11"/>
        <v>2017</v>
      </c>
      <c r="G11" s="40" t="str">
        <f t="shared" si="12"/>
        <v>001295</v>
      </c>
      <c r="H11" s="43">
        <f>IF(G11="","",($C11*'VACSICK EST'!C$30))</f>
        <v>5.0206297898724825</v>
      </c>
      <c r="I11" s="43">
        <f>IF(H11="","",($C11*'VACSICK EST'!D$30))</f>
        <v>4.3254628595396252</v>
      </c>
      <c r="J11" s="43">
        <f>IF(I11="","",($C11*'VACSICK EST'!E$30))</f>
        <v>3.9866328079765485</v>
      </c>
      <c r="K11" s="43">
        <f>IF(J11="","",($C11*'VACSICK EST'!F$30))</f>
        <v>3.5312729378188501</v>
      </c>
      <c r="L11" s="43">
        <f>IF(K11="","",($C11*'VACSICK EST'!G$30))</f>
        <v>2.9281992131045897</v>
      </c>
      <c r="M11" s="43">
        <f>IF(L11="","",($C11*'VACSICK EST'!H$30))</f>
        <v>2.7179349238407422</v>
      </c>
      <c r="N11" s="43">
        <f>IF(M11="","",($C11*'VACSICK EST'!I$30))</f>
        <v>2.9145220043493527</v>
      </c>
      <c r="O11" s="43">
        <f>IF(N11="","",($C11*'VACSICK EST'!J$30))</f>
        <v>3.1324455305161325</v>
      </c>
      <c r="P11" s="43">
        <f>IF(O11="","",($C11*'VACSICK EST'!K$30))</f>
        <v>2.8900853913733289</v>
      </c>
      <c r="Q11" s="43">
        <f>IF(P11="","",($C11*'VACSICK EST'!L$30))</f>
        <v>2.8559835508769371</v>
      </c>
      <c r="R11" s="43">
        <f>IF(Q11="","",($C11*'VACSICK EST'!M$30))</f>
        <v>2.6623142749027777</v>
      </c>
      <c r="S11" s="43">
        <f>IF(R11="","",($C11*'VACSICK EST'!N$30))</f>
        <v>3.0345167158286337</v>
      </c>
    </row>
    <row r="12" spans="1:19" x14ac:dyDescent="0.25">
      <c r="A12" s="2" t="s">
        <v>11</v>
      </c>
      <c r="B12" s="9" t="s">
        <v>93</v>
      </c>
      <c r="C12" s="4">
        <v>1</v>
      </c>
      <c r="E12" s="11" t="str">
        <f t="shared" ref="E12" si="25">IF(B12="","",(IF($B12&lt;&gt;0,"Exempt - Headcount")))</f>
        <v>Exempt - Headcount</v>
      </c>
      <c r="F12" s="40">
        <f ca="1">IF(E12="","",$E$5)</f>
        <v>2017</v>
      </c>
      <c r="G12" s="40" t="str">
        <f>IF(E12="","",A12)</f>
        <v>001320</v>
      </c>
      <c r="H12" s="41">
        <f>IF(G12="","",(IF($C12=0,0,$C12)))</f>
        <v>1</v>
      </c>
      <c r="I12" s="41">
        <f t="shared" ref="I12" si="26">IF(H12="","",(IF($C12=0,0,$C12)))</f>
        <v>1</v>
      </c>
      <c r="J12" s="41">
        <f t="shared" ref="J12" si="27">IF(I12="","",(IF($C12=0,0,$C12)))</f>
        <v>1</v>
      </c>
      <c r="K12" s="41">
        <f t="shared" ref="K12" si="28">IF(J12="","",(IF($C12=0,0,$C12)))</f>
        <v>1</v>
      </c>
      <c r="L12" s="41">
        <f t="shared" ref="L12" si="29">IF(K12="","",(IF($C12=0,0,$C12)))</f>
        <v>1</v>
      </c>
      <c r="M12" s="41">
        <f t="shared" ref="M12" si="30">IF(L12="","",(IF($C12=0,0,$C12)))</f>
        <v>1</v>
      </c>
      <c r="N12" s="41">
        <f t="shared" ref="N12" si="31">IF(M12="","",(IF($C12=0,0,$C12)))</f>
        <v>1</v>
      </c>
      <c r="O12" s="41">
        <f t="shared" ref="O12" si="32">IF(N12="","",(IF($C12=0,0,$C12)))</f>
        <v>1</v>
      </c>
      <c r="P12" s="41">
        <f t="shared" ref="P12" si="33">IF(O12="","",(IF($C12=0,0,$C12)))</f>
        <v>1</v>
      </c>
      <c r="Q12" s="41">
        <f t="shared" ref="Q12" si="34">IF(P12="","",(IF($C12=0,0,$C12)))</f>
        <v>1</v>
      </c>
      <c r="R12" s="41">
        <f t="shared" ref="R12" si="35">IF(Q12="","",(IF($C12=0,0,$C12)))</f>
        <v>1</v>
      </c>
      <c r="S12" s="41">
        <f t="shared" ref="S12" si="36">IF(R12="","",(IF($C12=0,0,$C12)))</f>
        <v>1</v>
      </c>
    </row>
    <row r="13" spans="1:19" x14ac:dyDescent="0.25">
      <c r="A13" s="2" t="s">
        <v>11</v>
      </c>
      <c r="B13" s="6" t="s">
        <v>92</v>
      </c>
      <c r="C13" s="4">
        <v>33.711537999999997</v>
      </c>
      <c r="E13" s="10" t="str">
        <f t="shared" ref="E13" si="37">IF(B13="","",(IF($B13&lt;&gt;0,"Exempt - Avg Hourly Rate")))</f>
        <v>Exempt - Avg Hourly Rate</v>
      </c>
      <c r="F13" s="40">
        <f t="shared" ref="F13:F20" ca="1" si="38">IF(E13="","",$E$5)</f>
        <v>2017</v>
      </c>
      <c r="G13" s="40" t="str">
        <f t="shared" ref="G13:G20" si="39">IF(E13="","",A13)</f>
        <v>001320</v>
      </c>
      <c r="H13" s="42">
        <f t="shared" ref="H13" si="40">IF(G13="","",(IF(C13=0,0,C13)*$G$4*$H$4*$I$4*$J$4))</f>
        <v>34.722884139999998</v>
      </c>
      <c r="I13" s="42">
        <f t="shared" ref="I13" si="41">IF(H13="","",(+H13))</f>
        <v>34.722884139999998</v>
      </c>
      <c r="J13" s="42">
        <f t="shared" ref="J13" si="42">IF(I13="","",(+I13*$J$6))</f>
        <v>35.764570664200001</v>
      </c>
      <c r="K13" s="42">
        <f t="shared" ref="K13" si="43">IF(J13="","",+J13)</f>
        <v>35.764570664200001</v>
      </c>
      <c r="L13" s="42">
        <f t="shared" ref="L13" si="44">IF(K13="","",+K13)</f>
        <v>35.764570664200001</v>
      </c>
      <c r="M13" s="42">
        <f t="shared" ref="M13" si="45">IF(L13="","",+L13)</f>
        <v>35.764570664200001</v>
      </c>
      <c r="N13" s="42">
        <f t="shared" ref="N13" si="46">IF(M13="","",+M13)</f>
        <v>35.764570664200001</v>
      </c>
      <c r="O13" s="42">
        <f t="shared" ref="O13" si="47">IF(N13="","",+N13)</f>
        <v>35.764570664200001</v>
      </c>
      <c r="P13" s="42">
        <f t="shared" ref="P13" si="48">IF(O13="","",+O13)</f>
        <v>35.764570664200001</v>
      </c>
      <c r="Q13" s="42">
        <f t="shared" ref="Q13" si="49">IF(P13="","",+P13)</f>
        <v>35.764570664200001</v>
      </c>
      <c r="R13" s="42">
        <f t="shared" ref="R13" si="50">IF(Q13="","",+Q13)</f>
        <v>35.764570664200001</v>
      </c>
      <c r="S13" s="42">
        <f t="shared" ref="S13" si="51">IF(R13="","",+R13)</f>
        <v>35.764570664200001</v>
      </c>
    </row>
    <row r="14" spans="1:19" x14ac:dyDescent="0.25">
      <c r="A14" s="2" t="s">
        <v>11</v>
      </c>
      <c r="B14" s="9" t="s">
        <v>127</v>
      </c>
      <c r="C14" s="4">
        <v>200</v>
      </c>
      <c r="E14" s="10" t="str">
        <f t="shared" ref="E14" si="52">IF(B14="","",(IF($B14&lt;&gt;0,"Exempt - Vacation Hours")))</f>
        <v>Exempt - Vacation Hours</v>
      </c>
      <c r="F14" s="40">
        <f t="shared" ca="1" si="38"/>
        <v>2017</v>
      </c>
      <c r="G14" s="40" t="str">
        <f t="shared" si="39"/>
        <v>001320</v>
      </c>
      <c r="H14" s="43">
        <f>IF(G14="","",($C14*'VACSICK EST'!C$50))</f>
        <v>8.4637065748272864</v>
      </c>
      <c r="I14" s="43">
        <f>IF(H14="","",($C14*'VACSICK EST'!D$50))</f>
        <v>9.019186694810994</v>
      </c>
      <c r="J14" s="43">
        <f>IF(I14="","",($C14*'VACSICK EST'!E$50))</f>
        <v>9.5746668147946981</v>
      </c>
      <c r="K14" s="43">
        <f>IF(J14="","",($C14*'VACSICK EST'!F$50))</f>
        <v>13.920084926738344</v>
      </c>
      <c r="L14" s="43">
        <f>IF(K14="","",($C14*'VACSICK EST'!G$50))</f>
        <v>17.388585089267714</v>
      </c>
      <c r="M14" s="43">
        <f>IF(L14="","",($C14*'VACSICK EST'!H$50))</f>
        <v>19.643752083050451</v>
      </c>
      <c r="N14" s="43">
        <f>IF(M14="","",($C14*'VACSICK EST'!I$50))</f>
        <v>22.73436117728868</v>
      </c>
      <c r="O14" s="43">
        <f>IF(N14="","",($C14*'VACSICK EST'!J$50))</f>
        <v>15.390831697752979</v>
      </c>
      <c r="P14" s="43">
        <f>IF(O14="","",($C14*'VACSICK EST'!K$50))</f>
        <v>13.703818000024686</v>
      </c>
      <c r="Q14" s="43">
        <f>IF(P14="","",($C14*'VACSICK EST'!L$50))</f>
        <v>18.087749400287205</v>
      </c>
      <c r="R14" s="43">
        <f>IF(Q14="","",($C14*'VACSICK EST'!M$50))</f>
        <v>17.34151329243354</v>
      </c>
      <c r="S14" s="43">
        <f>IF(R14="","",($C14*'VACSICK EST'!N$50))</f>
        <v>34.731744248723423</v>
      </c>
    </row>
    <row r="15" spans="1:19" x14ac:dyDescent="0.25">
      <c r="A15" s="2" t="s">
        <v>11</v>
      </c>
      <c r="B15" s="9" t="s">
        <v>95</v>
      </c>
      <c r="C15" s="4">
        <v>40</v>
      </c>
      <c r="E15" s="10" t="str">
        <f t="shared" ref="E15" si="53">IF(B15="","",(IF($B15&lt;&gt;0,"Exempt - Sick Time Hours")))</f>
        <v>Exempt - Sick Time Hours</v>
      </c>
      <c r="F15" s="40">
        <f t="shared" ca="1" si="38"/>
        <v>2017</v>
      </c>
      <c r="G15" s="40" t="str">
        <f t="shared" si="39"/>
        <v>001320</v>
      </c>
      <c r="H15" s="43">
        <f>IF(G15="","",($C15*'VACSICK EST'!C$30))</f>
        <v>5.0206297898724825</v>
      </c>
      <c r="I15" s="43">
        <f>IF(H15="","",($C15*'VACSICK EST'!D$30))</f>
        <v>4.3254628595396252</v>
      </c>
      <c r="J15" s="43">
        <f>IF(I15="","",($C15*'VACSICK EST'!E$30))</f>
        <v>3.9866328079765485</v>
      </c>
      <c r="K15" s="43">
        <f>IF(J15="","",($C15*'VACSICK EST'!F$30))</f>
        <v>3.5312729378188501</v>
      </c>
      <c r="L15" s="43">
        <f>IF(K15="","",($C15*'VACSICK EST'!G$30))</f>
        <v>2.9281992131045897</v>
      </c>
      <c r="M15" s="43">
        <f>IF(L15="","",($C15*'VACSICK EST'!H$30))</f>
        <v>2.7179349238407422</v>
      </c>
      <c r="N15" s="43">
        <f>IF(M15="","",($C15*'VACSICK EST'!I$30))</f>
        <v>2.9145220043493527</v>
      </c>
      <c r="O15" s="43">
        <f>IF(N15="","",($C15*'VACSICK EST'!J$30))</f>
        <v>3.1324455305161325</v>
      </c>
      <c r="P15" s="43">
        <f>IF(O15="","",($C15*'VACSICK EST'!K$30))</f>
        <v>2.8900853913733289</v>
      </c>
      <c r="Q15" s="43">
        <f>IF(P15="","",($C15*'VACSICK EST'!L$30))</f>
        <v>2.8559835508769371</v>
      </c>
      <c r="R15" s="43">
        <f>IF(Q15="","",($C15*'VACSICK EST'!M$30))</f>
        <v>2.6623142749027777</v>
      </c>
      <c r="S15" s="43">
        <f>IF(R15="","",($C15*'VACSICK EST'!N$30))</f>
        <v>3.0345167158286337</v>
      </c>
    </row>
    <row r="16" spans="1:19" x14ac:dyDescent="0.25">
      <c r="A16" s="2" t="s">
        <v>12</v>
      </c>
      <c r="B16" s="9" t="s">
        <v>93</v>
      </c>
      <c r="C16" s="4">
        <v>1</v>
      </c>
      <c r="E16" s="11" t="str">
        <f t="shared" ref="E16" si="54">IF(B16="","",(IF($B16&lt;&gt;0,"Exempt - Headcount")))</f>
        <v>Exempt - Headcount</v>
      </c>
      <c r="F16" s="40">
        <f t="shared" ca="1" si="38"/>
        <v>2017</v>
      </c>
      <c r="G16" s="40" t="str">
        <f t="shared" si="39"/>
        <v>001345</v>
      </c>
      <c r="H16" s="41">
        <f t="shared" ref="H16" si="55">IF(G16="","",(IF($C16=0,0,$C16)))</f>
        <v>1</v>
      </c>
      <c r="I16" s="41">
        <f t="shared" ref="I16" si="56">IF(H16="","",(IF($C16=0,0,$C16)))</f>
        <v>1</v>
      </c>
      <c r="J16" s="41">
        <f t="shared" ref="J16" si="57">IF(I16="","",(IF($C16=0,0,$C16)))</f>
        <v>1</v>
      </c>
      <c r="K16" s="41">
        <f t="shared" ref="K16" si="58">IF(J16="","",(IF($C16=0,0,$C16)))</f>
        <v>1</v>
      </c>
      <c r="L16" s="41">
        <f t="shared" ref="L16" si="59">IF(K16="","",(IF($C16=0,0,$C16)))</f>
        <v>1</v>
      </c>
      <c r="M16" s="41">
        <f t="shared" ref="M16" si="60">IF(L16="","",(IF($C16=0,0,$C16)))</f>
        <v>1</v>
      </c>
      <c r="N16" s="41">
        <f t="shared" ref="N16" si="61">IF(M16="","",(IF($C16=0,0,$C16)))</f>
        <v>1</v>
      </c>
      <c r="O16" s="41">
        <f t="shared" ref="O16" si="62">IF(N16="","",(IF($C16=0,0,$C16)))</f>
        <v>1</v>
      </c>
      <c r="P16" s="41">
        <f t="shared" ref="P16" si="63">IF(O16="","",(IF($C16=0,0,$C16)))</f>
        <v>1</v>
      </c>
      <c r="Q16" s="41">
        <f t="shared" ref="Q16" si="64">IF(P16="","",(IF($C16=0,0,$C16)))</f>
        <v>1</v>
      </c>
      <c r="R16" s="41">
        <f t="shared" ref="R16" si="65">IF(Q16="","",(IF($C16=0,0,$C16)))</f>
        <v>1</v>
      </c>
      <c r="S16" s="41">
        <f t="shared" ref="S16" si="66">IF(R16="","",(IF($C16=0,0,$C16)))</f>
        <v>1</v>
      </c>
    </row>
    <row r="17" spans="1:19" x14ac:dyDescent="0.25">
      <c r="A17" s="2" t="s">
        <v>12</v>
      </c>
      <c r="B17" s="6" t="s">
        <v>92</v>
      </c>
      <c r="C17" s="4">
        <v>44.956730999999998</v>
      </c>
      <c r="E17" s="10" t="str">
        <f t="shared" ref="E17" si="67">IF(B17="","",(IF($B17&lt;&gt;0,"Exempt - Avg Hourly Rate")))</f>
        <v>Exempt - Avg Hourly Rate</v>
      </c>
      <c r="F17" s="40">
        <f t="shared" ca="1" si="38"/>
        <v>2017</v>
      </c>
      <c r="G17" s="40" t="str">
        <f t="shared" si="39"/>
        <v>001345</v>
      </c>
      <c r="H17" s="42">
        <f t="shared" ref="H17" si="68">IF(G17="","",(IF(C17=0,0,C17)*$G$4*$H$4*$I$4*$J$4))</f>
        <v>46.305432930000002</v>
      </c>
      <c r="I17" s="42">
        <f t="shared" ref="I17" si="69">IF(H17="","",(+H17))</f>
        <v>46.305432930000002</v>
      </c>
      <c r="J17" s="42">
        <f t="shared" ref="J17" si="70">IF(I17="","",(+I17*$J$6))</f>
        <v>47.694595917900003</v>
      </c>
      <c r="K17" s="42">
        <f t="shared" ref="K17" si="71">IF(J17="","",+J17)</f>
        <v>47.694595917900003</v>
      </c>
      <c r="L17" s="42">
        <f t="shared" ref="L17" si="72">IF(K17="","",+K17)</f>
        <v>47.694595917900003</v>
      </c>
      <c r="M17" s="42">
        <f t="shared" ref="M17" si="73">IF(L17="","",+L17)</f>
        <v>47.694595917900003</v>
      </c>
      <c r="N17" s="42">
        <f t="shared" ref="N17" si="74">IF(M17="","",+M17)</f>
        <v>47.694595917900003</v>
      </c>
      <c r="O17" s="42">
        <f t="shared" ref="O17" si="75">IF(N17="","",+N17)</f>
        <v>47.694595917900003</v>
      </c>
      <c r="P17" s="42">
        <f t="shared" ref="P17" si="76">IF(O17="","",+O17)</f>
        <v>47.694595917900003</v>
      </c>
      <c r="Q17" s="42">
        <f t="shared" ref="Q17" si="77">IF(P17="","",+P17)</f>
        <v>47.694595917900003</v>
      </c>
      <c r="R17" s="42">
        <f t="shared" ref="R17" si="78">IF(Q17="","",+Q17)</f>
        <v>47.694595917900003</v>
      </c>
      <c r="S17" s="42">
        <f t="shared" ref="S17" si="79">IF(R17="","",+R17)</f>
        <v>47.694595917900003</v>
      </c>
    </row>
    <row r="18" spans="1:19" x14ac:dyDescent="0.25">
      <c r="A18" s="2" t="s">
        <v>12</v>
      </c>
      <c r="B18" s="9" t="s">
        <v>127</v>
      </c>
      <c r="C18" s="4">
        <v>200</v>
      </c>
      <c r="E18" s="10" t="str">
        <f t="shared" ref="E18" si="80">IF(B18="","",(IF($B18&lt;&gt;0,"Exempt - Vacation Hours")))</f>
        <v>Exempt - Vacation Hours</v>
      </c>
      <c r="F18" s="40">
        <f t="shared" ca="1" si="38"/>
        <v>2017</v>
      </c>
      <c r="G18" s="40" t="str">
        <f t="shared" si="39"/>
        <v>001345</v>
      </c>
      <c r="H18" s="43">
        <f>IF(G18="","",($C18*'VACSICK EST'!C$50))</f>
        <v>8.4637065748272864</v>
      </c>
      <c r="I18" s="43">
        <f>IF(H18="","",($C18*'VACSICK EST'!D$50))</f>
        <v>9.019186694810994</v>
      </c>
      <c r="J18" s="43">
        <f>IF(I18="","",($C18*'VACSICK EST'!E$50))</f>
        <v>9.5746668147946981</v>
      </c>
      <c r="K18" s="43">
        <f>IF(J18="","",($C18*'VACSICK EST'!F$50))</f>
        <v>13.920084926738344</v>
      </c>
      <c r="L18" s="43">
        <f>IF(K18="","",($C18*'VACSICK EST'!G$50))</f>
        <v>17.388585089267714</v>
      </c>
      <c r="M18" s="43">
        <f>IF(L18="","",($C18*'VACSICK EST'!H$50))</f>
        <v>19.643752083050451</v>
      </c>
      <c r="N18" s="43">
        <f>IF(M18="","",($C18*'VACSICK EST'!I$50))</f>
        <v>22.73436117728868</v>
      </c>
      <c r="O18" s="43">
        <f>IF(N18="","",($C18*'VACSICK EST'!J$50))</f>
        <v>15.390831697752979</v>
      </c>
      <c r="P18" s="43">
        <f>IF(O18="","",($C18*'VACSICK EST'!K$50))</f>
        <v>13.703818000024686</v>
      </c>
      <c r="Q18" s="43">
        <f>IF(P18="","",($C18*'VACSICK EST'!L$50))</f>
        <v>18.087749400287205</v>
      </c>
      <c r="R18" s="43">
        <f>IF(Q18="","",($C18*'VACSICK EST'!M$50))</f>
        <v>17.34151329243354</v>
      </c>
      <c r="S18" s="43">
        <f>IF(R18="","",($C18*'VACSICK EST'!N$50))</f>
        <v>34.731744248723423</v>
      </c>
    </row>
    <row r="19" spans="1:19" x14ac:dyDescent="0.25">
      <c r="A19" s="2" t="s">
        <v>12</v>
      </c>
      <c r="B19" s="9" t="s">
        <v>95</v>
      </c>
      <c r="C19" s="4">
        <v>40</v>
      </c>
      <c r="E19" s="10" t="str">
        <f t="shared" ref="E19" si="81">IF(B19="","",(IF($B19&lt;&gt;0,"Exempt - Sick Time Hours")))</f>
        <v>Exempt - Sick Time Hours</v>
      </c>
      <c r="F19" s="40">
        <f t="shared" ca="1" si="38"/>
        <v>2017</v>
      </c>
      <c r="G19" s="40" t="str">
        <f t="shared" si="39"/>
        <v>001345</v>
      </c>
      <c r="H19" s="43">
        <f>IF(G19="","",($C19*'VACSICK EST'!C$30))</f>
        <v>5.0206297898724825</v>
      </c>
      <c r="I19" s="43">
        <f>IF(H19="","",($C19*'VACSICK EST'!D$30))</f>
        <v>4.3254628595396252</v>
      </c>
      <c r="J19" s="43">
        <f>IF(I19="","",($C19*'VACSICK EST'!E$30))</f>
        <v>3.9866328079765485</v>
      </c>
      <c r="K19" s="43">
        <f>IF(J19="","",($C19*'VACSICK EST'!F$30))</f>
        <v>3.5312729378188501</v>
      </c>
      <c r="L19" s="43">
        <f>IF(K19="","",($C19*'VACSICK EST'!G$30))</f>
        <v>2.9281992131045897</v>
      </c>
      <c r="M19" s="43">
        <f>IF(L19="","",($C19*'VACSICK EST'!H$30))</f>
        <v>2.7179349238407422</v>
      </c>
      <c r="N19" s="43">
        <f>IF(M19="","",($C19*'VACSICK EST'!I$30))</f>
        <v>2.9145220043493527</v>
      </c>
      <c r="O19" s="43">
        <f>IF(N19="","",($C19*'VACSICK EST'!J$30))</f>
        <v>3.1324455305161325</v>
      </c>
      <c r="P19" s="43">
        <f>IF(O19="","",($C19*'VACSICK EST'!K$30))</f>
        <v>2.8900853913733289</v>
      </c>
      <c r="Q19" s="43">
        <f>IF(P19="","",($C19*'VACSICK EST'!L$30))</f>
        <v>2.8559835508769371</v>
      </c>
      <c r="R19" s="43">
        <f>IF(Q19="","",($C19*'VACSICK EST'!M$30))</f>
        <v>2.6623142749027777</v>
      </c>
      <c r="S19" s="43">
        <f>IF(R19="","",($C19*'VACSICK EST'!N$30))</f>
        <v>3.0345167158286337</v>
      </c>
    </row>
    <row r="20" spans="1:19" x14ac:dyDescent="0.25">
      <c r="A20" s="2" t="s">
        <v>13</v>
      </c>
      <c r="B20" s="9" t="s">
        <v>93</v>
      </c>
      <c r="C20" s="4">
        <v>4</v>
      </c>
      <c r="E20" s="11" t="str">
        <f t="shared" ref="E20" si="82">IF(B20="","",(IF($B20&lt;&gt;0,"Exempt - Headcount")))</f>
        <v>Exempt - Headcount</v>
      </c>
      <c r="F20" s="40">
        <f t="shared" ca="1" si="38"/>
        <v>2017</v>
      </c>
      <c r="G20" s="40" t="str">
        <f t="shared" si="39"/>
        <v>002030</v>
      </c>
      <c r="H20" s="41">
        <f t="shared" ref="H20" si="83">IF(G20="","",(IF($C20=0,0,$C20)))</f>
        <v>4</v>
      </c>
      <c r="I20" s="41">
        <f t="shared" ref="I20" si="84">IF(H20="","",(IF($C20=0,0,$C20)))</f>
        <v>4</v>
      </c>
      <c r="J20" s="41">
        <f t="shared" ref="J20" si="85">IF(I20="","",(IF($C20=0,0,$C20)))</f>
        <v>4</v>
      </c>
      <c r="K20" s="41">
        <f t="shared" ref="K20" si="86">IF(J20="","",(IF($C20=0,0,$C20)))</f>
        <v>4</v>
      </c>
      <c r="L20" s="41">
        <f t="shared" ref="L20" si="87">IF(K20="","",(IF($C20=0,0,$C20)))</f>
        <v>4</v>
      </c>
      <c r="M20" s="41">
        <f t="shared" ref="M20" si="88">IF(L20="","",(IF($C20=0,0,$C20)))</f>
        <v>4</v>
      </c>
      <c r="N20" s="41">
        <f t="shared" ref="N20" si="89">IF(M20="","",(IF($C20=0,0,$C20)))</f>
        <v>4</v>
      </c>
      <c r="O20" s="41">
        <f t="shared" ref="O20" si="90">IF(N20="","",(IF($C20=0,0,$C20)))</f>
        <v>4</v>
      </c>
      <c r="P20" s="41">
        <f t="shared" ref="P20" si="91">IF(O20="","",(IF($C20=0,0,$C20)))</f>
        <v>4</v>
      </c>
      <c r="Q20" s="41">
        <f t="shared" ref="Q20" si="92">IF(P20="","",(IF($C20=0,0,$C20)))</f>
        <v>4</v>
      </c>
      <c r="R20" s="41">
        <f t="shared" ref="R20" si="93">IF(Q20="","",(IF($C20=0,0,$C20)))</f>
        <v>4</v>
      </c>
      <c r="S20" s="41">
        <f t="shared" ref="S20" si="94">IF(R20="","",(IF($C20=0,0,$C20)))</f>
        <v>4</v>
      </c>
    </row>
    <row r="21" spans="1:19" x14ac:dyDescent="0.25">
      <c r="A21" s="2" t="s">
        <v>13</v>
      </c>
      <c r="B21" s="6" t="s">
        <v>92</v>
      </c>
      <c r="C21" s="4">
        <v>57.116586749999996</v>
      </c>
      <c r="E21" s="10" t="str">
        <f t="shared" ref="E21" si="95">IF(B21="","",(IF($B21&lt;&gt;0,"Exempt - Avg Hourly Rate")))</f>
        <v>Exempt - Avg Hourly Rate</v>
      </c>
      <c r="F21" s="40">
        <f t="shared" ref="F21:F84" ca="1" si="96">IF(E21="","",$E$5)</f>
        <v>2017</v>
      </c>
      <c r="G21" s="40" t="str">
        <f t="shared" ref="G21:G84" si="97">IF(E21="","",A21)</f>
        <v>002030</v>
      </c>
      <c r="H21" s="42">
        <f t="shared" ref="H21" si="98">IF(G21="","",(IF(C21=0,0,C21)*$G$4*$H$4*$I$4*$J$4))</f>
        <v>58.830084352499995</v>
      </c>
      <c r="I21" s="42">
        <f t="shared" ref="I21" si="99">IF(H21="","",(+H21))</f>
        <v>58.830084352499995</v>
      </c>
      <c r="J21" s="42">
        <f t="shared" ref="J21" si="100">IF(I21="","",(+I21*$J$6))</f>
        <v>60.594986883074995</v>
      </c>
      <c r="K21" s="42">
        <f t="shared" ref="K21" si="101">IF(J21="","",+J21)</f>
        <v>60.594986883074995</v>
      </c>
      <c r="L21" s="42">
        <f t="shared" ref="L21" si="102">IF(K21="","",+K21)</f>
        <v>60.594986883074995</v>
      </c>
      <c r="M21" s="42">
        <f t="shared" ref="M21" si="103">IF(L21="","",+L21)</f>
        <v>60.594986883074995</v>
      </c>
      <c r="N21" s="42">
        <f t="shared" ref="N21" si="104">IF(M21="","",+M21)</f>
        <v>60.594986883074995</v>
      </c>
      <c r="O21" s="42">
        <f t="shared" ref="O21" si="105">IF(N21="","",+N21)</f>
        <v>60.594986883074995</v>
      </c>
      <c r="P21" s="42">
        <f t="shared" ref="P21" si="106">IF(O21="","",+O21)</f>
        <v>60.594986883074995</v>
      </c>
      <c r="Q21" s="42">
        <f t="shared" ref="Q21" si="107">IF(P21="","",+P21)</f>
        <v>60.594986883074995</v>
      </c>
      <c r="R21" s="42">
        <f t="shared" ref="R21" si="108">IF(Q21="","",+Q21)</f>
        <v>60.594986883074995</v>
      </c>
      <c r="S21" s="42">
        <f t="shared" ref="S21" si="109">IF(R21="","",+R21)</f>
        <v>60.594986883074995</v>
      </c>
    </row>
    <row r="22" spans="1:19" x14ac:dyDescent="0.25">
      <c r="A22" s="2" t="s">
        <v>13</v>
      </c>
      <c r="B22" s="9" t="s">
        <v>127</v>
      </c>
      <c r="C22" s="4">
        <v>560</v>
      </c>
      <c r="E22" s="10" t="str">
        <f t="shared" ref="E22" si="110">IF(B22="","",(IF($B22&lt;&gt;0,"Exempt - Vacation Hours")))</f>
        <v>Exempt - Vacation Hours</v>
      </c>
      <c r="F22" s="40">
        <f t="shared" ca="1" si="96"/>
        <v>2017</v>
      </c>
      <c r="G22" s="40" t="str">
        <f t="shared" si="97"/>
        <v>002030</v>
      </c>
      <c r="H22" s="43">
        <f>IF(G22="","",($C22*'VACSICK EST'!C$50))</f>
        <v>23.698378409516405</v>
      </c>
      <c r="I22" s="43">
        <f>IF(H22="","",($C22*'VACSICK EST'!D$50))</f>
        <v>25.253722745470782</v>
      </c>
      <c r="J22" s="43">
        <f>IF(I22="","",($C22*'VACSICK EST'!E$50))</f>
        <v>26.809067081425155</v>
      </c>
      <c r="K22" s="43">
        <f>IF(J22="","",($C22*'VACSICK EST'!F$50))</f>
        <v>38.976237794867359</v>
      </c>
      <c r="L22" s="43">
        <f>IF(K22="","",($C22*'VACSICK EST'!G$50))</f>
        <v>48.688038249949599</v>
      </c>
      <c r="M22" s="43">
        <f>IF(L22="","",($C22*'VACSICK EST'!H$50))</f>
        <v>55.00250583254126</v>
      </c>
      <c r="N22" s="43">
        <f>IF(M22="","",($C22*'VACSICK EST'!I$50))</f>
        <v>63.656211296408308</v>
      </c>
      <c r="O22" s="43">
        <f>IF(N22="","",($C22*'VACSICK EST'!J$50))</f>
        <v>43.094328753708346</v>
      </c>
      <c r="P22" s="43">
        <f>IF(O22="","",($C22*'VACSICK EST'!K$50))</f>
        <v>38.370690400069122</v>
      </c>
      <c r="Q22" s="43">
        <f>IF(P22="","",($C22*'VACSICK EST'!L$50))</f>
        <v>50.645698320804172</v>
      </c>
      <c r="R22" s="43">
        <f>IF(Q22="","",($C22*'VACSICK EST'!M$50))</f>
        <v>48.556237218813905</v>
      </c>
      <c r="S22" s="43">
        <f>IF(R22="","",($C22*'VACSICK EST'!N$50))</f>
        <v>97.248883896425582</v>
      </c>
    </row>
    <row r="23" spans="1:19" x14ac:dyDescent="0.25">
      <c r="A23" s="2" t="s">
        <v>13</v>
      </c>
      <c r="B23" s="9" t="s">
        <v>95</v>
      </c>
      <c r="C23" s="4">
        <v>160</v>
      </c>
      <c r="E23" s="10" t="str">
        <f t="shared" ref="E23" si="111">IF(B23="","",(IF($B23&lt;&gt;0,"Exempt - Sick Time Hours")))</f>
        <v>Exempt - Sick Time Hours</v>
      </c>
      <c r="F23" s="40">
        <f t="shared" ca="1" si="96"/>
        <v>2017</v>
      </c>
      <c r="G23" s="40" t="str">
        <f t="shared" si="97"/>
        <v>002030</v>
      </c>
      <c r="H23" s="43">
        <f>IF(G23="","",($C23*'VACSICK EST'!C$30))</f>
        <v>20.08251915948993</v>
      </c>
      <c r="I23" s="43">
        <f>IF(H23="","",($C23*'VACSICK EST'!D$30))</f>
        <v>17.301851438158501</v>
      </c>
      <c r="J23" s="43">
        <f>IF(I23="","",($C23*'VACSICK EST'!E$30))</f>
        <v>15.946531231906194</v>
      </c>
      <c r="K23" s="43">
        <f>IF(J23="","",($C23*'VACSICK EST'!F$30))</f>
        <v>14.1250917512754</v>
      </c>
      <c r="L23" s="43">
        <f>IF(K23="","",($C23*'VACSICK EST'!G$30))</f>
        <v>11.712796852418359</v>
      </c>
      <c r="M23" s="43">
        <f>IF(L23="","",($C23*'VACSICK EST'!H$30))</f>
        <v>10.871739695362969</v>
      </c>
      <c r="N23" s="43">
        <f>IF(M23="","",($C23*'VACSICK EST'!I$30))</f>
        <v>11.658088017397411</v>
      </c>
      <c r="O23" s="43">
        <f>IF(N23="","",($C23*'VACSICK EST'!J$30))</f>
        <v>12.52978212206453</v>
      </c>
      <c r="P23" s="43">
        <f>IF(O23="","",($C23*'VACSICK EST'!K$30))</f>
        <v>11.560341565493315</v>
      </c>
      <c r="Q23" s="43">
        <f>IF(P23="","",($C23*'VACSICK EST'!L$30))</f>
        <v>11.423934203507748</v>
      </c>
      <c r="R23" s="43">
        <f>IF(Q23="","",($C23*'VACSICK EST'!M$30))</f>
        <v>10.649257099611111</v>
      </c>
      <c r="S23" s="43">
        <f>IF(R23="","",($C23*'VACSICK EST'!N$30))</f>
        <v>12.138066863314535</v>
      </c>
    </row>
    <row r="24" spans="1:19" x14ac:dyDescent="0.25">
      <c r="A24" s="2" t="s">
        <v>16</v>
      </c>
      <c r="B24" s="9" t="s">
        <v>93</v>
      </c>
      <c r="C24" s="4">
        <v>1</v>
      </c>
      <c r="E24" s="11" t="str">
        <f t="shared" ref="E24" si="112">IF(B24="","",(IF($B24&lt;&gt;0,"Exempt - Headcount")))</f>
        <v>Exempt - Headcount</v>
      </c>
      <c r="F24" s="40">
        <f t="shared" ca="1" si="96"/>
        <v>2017</v>
      </c>
      <c r="G24" s="40" t="str">
        <f t="shared" si="97"/>
        <v>002120</v>
      </c>
      <c r="H24" s="41">
        <f t="shared" ref="H24" si="113">IF(G24="","",(IF($C24=0,0,$C24)))</f>
        <v>1</v>
      </c>
      <c r="I24" s="41">
        <f t="shared" ref="I24" si="114">IF(H24="","",(IF($C24=0,0,$C24)))</f>
        <v>1</v>
      </c>
      <c r="J24" s="41">
        <f t="shared" ref="J24" si="115">IF(I24="","",(IF($C24=0,0,$C24)))</f>
        <v>1</v>
      </c>
      <c r="K24" s="41">
        <f t="shared" ref="K24" si="116">IF(J24="","",(IF($C24=0,0,$C24)))</f>
        <v>1</v>
      </c>
      <c r="L24" s="41">
        <f t="shared" ref="L24" si="117">IF(K24="","",(IF($C24=0,0,$C24)))</f>
        <v>1</v>
      </c>
      <c r="M24" s="41">
        <f t="shared" ref="M24" si="118">IF(L24="","",(IF($C24=0,0,$C24)))</f>
        <v>1</v>
      </c>
      <c r="N24" s="41">
        <f t="shared" ref="N24" si="119">IF(M24="","",(IF($C24=0,0,$C24)))</f>
        <v>1</v>
      </c>
      <c r="O24" s="41">
        <f t="shared" ref="O24" si="120">IF(N24="","",(IF($C24=0,0,$C24)))</f>
        <v>1</v>
      </c>
      <c r="P24" s="41">
        <f t="shared" ref="P24" si="121">IF(O24="","",(IF($C24=0,0,$C24)))</f>
        <v>1</v>
      </c>
      <c r="Q24" s="41">
        <f t="shared" ref="Q24" si="122">IF(P24="","",(IF($C24=0,0,$C24)))</f>
        <v>1</v>
      </c>
      <c r="R24" s="41">
        <f t="shared" ref="R24" si="123">IF(Q24="","",(IF($C24=0,0,$C24)))</f>
        <v>1</v>
      </c>
      <c r="S24" s="41">
        <f t="shared" ref="S24" si="124">IF(R24="","",(IF($C24=0,0,$C24)))</f>
        <v>1</v>
      </c>
    </row>
    <row r="25" spans="1:19" x14ac:dyDescent="0.25">
      <c r="A25" s="2" t="s">
        <v>16</v>
      </c>
      <c r="B25" s="6" t="s">
        <v>92</v>
      </c>
      <c r="C25" s="4">
        <v>51.245192000000003</v>
      </c>
      <c r="E25" s="10" t="str">
        <f t="shared" ref="E25" si="125">IF(B25="","",(IF($B25&lt;&gt;0,"Exempt - Avg Hourly Rate")))</f>
        <v>Exempt - Avg Hourly Rate</v>
      </c>
      <c r="F25" s="40">
        <f t="shared" ca="1" si="96"/>
        <v>2017</v>
      </c>
      <c r="G25" s="40" t="str">
        <f t="shared" si="97"/>
        <v>002120</v>
      </c>
      <c r="H25" s="42">
        <f t="shared" ref="H25" si="126">IF(G25="","",(IF(C25=0,0,C25)*$G$4*$H$4*$I$4*$J$4))</f>
        <v>52.782547760000007</v>
      </c>
      <c r="I25" s="42">
        <f t="shared" ref="I25" si="127">IF(H25="","",(+H25))</f>
        <v>52.782547760000007</v>
      </c>
      <c r="J25" s="42">
        <f t="shared" ref="J25" si="128">IF(I25="","",(+I25*$J$6))</f>
        <v>54.366024192800012</v>
      </c>
      <c r="K25" s="42">
        <f t="shared" ref="K25" si="129">IF(J25="","",+J25)</f>
        <v>54.366024192800012</v>
      </c>
      <c r="L25" s="42">
        <f t="shared" ref="L25" si="130">IF(K25="","",+K25)</f>
        <v>54.366024192800012</v>
      </c>
      <c r="M25" s="42">
        <f t="shared" ref="M25" si="131">IF(L25="","",+L25)</f>
        <v>54.366024192800012</v>
      </c>
      <c r="N25" s="42">
        <f t="shared" ref="N25" si="132">IF(M25="","",+M25)</f>
        <v>54.366024192800012</v>
      </c>
      <c r="O25" s="42">
        <f t="shared" ref="O25" si="133">IF(N25="","",+N25)</f>
        <v>54.366024192800012</v>
      </c>
      <c r="P25" s="42">
        <f t="shared" ref="P25" si="134">IF(O25="","",+O25)</f>
        <v>54.366024192800012</v>
      </c>
      <c r="Q25" s="42">
        <f t="shared" ref="Q25" si="135">IF(P25="","",+P25)</f>
        <v>54.366024192800012</v>
      </c>
      <c r="R25" s="42">
        <f t="shared" ref="R25" si="136">IF(Q25="","",+Q25)</f>
        <v>54.366024192800012</v>
      </c>
      <c r="S25" s="42">
        <f t="shared" ref="S25" si="137">IF(R25="","",+R25)</f>
        <v>54.366024192800012</v>
      </c>
    </row>
    <row r="26" spans="1:19" x14ac:dyDescent="0.25">
      <c r="A26" s="2" t="s">
        <v>16</v>
      </c>
      <c r="B26" s="9" t="s">
        <v>127</v>
      </c>
      <c r="C26" s="4">
        <v>200</v>
      </c>
      <c r="E26" s="10" t="str">
        <f t="shared" ref="E26" si="138">IF(B26="","",(IF($B26&lt;&gt;0,"Exempt - Vacation Hours")))</f>
        <v>Exempt - Vacation Hours</v>
      </c>
      <c r="F26" s="40">
        <f t="shared" ca="1" si="96"/>
        <v>2017</v>
      </c>
      <c r="G26" s="40" t="str">
        <f t="shared" si="97"/>
        <v>002120</v>
      </c>
      <c r="H26" s="43">
        <f>IF(G26="","",($C26*'VACSICK EST'!C$50))</f>
        <v>8.4637065748272864</v>
      </c>
      <c r="I26" s="43">
        <f>IF(H26="","",($C26*'VACSICK EST'!D$50))</f>
        <v>9.019186694810994</v>
      </c>
      <c r="J26" s="43">
        <f>IF(I26="","",($C26*'VACSICK EST'!E$50))</f>
        <v>9.5746668147946981</v>
      </c>
      <c r="K26" s="43">
        <f>IF(J26="","",($C26*'VACSICK EST'!F$50))</f>
        <v>13.920084926738344</v>
      </c>
      <c r="L26" s="43">
        <f>IF(K26="","",($C26*'VACSICK EST'!G$50))</f>
        <v>17.388585089267714</v>
      </c>
      <c r="M26" s="43">
        <f>IF(L26="","",($C26*'VACSICK EST'!H$50))</f>
        <v>19.643752083050451</v>
      </c>
      <c r="N26" s="43">
        <f>IF(M26="","",($C26*'VACSICK EST'!I$50))</f>
        <v>22.73436117728868</v>
      </c>
      <c r="O26" s="43">
        <f>IF(N26="","",($C26*'VACSICK EST'!J$50))</f>
        <v>15.390831697752979</v>
      </c>
      <c r="P26" s="43">
        <f>IF(O26="","",($C26*'VACSICK EST'!K$50))</f>
        <v>13.703818000024686</v>
      </c>
      <c r="Q26" s="43">
        <f>IF(P26="","",($C26*'VACSICK EST'!L$50))</f>
        <v>18.087749400287205</v>
      </c>
      <c r="R26" s="43">
        <f>IF(Q26="","",($C26*'VACSICK EST'!M$50))</f>
        <v>17.34151329243354</v>
      </c>
      <c r="S26" s="43">
        <f>IF(R26="","",($C26*'VACSICK EST'!N$50))</f>
        <v>34.731744248723423</v>
      </c>
    </row>
    <row r="27" spans="1:19" x14ac:dyDescent="0.25">
      <c r="A27" s="2" t="s">
        <v>16</v>
      </c>
      <c r="B27" s="9" t="s">
        <v>95</v>
      </c>
      <c r="C27" s="4">
        <v>40</v>
      </c>
      <c r="E27" s="10" t="str">
        <f t="shared" ref="E27" si="139">IF(B27="","",(IF($B27&lt;&gt;0,"Exempt - Sick Time Hours")))</f>
        <v>Exempt - Sick Time Hours</v>
      </c>
      <c r="F27" s="40">
        <f t="shared" ca="1" si="96"/>
        <v>2017</v>
      </c>
      <c r="G27" s="40" t="str">
        <f t="shared" si="97"/>
        <v>002120</v>
      </c>
      <c r="H27" s="43">
        <f>IF(G27="","",($C27*'VACSICK EST'!C$30))</f>
        <v>5.0206297898724825</v>
      </c>
      <c r="I27" s="43">
        <f>IF(H27="","",($C27*'VACSICK EST'!D$30))</f>
        <v>4.3254628595396252</v>
      </c>
      <c r="J27" s="43">
        <f>IF(I27="","",($C27*'VACSICK EST'!E$30))</f>
        <v>3.9866328079765485</v>
      </c>
      <c r="K27" s="43">
        <f>IF(J27="","",($C27*'VACSICK EST'!F$30))</f>
        <v>3.5312729378188501</v>
      </c>
      <c r="L27" s="43">
        <f>IF(K27="","",($C27*'VACSICK EST'!G$30))</f>
        <v>2.9281992131045897</v>
      </c>
      <c r="M27" s="43">
        <f>IF(L27="","",($C27*'VACSICK EST'!H$30))</f>
        <v>2.7179349238407422</v>
      </c>
      <c r="N27" s="43">
        <f>IF(M27="","",($C27*'VACSICK EST'!I$30))</f>
        <v>2.9145220043493527</v>
      </c>
      <c r="O27" s="43">
        <f>IF(N27="","",($C27*'VACSICK EST'!J$30))</f>
        <v>3.1324455305161325</v>
      </c>
      <c r="P27" s="43">
        <f>IF(O27="","",($C27*'VACSICK EST'!K$30))</f>
        <v>2.8900853913733289</v>
      </c>
      <c r="Q27" s="43">
        <f>IF(P27="","",($C27*'VACSICK EST'!L$30))</f>
        <v>2.8559835508769371</v>
      </c>
      <c r="R27" s="43">
        <f>IF(Q27="","",($C27*'VACSICK EST'!M$30))</f>
        <v>2.6623142749027777</v>
      </c>
      <c r="S27" s="43">
        <f>IF(R27="","",($C27*'VACSICK EST'!N$30))</f>
        <v>3.0345167158286337</v>
      </c>
    </row>
    <row r="28" spans="1:19" x14ac:dyDescent="0.25">
      <c r="A28" s="2" t="s">
        <v>17</v>
      </c>
      <c r="B28" s="9" t="s">
        <v>93</v>
      </c>
      <c r="C28" s="4">
        <v>11</v>
      </c>
      <c r="E28" s="11" t="str">
        <f t="shared" ref="E28" si="140">IF(B28="","",(IF($B28&lt;&gt;0,"Exempt - Headcount")))</f>
        <v>Exempt - Headcount</v>
      </c>
      <c r="F28" s="40">
        <f t="shared" ca="1" si="96"/>
        <v>2017</v>
      </c>
      <c r="G28" s="40" t="str">
        <f t="shared" si="97"/>
        <v>002280</v>
      </c>
      <c r="H28" s="41">
        <f t="shared" ref="H28" si="141">IF(G28="","",(IF($C28=0,0,$C28)))</f>
        <v>11</v>
      </c>
      <c r="I28" s="41">
        <f t="shared" ref="I28" si="142">IF(H28="","",(IF($C28=0,0,$C28)))</f>
        <v>11</v>
      </c>
      <c r="J28" s="41">
        <f t="shared" ref="J28" si="143">IF(I28="","",(IF($C28=0,0,$C28)))</f>
        <v>11</v>
      </c>
      <c r="K28" s="41">
        <f t="shared" ref="K28" si="144">IF(J28="","",(IF($C28=0,0,$C28)))</f>
        <v>11</v>
      </c>
      <c r="L28" s="41">
        <f t="shared" ref="L28" si="145">IF(K28="","",(IF($C28=0,0,$C28)))</f>
        <v>11</v>
      </c>
      <c r="M28" s="41">
        <f t="shared" ref="M28" si="146">IF(L28="","",(IF($C28=0,0,$C28)))</f>
        <v>11</v>
      </c>
      <c r="N28" s="41">
        <f t="shared" ref="N28" si="147">IF(M28="","",(IF($C28=0,0,$C28)))</f>
        <v>11</v>
      </c>
      <c r="O28" s="41">
        <f t="shared" ref="O28" si="148">IF(N28="","",(IF($C28=0,0,$C28)))</f>
        <v>11</v>
      </c>
      <c r="P28" s="41">
        <f t="shared" ref="P28" si="149">IF(O28="","",(IF($C28=0,0,$C28)))</f>
        <v>11</v>
      </c>
      <c r="Q28" s="41">
        <f t="shared" ref="Q28" si="150">IF(P28="","",(IF($C28=0,0,$C28)))</f>
        <v>11</v>
      </c>
      <c r="R28" s="41">
        <f t="shared" ref="R28" si="151">IF(Q28="","",(IF($C28=0,0,$C28)))</f>
        <v>11</v>
      </c>
      <c r="S28" s="41">
        <f t="shared" ref="S28" si="152">IF(R28="","",(IF($C28=0,0,$C28)))</f>
        <v>11</v>
      </c>
    </row>
    <row r="29" spans="1:19" x14ac:dyDescent="0.25">
      <c r="A29" s="2" t="s">
        <v>17</v>
      </c>
      <c r="B29" s="6" t="s">
        <v>92</v>
      </c>
      <c r="C29" s="4">
        <v>48.751311272727278</v>
      </c>
      <c r="E29" s="10" t="str">
        <f t="shared" ref="E29" si="153">IF(B29="","",(IF($B29&lt;&gt;0,"Exempt - Avg Hourly Rate")))</f>
        <v>Exempt - Avg Hourly Rate</v>
      </c>
      <c r="F29" s="40">
        <f t="shared" ca="1" si="96"/>
        <v>2017</v>
      </c>
      <c r="G29" s="40" t="str">
        <f t="shared" si="97"/>
        <v>002280</v>
      </c>
      <c r="H29" s="42">
        <f t="shared" ref="H29" si="154">IF(G29="","",(IF(C29=0,0,C29)*$G$4*$H$4*$I$4*$J$4))</f>
        <v>50.213850610909098</v>
      </c>
      <c r="I29" s="42">
        <f t="shared" ref="I29" si="155">IF(H29="","",(+H29))</f>
        <v>50.213850610909098</v>
      </c>
      <c r="J29" s="42">
        <f t="shared" ref="J29" si="156">IF(I29="","",(+I29*$J$6))</f>
        <v>51.720266129236371</v>
      </c>
      <c r="K29" s="42">
        <f t="shared" ref="K29" si="157">IF(J29="","",+J29)</f>
        <v>51.720266129236371</v>
      </c>
      <c r="L29" s="42">
        <f t="shared" ref="L29" si="158">IF(K29="","",+K29)</f>
        <v>51.720266129236371</v>
      </c>
      <c r="M29" s="42">
        <f t="shared" ref="M29" si="159">IF(L29="","",+L29)</f>
        <v>51.720266129236371</v>
      </c>
      <c r="N29" s="42">
        <f t="shared" ref="N29" si="160">IF(M29="","",+M29)</f>
        <v>51.720266129236371</v>
      </c>
      <c r="O29" s="42">
        <f t="shared" ref="O29" si="161">IF(N29="","",+N29)</f>
        <v>51.720266129236371</v>
      </c>
      <c r="P29" s="42">
        <f t="shared" ref="P29" si="162">IF(O29="","",+O29)</f>
        <v>51.720266129236371</v>
      </c>
      <c r="Q29" s="42">
        <f t="shared" ref="Q29" si="163">IF(P29="","",+P29)</f>
        <v>51.720266129236371</v>
      </c>
      <c r="R29" s="42">
        <f t="shared" ref="R29" si="164">IF(Q29="","",+Q29)</f>
        <v>51.720266129236371</v>
      </c>
      <c r="S29" s="42">
        <f t="shared" ref="S29" si="165">IF(R29="","",+R29)</f>
        <v>51.720266129236371</v>
      </c>
    </row>
    <row r="30" spans="1:19" x14ac:dyDescent="0.25">
      <c r="A30" s="2" t="s">
        <v>17</v>
      </c>
      <c r="B30" s="9" t="s">
        <v>127</v>
      </c>
      <c r="C30" s="4">
        <v>2040</v>
      </c>
      <c r="E30" s="10" t="str">
        <f t="shared" ref="E30" si="166">IF(B30="","",(IF($B30&lt;&gt;0,"Exempt - Vacation Hours")))</f>
        <v>Exempt - Vacation Hours</v>
      </c>
      <c r="F30" s="40">
        <f t="shared" ca="1" si="96"/>
        <v>2017</v>
      </c>
      <c r="G30" s="40" t="str">
        <f t="shared" si="97"/>
        <v>002280</v>
      </c>
      <c r="H30" s="43">
        <f>IF(G30="","",($C30*'VACSICK EST'!C$50))</f>
        <v>86.329807063238334</v>
      </c>
      <c r="I30" s="43">
        <f>IF(H30="","",($C30*'VACSICK EST'!D$50))</f>
        <v>91.99570428707213</v>
      </c>
      <c r="J30" s="43">
        <f>IF(I30="","",($C30*'VACSICK EST'!E$50))</f>
        <v>97.661601510905925</v>
      </c>
      <c r="K30" s="43">
        <f>IF(J30="","",($C30*'VACSICK EST'!F$50))</f>
        <v>141.98486625273111</v>
      </c>
      <c r="L30" s="43">
        <f>IF(K30="","",($C30*'VACSICK EST'!G$50))</f>
        <v>177.36356791053069</v>
      </c>
      <c r="M30" s="43">
        <f>IF(L30="","",($C30*'VACSICK EST'!H$50))</f>
        <v>200.36627124711458</v>
      </c>
      <c r="N30" s="43">
        <f>IF(M30="","",($C30*'VACSICK EST'!I$50))</f>
        <v>231.89048400834454</v>
      </c>
      <c r="O30" s="43">
        <f>IF(N30="","",($C30*'VACSICK EST'!J$50))</f>
        <v>156.9864833170804</v>
      </c>
      <c r="P30" s="43">
        <f>IF(O30="","",($C30*'VACSICK EST'!K$50))</f>
        <v>139.77894360025181</v>
      </c>
      <c r="Q30" s="43">
        <f>IF(P30="","",($C30*'VACSICK EST'!L$50))</f>
        <v>184.49504388292948</v>
      </c>
      <c r="R30" s="43">
        <f>IF(Q30="","",($C30*'VACSICK EST'!M$50))</f>
        <v>176.8834355828221</v>
      </c>
      <c r="S30" s="43">
        <f>IF(R30="","",($C30*'VACSICK EST'!N$50))</f>
        <v>354.2637913369789</v>
      </c>
    </row>
    <row r="31" spans="1:19" x14ac:dyDescent="0.25">
      <c r="A31" s="2" t="s">
        <v>17</v>
      </c>
      <c r="B31" s="9" t="s">
        <v>95</v>
      </c>
      <c r="C31" s="4">
        <v>440</v>
      </c>
      <c r="E31" s="10" t="str">
        <f t="shared" ref="E31" si="167">IF(B31="","",(IF($B31&lt;&gt;0,"Exempt - Sick Time Hours")))</f>
        <v>Exempt - Sick Time Hours</v>
      </c>
      <c r="F31" s="40">
        <f t="shared" ca="1" si="96"/>
        <v>2017</v>
      </c>
      <c r="G31" s="40" t="str">
        <f t="shared" si="97"/>
        <v>002280</v>
      </c>
      <c r="H31" s="43">
        <f>IF(G31="","",($C31*'VACSICK EST'!C$30))</f>
        <v>55.226927688597307</v>
      </c>
      <c r="I31" s="43">
        <f>IF(H31="","",($C31*'VACSICK EST'!D$30))</f>
        <v>47.580091454935875</v>
      </c>
      <c r="J31" s="43">
        <f>IF(I31="","",($C31*'VACSICK EST'!E$30))</f>
        <v>43.852960887742036</v>
      </c>
      <c r="K31" s="43">
        <f>IF(J31="","",($C31*'VACSICK EST'!F$30))</f>
        <v>38.844002316007348</v>
      </c>
      <c r="L31" s="43">
        <f>IF(K31="","",($C31*'VACSICK EST'!G$30))</f>
        <v>32.210191344150488</v>
      </c>
      <c r="M31" s="43">
        <f>IF(L31="","",($C31*'VACSICK EST'!H$30))</f>
        <v>29.897284162248166</v>
      </c>
      <c r="N31" s="43">
        <f>IF(M31="","",($C31*'VACSICK EST'!I$30))</f>
        <v>32.059742047842875</v>
      </c>
      <c r="O31" s="43">
        <f>IF(N31="","",($C31*'VACSICK EST'!J$30))</f>
        <v>34.456900835677459</v>
      </c>
      <c r="P31" s="43">
        <f>IF(O31="","",($C31*'VACSICK EST'!K$30))</f>
        <v>31.790939305106615</v>
      </c>
      <c r="Q31" s="43">
        <f>IF(P31="","",($C31*'VACSICK EST'!L$30))</f>
        <v>31.41581905964631</v>
      </c>
      <c r="R31" s="43">
        <f>IF(Q31="","",($C31*'VACSICK EST'!M$30))</f>
        <v>29.285457023930554</v>
      </c>
      <c r="S31" s="43">
        <f>IF(R31="","",($C31*'VACSICK EST'!N$30))</f>
        <v>33.379683874114967</v>
      </c>
    </row>
    <row r="32" spans="1:19" x14ac:dyDescent="0.25">
      <c r="A32" s="2" t="s">
        <v>20</v>
      </c>
      <c r="B32" s="9" t="s">
        <v>93</v>
      </c>
      <c r="C32" s="4">
        <v>22</v>
      </c>
      <c r="E32" s="11" t="str">
        <f t="shared" ref="E32" si="168">IF(B32="","",(IF($B32&lt;&gt;0,"Exempt - Headcount")))</f>
        <v>Exempt - Headcount</v>
      </c>
      <c r="F32" s="40">
        <f t="shared" ca="1" si="96"/>
        <v>2017</v>
      </c>
      <c r="G32" s="40" t="str">
        <f t="shared" si="97"/>
        <v>002320</v>
      </c>
      <c r="H32" s="41">
        <f t="shared" ref="H32" si="169">IF(G32="","",(IF($C32=0,0,$C32)))</f>
        <v>22</v>
      </c>
      <c r="I32" s="41">
        <f t="shared" ref="I32" si="170">IF(H32="","",(IF($C32=0,0,$C32)))</f>
        <v>22</v>
      </c>
      <c r="J32" s="41">
        <f t="shared" ref="J32" si="171">IF(I32="","",(IF($C32=0,0,$C32)))</f>
        <v>22</v>
      </c>
      <c r="K32" s="41">
        <f t="shared" ref="K32" si="172">IF(J32="","",(IF($C32=0,0,$C32)))</f>
        <v>22</v>
      </c>
      <c r="L32" s="41">
        <f t="shared" ref="L32" si="173">IF(K32="","",(IF($C32=0,0,$C32)))</f>
        <v>22</v>
      </c>
      <c r="M32" s="41">
        <f t="shared" ref="M32" si="174">IF(L32="","",(IF($C32=0,0,$C32)))</f>
        <v>22</v>
      </c>
      <c r="N32" s="41">
        <f t="shared" ref="N32" si="175">IF(M32="","",(IF($C32=0,0,$C32)))</f>
        <v>22</v>
      </c>
      <c r="O32" s="41">
        <f t="shared" ref="O32" si="176">IF(N32="","",(IF($C32=0,0,$C32)))</f>
        <v>22</v>
      </c>
      <c r="P32" s="41">
        <f t="shared" ref="P32" si="177">IF(O32="","",(IF($C32=0,0,$C32)))</f>
        <v>22</v>
      </c>
      <c r="Q32" s="41">
        <f t="shared" ref="Q32" si="178">IF(P32="","",(IF($C32=0,0,$C32)))</f>
        <v>22</v>
      </c>
      <c r="R32" s="41">
        <f t="shared" ref="R32" si="179">IF(Q32="","",(IF($C32=0,0,$C32)))</f>
        <v>22</v>
      </c>
      <c r="S32" s="41">
        <f t="shared" ref="S32" si="180">IF(R32="","",(IF($C32=0,0,$C32)))</f>
        <v>22</v>
      </c>
    </row>
    <row r="33" spans="1:19" x14ac:dyDescent="0.25">
      <c r="A33" s="2" t="s">
        <v>20</v>
      </c>
      <c r="B33" s="6" t="s">
        <v>92</v>
      </c>
      <c r="C33" s="4">
        <v>46.99748690909091</v>
      </c>
      <c r="E33" s="10" t="str">
        <f t="shared" ref="E33" si="181">IF(B33="","",(IF($B33&lt;&gt;0,"Exempt - Avg Hourly Rate")))</f>
        <v>Exempt - Avg Hourly Rate</v>
      </c>
      <c r="F33" s="40">
        <f t="shared" ca="1" si="96"/>
        <v>2017</v>
      </c>
      <c r="G33" s="40" t="str">
        <f t="shared" si="97"/>
        <v>002320</v>
      </c>
      <c r="H33" s="42">
        <f t="shared" ref="H33" si="182">IF(G33="","",(IF(C33=0,0,C33)*$G$4*$H$4*$I$4*$J$4))</f>
        <v>48.407411516363638</v>
      </c>
      <c r="I33" s="42">
        <f t="shared" ref="I33" si="183">IF(H33="","",(+H33))</f>
        <v>48.407411516363638</v>
      </c>
      <c r="J33" s="42">
        <f t="shared" ref="J33" si="184">IF(I33="","",(+I33*$J$6))</f>
        <v>49.859633861854547</v>
      </c>
      <c r="K33" s="42">
        <f t="shared" ref="K33" si="185">IF(J33="","",+J33)</f>
        <v>49.859633861854547</v>
      </c>
      <c r="L33" s="42">
        <f t="shared" ref="L33" si="186">IF(K33="","",+K33)</f>
        <v>49.859633861854547</v>
      </c>
      <c r="M33" s="42">
        <f t="shared" ref="M33" si="187">IF(L33="","",+L33)</f>
        <v>49.859633861854547</v>
      </c>
      <c r="N33" s="42">
        <f t="shared" ref="N33" si="188">IF(M33="","",+M33)</f>
        <v>49.859633861854547</v>
      </c>
      <c r="O33" s="42">
        <f t="shared" ref="O33" si="189">IF(N33="","",+N33)</f>
        <v>49.859633861854547</v>
      </c>
      <c r="P33" s="42">
        <f t="shared" ref="P33" si="190">IF(O33="","",+O33)</f>
        <v>49.859633861854547</v>
      </c>
      <c r="Q33" s="42">
        <f t="shared" ref="Q33" si="191">IF(P33="","",+P33)</f>
        <v>49.859633861854547</v>
      </c>
      <c r="R33" s="42">
        <f t="shared" ref="R33" si="192">IF(Q33="","",+Q33)</f>
        <v>49.859633861854547</v>
      </c>
      <c r="S33" s="42">
        <f t="shared" ref="S33" si="193">IF(R33="","",+R33)</f>
        <v>49.859633861854547</v>
      </c>
    </row>
    <row r="34" spans="1:19" x14ac:dyDescent="0.25">
      <c r="A34" s="2" t="s">
        <v>20</v>
      </c>
      <c r="B34" s="9" t="s">
        <v>127</v>
      </c>
      <c r="C34" s="4">
        <v>3920</v>
      </c>
      <c r="E34" s="10" t="str">
        <f t="shared" ref="E34" si="194">IF(B34="","",(IF($B34&lt;&gt;0,"Exempt - Vacation Hours")))</f>
        <v>Exempt - Vacation Hours</v>
      </c>
      <c r="F34" s="40">
        <f t="shared" ca="1" si="96"/>
        <v>2017</v>
      </c>
      <c r="G34" s="40" t="str">
        <f t="shared" si="97"/>
        <v>002320</v>
      </c>
      <c r="H34" s="43">
        <f>IF(G34="","",($C34*'VACSICK EST'!C$50))</f>
        <v>165.88864886661483</v>
      </c>
      <c r="I34" s="43">
        <f>IF(H34="","",($C34*'VACSICK EST'!D$50))</f>
        <v>176.77605921829547</v>
      </c>
      <c r="J34" s="43">
        <f>IF(I34="","",($C34*'VACSICK EST'!E$50))</f>
        <v>187.66346956997609</v>
      </c>
      <c r="K34" s="43">
        <f>IF(J34="","",($C34*'VACSICK EST'!F$50))</f>
        <v>272.83366456407151</v>
      </c>
      <c r="L34" s="43">
        <f>IF(K34="","",($C34*'VACSICK EST'!G$50))</f>
        <v>340.81626774964718</v>
      </c>
      <c r="M34" s="43">
        <f>IF(L34="","",($C34*'VACSICK EST'!H$50))</f>
        <v>385.01754082778882</v>
      </c>
      <c r="N34" s="43">
        <f>IF(M34="","",($C34*'VACSICK EST'!I$50))</f>
        <v>445.59347907485812</v>
      </c>
      <c r="O34" s="43">
        <f>IF(N34="","",($C34*'VACSICK EST'!J$50))</f>
        <v>301.66030127595837</v>
      </c>
      <c r="P34" s="43">
        <f>IF(O34="","",($C34*'VACSICK EST'!K$50))</f>
        <v>268.59483280048386</v>
      </c>
      <c r="Q34" s="43">
        <f>IF(P34="","",($C34*'VACSICK EST'!L$50))</f>
        <v>354.5198882456292</v>
      </c>
      <c r="R34" s="43">
        <f>IF(Q34="","",($C34*'VACSICK EST'!M$50))</f>
        <v>339.89366053169738</v>
      </c>
      <c r="S34" s="43">
        <f>IF(R34="","",($C34*'VACSICK EST'!N$50))</f>
        <v>680.74218727497907</v>
      </c>
    </row>
    <row r="35" spans="1:19" x14ac:dyDescent="0.25">
      <c r="A35" s="2" t="s">
        <v>20</v>
      </c>
      <c r="B35" s="9" t="s">
        <v>95</v>
      </c>
      <c r="C35" s="4">
        <v>880</v>
      </c>
      <c r="E35" s="10" t="str">
        <f t="shared" ref="E35" si="195">IF(B35="","",(IF($B35&lt;&gt;0,"Exempt - Sick Time Hours")))</f>
        <v>Exempt - Sick Time Hours</v>
      </c>
      <c r="F35" s="40">
        <f t="shared" ca="1" si="96"/>
        <v>2017</v>
      </c>
      <c r="G35" s="40" t="str">
        <f t="shared" si="97"/>
        <v>002320</v>
      </c>
      <c r="H35" s="43">
        <f>IF(G35="","",($C35*'VACSICK EST'!C$30))</f>
        <v>110.45385537719461</v>
      </c>
      <c r="I35" s="43">
        <f>IF(H35="","",($C35*'VACSICK EST'!D$30))</f>
        <v>95.16018290987175</v>
      </c>
      <c r="J35" s="43">
        <f>IF(I35="","",($C35*'VACSICK EST'!E$30))</f>
        <v>87.705921775484072</v>
      </c>
      <c r="K35" s="43">
        <f>IF(J35="","",($C35*'VACSICK EST'!F$30))</f>
        <v>77.688004632014696</v>
      </c>
      <c r="L35" s="43">
        <f>IF(K35="","",($C35*'VACSICK EST'!G$30))</f>
        <v>64.420382688300975</v>
      </c>
      <c r="M35" s="43">
        <f>IF(L35="","",($C35*'VACSICK EST'!H$30))</f>
        <v>59.794568324496332</v>
      </c>
      <c r="N35" s="43">
        <f>IF(M35="","",($C35*'VACSICK EST'!I$30))</f>
        <v>64.119484095685749</v>
      </c>
      <c r="O35" s="43">
        <f>IF(N35="","",($C35*'VACSICK EST'!J$30))</f>
        <v>68.913801671354918</v>
      </c>
      <c r="P35" s="43">
        <f>IF(O35="","",($C35*'VACSICK EST'!K$30))</f>
        <v>63.581878610213231</v>
      </c>
      <c r="Q35" s="43">
        <f>IF(P35="","",($C35*'VACSICK EST'!L$30))</f>
        <v>62.83163811929262</v>
      </c>
      <c r="R35" s="43">
        <f>IF(Q35="","",($C35*'VACSICK EST'!M$30))</f>
        <v>58.570914047861109</v>
      </c>
      <c r="S35" s="43">
        <f>IF(R35="","",($C35*'VACSICK EST'!N$30))</f>
        <v>66.759367748229934</v>
      </c>
    </row>
    <row r="36" spans="1:19" x14ac:dyDescent="0.25">
      <c r="A36" s="2" t="s">
        <v>21</v>
      </c>
      <c r="B36" s="9" t="s">
        <v>93</v>
      </c>
      <c r="C36" s="4">
        <v>6</v>
      </c>
      <c r="E36" s="11" t="str">
        <f t="shared" ref="E36" si="196">IF(B36="","",(IF($B36&lt;&gt;0,"Exempt - Headcount")))</f>
        <v>Exempt - Headcount</v>
      </c>
      <c r="F36" s="40">
        <f t="shared" ca="1" si="96"/>
        <v>2017</v>
      </c>
      <c r="G36" s="40" t="str">
        <f t="shared" si="97"/>
        <v>002340</v>
      </c>
      <c r="H36" s="41">
        <f t="shared" ref="H36" si="197">IF(G36="","",(IF($C36=0,0,$C36)))</f>
        <v>6</v>
      </c>
      <c r="I36" s="41">
        <f t="shared" ref="I36" si="198">IF(H36="","",(IF($C36=0,0,$C36)))</f>
        <v>6</v>
      </c>
      <c r="J36" s="41">
        <f t="shared" ref="J36" si="199">IF(I36="","",(IF($C36=0,0,$C36)))</f>
        <v>6</v>
      </c>
      <c r="K36" s="41">
        <f t="shared" ref="K36" si="200">IF(J36="","",(IF($C36=0,0,$C36)))</f>
        <v>6</v>
      </c>
      <c r="L36" s="41">
        <f t="shared" ref="L36" si="201">IF(K36="","",(IF($C36=0,0,$C36)))</f>
        <v>6</v>
      </c>
      <c r="M36" s="41">
        <f t="shared" ref="M36" si="202">IF(L36="","",(IF($C36=0,0,$C36)))</f>
        <v>6</v>
      </c>
      <c r="N36" s="41">
        <f t="shared" ref="N36" si="203">IF(M36="","",(IF($C36=0,0,$C36)))</f>
        <v>6</v>
      </c>
      <c r="O36" s="41">
        <f t="shared" ref="O36" si="204">IF(N36="","",(IF($C36=0,0,$C36)))</f>
        <v>6</v>
      </c>
      <c r="P36" s="41">
        <f t="shared" ref="P36" si="205">IF(O36="","",(IF($C36=0,0,$C36)))</f>
        <v>6</v>
      </c>
      <c r="Q36" s="41">
        <f t="shared" ref="Q36" si="206">IF(P36="","",(IF($C36=0,0,$C36)))</f>
        <v>6</v>
      </c>
      <c r="R36" s="41">
        <f t="shared" ref="R36" si="207">IF(Q36="","",(IF($C36=0,0,$C36)))</f>
        <v>6</v>
      </c>
      <c r="S36" s="41">
        <f t="shared" ref="S36" si="208">IF(R36="","",(IF($C36=0,0,$C36)))</f>
        <v>6</v>
      </c>
    </row>
    <row r="37" spans="1:19" x14ac:dyDescent="0.25">
      <c r="A37" s="2" t="s">
        <v>21</v>
      </c>
      <c r="B37" s="6" t="s">
        <v>92</v>
      </c>
      <c r="C37" s="4">
        <v>44.671474333333329</v>
      </c>
      <c r="E37" s="10" t="str">
        <f t="shared" ref="E37" si="209">IF(B37="","",(IF($B37&lt;&gt;0,"Exempt - Avg Hourly Rate")))</f>
        <v>Exempt - Avg Hourly Rate</v>
      </c>
      <c r="F37" s="40">
        <f t="shared" ca="1" si="96"/>
        <v>2017</v>
      </c>
      <c r="G37" s="40" t="str">
        <f t="shared" si="97"/>
        <v>002340</v>
      </c>
      <c r="H37" s="42">
        <f t="shared" ref="H37" si="210">IF(G37="","",(IF(C37=0,0,C37)*$G$4*$H$4*$I$4*$J$4))</f>
        <v>46.011618563333329</v>
      </c>
      <c r="I37" s="42">
        <f t="shared" ref="I37" si="211">IF(H37="","",(+H37))</f>
        <v>46.011618563333329</v>
      </c>
      <c r="J37" s="42">
        <f t="shared" ref="J37" si="212">IF(I37="","",(+I37*$J$6))</f>
        <v>47.391967120233332</v>
      </c>
      <c r="K37" s="42">
        <f t="shared" ref="K37" si="213">IF(J37="","",+J37)</f>
        <v>47.391967120233332</v>
      </c>
      <c r="L37" s="42">
        <f t="shared" ref="L37" si="214">IF(K37="","",+K37)</f>
        <v>47.391967120233332</v>
      </c>
      <c r="M37" s="42">
        <f t="shared" ref="M37" si="215">IF(L37="","",+L37)</f>
        <v>47.391967120233332</v>
      </c>
      <c r="N37" s="42">
        <f t="shared" ref="N37" si="216">IF(M37="","",+M37)</f>
        <v>47.391967120233332</v>
      </c>
      <c r="O37" s="42">
        <f t="shared" ref="O37" si="217">IF(N37="","",+N37)</f>
        <v>47.391967120233332</v>
      </c>
      <c r="P37" s="42">
        <f t="shared" ref="P37" si="218">IF(O37="","",+O37)</f>
        <v>47.391967120233332</v>
      </c>
      <c r="Q37" s="42">
        <f t="shared" ref="Q37" si="219">IF(P37="","",+P37)</f>
        <v>47.391967120233332</v>
      </c>
      <c r="R37" s="42">
        <f t="shared" ref="R37" si="220">IF(Q37="","",+Q37)</f>
        <v>47.391967120233332</v>
      </c>
      <c r="S37" s="42">
        <f t="shared" ref="S37" si="221">IF(R37="","",+R37)</f>
        <v>47.391967120233332</v>
      </c>
    </row>
    <row r="38" spans="1:19" x14ac:dyDescent="0.25">
      <c r="A38" s="2" t="s">
        <v>21</v>
      </c>
      <c r="B38" s="9" t="s">
        <v>127</v>
      </c>
      <c r="C38" s="4">
        <v>1000</v>
      </c>
      <c r="E38" s="10" t="str">
        <f t="shared" ref="E38" si="222">IF(B38="","",(IF($B38&lt;&gt;0,"Exempt - Vacation Hours")))</f>
        <v>Exempt - Vacation Hours</v>
      </c>
      <c r="F38" s="40">
        <f t="shared" ca="1" si="96"/>
        <v>2017</v>
      </c>
      <c r="G38" s="40" t="str">
        <f t="shared" si="97"/>
        <v>002340</v>
      </c>
      <c r="H38" s="43">
        <f>IF(G38="","",($C38*'VACSICK EST'!C$50))</f>
        <v>42.318532874136437</v>
      </c>
      <c r="I38" s="43">
        <f>IF(H38="","",($C38*'VACSICK EST'!D$50))</f>
        <v>45.095933474054966</v>
      </c>
      <c r="J38" s="43">
        <f>IF(I38="","",($C38*'VACSICK EST'!E$50))</f>
        <v>47.873334073973489</v>
      </c>
      <c r="K38" s="43">
        <f>IF(J38="","",($C38*'VACSICK EST'!F$50))</f>
        <v>69.600424633691716</v>
      </c>
      <c r="L38" s="43">
        <f>IF(K38="","",($C38*'VACSICK EST'!G$50))</f>
        <v>86.942925446338563</v>
      </c>
      <c r="M38" s="43">
        <f>IF(L38="","",($C38*'VACSICK EST'!H$50))</f>
        <v>98.218760415252248</v>
      </c>
      <c r="N38" s="43">
        <f>IF(M38="","",($C38*'VACSICK EST'!I$50))</f>
        <v>113.67180588644341</v>
      </c>
      <c r="O38" s="43">
        <f>IF(N38="","",($C38*'VACSICK EST'!J$50))</f>
        <v>76.954158488764904</v>
      </c>
      <c r="P38" s="43">
        <f>IF(O38="","",($C38*'VACSICK EST'!K$50))</f>
        <v>68.519090000123427</v>
      </c>
      <c r="Q38" s="43">
        <f>IF(P38="","",($C38*'VACSICK EST'!L$50))</f>
        <v>90.438747001436013</v>
      </c>
      <c r="R38" s="43">
        <f>IF(Q38="","",($C38*'VACSICK EST'!M$50))</f>
        <v>86.707566462167691</v>
      </c>
      <c r="S38" s="43">
        <f>IF(R38="","",($C38*'VACSICK EST'!N$50))</f>
        <v>173.65872124361712</v>
      </c>
    </row>
    <row r="39" spans="1:19" x14ac:dyDescent="0.25">
      <c r="A39" s="2" t="s">
        <v>21</v>
      </c>
      <c r="B39" s="9" t="s">
        <v>95</v>
      </c>
      <c r="C39" s="4">
        <v>240</v>
      </c>
      <c r="E39" s="10" t="str">
        <f t="shared" ref="E39" si="223">IF(B39="","",(IF($B39&lt;&gt;0,"Exempt - Sick Time Hours")))</f>
        <v>Exempt - Sick Time Hours</v>
      </c>
      <c r="F39" s="40">
        <f t="shared" ca="1" si="96"/>
        <v>2017</v>
      </c>
      <c r="G39" s="40" t="str">
        <f t="shared" si="97"/>
        <v>002340</v>
      </c>
      <c r="H39" s="43">
        <f>IF(G39="","",($C39*'VACSICK EST'!C$30))</f>
        <v>30.123778739234897</v>
      </c>
      <c r="I39" s="43">
        <f>IF(H39="","",($C39*'VACSICK EST'!D$30))</f>
        <v>25.952777157237751</v>
      </c>
      <c r="J39" s="43">
        <f>IF(I39="","",($C39*'VACSICK EST'!E$30))</f>
        <v>23.919796847859292</v>
      </c>
      <c r="K39" s="43">
        <f>IF(J39="","",($C39*'VACSICK EST'!F$30))</f>
        <v>21.187637626913101</v>
      </c>
      <c r="L39" s="43">
        <f>IF(K39="","",($C39*'VACSICK EST'!G$30))</f>
        <v>17.569195278627539</v>
      </c>
      <c r="M39" s="43">
        <f>IF(L39="","",($C39*'VACSICK EST'!H$30))</f>
        <v>16.307609543044453</v>
      </c>
      <c r="N39" s="43">
        <f>IF(M39="","",($C39*'VACSICK EST'!I$30))</f>
        <v>17.487132026096116</v>
      </c>
      <c r="O39" s="43">
        <f>IF(N39="","",($C39*'VACSICK EST'!J$30))</f>
        <v>18.794673183096794</v>
      </c>
      <c r="P39" s="43">
        <f>IF(O39="","",($C39*'VACSICK EST'!K$30))</f>
        <v>17.340512348239972</v>
      </c>
      <c r="Q39" s="43">
        <f>IF(P39="","",($C39*'VACSICK EST'!L$30))</f>
        <v>17.135901305261623</v>
      </c>
      <c r="R39" s="43">
        <f>IF(Q39="","",($C39*'VACSICK EST'!M$30))</f>
        <v>15.973885649416667</v>
      </c>
      <c r="S39" s="43">
        <f>IF(R39="","",($C39*'VACSICK EST'!N$30))</f>
        <v>18.207100294971802</v>
      </c>
    </row>
    <row r="40" spans="1:19" x14ac:dyDescent="0.25">
      <c r="A40" s="2" t="s">
        <v>22</v>
      </c>
      <c r="B40" s="9" t="s">
        <v>93</v>
      </c>
      <c r="C40" s="4">
        <v>1</v>
      </c>
      <c r="E40" s="11" t="str">
        <f t="shared" ref="E40" si="224">IF(B40="","",(IF($B40&lt;&gt;0,"Exempt - Headcount")))</f>
        <v>Exempt - Headcount</v>
      </c>
      <c r="F40" s="40">
        <f t="shared" ca="1" si="96"/>
        <v>2017</v>
      </c>
      <c r="G40" s="40" t="str">
        <f t="shared" si="97"/>
        <v>002350</v>
      </c>
      <c r="H40" s="41">
        <f t="shared" ref="H40" si="225">IF(G40="","",(IF($C40=0,0,$C40)))</f>
        <v>1</v>
      </c>
      <c r="I40" s="41">
        <f t="shared" ref="I40" si="226">IF(H40="","",(IF($C40=0,0,$C40)))</f>
        <v>1</v>
      </c>
      <c r="J40" s="41">
        <f t="shared" ref="J40" si="227">IF(I40="","",(IF($C40=0,0,$C40)))</f>
        <v>1</v>
      </c>
      <c r="K40" s="41">
        <f t="shared" ref="K40" si="228">IF(J40="","",(IF($C40=0,0,$C40)))</f>
        <v>1</v>
      </c>
      <c r="L40" s="41">
        <f t="shared" ref="L40" si="229">IF(K40="","",(IF($C40=0,0,$C40)))</f>
        <v>1</v>
      </c>
      <c r="M40" s="41">
        <f t="shared" ref="M40" si="230">IF(L40="","",(IF($C40=0,0,$C40)))</f>
        <v>1</v>
      </c>
      <c r="N40" s="41">
        <f t="shared" ref="N40" si="231">IF(M40="","",(IF($C40=0,0,$C40)))</f>
        <v>1</v>
      </c>
      <c r="O40" s="41">
        <f t="shared" ref="O40" si="232">IF(N40="","",(IF($C40=0,0,$C40)))</f>
        <v>1</v>
      </c>
      <c r="P40" s="41">
        <f t="shared" ref="P40" si="233">IF(O40="","",(IF($C40=0,0,$C40)))</f>
        <v>1</v>
      </c>
      <c r="Q40" s="41">
        <f t="shared" ref="Q40" si="234">IF(P40="","",(IF($C40=0,0,$C40)))</f>
        <v>1</v>
      </c>
      <c r="R40" s="41">
        <f t="shared" ref="R40" si="235">IF(Q40="","",(IF($C40=0,0,$C40)))</f>
        <v>1</v>
      </c>
      <c r="S40" s="41">
        <f t="shared" ref="S40" si="236">IF(R40="","",(IF($C40=0,0,$C40)))</f>
        <v>1</v>
      </c>
    </row>
    <row r="41" spans="1:19" x14ac:dyDescent="0.25">
      <c r="A41" s="2" t="s">
        <v>22</v>
      </c>
      <c r="B41" s="6" t="s">
        <v>92</v>
      </c>
      <c r="C41" s="4">
        <v>42.307692000000003</v>
      </c>
      <c r="E41" s="10" t="str">
        <f t="shared" ref="E41" si="237">IF(B41="","",(IF($B41&lt;&gt;0,"Exempt - Avg Hourly Rate")))</f>
        <v>Exempt - Avg Hourly Rate</v>
      </c>
      <c r="F41" s="40">
        <f t="shared" ca="1" si="96"/>
        <v>2017</v>
      </c>
      <c r="G41" s="40" t="str">
        <f t="shared" si="97"/>
        <v>002350</v>
      </c>
      <c r="H41" s="42">
        <f t="shared" ref="H41" si="238">IF(G41="","",(IF(C41=0,0,C41)*$G$4*$H$4*$I$4*$J$4))</f>
        <v>43.576922760000002</v>
      </c>
      <c r="I41" s="42">
        <f t="shared" ref="I41" si="239">IF(H41="","",(+H41))</f>
        <v>43.576922760000002</v>
      </c>
      <c r="J41" s="42">
        <f t="shared" ref="J41" si="240">IF(I41="","",(+I41*$J$6))</f>
        <v>44.884230442800003</v>
      </c>
      <c r="K41" s="42">
        <f t="shared" ref="K41" si="241">IF(J41="","",+J41)</f>
        <v>44.884230442800003</v>
      </c>
      <c r="L41" s="42">
        <f t="shared" ref="L41" si="242">IF(K41="","",+K41)</f>
        <v>44.884230442800003</v>
      </c>
      <c r="M41" s="42">
        <f t="shared" ref="M41" si="243">IF(L41="","",+L41)</f>
        <v>44.884230442800003</v>
      </c>
      <c r="N41" s="42">
        <f t="shared" ref="N41" si="244">IF(M41="","",+M41)</f>
        <v>44.884230442800003</v>
      </c>
      <c r="O41" s="42">
        <f t="shared" ref="O41" si="245">IF(N41="","",+N41)</f>
        <v>44.884230442800003</v>
      </c>
      <c r="P41" s="42">
        <f t="shared" ref="P41" si="246">IF(O41="","",+O41)</f>
        <v>44.884230442800003</v>
      </c>
      <c r="Q41" s="42">
        <f t="shared" ref="Q41" si="247">IF(P41="","",+P41)</f>
        <v>44.884230442800003</v>
      </c>
      <c r="R41" s="42">
        <f t="shared" ref="R41" si="248">IF(Q41="","",+Q41)</f>
        <v>44.884230442800003</v>
      </c>
      <c r="S41" s="42">
        <f t="shared" ref="S41" si="249">IF(R41="","",+R41)</f>
        <v>44.884230442800003</v>
      </c>
    </row>
    <row r="42" spans="1:19" x14ac:dyDescent="0.25">
      <c r="A42" s="2" t="s">
        <v>22</v>
      </c>
      <c r="B42" s="9" t="s">
        <v>127</v>
      </c>
      <c r="C42" s="4">
        <v>200</v>
      </c>
      <c r="E42" s="10" t="str">
        <f t="shared" ref="E42" si="250">IF(B42="","",(IF($B42&lt;&gt;0,"Exempt - Vacation Hours")))</f>
        <v>Exempt - Vacation Hours</v>
      </c>
      <c r="F42" s="40">
        <f t="shared" ca="1" si="96"/>
        <v>2017</v>
      </c>
      <c r="G42" s="40" t="str">
        <f t="shared" si="97"/>
        <v>002350</v>
      </c>
      <c r="H42" s="43">
        <f>IF(G42="","",($C42*'VACSICK EST'!C$50))</f>
        <v>8.4637065748272864</v>
      </c>
      <c r="I42" s="43">
        <f>IF(H42="","",($C42*'VACSICK EST'!D$50))</f>
        <v>9.019186694810994</v>
      </c>
      <c r="J42" s="43">
        <f>IF(I42="","",($C42*'VACSICK EST'!E$50))</f>
        <v>9.5746668147946981</v>
      </c>
      <c r="K42" s="43">
        <f>IF(J42="","",($C42*'VACSICK EST'!F$50))</f>
        <v>13.920084926738344</v>
      </c>
      <c r="L42" s="43">
        <f>IF(K42="","",($C42*'VACSICK EST'!G$50))</f>
        <v>17.388585089267714</v>
      </c>
      <c r="M42" s="43">
        <f>IF(L42="","",($C42*'VACSICK EST'!H$50))</f>
        <v>19.643752083050451</v>
      </c>
      <c r="N42" s="43">
        <f>IF(M42="","",($C42*'VACSICK EST'!I$50))</f>
        <v>22.73436117728868</v>
      </c>
      <c r="O42" s="43">
        <f>IF(N42="","",($C42*'VACSICK EST'!J$50))</f>
        <v>15.390831697752979</v>
      </c>
      <c r="P42" s="43">
        <f>IF(O42="","",($C42*'VACSICK EST'!K$50))</f>
        <v>13.703818000024686</v>
      </c>
      <c r="Q42" s="43">
        <f>IF(P42="","",($C42*'VACSICK EST'!L$50))</f>
        <v>18.087749400287205</v>
      </c>
      <c r="R42" s="43">
        <f>IF(Q42="","",($C42*'VACSICK EST'!M$50))</f>
        <v>17.34151329243354</v>
      </c>
      <c r="S42" s="43">
        <f>IF(R42="","",($C42*'VACSICK EST'!N$50))</f>
        <v>34.731744248723423</v>
      </c>
    </row>
    <row r="43" spans="1:19" x14ac:dyDescent="0.25">
      <c r="A43" s="2" t="s">
        <v>22</v>
      </c>
      <c r="B43" s="9" t="s">
        <v>95</v>
      </c>
      <c r="C43" s="4">
        <v>40</v>
      </c>
      <c r="E43" s="10" t="str">
        <f t="shared" ref="E43" si="251">IF(B43="","",(IF($B43&lt;&gt;0,"Exempt - Sick Time Hours")))</f>
        <v>Exempt - Sick Time Hours</v>
      </c>
      <c r="F43" s="40">
        <f t="shared" ca="1" si="96"/>
        <v>2017</v>
      </c>
      <c r="G43" s="40" t="str">
        <f t="shared" si="97"/>
        <v>002350</v>
      </c>
      <c r="H43" s="43">
        <f>IF(G43="","",($C43*'VACSICK EST'!C$30))</f>
        <v>5.0206297898724825</v>
      </c>
      <c r="I43" s="43">
        <f>IF(H43="","",($C43*'VACSICK EST'!D$30))</f>
        <v>4.3254628595396252</v>
      </c>
      <c r="J43" s="43">
        <f>IF(I43="","",($C43*'VACSICK EST'!E$30))</f>
        <v>3.9866328079765485</v>
      </c>
      <c r="K43" s="43">
        <f>IF(J43="","",($C43*'VACSICK EST'!F$30))</f>
        <v>3.5312729378188501</v>
      </c>
      <c r="L43" s="43">
        <f>IF(K43="","",($C43*'VACSICK EST'!G$30))</f>
        <v>2.9281992131045897</v>
      </c>
      <c r="M43" s="43">
        <f>IF(L43="","",($C43*'VACSICK EST'!H$30))</f>
        <v>2.7179349238407422</v>
      </c>
      <c r="N43" s="43">
        <f>IF(M43="","",($C43*'VACSICK EST'!I$30))</f>
        <v>2.9145220043493527</v>
      </c>
      <c r="O43" s="43">
        <f>IF(N43="","",($C43*'VACSICK EST'!J$30))</f>
        <v>3.1324455305161325</v>
      </c>
      <c r="P43" s="43">
        <f>IF(O43="","",($C43*'VACSICK EST'!K$30))</f>
        <v>2.8900853913733289</v>
      </c>
      <c r="Q43" s="43">
        <f>IF(P43="","",($C43*'VACSICK EST'!L$30))</f>
        <v>2.8559835508769371</v>
      </c>
      <c r="R43" s="43">
        <f>IF(Q43="","",($C43*'VACSICK EST'!M$30))</f>
        <v>2.6623142749027777</v>
      </c>
      <c r="S43" s="43">
        <f>IF(R43="","",($C43*'VACSICK EST'!N$30))</f>
        <v>3.0345167158286337</v>
      </c>
    </row>
    <row r="44" spans="1:19" x14ac:dyDescent="0.25">
      <c r="A44" s="2" t="s">
        <v>23</v>
      </c>
      <c r="B44" s="9" t="s">
        <v>93</v>
      </c>
      <c r="C44" s="4">
        <v>6</v>
      </c>
      <c r="E44" s="11" t="str">
        <f t="shared" ref="E44" si="252">IF(B44="","",(IF($B44&lt;&gt;0,"Exempt - Headcount")))</f>
        <v>Exempt - Headcount</v>
      </c>
      <c r="F44" s="40">
        <f t="shared" ca="1" si="96"/>
        <v>2017</v>
      </c>
      <c r="G44" s="40" t="str">
        <f t="shared" si="97"/>
        <v>002401</v>
      </c>
      <c r="H44" s="41">
        <f t="shared" ref="H44" si="253">IF(G44="","",(IF($C44=0,0,$C44)))</f>
        <v>6</v>
      </c>
      <c r="I44" s="41">
        <f t="shared" ref="I44" si="254">IF(H44="","",(IF($C44=0,0,$C44)))</f>
        <v>6</v>
      </c>
      <c r="J44" s="41">
        <f t="shared" ref="J44" si="255">IF(I44="","",(IF($C44=0,0,$C44)))</f>
        <v>6</v>
      </c>
      <c r="K44" s="41">
        <f t="shared" ref="K44" si="256">IF(J44="","",(IF($C44=0,0,$C44)))</f>
        <v>6</v>
      </c>
      <c r="L44" s="41">
        <f t="shared" ref="L44" si="257">IF(K44="","",(IF($C44=0,0,$C44)))</f>
        <v>6</v>
      </c>
      <c r="M44" s="41">
        <f t="shared" ref="M44" si="258">IF(L44="","",(IF($C44=0,0,$C44)))</f>
        <v>6</v>
      </c>
      <c r="N44" s="41">
        <f t="shared" ref="N44" si="259">IF(M44="","",(IF($C44=0,0,$C44)))</f>
        <v>6</v>
      </c>
      <c r="O44" s="41">
        <f t="shared" ref="O44" si="260">IF(N44="","",(IF($C44=0,0,$C44)))</f>
        <v>6</v>
      </c>
      <c r="P44" s="41">
        <f t="shared" ref="P44" si="261">IF(O44="","",(IF($C44=0,0,$C44)))</f>
        <v>6</v>
      </c>
      <c r="Q44" s="41">
        <f t="shared" ref="Q44" si="262">IF(P44="","",(IF($C44=0,0,$C44)))</f>
        <v>6</v>
      </c>
      <c r="R44" s="41">
        <f t="shared" ref="R44" si="263">IF(Q44="","",(IF($C44=0,0,$C44)))</f>
        <v>6</v>
      </c>
      <c r="S44" s="41">
        <f t="shared" ref="S44" si="264">IF(R44="","",(IF($C44=0,0,$C44)))</f>
        <v>6</v>
      </c>
    </row>
    <row r="45" spans="1:19" x14ac:dyDescent="0.25">
      <c r="A45" s="2" t="s">
        <v>23</v>
      </c>
      <c r="B45" s="6" t="s">
        <v>92</v>
      </c>
      <c r="C45" s="4">
        <v>61.899839666666672</v>
      </c>
      <c r="E45" s="10" t="str">
        <f t="shared" ref="E45" si="265">IF(B45="","",(IF($B45&lt;&gt;0,"Exempt - Avg Hourly Rate")))</f>
        <v>Exempt - Avg Hourly Rate</v>
      </c>
      <c r="F45" s="40">
        <f t="shared" ca="1" si="96"/>
        <v>2017</v>
      </c>
      <c r="G45" s="40" t="str">
        <f t="shared" si="97"/>
        <v>002401</v>
      </c>
      <c r="H45" s="42">
        <f t="shared" ref="H45" si="266">IF(G45="","",(IF(C45=0,0,C45)*$G$4*$H$4*$I$4*$J$4))</f>
        <v>63.756834856666671</v>
      </c>
      <c r="I45" s="42">
        <f t="shared" ref="I45" si="267">IF(H45="","",(+H45))</f>
        <v>63.756834856666671</v>
      </c>
      <c r="J45" s="42">
        <f t="shared" ref="J45" si="268">IF(I45="","",(+I45*$J$6))</f>
        <v>65.669539902366679</v>
      </c>
      <c r="K45" s="42">
        <f t="shared" ref="K45" si="269">IF(J45="","",+J45)</f>
        <v>65.669539902366679</v>
      </c>
      <c r="L45" s="42">
        <f t="shared" ref="L45" si="270">IF(K45="","",+K45)</f>
        <v>65.669539902366679</v>
      </c>
      <c r="M45" s="42">
        <f t="shared" ref="M45" si="271">IF(L45="","",+L45)</f>
        <v>65.669539902366679</v>
      </c>
      <c r="N45" s="42">
        <f t="shared" ref="N45" si="272">IF(M45="","",+M45)</f>
        <v>65.669539902366679</v>
      </c>
      <c r="O45" s="42">
        <f t="shared" ref="O45" si="273">IF(N45="","",+N45)</f>
        <v>65.669539902366679</v>
      </c>
      <c r="P45" s="42">
        <f t="shared" ref="P45" si="274">IF(O45="","",+O45)</f>
        <v>65.669539902366679</v>
      </c>
      <c r="Q45" s="42">
        <f t="shared" ref="Q45" si="275">IF(P45="","",+P45)</f>
        <v>65.669539902366679</v>
      </c>
      <c r="R45" s="42">
        <f t="shared" ref="R45" si="276">IF(Q45="","",+Q45)</f>
        <v>65.669539902366679</v>
      </c>
      <c r="S45" s="42">
        <f t="shared" ref="S45" si="277">IF(R45="","",+R45)</f>
        <v>65.669539902366679</v>
      </c>
    </row>
    <row r="46" spans="1:19" x14ac:dyDescent="0.25">
      <c r="A46" s="2" t="s">
        <v>23</v>
      </c>
      <c r="B46" s="9" t="s">
        <v>127</v>
      </c>
      <c r="C46" s="4">
        <v>960</v>
      </c>
      <c r="E46" s="10" t="str">
        <f t="shared" ref="E46" si="278">IF(B46="","",(IF($B46&lt;&gt;0,"Exempt - Vacation Hours")))</f>
        <v>Exempt - Vacation Hours</v>
      </c>
      <c r="F46" s="40">
        <f t="shared" ca="1" si="96"/>
        <v>2017</v>
      </c>
      <c r="G46" s="40" t="str">
        <f t="shared" si="97"/>
        <v>002401</v>
      </c>
      <c r="H46" s="43">
        <f>IF(G46="","",($C46*'VACSICK EST'!C$50))</f>
        <v>40.625791559170978</v>
      </c>
      <c r="I46" s="43">
        <f>IF(H46="","",($C46*'VACSICK EST'!D$50))</f>
        <v>43.29209613509277</v>
      </c>
      <c r="J46" s="43">
        <f>IF(I46="","",($C46*'VACSICK EST'!E$50))</f>
        <v>45.958400711014548</v>
      </c>
      <c r="K46" s="43">
        <f>IF(J46="","",($C46*'VACSICK EST'!F$50))</f>
        <v>66.816407648344054</v>
      </c>
      <c r="L46" s="43">
        <f>IF(K46="","",($C46*'VACSICK EST'!G$50))</f>
        <v>83.465208428485028</v>
      </c>
      <c r="M46" s="43">
        <f>IF(L46="","",($C46*'VACSICK EST'!H$50))</f>
        <v>94.290009998642162</v>
      </c>
      <c r="N46" s="43">
        <f>IF(M46="","",($C46*'VACSICK EST'!I$50))</f>
        <v>109.12493365098567</v>
      </c>
      <c r="O46" s="43">
        <f>IF(N46="","",($C46*'VACSICK EST'!J$50))</f>
        <v>73.875992149214298</v>
      </c>
      <c r="P46" s="43">
        <f>IF(O46="","",($C46*'VACSICK EST'!K$50))</f>
        <v>65.778326400118502</v>
      </c>
      <c r="Q46" s="43">
        <f>IF(P46="","",($C46*'VACSICK EST'!L$50))</f>
        <v>86.821197121378574</v>
      </c>
      <c r="R46" s="43">
        <f>IF(Q46="","",($C46*'VACSICK EST'!M$50))</f>
        <v>83.239263803680984</v>
      </c>
      <c r="S46" s="43">
        <f>IF(R46="","",($C46*'VACSICK EST'!N$50))</f>
        <v>166.71237239387244</v>
      </c>
    </row>
    <row r="47" spans="1:19" x14ac:dyDescent="0.25">
      <c r="A47" s="2" t="s">
        <v>23</v>
      </c>
      <c r="B47" s="9" t="s">
        <v>95</v>
      </c>
      <c r="C47" s="4">
        <v>240</v>
      </c>
      <c r="E47" s="10" t="str">
        <f t="shared" ref="E47" si="279">IF(B47="","",(IF($B47&lt;&gt;0,"Exempt - Sick Time Hours")))</f>
        <v>Exempt - Sick Time Hours</v>
      </c>
      <c r="F47" s="40">
        <f t="shared" ca="1" si="96"/>
        <v>2017</v>
      </c>
      <c r="G47" s="40" t="str">
        <f t="shared" si="97"/>
        <v>002401</v>
      </c>
      <c r="H47" s="43">
        <f>IF(G47="","",($C47*'VACSICK EST'!C$30))</f>
        <v>30.123778739234897</v>
      </c>
      <c r="I47" s="43">
        <f>IF(H47="","",($C47*'VACSICK EST'!D$30))</f>
        <v>25.952777157237751</v>
      </c>
      <c r="J47" s="43">
        <f>IF(I47="","",($C47*'VACSICK EST'!E$30))</f>
        <v>23.919796847859292</v>
      </c>
      <c r="K47" s="43">
        <f>IF(J47="","",($C47*'VACSICK EST'!F$30))</f>
        <v>21.187637626913101</v>
      </c>
      <c r="L47" s="43">
        <f>IF(K47="","",($C47*'VACSICK EST'!G$30))</f>
        <v>17.569195278627539</v>
      </c>
      <c r="M47" s="43">
        <f>IF(L47="","",($C47*'VACSICK EST'!H$30))</f>
        <v>16.307609543044453</v>
      </c>
      <c r="N47" s="43">
        <f>IF(M47="","",($C47*'VACSICK EST'!I$30))</f>
        <v>17.487132026096116</v>
      </c>
      <c r="O47" s="43">
        <f>IF(N47="","",($C47*'VACSICK EST'!J$30))</f>
        <v>18.794673183096794</v>
      </c>
      <c r="P47" s="43">
        <f>IF(O47="","",($C47*'VACSICK EST'!K$30))</f>
        <v>17.340512348239972</v>
      </c>
      <c r="Q47" s="43">
        <f>IF(P47="","",($C47*'VACSICK EST'!L$30))</f>
        <v>17.135901305261623</v>
      </c>
      <c r="R47" s="43">
        <f>IF(Q47="","",($C47*'VACSICK EST'!M$30))</f>
        <v>15.973885649416667</v>
      </c>
      <c r="S47" s="43">
        <f>IF(R47="","",($C47*'VACSICK EST'!N$30))</f>
        <v>18.207100294971802</v>
      </c>
    </row>
    <row r="48" spans="1:19" x14ac:dyDescent="0.25">
      <c r="A48" s="2" t="s">
        <v>24</v>
      </c>
      <c r="B48" s="9" t="s">
        <v>93</v>
      </c>
      <c r="C48" s="4">
        <v>17</v>
      </c>
      <c r="E48" s="11" t="str">
        <f t="shared" ref="E48" si="280">IF(B48="","",(IF($B48&lt;&gt;0,"Exempt - Headcount")))</f>
        <v>Exempt - Headcount</v>
      </c>
      <c r="F48" s="40">
        <f t="shared" ca="1" si="96"/>
        <v>2017</v>
      </c>
      <c r="G48" s="40" t="str">
        <f t="shared" si="97"/>
        <v>002480</v>
      </c>
      <c r="H48" s="41">
        <f t="shared" ref="H48" si="281">IF(G48="","",(IF($C48=0,0,$C48)))</f>
        <v>17</v>
      </c>
      <c r="I48" s="41">
        <f t="shared" ref="I48" si="282">IF(H48="","",(IF($C48=0,0,$C48)))</f>
        <v>17</v>
      </c>
      <c r="J48" s="41">
        <f t="shared" ref="J48" si="283">IF(I48="","",(IF($C48=0,0,$C48)))</f>
        <v>17</v>
      </c>
      <c r="K48" s="41">
        <f t="shared" ref="K48" si="284">IF(J48="","",(IF($C48=0,0,$C48)))</f>
        <v>17</v>
      </c>
      <c r="L48" s="41">
        <f t="shared" ref="L48" si="285">IF(K48="","",(IF($C48=0,0,$C48)))</f>
        <v>17</v>
      </c>
      <c r="M48" s="41">
        <f t="shared" ref="M48" si="286">IF(L48="","",(IF($C48=0,0,$C48)))</f>
        <v>17</v>
      </c>
      <c r="N48" s="41">
        <f t="shared" ref="N48" si="287">IF(M48="","",(IF($C48=0,0,$C48)))</f>
        <v>17</v>
      </c>
      <c r="O48" s="41">
        <f t="shared" ref="O48" si="288">IF(N48="","",(IF($C48=0,0,$C48)))</f>
        <v>17</v>
      </c>
      <c r="P48" s="41">
        <f t="shared" ref="P48" si="289">IF(O48="","",(IF($C48=0,0,$C48)))</f>
        <v>17</v>
      </c>
      <c r="Q48" s="41">
        <f t="shared" ref="Q48" si="290">IF(P48="","",(IF($C48=0,0,$C48)))</f>
        <v>17</v>
      </c>
      <c r="R48" s="41">
        <f t="shared" ref="R48" si="291">IF(Q48="","",(IF($C48=0,0,$C48)))</f>
        <v>17</v>
      </c>
      <c r="S48" s="41">
        <f t="shared" ref="S48" si="292">IF(R48="","",(IF($C48=0,0,$C48)))</f>
        <v>17</v>
      </c>
    </row>
    <row r="49" spans="1:19" x14ac:dyDescent="0.25">
      <c r="A49" s="2" t="s">
        <v>24</v>
      </c>
      <c r="B49" s="6" t="s">
        <v>92</v>
      </c>
      <c r="C49" s="4">
        <v>46.266544117647058</v>
      </c>
      <c r="E49" s="10" t="str">
        <f t="shared" ref="E49" si="293">IF(B49="","",(IF($B49&lt;&gt;0,"Exempt - Avg Hourly Rate")))</f>
        <v>Exempt - Avg Hourly Rate</v>
      </c>
      <c r="F49" s="40">
        <f t="shared" ca="1" si="96"/>
        <v>2017</v>
      </c>
      <c r="G49" s="40" t="str">
        <f t="shared" si="97"/>
        <v>002480</v>
      </c>
      <c r="H49" s="42">
        <f t="shared" ref="H49" si="294">IF(G49="","",(IF(C49=0,0,C49)*$G$4*$H$4*$I$4*$J$4))</f>
        <v>47.654540441176472</v>
      </c>
      <c r="I49" s="42">
        <f t="shared" ref="I49" si="295">IF(H49="","",(+H49))</f>
        <v>47.654540441176472</v>
      </c>
      <c r="J49" s="42">
        <f t="shared" ref="J49" si="296">IF(I49="","",(+I49*$J$6))</f>
        <v>49.08417665441177</v>
      </c>
      <c r="K49" s="42">
        <f t="shared" ref="K49" si="297">IF(J49="","",+J49)</f>
        <v>49.08417665441177</v>
      </c>
      <c r="L49" s="42">
        <f t="shared" ref="L49" si="298">IF(K49="","",+K49)</f>
        <v>49.08417665441177</v>
      </c>
      <c r="M49" s="42">
        <f t="shared" ref="M49" si="299">IF(L49="","",+L49)</f>
        <v>49.08417665441177</v>
      </c>
      <c r="N49" s="42">
        <f t="shared" ref="N49" si="300">IF(M49="","",+M49)</f>
        <v>49.08417665441177</v>
      </c>
      <c r="O49" s="42">
        <f t="shared" ref="O49" si="301">IF(N49="","",+N49)</f>
        <v>49.08417665441177</v>
      </c>
      <c r="P49" s="42">
        <f t="shared" ref="P49" si="302">IF(O49="","",+O49)</f>
        <v>49.08417665441177</v>
      </c>
      <c r="Q49" s="42">
        <f t="shared" ref="Q49" si="303">IF(P49="","",+P49)</f>
        <v>49.08417665441177</v>
      </c>
      <c r="R49" s="42">
        <f t="shared" ref="R49" si="304">IF(Q49="","",+Q49)</f>
        <v>49.08417665441177</v>
      </c>
      <c r="S49" s="42">
        <f t="shared" ref="S49" si="305">IF(R49="","",+R49)</f>
        <v>49.08417665441177</v>
      </c>
    </row>
    <row r="50" spans="1:19" x14ac:dyDescent="0.25">
      <c r="A50" s="2" t="s">
        <v>24</v>
      </c>
      <c r="B50" s="9" t="s">
        <v>127</v>
      </c>
      <c r="C50" s="4">
        <v>2920</v>
      </c>
      <c r="E50" s="10" t="str">
        <f t="shared" ref="E50" si="306">IF(B50="","",(IF($B50&lt;&gt;0,"Exempt - Vacation Hours")))</f>
        <v>Exempt - Vacation Hours</v>
      </c>
      <c r="F50" s="40">
        <f t="shared" ca="1" si="96"/>
        <v>2017</v>
      </c>
      <c r="G50" s="40" t="str">
        <f t="shared" si="97"/>
        <v>002480</v>
      </c>
      <c r="H50" s="43">
        <f>IF(G50="","",($C50*'VACSICK EST'!C$50))</f>
        <v>123.57011599247839</v>
      </c>
      <c r="I50" s="43">
        <f>IF(H50="","",($C50*'VACSICK EST'!D$50))</f>
        <v>131.68012574424051</v>
      </c>
      <c r="J50" s="43">
        <f>IF(I50="","",($C50*'VACSICK EST'!E$50))</f>
        <v>139.79013549600259</v>
      </c>
      <c r="K50" s="43">
        <f>IF(J50="","",($C50*'VACSICK EST'!F$50))</f>
        <v>203.23323993037982</v>
      </c>
      <c r="L50" s="43">
        <f>IF(K50="","",($C50*'VACSICK EST'!G$50))</f>
        <v>253.87334230330862</v>
      </c>
      <c r="M50" s="43">
        <f>IF(L50="","",($C50*'VACSICK EST'!H$50))</f>
        <v>286.79878041253659</v>
      </c>
      <c r="N50" s="43">
        <f>IF(M50="","",($C50*'VACSICK EST'!I$50))</f>
        <v>331.92167318841473</v>
      </c>
      <c r="O50" s="43">
        <f>IF(N50="","",($C50*'VACSICK EST'!J$50))</f>
        <v>224.7061427871935</v>
      </c>
      <c r="P50" s="43">
        <f>IF(O50="","",($C50*'VACSICK EST'!K$50))</f>
        <v>200.07574280036042</v>
      </c>
      <c r="Q50" s="43">
        <f>IF(P50="","",($C50*'VACSICK EST'!L$50))</f>
        <v>264.08114124419319</v>
      </c>
      <c r="R50" s="43">
        <f>IF(Q50="","",($C50*'VACSICK EST'!M$50))</f>
        <v>253.18609406952967</v>
      </c>
      <c r="S50" s="43">
        <f>IF(R50="","",($C50*'VACSICK EST'!N$50))</f>
        <v>507.08346603136198</v>
      </c>
    </row>
    <row r="51" spans="1:19" x14ac:dyDescent="0.25">
      <c r="A51" s="2" t="s">
        <v>24</v>
      </c>
      <c r="B51" s="9" t="s">
        <v>95</v>
      </c>
      <c r="C51" s="4">
        <v>680</v>
      </c>
      <c r="E51" s="10" t="str">
        <f t="shared" ref="E51" si="307">IF(B51="","",(IF($B51&lt;&gt;0,"Exempt - Sick Time Hours")))</f>
        <v>Exempt - Sick Time Hours</v>
      </c>
      <c r="F51" s="40">
        <f t="shared" ca="1" si="96"/>
        <v>2017</v>
      </c>
      <c r="G51" s="40" t="str">
        <f t="shared" si="97"/>
        <v>002480</v>
      </c>
      <c r="H51" s="43">
        <f>IF(G51="","",($C51*'VACSICK EST'!C$30))</f>
        <v>85.350706427832208</v>
      </c>
      <c r="I51" s="43">
        <f>IF(H51="","",($C51*'VACSICK EST'!D$30))</f>
        <v>73.53286861217363</v>
      </c>
      <c r="J51" s="43">
        <f>IF(I51="","",($C51*'VACSICK EST'!E$30))</f>
        <v>67.772757735601317</v>
      </c>
      <c r="K51" s="43">
        <f>IF(J51="","",($C51*'VACSICK EST'!F$30))</f>
        <v>60.031639942920449</v>
      </c>
      <c r="L51" s="43">
        <f>IF(K51="","",($C51*'VACSICK EST'!G$30))</f>
        <v>49.779386622778027</v>
      </c>
      <c r="M51" s="43">
        <f>IF(L51="","",($C51*'VACSICK EST'!H$30))</f>
        <v>46.204893705292619</v>
      </c>
      <c r="N51" s="43">
        <f>IF(M51="","",($C51*'VACSICK EST'!I$30))</f>
        <v>49.546874073938994</v>
      </c>
      <c r="O51" s="43">
        <f>IF(N51="","",($C51*'VACSICK EST'!J$30))</f>
        <v>53.251574018774249</v>
      </c>
      <c r="P51" s="43">
        <f>IF(O51="","",($C51*'VACSICK EST'!K$30))</f>
        <v>49.131451653346588</v>
      </c>
      <c r="Q51" s="43">
        <f>IF(P51="","",($C51*'VACSICK EST'!L$30))</f>
        <v>48.551720364907929</v>
      </c>
      <c r="R51" s="43">
        <f>IF(Q51="","",($C51*'VACSICK EST'!M$30))</f>
        <v>45.25934267334722</v>
      </c>
      <c r="S51" s="43">
        <f>IF(R51="","",($C51*'VACSICK EST'!N$30))</f>
        <v>51.586784169086769</v>
      </c>
    </row>
    <row r="52" spans="1:19" x14ac:dyDescent="0.25">
      <c r="A52" s="2" t="s">
        <v>25</v>
      </c>
      <c r="B52" s="9" t="s">
        <v>93</v>
      </c>
      <c r="C52" s="4">
        <v>6</v>
      </c>
      <c r="E52" s="11" t="str">
        <f t="shared" ref="E52" si="308">IF(B52="","",(IF($B52&lt;&gt;0,"Exempt - Headcount")))</f>
        <v>Exempt - Headcount</v>
      </c>
      <c r="F52" s="40">
        <f t="shared" ca="1" si="96"/>
        <v>2017</v>
      </c>
      <c r="G52" s="40" t="str">
        <f t="shared" si="97"/>
        <v>002481</v>
      </c>
      <c r="H52" s="41">
        <f t="shared" ref="H52" si="309">IF(G52="","",(IF($C52=0,0,$C52)))</f>
        <v>6</v>
      </c>
      <c r="I52" s="41">
        <f t="shared" ref="I52" si="310">IF(H52="","",(IF($C52=0,0,$C52)))</f>
        <v>6</v>
      </c>
      <c r="J52" s="41">
        <f t="shared" ref="J52" si="311">IF(I52="","",(IF($C52=0,0,$C52)))</f>
        <v>6</v>
      </c>
      <c r="K52" s="41">
        <f t="shared" ref="K52" si="312">IF(J52="","",(IF($C52=0,0,$C52)))</f>
        <v>6</v>
      </c>
      <c r="L52" s="41">
        <f t="shared" ref="L52" si="313">IF(K52="","",(IF($C52=0,0,$C52)))</f>
        <v>6</v>
      </c>
      <c r="M52" s="41">
        <f t="shared" ref="M52" si="314">IF(L52="","",(IF($C52=0,0,$C52)))</f>
        <v>6</v>
      </c>
      <c r="N52" s="41">
        <f t="shared" ref="N52" si="315">IF(M52="","",(IF($C52=0,0,$C52)))</f>
        <v>6</v>
      </c>
      <c r="O52" s="41">
        <f t="shared" ref="O52" si="316">IF(N52="","",(IF($C52=0,0,$C52)))</f>
        <v>6</v>
      </c>
      <c r="P52" s="41">
        <f t="shared" ref="P52" si="317">IF(O52="","",(IF($C52=0,0,$C52)))</f>
        <v>6</v>
      </c>
      <c r="Q52" s="41">
        <f t="shared" ref="Q52" si="318">IF(P52="","",(IF($C52=0,0,$C52)))</f>
        <v>6</v>
      </c>
      <c r="R52" s="41">
        <f t="shared" ref="R52" si="319">IF(Q52="","",(IF($C52=0,0,$C52)))</f>
        <v>6</v>
      </c>
      <c r="S52" s="41">
        <f t="shared" ref="S52" si="320">IF(R52="","",(IF($C52=0,0,$C52)))</f>
        <v>6</v>
      </c>
    </row>
    <row r="53" spans="1:19" x14ac:dyDescent="0.25">
      <c r="A53" s="2" t="s">
        <v>25</v>
      </c>
      <c r="B53" s="6" t="s">
        <v>92</v>
      </c>
      <c r="C53" s="4">
        <v>49.608173000000001</v>
      </c>
      <c r="E53" s="10" t="str">
        <f t="shared" ref="E53" si="321">IF(B53="","",(IF($B53&lt;&gt;0,"Exempt - Avg Hourly Rate")))</f>
        <v>Exempt - Avg Hourly Rate</v>
      </c>
      <c r="F53" s="40">
        <f t="shared" ca="1" si="96"/>
        <v>2017</v>
      </c>
      <c r="G53" s="40" t="str">
        <f t="shared" si="97"/>
        <v>002481</v>
      </c>
      <c r="H53" s="42">
        <f t="shared" ref="H53" si="322">IF(G53="","",(IF(C53=0,0,C53)*$G$4*$H$4*$I$4*$J$4))</f>
        <v>51.096418190000001</v>
      </c>
      <c r="I53" s="42">
        <f t="shared" ref="I53" si="323">IF(H53="","",(+H53))</f>
        <v>51.096418190000001</v>
      </c>
      <c r="J53" s="42">
        <f t="shared" ref="J53" si="324">IF(I53="","",(+I53*$J$6))</f>
        <v>52.629310735700003</v>
      </c>
      <c r="K53" s="42">
        <f t="shared" ref="K53" si="325">IF(J53="","",+J53)</f>
        <v>52.629310735700003</v>
      </c>
      <c r="L53" s="42">
        <f t="shared" ref="L53" si="326">IF(K53="","",+K53)</f>
        <v>52.629310735700003</v>
      </c>
      <c r="M53" s="42">
        <f t="shared" ref="M53" si="327">IF(L53="","",+L53)</f>
        <v>52.629310735700003</v>
      </c>
      <c r="N53" s="42">
        <f t="shared" ref="N53" si="328">IF(M53="","",+M53)</f>
        <v>52.629310735700003</v>
      </c>
      <c r="O53" s="42">
        <f t="shared" ref="O53" si="329">IF(N53="","",+N53)</f>
        <v>52.629310735700003</v>
      </c>
      <c r="P53" s="42">
        <f t="shared" ref="P53" si="330">IF(O53="","",+O53)</f>
        <v>52.629310735700003</v>
      </c>
      <c r="Q53" s="42">
        <f t="shared" ref="Q53" si="331">IF(P53="","",+P53)</f>
        <v>52.629310735700003</v>
      </c>
      <c r="R53" s="42">
        <f t="shared" ref="R53" si="332">IF(Q53="","",+Q53)</f>
        <v>52.629310735700003</v>
      </c>
      <c r="S53" s="42">
        <f t="shared" ref="S53" si="333">IF(R53="","",+R53)</f>
        <v>52.629310735700003</v>
      </c>
    </row>
    <row r="54" spans="1:19" x14ac:dyDescent="0.25">
      <c r="A54" s="2" t="s">
        <v>25</v>
      </c>
      <c r="B54" s="9" t="s">
        <v>127</v>
      </c>
      <c r="C54" s="4">
        <v>1200</v>
      </c>
      <c r="E54" s="10" t="str">
        <f t="shared" ref="E54" si="334">IF(B54="","",(IF($B54&lt;&gt;0,"Exempt - Vacation Hours")))</f>
        <v>Exempt - Vacation Hours</v>
      </c>
      <c r="F54" s="40">
        <f t="shared" ca="1" si="96"/>
        <v>2017</v>
      </c>
      <c r="G54" s="40" t="str">
        <f t="shared" si="97"/>
        <v>002481</v>
      </c>
      <c r="H54" s="43">
        <f>IF(G54="","",($C54*'VACSICK EST'!C$50))</f>
        <v>50.782239448963722</v>
      </c>
      <c r="I54" s="43">
        <f>IF(H54="","",($C54*'VACSICK EST'!D$50))</f>
        <v>54.115120168865957</v>
      </c>
      <c r="J54" s="43">
        <f>IF(I54="","",($C54*'VACSICK EST'!E$50))</f>
        <v>57.448000888768192</v>
      </c>
      <c r="K54" s="43">
        <f>IF(J54="","",($C54*'VACSICK EST'!F$50))</f>
        <v>83.520509560430057</v>
      </c>
      <c r="L54" s="43">
        <f>IF(K54="","",($C54*'VACSICK EST'!G$50))</f>
        <v>104.33151053560628</v>
      </c>
      <c r="M54" s="43">
        <f>IF(L54="","",($C54*'VACSICK EST'!H$50))</f>
        <v>117.86251249830271</v>
      </c>
      <c r="N54" s="43">
        <f>IF(M54="","",($C54*'VACSICK EST'!I$50))</f>
        <v>136.40616706373208</v>
      </c>
      <c r="O54" s="43">
        <f>IF(N54="","",($C54*'VACSICK EST'!J$50))</f>
        <v>92.344990186517876</v>
      </c>
      <c r="P54" s="43">
        <f>IF(O54="","",($C54*'VACSICK EST'!K$50))</f>
        <v>82.222908000148124</v>
      </c>
      <c r="Q54" s="43">
        <f>IF(P54="","",($C54*'VACSICK EST'!L$50))</f>
        <v>108.52649640172322</v>
      </c>
      <c r="R54" s="43">
        <f>IF(Q54="","",($C54*'VACSICK EST'!M$50))</f>
        <v>104.04907975460124</v>
      </c>
      <c r="S54" s="43">
        <f>IF(R54="","",($C54*'VACSICK EST'!N$50))</f>
        <v>208.39046549234052</v>
      </c>
    </row>
    <row r="55" spans="1:19" x14ac:dyDescent="0.25">
      <c r="A55" s="2" t="s">
        <v>25</v>
      </c>
      <c r="B55" s="9" t="s">
        <v>95</v>
      </c>
      <c r="C55" s="4">
        <v>240</v>
      </c>
      <c r="E55" s="10" t="str">
        <f t="shared" ref="E55" si="335">IF(B55="","",(IF($B55&lt;&gt;0,"Exempt - Sick Time Hours")))</f>
        <v>Exempt - Sick Time Hours</v>
      </c>
      <c r="F55" s="40">
        <f t="shared" ca="1" si="96"/>
        <v>2017</v>
      </c>
      <c r="G55" s="40" t="str">
        <f t="shared" si="97"/>
        <v>002481</v>
      </c>
      <c r="H55" s="43">
        <f>IF(G55="","",($C55*'VACSICK EST'!C$30))</f>
        <v>30.123778739234897</v>
      </c>
      <c r="I55" s="43">
        <f>IF(H55="","",($C55*'VACSICK EST'!D$30))</f>
        <v>25.952777157237751</v>
      </c>
      <c r="J55" s="43">
        <f>IF(I55="","",($C55*'VACSICK EST'!E$30))</f>
        <v>23.919796847859292</v>
      </c>
      <c r="K55" s="43">
        <f>IF(J55="","",($C55*'VACSICK EST'!F$30))</f>
        <v>21.187637626913101</v>
      </c>
      <c r="L55" s="43">
        <f>IF(K55="","",($C55*'VACSICK EST'!G$30))</f>
        <v>17.569195278627539</v>
      </c>
      <c r="M55" s="43">
        <f>IF(L55="","",($C55*'VACSICK EST'!H$30))</f>
        <v>16.307609543044453</v>
      </c>
      <c r="N55" s="43">
        <f>IF(M55="","",($C55*'VACSICK EST'!I$30))</f>
        <v>17.487132026096116</v>
      </c>
      <c r="O55" s="43">
        <f>IF(N55="","",($C55*'VACSICK EST'!J$30))</f>
        <v>18.794673183096794</v>
      </c>
      <c r="P55" s="43">
        <f>IF(O55="","",($C55*'VACSICK EST'!K$30))</f>
        <v>17.340512348239972</v>
      </c>
      <c r="Q55" s="43">
        <f>IF(P55="","",($C55*'VACSICK EST'!L$30))</f>
        <v>17.135901305261623</v>
      </c>
      <c r="R55" s="43">
        <f>IF(Q55="","",($C55*'VACSICK EST'!M$30))</f>
        <v>15.973885649416667</v>
      </c>
      <c r="S55" s="43">
        <f>IF(R55="","",($C55*'VACSICK EST'!N$30))</f>
        <v>18.207100294971802</v>
      </c>
    </row>
    <row r="56" spans="1:19" x14ac:dyDescent="0.25">
      <c r="A56" s="2" t="s">
        <v>26</v>
      </c>
      <c r="B56" s="9" t="s">
        <v>93</v>
      </c>
      <c r="C56" s="4">
        <v>4</v>
      </c>
      <c r="E56" s="11" t="str">
        <f t="shared" ref="E56" si="336">IF(B56="","",(IF($B56&lt;&gt;0,"Exempt - Headcount")))</f>
        <v>Exempt - Headcount</v>
      </c>
      <c r="F56" s="40">
        <f t="shared" ca="1" si="96"/>
        <v>2017</v>
      </c>
      <c r="G56" s="40" t="str">
        <f t="shared" si="97"/>
        <v>002482</v>
      </c>
      <c r="H56" s="41">
        <f t="shared" ref="H56" si="337">IF(G56="","",(IF($C56=0,0,$C56)))</f>
        <v>4</v>
      </c>
      <c r="I56" s="41">
        <f t="shared" ref="I56" si="338">IF(H56="","",(IF($C56=0,0,$C56)))</f>
        <v>4</v>
      </c>
      <c r="J56" s="41">
        <f t="shared" ref="J56" si="339">IF(I56="","",(IF($C56=0,0,$C56)))</f>
        <v>4</v>
      </c>
      <c r="K56" s="41">
        <f t="shared" ref="K56" si="340">IF(J56="","",(IF($C56=0,0,$C56)))</f>
        <v>4</v>
      </c>
      <c r="L56" s="41">
        <f t="shared" ref="L56" si="341">IF(K56="","",(IF($C56=0,0,$C56)))</f>
        <v>4</v>
      </c>
      <c r="M56" s="41">
        <f t="shared" ref="M56" si="342">IF(L56="","",(IF($C56=0,0,$C56)))</f>
        <v>4</v>
      </c>
      <c r="N56" s="41">
        <f t="shared" ref="N56" si="343">IF(M56="","",(IF($C56=0,0,$C56)))</f>
        <v>4</v>
      </c>
      <c r="O56" s="41">
        <f t="shared" ref="O56" si="344">IF(N56="","",(IF($C56=0,0,$C56)))</f>
        <v>4</v>
      </c>
      <c r="P56" s="41">
        <f t="shared" ref="P56" si="345">IF(O56="","",(IF($C56=0,0,$C56)))</f>
        <v>4</v>
      </c>
      <c r="Q56" s="41">
        <f t="shared" ref="Q56" si="346">IF(P56="","",(IF($C56=0,0,$C56)))</f>
        <v>4</v>
      </c>
      <c r="R56" s="41">
        <f t="shared" ref="R56" si="347">IF(Q56="","",(IF($C56=0,0,$C56)))</f>
        <v>4</v>
      </c>
      <c r="S56" s="41">
        <f t="shared" ref="S56" si="348">IF(R56="","",(IF($C56=0,0,$C56)))</f>
        <v>4</v>
      </c>
    </row>
    <row r="57" spans="1:19" x14ac:dyDescent="0.25">
      <c r="A57" s="2" t="s">
        <v>26</v>
      </c>
      <c r="B57" s="6" t="s">
        <v>92</v>
      </c>
      <c r="C57" s="4">
        <v>46.762019500000008</v>
      </c>
      <c r="E57" s="10" t="str">
        <f t="shared" ref="E57" si="349">IF(B57="","",(IF($B57&lt;&gt;0,"Exempt - Avg Hourly Rate")))</f>
        <v>Exempt - Avg Hourly Rate</v>
      </c>
      <c r="F57" s="40">
        <f t="shared" ca="1" si="96"/>
        <v>2017</v>
      </c>
      <c r="G57" s="40" t="str">
        <f t="shared" si="97"/>
        <v>002482</v>
      </c>
      <c r="H57" s="42">
        <f t="shared" ref="H57" si="350">IF(G57="","",(IF(C57=0,0,C57)*$G$4*$H$4*$I$4*$J$4))</f>
        <v>48.164880085000007</v>
      </c>
      <c r="I57" s="42">
        <f t="shared" ref="I57" si="351">IF(H57="","",(+H57))</f>
        <v>48.164880085000007</v>
      </c>
      <c r="J57" s="42">
        <f t="shared" ref="J57" si="352">IF(I57="","",(+I57*$J$6))</f>
        <v>49.609826487550009</v>
      </c>
      <c r="K57" s="42">
        <f t="shared" ref="K57" si="353">IF(J57="","",+J57)</f>
        <v>49.609826487550009</v>
      </c>
      <c r="L57" s="42">
        <f t="shared" ref="L57" si="354">IF(K57="","",+K57)</f>
        <v>49.609826487550009</v>
      </c>
      <c r="M57" s="42">
        <f t="shared" ref="M57" si="355">IF(L57="","",+L57)</f>
        <v>49.609826487550009</v>
      </c>
      <c r="N57" s="42">
        <f t="shared" ref="N57" si="356">IF(M57="","",+M57)</f>
        <v>49.609826487550009</v>
      </c>
      <c r="O57" s="42">
        <f t="shared" ref="O57" si="357">IF(N57="","",+N57)</f>
        <v>49.609826487550009</v>
      </c>
      <c r="P57" s="42">
        <f t="shared" ref="P57" si="358">IF(O57="","",+O57)</f>
        <v>49.609826487550009</v>
      </c>
      <c r="Q57" s="42">
        <f t="shared" ref="Q57" si="359">IF(P57="","",+P57)</f>
        <v>49.609826487550009</v>
      </c>
      <c r="R57" s="42">
        <f t="shared" ref="R57" si="360">IF(Q57="","",+Q57)</f>
        <v>49.609826487550009</v>
      </c>
      <c r="S57" s="42">
        <f t="shared" ref="S57" si="361">IF(R57="","",+R57)</f>
        <v>49.609826487550009</v>
      </c>
    </row>
    <row r="58" spans="1:19" x14ac:dyDescent="0.25">
      <c r="A58" s="2" t="s">
        <v>26</v>
      </c>
      <c r="B58" s="9" t="s">
        <v>127</v>
      </c>
      <c r="C58" s="4">
        <v>800</v>
      </c>
      <c r="E58" s="10" t="str">
        <f t="shared" ref="E58" si="362">IF(B58="","",(IF($B58&lt;&gt;0,"Exempt - Vacation Hours")))</f>
        <v>Exempt - Vacation Hours</v>
      </c>
      <c r="F58" s="40">
        <f t="shared" ca="1" si="96"/>
        <v>2017</v>
      </c>
      <c r="G58" s="40" t="str">
        <f t="shared" si="97"/>
        <v>002482</v>
      </c>
      <c r="H58" s="43">
        <f>IF(G58="","",($C58*'VACSICK EST'!C$50))</f>
        <v>33.854826299309146</v>
      </c>
      <c r="I58" s="43">
        <f>IF(H58="","",($C58*'VACSICK EST'!D$50))</f>
        <v>36.076746779243976</v>
      </c>
      <c r="J58" s="43">
        <f>IF(I58="","",($C58*'VACSICK EST'!E$50))</f>
        <v>38.298667259178792</v>
      </c>
      <c r="K58" s="43">
        <f>IF(J58="","",($C58*'VACSICK EST'!F$50))</f>
        <v>55.680339706953376</v>
      </c>
      <c r="L58" s="43">
        <f>IF(K58="","",($C58*'VACSICK EST'!G$50))</f>
        <v>69.554340357070856</v>
      </c>
      <c r="M58" s="43">
        <f>IF(L58="","",($C58*'VACSICK EST'!H$50))</f>
        <v>78.575008332201804</v>
      </c>
      <c r="N58" s="43">
        <f>IF(M58="","",($C58*'VACSICK EST'!I$50))</f>
        <v>90.937444709154718</v>
      </c>
      <c r="O58" s="43">
        <f>IF(N58="","",($C58*'VACSICK EST'!J$50))</f>
        <v>61.563326791011917</v>
      </c>
      <c r="P58" s="43">
        <f>IF(O58="","",($C58*'VACSICK EST'!K$50))</f>
        <v>54.815272000098744</v>
      </c>
      <c r="Q58" s="43">
        <f>IF(P58="","",($C58*'VACSICK EST'!L$50))</f>
        <v>72.350997601148819</v>
      </c>
      <c r="R58" s="43">
        <f>IF(Q58="","",($C58*'VACSICK EST'!M$50))</f>
        <v>69.366053169734158</v>
      </c>
      <c r="S58" s="43">
        <f>IF(R58="","",($C58*'VACSICK EST'!N$50))</f>
        <v>138.92697699489369</v>
      </c>
    </row>
    <row r="59" spans="1:19" x14ac:dyDescent="0.25">
      <c r="A59" s="2" t="s">
        <v>26</v>
      </c>
      <c r="B59" s="9" t="s">
        <v>95</v>
      </c>
      <c r="C59" s="4">
        <v>160</v>
      </c>
      <c r="E59" s="10" t="str">
        <f t="shared" ref="E59" si="363">IF(B59="","",(IF($B59&lt;&gt;0,"Exempt - Sick Time Hours")))</f>
        <v>Exempt - Sick Time Hours</v>
      </c>
      <c r="F59" s="40">
        <f t="shared" ca="1" si="96"/>
        <v>2017</v>
      </c>
      <c r="G59" s="40" t="str">
        <f t="shared" si="97"/>
        <v>002482</v>
      </c>
      <c r="H59" s="43">
        <f>IF(G59="","",($C59*'VACSICK EST'!C$30))</f>
        <v>20.08251915948993</v>
      </c>
      <c r="I59" s="43">
        <f>IF(H59="","",($C59*'VACSICK EST'!D$30))</f>
        <v>17.301851438158501</v>
      </c>
      <c r="J59" s="43">
        <f>IF(I59="","",($C59*'VACSICK EST'!E$30))</f>
        <v>15.946531231906194</v>
      </c>
      <c r="K59" s="43">
        <f>IF(J59="","",($C59*'VACSICK EST'!F$30))</f>
        <v>14.1250917512754</v>
      </c>
      <c r="L59" s="43">
        <f>IF(K59="","",($C59*'VACSICK EST'!G$30))</f>
        <v>11.712796852418359</v>
      </c>
      <c r="M59" s="43">
        <f>IF(L59="","",($C59*'VACSICK EST'!H$30))</f>
        <v>10.871739695362969</v>
      </c>
      <c r="N59" s="43">
        <f>IF(M59="","",($C59*'VACSICK EST'!I$30))</f>
        <v>11.658088017397411</v>
      </c>
      <c r="O59" s="43">
        <f>IF(N59="","",($C59*'VACSICK EST'!J$30))</f>
        <v>12.52978212206453</v>
      </c>
      <c r="P59" s="43">
        <f>IF(O59="","",($C59*'VACSICK EST'!K$30))</f>
        <v>11.560341565493315</v>
      </c>
      <c r="Q59" s="43">
        <f>IF(P59="","",($C59*'VACSICK EST'!L$30))</f>
        <v>11.423934203507748</v>
      </c>
      <c r="R59" s="43">
        <f>IF(Q59="","",($C59*'VACSICK EST'!M$30))</f>
        <v>10.649257099611111</v>
      </c>
      <c r="S59" s="43">
        <f>IF(R59="","",($C59*'VACSICK EST'!N$30))</f>
        <v>12.138066863314535</v>
      </c>
    </row>
    <row r="60" spans="1:19" x14ac:dyDescent="0.25">
      <c r="A60" s="2" t="s">
        <v>28</v>
      </c>
      <c r="B60" s="9" t="s">
        <v>93</v>
      </c>
      <c r="C60" s="4">
        <v>4</v>
      </c>
      <c r="E60" s="11" t="str">
        <f t="shared" ref="E60" si="364">IF(B60="","",(IF($B60&lt;&gt;0,"Exempt - Headcount")))</f>
        <v>Exempt - Headcount</v>
      </c>
      <c r="F60" s="40">
        <f t="shared" ca="1" si="96"/>
        <v>2017</v>
      </c>
      <c r="G60" s="40" t="str">
        <f t="shared" si="97"/>
        <v>002530</v>
      </c>
      <c r="H60" s="41">
        <f t="shared" ref="H60" si="365">IF(G60="","",(IF($C60=0,0,$C60)))</f>
        <v>4</v>
      </c>
      <c r="I60" s="41">
        <f t="shared" ref="I60" si="366">IF(H60="","",(IF($C60=0,0,$C60)))</f>
        <v>4</v>
      </c>
      <c r="J60" s="41">
        <f t="shared" ref="J60" si="367">IF(I60="","",(IF($C60=0,0,$C60)))</f>
        <v>4</v>
      </c>
      <c r="K60" s="41">
        <f t="shared" ref="K60" si="368">IF(J60="","",(IF($C60=0,0,$C60)))</f>
        <v>4</v>
      </c>
      <c r="L60" s="41">
        <f t="shared" ref="L60" si="369">IF(K60="","",(IF($C60=0,0,$C60)))</f>
        <v>4</v>
      </c>
      <c r="M60" s="41">
        <f t="shared" ref="M60" si="370">IF(L60="","",(IF($C60=0,0,$C60)))</f>
        <v>4</v>
      </c>
      <c r="N60" s="41">
        <f t="shared" ref="N60" si="371">IF(M60="","",(IF($C60=0,0,$C60)))</f>
        <v>4</v>
      </c>
      <c r="O60" s="41">
        <f t="shared" ref="O60" si="372">IF(N60="","",(IF($C60=0,0,$C60)))</f>
        <v>4</v>
      </c>
      <c r="P60" s="41">
        <f t="shared" ref="P60" si="373">IF(O60="","",(IF($C60=0,0,$C60)))</f>
        <v>4</v>
      </c>
      <c r="Q60" s="41">
        <f t="shared" ref="Q60" si="374">IF(P60="","",(IF($C60=0,0,$C60)))</f>
        <v>4</v>
      </c>
      <c r="R60" s="41">
        <f t="shared" ref="R60" si="375">IF(Q60="","",(IF($C60=0,0,$C60)))</f>
        <v>4</v>
      </c>
      <c r="S60" s="41">
        <f t="shared" ref="S60" si="376">IF(R60="","",(IF($C60=0,0,$C60)))</f>
        <v>4</v>
      </c>
    </row>
    <row r="61" spans="1:19" x14ac:dyDescent="0.25">
      <c r="A61" s="2" t="s">
        <v>28</v>
      </c>
      <c r="B61" s="6" t="s">
        <v>92</v>
      </c>
      <c r="C61" s="4">
        <v>38.3149035</v>
      </c>
      <c r="E61" s="10" t="str">
        <f t="shared" ref="E61" si="377">IF(B61="","",(IF($B61&lt;&gt;0,"Exempt - Avg Hourly Rate")))</f>
        <v>Exempt - Avg Hourly Rate</v>
      </c>
      <c r="F61" s="40">
        <f t="shared" ca="1" si="96"/>
        <v>2017</v>
      </c>
      <c r="G61" s="40" t="str">
        <f t="shared" si="97"/>
        <v>002530</v>
      </c>
      <c r="H61" s="42">
        <f t="shared" ref="H61" si="378">IF(G61="","",(IF(C61=0,0,C61)*$G$4*$H$4*$I$4*$J$4))</f>
        <v>39.464350605</v>
      </c>
      <c r="I61" s="42">
        <f t="shared" ref="I61" si="379">IF(H61="","",(+H61))</f>
        <v>39.464350605</v>
      </c>
      <c r="J61" s="42">
        <f t="shared" ref="J61" si="380">IF(I61="","",(+I61*$J$6))</f>
        <v>40.648281123149999</v>
      </c>
      <c r="K61" s="42">
        <f t="shared" ref="K61" si="381">IF(J61="","",+J61)</f>
        <v>40.648281123149999</v>
      </c>
      <c r="L61" s="42">
        <f t="shared" ref="L61" si="382">IF(K61="","",+K61)</f>
        <v>40.648281123149999</v>
      </c>
      <c r="M61" s="42">
        <f t="shared" ref="M61" si="383">IF(L61="","",+L61)</f>
        <v>40.648281123149999</v>
      </c>
      <c r="N61" s="42">
        <f t="shared" ref="N61" si="384">IF(M61="","",+M61)</f>
        <v>40.648281123149999</v>
      </c>
      <c r="O61" s="42">
        <f t="shared" ref="O61" si="385">IF(N61="","",+N61)</f>
        <v>40.648281123149999</v>
      </c>
      <c r="P61" s="42">
        <f t="shared" ref="P61" si="386">IF(O61="","",+O61)</f>
        <v>40.648281123149999</v>
      </c>
      <c r="Q61" s="42">
        <f t="shared" ref="Q61" si="387">IF(P61="","",+P61)</f>
        <v>40.648281123149999</v>
      </c>
      <c r="R61" s="42">
        <f t="shared" ref="R61" si="388">IF(Q61="","",+Q61)</f>
        <v>40.648281123149999</v>
      </c>
      <c r="S61" s="42">
        <f t="shared" ref="S61" si="389">IF(R61="","",+R61)</f>
        <v>40.648281123149999</v>
      </c>
    </row>
    <row r="62" spans="1:19" x14ac:dyDescent="0.25">
      <c r="A62" s="2" t="s">
        <v>28</v>
      </c>
      <c r="B62" s="9" t="s">
        <v>127</v>
      </c>
      <c r="C62" s="4">
        <v>680</v>
      </c>
      <c r="E62" s="10" t="str">
        <f t="shared" ref="E62" si="390">IF(B62="","",(IF($B62&lt;&gt;0,"Exempt - Vacation Hours")))</f>
        <v>Exempt - Vacation Hours</v>
      </c>
      <c r="F62" s="40">
        <f t="shared" ca="1" si="96"/>
        <v>2017</v>
      </c>
      <c r="G62" s="40" t="str">
        <f t="shared" si="97"/>
        <v>002530</v>
      </c>
      <c r="H62" s="43">
        <f>IF(G62="","",($C62*'VACSICK EST'!C$50))</f>
        <v>28.776602354412777</v>
      </c>
      <c r="I62" s="43">
        <f>IF(H62="","",($C62*'VACSICK EST'!D$50))</f>
        <v>30.665234762357379</v>
      </c>
      <c r="J62" s="43">
        <f>IF(I62="","",($C62*'VACSICK EST'!E$50))</f>
        <v>32.55386717030197</v>
      </c>
      <c r="K62" s="43">
        <f>IF(J62="","",($C62*'VACSICK EST'!F$50))</f>
        <v>47.328288750910367</v>
      </c>
      <c r="L62" s="43">
        <f>IF(K62="","",($C62*'VACSICK EST'!G$50))</f>
        <v>59.121189303510228</v>
      </c>
      <c r="M62" s="43">
        <f>IF(L62="","",($C62*'VACSICK EST'!H$50))</f>
        <v>66.788757082371532</v>
      </c>
      <c r="N62" s="43">
        <f>IF(M62="","",($C62*'VACSICK EST'!I$50))</f>
        <v>77.29682800278151</v>
      </c>
      <c r="O62" s="43">
        <f>IF(N62="","",($C62*'VACSICK EST'!J$50))</f>
        <v>52.328827772360128</v>
      </c>
      <c r="P62" s="43">
        <f>IF(O62="","",($C62*'VACSICK EST'!K$50))</f>
        <v>46.592981200083933</v>
      </c>
      <c r="Q62" s="43">
        <f>IF(P62="","",($C62*'VACSICK EST'!L$50))</f>
        <v>61.498347960976496</v>
      </c>
      <c r="R62" s="43">
        <f>IF(Q62="","",($C62*'VACSICK EST'!M$50))</f>
        <v>58.961145194274032</v>
      </c>
      <c r="S62" s="43">
        <f>IF(R62="","",($C62*'VACSICK EST'!N$50))</f>
        <v>118.08793044565964</v>
      </c>
    </row>
    <row r="63" spans="1:19" x14ac:dyDescent="0.25">
      <c r="A63" s="2" t="s">
        <v>28</v>
      </c>
      <c r="B63" s="9" t="s">
        <v>95</v>
      </c>
      <c r="C63" s="4">
        <v>160</v>
      </c>
      <c r="E63" s="10" t="str">
        <f t="shared" ref="E63" si="391">IF(B63="","",(IF($B63&lt;&gt;0,"Exempt - Sick Time Hours")))</f>
        <v>Exempt - Sick Time Hours</v>
      </c>
      <c r="F63" s="40">
        <f t="shared" ca="1" si="96"/>
        <v>2017</v>
      </c>
      <c r="G63" s="40" t="str">
        <f t="shared" si="97"/>
        <v>002530</v>
      </c>
      <c r="H63" s="43">
        <f>IF(G63="","",($C63*'VACSICK EST'!C$30))</f>
        <v>20.08251915948993</v>
      </c>
      <c r="I63" s="43">
        <f>IF(H63="","",($C63*'VACSICK EST'!D$30))</f>
        <v>17.301851438158501</v>
      </c>
      <c r="J63" s="43">
        <f>IF(I63="","",($C63*'VACSICK EST'!E$30))</f>
        <v>15.946531231906194</v>
      </c>
      <c r="K63" s="43">
        <f>IF(J63="","",($C63*'VACSICK EST'!F$30))</f>
        <v>14.1250917512754</v>
      </c>
      <c r="L63" s="43">
        <f>IF(K63="","",($C63*'VACSICK EST'!G$30))</f>
        <v>11.712796852418359</v>
      </c>
      <c r="M63" s="43">
        <f>IF(L63="","",($C63*'VACSICK EST'!H$30))</f>
        <v>10.871739695362969</v>
      </c>
      <c r="N63" s="43">
        <f>IF(M63="","",($C63*'VACSICK EST'!I$30))</f>
        <v>11.658088017397411</v>
      </c>
      <c r="O63" s="43">
        <f>IF(N63="","",($C63*'VACSICK EST'!J$30))</f>
        <v>12.52978212206453</v>
      </c>
      <c r="P63" s="43">
        <f>IF(O63="","",($C63*'VACSICK EST'!K$30))</f>
        <v>11.560341565493315</v>
      </c>
      <c r="Q63" s="43">
        <f>IF(P63="","",($C63*'VACSICK EST'!L$30))</f>
        <v>11.423934203507748</v>
      </c>
      <c r="R63" s="43">
        <f>IF(Q63="","",($C63*'VACSICK EST'!M$30))</f>
        <v>10.649257099611111</v>
      </c>
      <c r="S63" s="43">
        <f>IF(R63="","",($C63*'VACSICK EST'!N$30))</f>
        <v>12.138066863314535</v>
      </c>
    </row>
    <row r="64" spans="1:19" x14ac:dyDescent="0.25">
      <c r="A64" s="2" t="s">
        <v>30</v>
      </c>
      <c r="B64" s="9" t="s">
        <v>93</v>
      </c>
      <c r="C64" s="4">
        <v>17</v>
      </c>
      <c r="E64" s="11" t="str">
        <f t="shared" ref="E64" si="392">IF(B64="","",(IF($B64&lt;&gt;0,"Exempt - Headcount")))</f>
        <v>Exempt - Headcount</v>
      </c>
      <c r="F64" s="40">
        <f t="shared" ca="1" si="96"/>
        <v>2017</v>
      </c>
      <c r="G64" s="40" t="str">
        <f t="shared" si="97"/>
        <v>002560</v>
      </c>
      <c r="H64" s="41">
        <f t="shared" ref="H64" si="393">IF(G64="","",(IF($C64=0,0,$C64)))</f>
        <v>17</v>
      </c>
      <c r="I64" s="41">
        <f t="shared" ref="I64" si="394">IF(H64="","",(IF($C64=0,0,$C64)))</f>
        <v>17</v>
      </c>
      <c r="J64" s="41">
        <f t="shared" ref="J64" si="395">IF(I64="","",(IF($C64=0,0,$C64)))</f>
        <v>17</v>
      </c>
      <c r="K64" s="41">
        <f t="shared" ref="K64" si="396">IF(J64="","",(IF($C64=0,0,$C64)))</f>
        <v>17</v>
      </c>
      <c r="L64" s="41">
        <f t="shared" ref="L64" si="397">IF(K64="","",(IF($C64=0,0,$C64)))</f>
        <v>17</v>
      </c>
      <c r="M64" s="41">
        <f t="shared" ref="M64" si="398">IF(L64="","",(IF($C64=0,0,$C64)))</f>
        <v>17</v>
      </c>
      <c r="N64" s="41">
        <f t="shared" ref="N64" si="399">IF(M64="","",(IF($C64=0,0,$C64)))</f>
        <v>17</v>
      </c>
      <c r="O64" s="41">
        <f t="shared" ref="O64" si="400">IF(N64="","",(IF($C64=0,0,$C64)))</f>
        <v>17</v>
      </c>
      <c r="P64" s="41">
        <f t="shared" ref="P64" si="401">IF(O64="","",(IF($C64=0,0,$C64)))</f>
        <v>17</v>
      </c>
      <c r="Q64" s="41">
        <f t="shared" ref="Q64" si="402">IF(P64="","",(IF($C64=0,0,$C64)))</f>
        <v>17</v>
      </c>
      <c r="R64" s="41">
        <f t="shared" ref="R64" si="403">IF(Q64="","",(IF($C64=0,0,$C64)))</f>
        <v>17</v>
      </c>
      <c r="S64" s="41">
        <f t="shared" ref="S64" si="404">IF(R64="","",(IF($C64=0,0,$C64)))</f>
        <v>17</v>
      </c>
    </row>
    <row r="65" spans="1:19" x14ac:dyDescent="0.25">
      <c r="A65" s="2" t="s">
        <v>30</v>
      </c>
      <c r="B65" s="6" t="s">
        <v>92</v>
      </c>
      <c r="C65" s="4">
        <v>48.651018058823531</v>
      </c>
      <c r="E65" s="10" t="str">
        <f t="shared" ref="E65" si="405">IF(B65="","",(IF($B65&lt;&gt;0,"Exempt - Avg Hourly Rate")))</f>
        <v>Exempt - Avg Hourly Rate</v>
      </c>
      <c r="F65" s="40">
        <f t="shared" ca="1" si="96"/>
        <v>2017</v>
      </c>
      <c r="G65" s="40" t="str">
        <f t="shared" si="97"/>
        <v>002560</v>
      </c>
      <c r="H65" s="42">
        <f t="shared" ref="H65" si="406">IF(G65="","",(IF(C65=0,0,C65)*$G$4*$H$4*$I$4*$J$4))</f>
        <v>50.110548600588238</v>
      </c>
      <c r="I65" s="42">
        <f t="shared" ref="I65" si="407">IF(H65="","",(+H65))</f>
        <v>50.110548600588238</v>
      </c>
      <c r="J65" s="42">
        <f t="shared" ref="J65" si="408">IF(I65="","",(+I65*$J$6))</f>
        <v>51.613865058605889</v>
      </c>
      <c r="K65" s="42">
        <f t="shared" ref="K65" si="409">IF(J65="","",+J65)</f>
        <v>51.613865058605889</v>
      </c>
      <c r="L65" s="42">
        <f t="shared" ref="L65" si="410">IF(K65="","",+K65)</f>
        <v>51.613865058605889</v>
      </c>
      <c r="M65" s="42">
        <f t="shared" ref="M65" si="411">IF(L65="","",+L65)</f>
        <v>51.613865058605889</v>
      </c>
      <c r="N65" s="42">
        <f t="shared" ref="N65" si="412">IF(M65="","",+M65)</f>
        <v>51.613865058605889</v>
      </c>
      <c r="O65" s="42">
        <f t="shared" ref="O65" si="413">IF(N65="","",+N65)</f>
        <v>51.613865058605889</v>
      </c>
      <c r="P65" s="42">
        <f t="shared" ref="P65" si="414">IF(O65="","",+O65)</f>
        <v>51.613865058605889</v>
      </c>
      <c r="Q65" s="42">
        <f t="shared" ref="Q65" si="415">IF(P65="","",+P65)</f>
        <v>51.613865058605889</v>
      </c>
      <c r="R65" s="42">
        <f t="shared" ref="R65" si="416">IF(Q65="","",+Q65)</f>
        <v>51.613865058605889</v>
      </c>
      <c r="S65" s="42">
        <f t="shared" ref="S65" si="417">IF(R65="","",+R65)</f>
        <v>51.613865058605889</v>
      </c>
    </row>
    <row r="66" spans="1:19" x14ac:dyDescent="0.25">
      <c r="A66" s="2" t="s">
        <v>30</v>
      </c>
      <c r="B66" s="9" t="s">
        <v>127</v>
      </c>
      <c r="C66" s="4">
        <v>3160</v>
      </c>
      <c r="E66" s="10" t="str">
        <f t="shared" ref="E66" si="418">IF(B66="","",(IF($B66&lt;&gt;0,"Exempt - Vacation Hours")))</f>
        <v>Exempt - Vacation Hours</v>
      </c>
      <c r="F66" s="40">
        <f t="shared" ca="1" si="96"/>
        <v>2017</v>
      </c>
      <c r="G66" s="40" t="str">
        <f t="shared" si="97"/>
        <v>002560</v>
      </c>
      <c r="H66" s="43">
        <f>IF(G66="","",($C66*'VACSICK EST'!C$50))</f>
        <v>133.72656388227114</v>
      </c>
      <c r="I66" s="43">
        <f>IF(H66="","",($C66*'VACSICK EST'!D$50))</f>
        <v>142.50314977801369</v>
      </c>
      <c r="J66" s="43">
        <f>IF(I66="","",($C66*'VACSICK EST'!E$50))</f>
        <v>151.27973567375622</v>
      </c>
      <c r="K66" s="43">
        <f>IF(J66="","",($C66*'VACSICK EST'!F$50))</f>
        <v>219.93734184246583</v>
      </c>
      <c r="L66" s="43">
        <f>IF(K66="","",($C66*'VACSICK EST'!G$50))</f>
        <v>274.73964441042989</v>
      </c>
      <c r="M66" s="43">
        <f>IF(L66="","",($C66*'VACSICK EST'!H$50))</f>
        <v>310.3712829121971</v>
      </c>
      <c r="N66" s="43">
        <f>IF(M66="","",($C66*'VACSICK EST'!I$50))</f>
        <v>359.20290660116115</v>
      </c>
      <c r="O66" s="43">
        <f>IF(N66="","",($C66*'VACSICK EST'!J$50))</f>
        <v>243.17514082449708</v>
      </c>
      <c r="P66" s="43">
        <f>IF(O66="","",($C66*'VACSICK EST'!K$50))</f>
        <v>216.52032440039005</v>
      </c>
      <c r="Q66" s="43">
        <f>IF(P66="","",($C66*'VACSICK EST'!L$50))</f>
        <v>285.7864405245378</v>
      </c>
      <c r="R66" s="43">
        <f>IF(Q66="","",($C66*'VACSICK EST'!M$50))</f>
        <v>273.99591002044991</v>
      </c>
      <c r="S66" s="43">
        <f>IF(R66="","",($C66*'VACSICK EST'!N$50))</f>
        <v>548.76155912983006</v>
      </c>
    </row>
    <row r="67" spans="1:19" x14ac:dyDescent="0.25">
      <c r="A67" s="2" t="s">
        <v>30</v>
      </c>
      <c r="B67" s="9" t="s">
        <v>95</v>
      </c>
      <c r="C67" s="4">
        <v>680</v>
      </c>
      <c r="E67" s="10" t="str">
        <f t="shared" ref="E67" si="419">IF(B67="","",(IF($B67&lt;&gt;0,"Exempt - Sick Time Hours")))</f>
        <v>Exempt - Sick Time Hours</v>
      </c>
      <c r="F67" s="40">
        <f t="shared" ca="1" si="96"/>
        <v>2017</v>
      </c>
      <c r="G67" s="40" t="str">
        <f t="shared" si="97"/>
        <v>002560</v>
      </c>
      <c r="H67" s="43">
        <f>IF(G67="","",($C67*'VACSICK EST'!C$30))</f>
        <v>85.350706427832208</v>
      </c>
      <c r="I67" s="43">
        <f>IF(H67="","",($C67*'VACSICK EST'!D$30))</f>
        <v>73.53286861217363</v>
      </c>
      <c r="J67" s="43">
        <f>IF(I67="","",($C67*'VACSICK EST'!E$30))</f>
        <v>67.772757735601317</v>
      </c>
      <c r="K67" s="43">
        <f>IF(J67="","",($C67*'VACSICK EST'!F$30))</f>
        <v>60.031639942920449</v>
      </c>
      <c r="L67" s="43">
        <f>IF(K67="","",($C67*'VACSICK EST'!G$30))</f>
        <v>49.779386622778027</v>
      </c>
      <c r="M67" s="43">
        <f>IF(L67="","",($C67*'VACSICK EST'!H$30))</f>
        <v>46.204893705292619</v>
      </c>
      <c r="N67" s="43">
        <f>IF(M67="","",($C67*'VACSICK EST'!I$30))</f>
        <v>49.546874073938994</v>
      </c>
      <c r="O67" s="43">
        <f>IF(N67="","",($C67*'VACSICK EST'!J$30))</f>
        <v>53.251574018774249</v>
      </c>
      <c r="P67" s="43">
        <f>IF(O67="","",($C67*'VACSICK EST'!K$30))</f>
        <v>49.131451653346588</v>
      </c>
      <c r="Q67" s="43">
        <f>IF(P67="","",($C67*'VACSICK EST'!L$30))</f>
        <v>48.551720364907929</v>
      </c>
      <c r="R67" s="43">
        <f>IF(Q67="","",($C67*'VACSICK EST'!M$30))</f>
        <v>45.25934267334722</v>
      </c>
      <c r="S67" s="43">
        <f>IF(R67="","",($C67*'VACSICK EST'!N$30))</f>
        <v>51.586784169086769</v>
      </c>
    </row>
    <row r="68" spans="1:19" x14ac:dyDescent="0.25">
      <c r="A68" s="2" t="s">
        <v>31</v>
      </c>
      <c r="B68" s="9" t="s">
        <v>93</v>
      </c>
      <c r="C68" s="4">
        <v>3</v>
      </c>
      <c r="E68" s="11" t="str">
        <f t="shared" ref="E68" si="420">IF(B68="","",(IF($B68&lt;&gt;0,"Exempt - Headcount")))</f>
        <v>Exempt - Headcount</v>
      </c>
      <c r="F68" s="40">
        <f t="shared" ca="1" si="96"/>
        <v>2017</v>
      </c>
      <c r="G68" s="40" t="str">
        <f t="shared" si="97"/>
        <v>002603</v>
      </c>
      <c r="H68" s="41">
        <f t="shared" ref="H68" si="421">IF(G68="","",(IF($C68=0,0,$C68)))</f>
        <v>3</v>
      </c>
      <c r="I68" s="41">
        <f t="shared" ref="I68" si="422">IF(H68="","",(IF($C68=0,0,$C68)))</f>
        <v>3</v>
      </c>
      <c r="J68" s="41">
        <f t="shared" ref="J68" si="423">IF(I68="","",(IF($C68=0,0,$C68)))</f>
        <v>3</v>
      </c>
      <c r="K68" s="41">
        <f t="shared" ref="K68" si="424">IF(J68="","",(IF($C68=0,0,$C68)))</f>
        <v>3</v>
      </c>
      <c r="L68" s="41">
        <f t="shared" ref="L68" si="425">IF(K68="","",(IF($C68=0,0,$C68)))</f>
        <v>3</v>
      </c>
      <c r="M68" s="41">
        <f t="shared" ref="M68" si="426">IF(L68="","",(IF($C68=0,0,$C68)))</f>
        <v>3</v>
      </c>
      <c r="N68" s="41">
        <f t="shared" ref="N68" si="427">IF(M68="","",(IF($C68=0,0,$C68)))</f>
        <v>3</v>
      </c>
      <c r="O68" s="41">
        <f t="shared" ref="O68" si="428">IF(N68="","",(IF($C68=0,0,$C68)))</f>
        <v>3</v>
      </c>
      <c r="P68" s="41">
        <f t="shared" ref="P68" si="429">IF(O68="","",(IF($C68=0,0,$C68)))</f>
        <v>3</v>
      </c>
      <c r="Q68" s="41">
        <f t="shared" ref="Q68" si="430">IF(P68="","",(IF($C68=0,0,$C68)))</f>
        <v>3</v>
      </c>
      <c r="R68" s="41">
        <f t="shared" ref="R68" si="431">IF(Q68="","",(IF($C68=0,0,$C68)))</f>
        <v>3</v>
      </c>
      <c r="S68" s="41">
        <f t="shared" ref="S68" si="432">IF(R68="","",(IF($C68=0,0,$C68)))</f>
        <v>3</v>
      </c>
    </row>
    <row r="69" spans="1:19" x14ac:dyDescent="0.25">
      <c r="A69" s="2" t="s">
        <v>31</v>
      </c>
      <c r="B69" s="6" t="s">
        <v>92</v>
      </c>
      <c r="C69" s="4">
        <v>47.9375</v>
      </c>
      <c r="E69" s="10" t="str">
        <f t="shared" ref="E69" si="433">IF(B69="","",(IF($B69&lt;&gt;0,"Exempt - Avg Hourly Rate")))</f>
        <v>Exempt - Avg Hourly Rate</v>
      </c>
      <c r="F69" s="40">
        <f t="shared" ca="1" si="96"/>
        <v>2017</v>
      </c>
      <c r="G69" s="40" t="str">
        <f t="shared" si="97"/>
        <v>002603</v>
      </c>
      <c r="H69" s="42">
        <f t="shared" ref="H69" si="434">IF(G69="","",(IF(C69=0,0,C69)*$G$4*$H$4*$I$4*$J$4))</f>
        <v>49.375624999999999</v>
      </c>
      <c r="I69" s="42">
        <f t="shared" ref="I69" si="435">IF(H69="","",(+H69))</f>
        <v>49.375624999999999</v>
      </c>
      <c r="J69" s="42">
        <f t="shared" ref="J69" si="436">IF(I69="","",(+I69*$J$6))</f>
        <v>50.856893749999998</v>
      </c>
      <c r="K69" s="42">
        <f t="shared" ref="K69" si="437">IF(J69="","",+J69)</f>
        <v>50.856893749999998</v>
      </c>
      <c r="L69" s="42">
        <f t="shared" ref="L69" si="438">IF(K69="","",+K69)</f>
        <v>50.856893749999998</v>
      </c>
      <c r="M69" s="42">
        <f t="shared" ref="M69" si="439">IF(L69="","",+L69)</f>
        <v>50.856893749999998</v>
      </c>
      <c r="N69" s="42">
        <f t="shared" ref="N69" si="440">IF(M69="","",+M69)</f>
        <v>50.856893749999998</v>
      </c>
      <c r="O69" s="42">
        <f t="shared" ref="O69" si="441">IF(N69="","",+N69)</f>
        <v>50.856893749999998</v>
      </c>
      <c r="P69" s="42">
        <f t="shared" ref="P69" si="442">IF(O69="","",+O69)</f>
        <v>50.856893749999998</v>
      </c>
      <c r="Q69" s="42">
        <f t="shared" ref="Q69" si="443">IF(P69="","",+P69)</f>
        <v>50.856893749999998</v>
      </c>
      <c r="R69" s="42">
        <f t="shared" ref="R69" si="444">IF(Q69="","",+Q69)</f>
        <v>50.856893749999998</v>
      </c>
      <c r="S69" s="42">
        <f t="shared" ref="S69" si="445">IF(R69="","",+R69)</f>
        <v>50.856893749999998</v>
      </c>
    </row>
    <row r="70" spans="1:19" x14ac:dyDescent="0.25">
      <c r="A70" s="2" t="s">
        <v>31</v>
      </c>
      <c r="B70" s="9" t="s">
        <v>127</v>
      </c>
      <c r="C70" s="4">
        <v>520</v>
      </c>
      <c r="E70" s="10" t="str">
        <f t="shared" ref="E70" si="446">IF(B70="","",(IF($B70&lt;&gt;0,"Exempt - Vacation Hours")))</f>
        <v>Exempt - Vacation Hours</v>
      </c>
      <c r="F70" s="40">
        <f t="shared" ca="1" si="96"/>
        <v>2017</v>
      </c>
      <c r="G70" s="40" t="str">
        <f t="shared" si="97"/>
        <v>002603</v>
      </c>
      <c r="H70" s="43">
        <f>IF(G70="","",($C70*'VACSICK EST'!C$50))</f>
        <v>22.005637094550945</v>
      </c>
      <c r="I70" s="43">
        <f>IF(H70="","",($C70*'VACSICK EST'!D$50))</f>
        <v>23.449885406508582</v>
      </c>
      <c r="J70" s="43">
        <f>IF(I70="","",($C70*'VACSICK EST'!E$50))</f>
        <v>24.894133718466215</v>
      </c>
      <c r="K70" s="43">
        <f>IF(J70="","",($C70*'VACSICK EST'!F$50))</f>
        <v>36.192220809519696</v>
      </c>
      <c r="L70" s="43">
        <f>IF(K70="","",($C70*'VACSICK EST'!G$50))</f>
        <v>45.210321232096057</v>
      </c>
      <c r="M70" s="43">
        <f>IF(L70="","",($C70*'VACSICK EST'!H$50))</f>
        <v>51.073755415931174</v>
      </c>
      <c r="N70" s="43">
        <f>IF(M70="","",($C70*'VACSICK EST'!I$50))</f>
        <v>59.109339060950568</v>
      </c>
      <c r="O70" s="43">
        <f>IF(N70="","",($C70*'VACSICK EST'!J$50))</f>
        <v>40.016162414157748</v>
      </c>
      <c r="P70" s="43">
        <f>IF(O70="","",($C70*'VACSICK EST'!K$50))</f>
        <v>35.629926800064183</v>
      </c>
      <c r="Q70" s="43">
        <f>IF(P70="","",($C70*'VACSICK EST'!L$50))</f>
        <v>47.028148440746726</v>
      </c>
      <c r="R70" s="43">
        <f>IF(Q70="","",($C70*'VACSICK EST'!M$50))</f>
        <v>45.087934560327199</v>
      </c>
      <c r="S70" s="43">
        <f>IF(R70="","",($C70*'VACSICK EST'!N$50))</f>
        <v>90.302535046680902</v>
      </c>
    </row>
    <row r="71" spans="1:19" x14ac:dyDescent="0.25">
      <c r="A71" s="2" t="s">
        <v>31</v>
      </c>
      <c r="B71" s="9" t="s">
        <v>95</v>
      </c>
      <c r="C71" s="4">
        <v>120</v>
      </c>
      <c r="E71" s="10" t="str">
        <f t="shared" ref="E71" si="447">IF(B71="","",(IF($B71&lt;&gt;0,"Exempt - Sick Time Hours")))</f>
        <v>Exempt - Sick Time Hours</v>
      </c>
      <c r="F71" s="40">
        <f t="shared" ca="1" si="96"/>
        <v>2017</v>
      </c>
      <c r="G71" s="40" t="str">
        <f t="shared" si="97"/>
        <v>002603</v>
      </c>
      <c r="H71" s="43">
        <f>IF(G71="","",($C71*'VACSICK EST'!C$30))</f>
        <v>15.061889369617449</v>
      </c>
      <c r="I71" s="43">
        <f>IF(H71="","",($C71*'VACSICK EST'!D$30))</f>
        <v>12.976388578618876</v>
      </c>
      <c r="J71" s="43">
        <f>IF(I71="","",($C71*'VACSICK EST'!E$30))</f>
        <v>11.959898423929646</v>
      </c>
      <c r="K71" s="43">
        <f>IF(J71="","",($C71*'VACSICK EST'!F$30))</f>
        <v>10.593818813456551</v>
      </c>
      <c r="L71" s="43">
        <f>IF(K71="","",($C71*'VACSICK EST'!G$30))</f>
        <v>8.7845976393137697</v>
      </c>
      <c r="M71" s="43">
        <f>IF(L71="","",($C71*'VACSICK EST'!H$30))</f>
        <v>8.1538047715222266</v>
      </c>
      <c r="N71" s="43">
        <f>IF(M71="","",($C71*'VACSICK EST'!I$30))</f>
        <v>8.7435660130480581</v>
      </c>
      <c r="O71" s="43">
        <f>IF(N71="","",($C71*'VACSICK EST'!J$30))</f>
        <v>9.3973365915483971</v>
      </c>
      <c r="P71" s="43">
        <f>IF(O71="","",($C71*'VACSICK EST'!K$30))</f>
        <v>8.6702561741199862</v>
      </c>
      <c r="Q71" s="43">
        <f>IF(P71="","",($C71*'VACSICK EST'!L$30))</f>
        <v>8.5679506526308113</v>
      </c>
      <c r="R71" s="43">
        <f>IF(Q71="","",($C71*'VACSICK EST'!M$30))</f>
        <v>7.9869428247083336</v>
      </c>
      <c r="S71" s="43">
        <f>IF(R71="","",($C71*'VACSICK EST'!N$30))</f>
        <v>9.1035501474859011</v>
      </c>
    </row>
    <row r="72" spans="1:19" x14ac:dyDescent="0.25">
      <c r="A72" s="2" t="s">
        <v>32</v>
      </c>
      <c r="B72" s="9" t="s">
        <v>93</v>
      </c>
      <c r="C72" s="4">
        <v>4</v>
      </c>
      <c r="E72" s="11" t="str">
        <f t="shared" ref="E72" si="448">IF(B72="","",(IF($B72&lt;&gt;0,"Exempt - Headcount")))</f>
        <v>Exempt - Headcount</v>
      </c>
      <c r="F72" s="40">
        <f t="shared" ca="1" si="96"/>
        <v>2017</v>
      </c>
      <c r="G72" s="40" t="str">
        <f t="shared" si="97"/>
        <v>002650</v>
      </c>
      <c r="H72" s="41">
        <f t="shared" ref="H72" si="449">IF(G72="","",(IF($C72=0,0,$C72)))</f>
        <v>4</v>
      </c>
      <c r="I72" s="41">
        <f t="shared" ref="I72" si="450">IF(H72="","",(IF($C72=0,0,$C72)))</f>
        <v>4</v>
      </c>
      <c r="J72" s="41">
        <f t="shared" ref="J72" si="451">IF(I72="","",(IF($C72=0,0,$C72)))</f>
        <v>4</v>
      </c>
      <c r="K72" s="41">
        <f t="shared" ref="K72" si="452">IF(J72="","",(IF($C72=0,0,$C72)))</f>
        <v>4</v>
      </c>
      <c r="L72" s="41">
        <f t="shared" ref="L72" si="453">IF(K72="","",(IF($C72=0,0,$C72)))</f>
        <v>4</v>
      </c>
      <c r="M72" s="41">
        <f t="shared" ref="M72" si="454">IF(L72="","",(IF($C72=0,0,$C72)))</f>
        <v>4</v>
      </c>
      <c r="N72" s="41">
        <f t="shared" ref="N72" si="455">IF(M72="","",(IF($C72=0,0,$C72)))</f>
        <v>4</v>
      </c>
      <c r="O72" s="41">
        <f t="shared" ref="O72" si="456">IF(N72="","",(IF($C72=0,0,$C72)))</f>
        <v>4</v>
      </c>
      <c r="P72" s="41">
        <f t="shared" ref="P72" si="457">IF(O72="","",(IF($C72=0,0,$C72)))</f>
        <v>4</v>
      </c>
      <c r="Q72" s="41">
        <f t="shared" ref="Q72" si="458">IF(P72="","",(IF($C72=0,0,$C72)))</f>
        <v>4</v>
      </c>
      <c r="R72" s="41">
        <f t="shared" ref="R72" si="459">IF(Q72="","",(IF($C72=0,0,$C72)))</f>
        <v>4</v>
      </c>
      <c r="S72" s="41">
        <f t="shared" ref="S72" si="460">IF(R72="","",(IF($C72=0,0,$C72)))</f>
        <v>4</v>
      </c>
    </row>
    <row r="73" spans="1:19" x14ac:dyDescent="0.25">
      <c r="A73" s="2" t="s">
        <v>32</v>
      </c>
      <c r="B73" s="6" t="s">
        <v>92</v>
      </c>
      <c r="C73" s="4">
        <v>52.150240500000002</v>
      </c>
      <c r="E73" s="10" t="str">
        <f t="shared" ref="E73" si="461">IF(B73="","",(IF($B73&lt;&gt;0,"Exempt - Avg Hourly Rate")))</f>
        <v>Exempt - Avg Hourly Rate</v>
      </c>
      <c r="F73" s="40">
        <f t="shared" ca="1" si="96"/>
        <v>2017</v>
      </c>
      <c r="G73" s="40" t="str">
        <f t="shared" si="97"/>
        <v>002650</v>
      </c>
      <c r="H73" s="42">
        <f t="shared" ref="H73" si="462">IF(G73="","",(IF(C73=0,0,C73)*$G$4*$H$4*$I$4*$J$4))</f>
        <v>53.714747715000001</v>
      </c>
      <c r="I73" s="42">
        <f t="shared" ref="I73" si="463">IF(H73="","",(+H73))</f>
        <v>53.714747715000001</v>
      </c>
      <c r="J73" s="42">
        <f t="shared" ref="J73" si="464">IF(I73="","",(+I73*$J$6))</f>
        <v>55.326190146450003</v>
      </c>
      <c r="K73" s="42">
        <f t="shared" ref="K73" si="465">IF(J73="","",+J73)</f>
        <v>55.326190146450003</v>
      </c>
      <c r="L73" s="42">
        <f t="shared" ref="L73" si="466">IF(K73="","",+K73)</f>
        <v>55.326190146450003</v>
      </c>
      <c r="M73" s="42">
        <f t="shared" ref="M73" si="467">IF(L73="","",+L73)</f>
        <v>55.326190146450003</v>
      </c>
      <c r="N73" s="42">
        <f t="shared" ref="N73" si="468">IF(M73="","",+M73)</f>
        <v>55.326190146450003</v>
      </c>
      <c r="O73" s="42">
        <f t="shared" ref="O73" si="469">IF(N73="","",+N73)</f>
        <v>55.326190146450003</v>
      </c>
      <c r="P73" s="42">
        <f t="shared" ref="P73" si="470">IF(O73="","",+O73)</f>
        <v>55.326190146450003</v>
      </c>
      <c r="Q73" s="42">
        <f t="shared" ref="Q73" si="471">IF(P73="","",+P73)</f>
        <v>55.326190146450003</v>
      </c>
      <c r="R73" s="42">
        <f t="shared" ref="R73" si="472">IF(Q73="","",+Q73)</f>
        <v>55.326190146450003</v>
      </c>
      <c r="S73" s="42">
        <f t="shared" ref="S73" si="473">IF(R73="","",+R73)</f>
        <v>55.326190146450003</v>
      </c>
    </row>
    <row r="74" spans="1:19" x14ac:dyDescent="0.25">
      <c r="A74" s="2" t="s">
        <v>32</v>
      </c>
      <c r="B74" s="9" t="s">
        <v>127</v>
      </c>
      <c r="C74" s="4">
        <v>680</v>
      </c>
      <c r="E74" s="10" t="str">
        <f t="shared" ref="E74" si="474">IF(B74="","",(IF($B74&lt;&gt;0,"Exempt - Vacation Hours")))</f>
        <v>Exempt - Vacation Hours</v>
      </c>
      <c r="F74" s="40">
        <f t="shared" ca="1" si="96"/>
        <v>2017</v>
      </c>
      <c r="G74" s="40" t="str">
        <f t="shared" si="97"/>
        <v>002650</v>
      </c>
      <c r="H74" s="43">
        <f>IF(G74="","",($C74*'VACSICK EST'!C$50))</f>
        <v>28.776602354412777</v>
      </c>
      <c r="I74" s="43">
        <f>IF(H74="","",($C74*'VACSICK EST'!D$50))</f>
        <v>30.665234762357379</v>
      </c>
      <c r="J74" s="43">
        <f>IF(I74="","",($C74*'VACSICK EST'!E$50))</f>
        <v>32.55386717030197</v>
      </c>
      <c r="K74" s="43">
        <f>IF(J74="","",($C74*'VACSICK EST'!F$50))</f>
        <v>47.328288750910367</v>
      </c>
      <c r="L74" s="43">
        <f>IF(K74="","",($C74*'VACSICK EST'!G$50))</f>
        <v>59.121189303510228</v>
      </c>
      <c r="M74" s="43">
        <f>IF(L74="","",($C74*'VACSICK EST'!H$50))</f>
        <v>66.788757082371532</v>
      </c>
      <c r="N74" s="43">
        <f>IF(M74="","",($C74*'VACSICK EST'!I$50))</f>
        <v>77.29682800278151</v>
      </c>
      <c r="O74" s="43">
        <f>IF(N74="","",($C74*'VACSICK EST'!J$50))</f>
        <v>52.328827772360128</v>
      </c>
      <c r="P74" s="43">
        <f>IF(O74="","",($C74*'VACSICK EST'!K$50))</f>
        <v>46.592981200083933</v>
      </c>
      <c r="Q74" s="43">
        <f>IF(P74="","",($C74*'VACSICK EST'!L$50))</f>
        <v>61.498347960976496</v>
      </c>
      <c r="R74" s="43">
        <f>IF(Q74="","",($C74*'VACSICK EST'!M$50))</f>
        <v>58.961145194274032</v>
      </c>
      <c r="S74" s="43">
        <f>IF(R74="","",($C74*'VACSICK EST'!N$50))</f>
        <v>118.08793044565964</v>
      </c>
    </row>
    <row r="75" spans="1:19" x14ac:dyDescent="0.25">
      <c r="A75" s="2" t="s">
        <v>32</v>
      </c>
      <c r="B75" s="9" t="s">
        <v>95</v>
      </c>
      <c r="C75" s="4">
        <v>160</v>
      </c>
      <c r="E75" s="10" t="str">
        <f t="shared" ref="E75" si="475">IF(B75="","",(IF($B75&lt;&gt;0,"Exempt - Sick Time Hours")))</f>
        <v>Exempt - Sick Time Hours</v>
      </c>
      <c r="F75" s="40">
        <f t="shared" ca="1" si="96"/>
        <v>2017</v>
      </c>
      <c r="G75" s="40" t="str">
        <f t="shared" si="97"/>
        <v>002650</v>
      </c>
      <c r="H75" s="43">
        <f>IF(G75="","",($C75*'VACSICK EST'!C$30))</f>
        <v>20.08251915948993</v>
      </c>
      <c r="I75" s="43">
        <f>IF(H75="","",($C75*'VACSICK EST'!D$30))</f>
        <v>17.301851438158501</v>
      </c>
      <c r="J75" s="43">
        <f>IF(I75="","",($C75*'VACSICK EST'!E$30))</f>
        <v>15.946531231906194</v>
      </c>
      <c r="K75" s="43">
        <f>IF(J75="","",($C75*'VACSICK EST'!F$30))</f>
        <v>14.1250917512754</v>
      </c>
      <c r="L75" s="43">
        <f>IF(K75="","",($C75*'VACSICK EST'!G$30))</f>
        <v>11.712796852418359</v>
      </c>
      <c r="M75" s="43">
        <f>IF(L75="","",($C75*'VACSICK EST'!H$30))</f>
        <v>10.871739695362969</v>
      </c>
      <c r="N75" s="43">
        <f>IF(M75="","",($C75*'VACSICK EST'!I$30))</f>
        <v>11.658088017397411</v>
      </c>
      <c r="O75" s="43">
        <f>IF(N75="","",($C75*'VACSICK EST'!J$30))</f>
        <v>12.52978212206453</v>
      </c>
      <c r="P75" s="43">
        <f>IF(O75="","",($C75*'VACSICK EST'!K$30))</f>
        <v>11.560341565493315</v>
      </c>
      <c r="Q75" s="43">
        <f>IF(P75="","",($C75*'VACSICK EST'!L$30))</f>
        <v>11.423934203507748</v>
      </c>
      <c r="R75" s="43">
        <f>IF(Q75="","",($C75*'VACSICK EST'!M$30))</f>
        <v>10.649257099611111</v>
      </c>
      <c r="S75" s="43">
        <f>IF(R75="","",($C75*'VACSICK EST'!N$30))</f>
        <v>12.138066863314535</v>
      </c>
    </row>
    <row r="76" spans="1:19" x14ac:dyDescent="0.25">
      <c r="A76" s="2" t="s">
        <v>34</v>
      </c>
      <c r="B76" s="9" t="s">
        <v>93</v>
      </c>
      <c r="C76" s="4">
        <v>6</v>
      </c>
      <c r="E76" s="11" t="str">
        <f t="shared" ref="E76" si="476">IF(B76="","",(IF($B76&lt;&gt;0,"Exempt - Headcount")))</f>
        <v>Exempt - Headcount</v>
      </c>
      <c r="F76" s="40">
        <f t="shared" ca="1" si="96"/>
        <v>2017</v>
      </c>
      <c r="G76" s="40" t="str">
        <f t="shared" si="97"/>
        <v>002670</v>
      </c>
      <c r="H76" s="41">
        <f t="shared" ref="H76" si="477">IF(G76="","",(IF($C76=0,0,$C76)))</f>
        <v>6</v>
      </c>
      <c r="I76" s="41">
        <f t="shared" ref="I76" si="478">IF(H76="","",(IF($C76=0,0,$C76)))</f>
        <v>6</v>
      </c>
      <c r="J76" s="41">
        <f t="shared" ref="J76" si="479">IF(I76="","",(IF($C76=0,0,$C76)))</f>
        <v>6</v>
      </c>
      <c r="K76" s="41">
        <f t="shared" ref="K76" si="480">IF(J76="","",(IF($C76=0,0,$C76)))</f>
        <v>6</v>
      </c>
      <c r="L76" s="41">
        <f t="shared" ref="L76" si="481">IF(K76="","",(IF($C76=0,0,$C76)))</f>
        <v>6</v>
      </c>
      <c r="M76" s="41">
        <f t="shared" ref="M76" si="482">IF(L76="","",(IF($C76=0,0,$C76)))</f>
        <v>6</v>
      </c>
      <c r="N76" s="41">
        <f t="shared" ref="N76" si="483">IF(M76="","",(IF($C76=0,0,$C76)))</f>
        <v>6</v>
      </c>
      <c r="O76" s="41">
        <f t="shared" ref="O76" si="484">IF(N76="","",(IF($C76=0,0,$C76)))</f>
        <v>6</v>
      </c>
      <c r="P76" s="41">
        <f t="shared" ref="P76" si="485">IF(O76="","",(IF($C76=0,0,$C76)))</f>
        <v>6</v>
      </c>
      <c r="Q76" s="41">
        <f t="shared" ref="Q76" si="486">IF(P76="","",(IF($C76=0,0,$C76)))</f>
        <v>6</v>
      </c>
      <c r="R76" s="41">
        <f t="shared" ref="R76" si="487">IF(Q76="","",(IF($C76=0,0,$C76)))</f>
        <v>6</v>
      </c>
      <c r="S76" s="41">
        <f t="shared" ref="S76" si="488">IF(R76="","",(IF($C76=0,0,$C76)))</f>
        <v>6</v>
      </c>
    </row>
    <row r="77" spans="1:19" x14ac:dyDescent="0.25">
      <c r="A77" s="2" t="s">
        <v>34</v>
      </c>
      <c r="B77" s="6" t="s">
        <v>92</v>
      </c>
      <c r="C77" s="4">
        <v>42.524839666666665</v>
      </c>
      <c r="E77" s="10" t="str">
        <f t="shared" ref="E77" si="489">IF(B77="","",(IF($B77&lt;&gt;0,"Exempt - Avg Hourly Rate")))</f>
        <v>Exempt - Avg Hourly Rate</v>
      </c>
      <c r="F77" s="40">
        <f t="shared" ca="1" si="96"/>
        <v>2017</v>
      </c>
      <c r="G77" s="40" t="str">
        <f t="shared" si="97"/>
        <v>002670</v>
      </c>
      <c r="H77" s="42">
        <f t="shared" ref="H77" si="490">IF(G77="","",(IF(C77=0,0,C77)*$G$4*$H$4*$I$4*$J$4))</f>
        <v>43.800584856666667</v>
      </c>
      <c r="I77" s="42">
        <f t="shared" ref="I77" si="491">IF(H77="","",(+H77))</f>
        <v>43.800584856666667</v>
      </c>
      <c r="J77" s="42">
        <f t="shared" ref="J77" si="492">IF(I77="","",(+I77*$J$6))</f>
        <v>45.114602402366671</v>
      </c>
      <c r="K77" s="42">
        <f t="shared" ref="K77" si="493">IF(J77="","",+J77)</f>
        <v>45.114602402366671</v>
      </c>
      <c r="L77" s="42">
        <f t="shared" ref="L77" si="494">IF(K77="","",+K77)</f>
        <v>45.114602402366671</v>
      </c>
      <c r="M77" s="42">
        <f t="shared" ref="M77" si="495">IF(L77="","",+L77)</f>
        <v>45.114602402366671</v>
      </c>
      <c r="N77" s="42">
        <f t="shared" ref="N77" si="496">IF(M77="","",+M77)</f>
        <v>45.114602402366671</v>
      </c>
      <c r="O77" s="42">
        <f t="shared" ref="O77" si="497">IF(N77="","",+N77)</f>
        <v>45.114602402366671</v>
      </c>
      <c r="P77" s="42">
        <f t="shared" ref="P77" si="498">IF(O77="","",+O77)</f>
        <v>45.114602402366671</v>
      </c>
      <c r="Q77" s="42">
        <f t="shared" ref="Q77" si="499">IF(P77="","",+P77)</f>
        <v>45.114602402366671</v>
      </c>
      <c r="R77" s="42">
        <f t="shared" ref="R77" si="500">IF(Q77="","",+Q77)</f>
        <v>45.114602402366671</v>
      </c>
      <c r="S77" s="42">
        <f t="shared" ref="S77" si="501">IF(R77="","",+R77)</f>
        <v>45.114602402366671</v>
      </c>
    </row>
    <row r="78" spans="1:19" x14ac:dyDescent="0.25">
      <c r="A78" s="2" t="s">
        <v>34</v>
      </c>
      <c r="B78" s="9" t="s">
        <v>127</v>
      </c>
      <c r="C78" s="4">
        <v>800</v>
      </c>
      <c r="E78" s="10" t="str">
        <f t="shared" ref="E78" si="502">IF(B78="","",(IF($B78&lt;&gt;0,"Exempt - Vacation Hours")))</f>
        <v>Exempt - Vacation Hours</v>
      </c>
      <c r="F78" s="40">
        <f t="shared" ca="1" si="96"/>
        <v>2017</v>
      </c>
      <c r="G78" s="40" t="str">
        <f t="shared" si="97"/>
        <v>002670</v>
      </c>
      <c r="H78" s="43">
        <f>IF(G78="","",($C78*'VACSICK EST'!C$50))</f>
        <v>33.854826299309146</v>
      </c>
      <c r="I78" s="43">
        <f>IF(H78="","",($C78*'VACSICK EST'!D$50))</f>
        <v>36.076746779243976</v>
      </c>
      <c r="J78" s="43">
        <f>IF(I78="","",($C78*'VACSICK EST'!E$50))</f>
        <v>38.298667259178792</v>
      </c>
      <c r="K78" s="43">
        <f>IF(J78="","",($C78*'VACSICK EST'!F$50))</f>
        <v>55.680339706953376</v>
      </c>
      <c r="L78" s="43">
        <f>IF(K78="","",($C78*'VACSICK EST'!G$50))</f>
        <v>69.554340357070856</v>
      </c>
      <c r="M78" s="43">
        <f>IF(L78="","",($C78*'VACSICK EST'!H$50))</f>
        <v>78.575008332201804</v>
      </c>
      <c r="N78" s="43">
        <f>IF(M78="","",($C78*'VACSICK EST'!I$50))</f>
        <v>90.937444709154718</v>
      </c>
      <c r="O78" s="43">
        <f>IF(N78="","",($C78*'VACSICK EST'!J$50))</f>
        <v>61.563326791011917</v>
      </c>
      <c r="P78" s="43">
        <f>IF(O78="","",($C78*'VACSICK EST'!K$50))</f>
        <v>54.815272000098744</v>
      </c>
      <c r="Q78" s="43">
        <f>IF(P78="","",($C78*'VACSICK EST'!L$50))</f>
        <v>72.350997601148819</v>
      </c>
      <c r="R78" s="43">
        <f>IF(Q78="","",($C78*'VACSICK EST'!M$50))</f>
        <v>69.366053169734158</v>
      </c>
      <c r="S78" s="43">
        <f>IF(R78="","",($C78*'VACSICK EST'!N$50))</f>
        <v>138.92697699489369</v>
      </c>
    </row>
    <row r="79" spans="1:19" x14ac:dyDescent="0.25">
      <c r="A79" s="2" t="s">
        <v>34</v>
      </c>
      <c r="B79" s="9" t="s">
        <v>95</v>
      </c>
      <c r="C79" s="4">
        <v>240</v>
      </c>
      <c r="E79" s="10" t="str">
        <f t="shared" ref="E79" si="503">IF(B79="","",(IF($B79&lt;&gt;0,"Exempt - Sick Time Hours")))</f>
        <v>Exempt - Sick Time Hours</v>
      </c>
      <c r="F79" s="40">
        <f t="shared" ca="1" si="96"/>
        <v>2017</v>
      </c>
      <c r="G79" s="40" t="str">
        <f t="shared" si="97"/>
        <v>002670</v>
      </c>
      <c r="H79" s="43">
        <f>IF(G79="","",($C79*'VACSICK EST'!C$30))</f>
        <v>30.123778739234897</v>
      </c>
      <c r="I79" s="43">
        <f>IF(H79="","",($C79*'VACSICK EST'!D$30))</f>
        <v>25.952777157237751</v>
      </c>
      <c r="J79" s="43">
        <f>IF(I79="","",($C79*'VACSICK EST'!E$30))</f>
        <v>23.919796847859292</v>
      </c>
      <c r="K79" s="43">
        <f>IF(J79="","",($C79*'VACSICK EST'!F$30))</f>
        <v>21.187637626913101</v>
      </c>
      <c r="L79" s="43">
        <f>IF(K79="","",($C79*'VACSICK EST'!G$30))</f>
        <v>17.569195278627539</v>
      </c>
      <c r="M79" s="43">
        <f>IF(L79="","",($C79*'VACSICK EST'!H$30))</f>
        <v>16.307609543044453</v>
      </c>
      <c r="N79" s="43">
        <f>IF(M79="","",($C79*'VACSICK EST'!I$30))</f>
        <v>17.487132026096116</v>
      </c>
      <c r="O79" s="43">
        <f>IF(N79="","",($C79*'VACSICK EST'!J$30))</f>
        <v>18.794673183096794</v>
      </c>
      <c r="P79" s="43">
        <f>IF(O79="","",($C79*'VACSICK EST'!K$30))</f>
        <v>17.340512348239972</v>
      </c>
      <c r="Q79" s="43">
        <f>IF(P79="","",($C79*'VACSICK EST'!L$30))</f>
        <v>17.135901305261623</v>
      </c>
      <c r="R79" s="43">
        <f>IF(Q79="","",($C79*'VACSICK EST'!M$30))</f>
        <v>15.973885649416667</v>
      </c>
      <c r="S79" s="43">
        <f>IF(R79="","",($C79*'VACSICK EST'!N$30))</f>
        <v>18.207100294971802</v>
      </c>
    </row>
    <row r="80" spans="1:19" x14ac:dyDescent="0.25">
      <c r="A80" s="2" t="s">
        <v>35</v>
      </c>
      <c r="B80" s="9" t="s">
        <v>93</v>
      </c>
      <c r="C80" s="4">
        <v>10</v>
      </c>
      <c r="E80" s="11" t="str">
        <f t="shared" ref="E80" si="504">IF(B80="","",(IF($B80&lt;&gt;0,"Exempt - Headcount")))</f>
        <v>Exempt - Headcount</v>
      </c>
      <c r="F80" s="40">
        <f t="shared" ca="1" si="96"/>
        <v>2017</v>
      </c>
      <c r="G80" s="40" t="str">
        <f t="shared" si="97"/>
        <v>002680</v>
      </c>
      <c r="H80" s="41">
        <f t="shared" ref="H80" si="505">IF(G80="","",(IF($C80=0,0,$C80)))</f>
        <v>10</v>
      </c>
      <c r="I80" s="41">
        <f t="shared" ref="I80" si="506">IF(H80="","",(IF($C80=0,0,$C80)))</f>
        <v>10</v>
      </c>
      <c r="J80" s="41">
        <f t="shared" ref="J80" si="507">IF(I80="","",(IF($C80=0,0,$C80)))</f>
        <v>10</v>
      </c>
      <c r="K80" s="41">
        <f t="shared" ref="K80" si="508">IF(J80="","",(IF($C80=0,0,$C80)))</f>
        <v>10</v>
      </c>
      <c r="L80" s="41">
        <f t="shared" ref="L80" si="509">IF(K80="","",(IF($C80=0,0,$C80)))</f>
        <v>10</v>
      </c>
      <c r="M80" s="41">
        <f t="shared" ref="M80" si="510">IF(L80="","",(IF($C80=0,0,$C80)))</f>
        <v>10</v>
      </c>
      <c r="N80" s="41">
        <f t="shared" ref="N80" si="511">IF(M80="","",(IF($C80=0,0,$C80)))</f>
        <v>10</v>
      </c>
      <c r="O80" s="41">
        <f t="shared" ref="O80" si="512">IF(N80="","",(IF($C80=0,0,$C80)))</f>
        <v>10</v>
      </c>
      <c r="P80" s="41">
        <f t="shared" ref="P80" si="513">IF(O80="","",(IF($C80=0,0,$C80)))</f>
        <v>10</v>
      </c>
      <c r="Q80" s="41">
        <f t="shared" ref="Q80" si="514">IF(P80="","",(IF($C80=0,0,$C80)))</f>
        <v>10</v>
      </c>
      <c r="R80" s="41">
        <f t="shared" ref="R80" si="515">IF(Q80="","",(IF($C80=0,0,$C80)))</f>
        <v>10</v>
      </c>
      <c r="S80" s="41">
        <f t="shared" ref="S80" si="516">IF(R80="","",(IF($C80=0,0,$C80)))</f>
        <v>10</v>
      </c>
    </row>
    <row r="81" spans="1:19" x14ac:dyDescent="0.25">
      <c r="A81" s="2" t="s">
        <v>35</v>
      </c>
      <c r="B81" s="6" t="s">
        <v>92</v>
      </c>
      <c r="C81" s="4">
        <v>39.099759300000002</v>
      </c>
      <c r="E81" s="10" t="str">
        <f t="shared" ref="E81" si="517">IF(B81="","",(IF($B81&lt;&gt;0,"Exempt - Avg Hourly Rate")))</f>
        <v>Exempt - Avg Hourly Rate</v>
      </c>
      <c r="F81" s="40">
        <f t="shared" ca="1" si="96"/>
        <v>2017</v>
      </c>
      <c r="G81" s="40" t="str">
        <f t="shared" si="97"/>
        <v>002680</v>
      </c>
      <c r="H81" s="42">
        <f t="shared" ref="H81" si="518">IF(G81="","",(IF(C81=0,0,C81)*$G$4*$H$4*$I$4*$J$4))</f>
        <v>40.272752079</v>
      </c>
      <c r="I81" s="42">
        <f t="shared" ref="I81" si="519">IF(H81="","",(+H81))</f>
        <v>40.272752079</v>
      </c>
      <c r="J81" s="42">
        <f t="shared" ref="J81" si="520">IF(I81="","",(+I81*$J$6))</f>
        <v>41.480934641369998</v>
      </c>
      <c r="K81" s="42">
        <f t="shared" ref="K81" si="521">IF(J81="","",+J81)</f>
        <v>41.480934641369998</v>
      </c>
      <c r="L81" s="42">
        <f t="shared" ref="L81" si="522">IF(K81="","",+K81)</f>
        <v>41.480934641369998</v>
      </c>
      <c r="M81" s="42">
        <f t="shared" ref="M81" si="523">IF(L81="","",+L81)</f>
        <v>41.480934641369998</v>
      </c>
      <c r="N81" s="42">
        <f t="shared" ref="N81" si="524">IF(M81="","",+M81)</f>
        <v>41.480934641369998</v>
      </c>
      <c r="O81" s="42">
        <f t="shared" ref="O81" si="525">IF(N81="","",+N81)</f>
        <v>41.480934641369998</v>
      </c>
      <c r="P81" s="42">
        <f t="shared" ref="P81" si="526">IF(O81="","",+O81)</f>
        <v>41.480934641369998</v>
      </c>
      <c r="Q81" s="42">
        <f t="shared" ref="Q81" si="527">IF(P81="","",+P81)</f>
        <v>41.480934641369998</v>
      </c>
      <c r="R81" s="42">
        <f t="shared" ref="R81" si="528">IF(Q81="","",+Q81)</f>
        <v>41.480934641369998</v>
      </c>
      <c r="S81" s="42">
        <f t="shared" ref="S81" si="529">IF(R81="","",+R81)</f>
        <v>41.480934641369998</v>
      </c>
    </row>
    <row r="82" spans="1:19" x14ac:dyDescent="0.25">
      <c r="A82" s="2" t="s">
        <v>35</v>
      </c>
      <c r="B82" s="9" t="s">
        <v>127</v>
      </c>
      <c r="C82" s="4">
        <v>1080</v>
      </c>
      <c r="E82" s="10" t="str">
        <f t="shared" ref="E82" si="530">IF(B82="","",(IF($B82&lt;&gt;0,"Exempt - Vacation Hours")))</f>
        <v>Exempt - Vacation Hours</v>
      </c>
      <c r="F82" s="40">
        <f t="shared" ca="1" si="96"/>
        <v>2017</v>
      </c>
      <c r="G82" s="40" t="str">
        <f t="shared" si="97"/>
        <v>002680</v>
      </c>
      <c r="H82" s="43">
        <f>IF(G82="","",($C82*'VACSICK EST'!C$50))</f>
        <v>45.70401550406735</v>
      </c>
      <c r="I82" s="43">
        <f>IF(H82="","",($C82*'VACSICK EST'!D$50))</f>
        <v>48.703608151979367</v>
      </c>
      <c r="J82" s="43">
        <f>IF(I82="","",($C82*'VACSICK EST'!E$50))</f>
        <v>51.70320079989137</v>
      </c>
      <c r="K82" s="43">
        <f>IF(J82="","",($C82*'VACSICK EST'!F$50))</f>
        <v>75.168458604387055</v>
      </c>
      <c r="L82" s="43">
        <f>IF(K82="","",($C82*'VACSICK EST'!G$50))</f>
        <v>93.898359482045649</v>
      </c>
      <c r="M82" s="43">
        <f>IF(L82="","",($C82*'VACSICK EST'!H$50))</f>
        <v>106.07626124847243</v>
      </c>
      <c r="N82" s="43">
        <f>IF(M82="","",($C82*'VACSICK EST'!I$50))</f>
        <v>122.76555035735888</v>
      </c>
      <c r="O82" s="43">
        <f>IF(N82="","",($C82*'VACSICK EST'!J$50))</f>
        <v>83.110491167866087</v>
      </c>
      <c r="P82" s="43">
        <f>IF(O82="","",($C82*'VACSICK EST'!K$50))</f>
        <v>74.000617200133306</v>
      </c>
      <c r="Q82" s="43">
        <f>IF(P82="","",($C82*'VACSICK EST'!L$50))</f>
        <v>97.673846761550905</v>
      </c>
      <c r="R82" s="43">
        <f>IF(Q82="","",($C82*'VACSICK EST'!M$50))</f>
        <v>93.644171779141104</v>
      </c>
      <c r="S82" s="43">
        <f>IF(R82="","",($C82*'VACSICK EST'!N$50))</f>
        <v>187.55141894310648</v>
      </c>
    </row>
    <row r="83" spans="1:19" x14ac:dyDescent="0.25">
      <c r="A83" s="2" t="s">
        <v>35</v>
      </c>
      <c r="B83" s="9" t="s">
        <v>95</v>
      </c>
      <c r="C83" s="4">
        <v>400</v>
      </c>
      <c r="E83" s="10" t="str">
        <f t="shared" ref="E83" si="531">IF(B83="","",(IF($B83&lt;&gt;0,"Exempt - Sick Time Hours")))</f>
        <v>Exempt - Sick Time Hours</v>
      </c>
      <c r="F83" s="40">
        <f t="shared" ca="1" si="96"/>
        <v>2017</v>
      </c>
      <c r="G83" s="40" t="str">
        <f t="shared" si="97"/>
        <v>002680</v>
      </c>
      <c r="H83" s="43">
        <f>IF(G83="","",($C83*'VACSICK EST'!C$30))</f>
        <v>50.206297898724827</v>
      </c>
      <c r="I83" s="43">
        <f>IF(H83="","",($C83*'VACSICK EST'!D$30))</f>
        <v>43.254628595396248</v>
      </c>
      <c r="J83" s="43">
        <f>IF(I83="","",($C83*'VACSICK EST'!E$30))</f>
        <v>39.866328079765481</v>
      </c>
      <c r="K83" s="43">
        <f>IF(J83="","",($C83*'VACSICK EST'!F$30))</f>
        <v>35.3127293781885</v>
      </c>
      <c r="L83" s="43">
        <f>IF(K83="","",($C83*'VACSICK EST'!G$30))</f>
        <v>29.281992131045897</v>
      </c>
      <c r="M83" s="43">
        <f>IF(L83="","",($C83*'VACSICK EST'!H$30))</f>
        <v>27.179349238407426</v>
      </c>
      <c r="N83" s="43">
        <f>IF(M83="","",($C83*'VACSICK EST'!I$30))</f>
        <v>29.145220043493524</v>
      </c>
      <c r="O83" s="43">
        <f>IF(N83="","",($C83*'VACSICK EST'!J$30))</f>
        <v>31.324455305161326</v>
      </c>
      <c r="P83" s="43">
        <f>IF(O83="","",($C83*'VACSICK EST'!K$30))</f>
        <v>28.900853913733286</v>
      </c>
      <c r="Q83" s="43">
        <f>IF(P83="","",($C83*'VACSICK EST'!L$30))</f>
        <v>28.559835508769371</v>
      </c>
      <c r="R83" s="43">
        <f>IF(Q83="","",($C83*'VACSICK EST'!M$30))</f>
        <v>26.623142749027778</v>
      </c>
      <c r="S83" s="43">
        <f>IF(R83="","",($C83*'VACSICK EST'!N$30))</f>
        <v>30.345167158286333</v>
      </c>
    </row>
    <row r="84" spans="1:19" x14ac:dyDescent="0.25">
      <c r="A84" s="2" t="s">
        <v>36</v>
      </c>
      <c r="B84" s="9" t="s">
        <v>93</v>
      </c>
      <c r="C84" s="4">
        <v>1</v>
      </c>
      <c r="E84" s="11" t="str">
        <f t="shared" ref="E84" si="532">IF(B84="","",(IF($B84&lt;&gt;0,"Exempt - Headcount")))</f>
        <v>Exempt - Headcount</v>
      </c>
      <c r="F84" s="40">
        <f t="shared" ca="1" si="96"/>
        <v>2017</v>
      </c>
      <c r="G84" s="40" t="str">
        <f t="shared" si="97"/>
        <v>002710</v>
      </c>
      <c r="H84" s="41">
        <f t="shared" ref="H84" si="533">IF(G84="","",(IF($C84=0,0,$C84)))</f>
        <v>1</v>
      </c>
      <c r="I84" s="41">
        <f t="shared" ref="I84" si="534">IF(H84="","",(IF($C84=0,0,$C84)))</f>
        <v>1</v>
      </c>
      <c r="J84" s="41">
        <f t="shared" ref="J84" si="535">IF(I84="","",(IF($C84=0,0,$C84)))</f>
        <v>1</v>
      </c>
      <c r="K84" s="41">
        <f t="shared" ref="K84" si="536">IF(J84="","",(IF($C84=0,0,$C84)))</f>
        <v>1</v>
      </c>
      <c r="L84" s="41">
        <f t="shared" ref="L84" si="537">IF(K84="","",(IF($C84=0,0,$C84)))</f>
        <v>1</v>
      </c>
      <c r="M84" s="41">
        <f t="shared" ref="M84" si="538">IF(L84="","",(IF($C84=0,0,$C84)))</f>
        <v>1</v>
      </c>
      <c r="N84" s="41">
        <f t="shared" ref="N84" si="539">IF(M84="","",(IF($C84=0,0,$C84)))</f>
        <v>1</v>
      </c>
      <c r="O84" s="41">
        <f t="shared" ref="O84" si="540">IF(N84="","",(IF($C84=0,0,$C84)))</f>
        <v>1</v>
      </c>
      <c r="P84" s="41">
        <f t="shared" ref="P84" si="541">IF(O84="","",(IF($C84=0,0,$C84)))</f>
        <v>1</v>
      </c>
      <c r="Q84" s="41">
        <f t="shared" ref="Q84" si="542">IF(P84="","",(IF($C84=0,0,$C84)))</f>
        <v>1</v>
      </c>
      <c r="R84" s="41">
        <f t="shared" ref="R84" si="543">IF(Q84="","",(IF($C84=0,0,$C84)))</f>
        <v>1</v>
      </c>
      <c r="S84" s="41">
        <f t="shared" ref="S84" si="544">IF(R84="","",(IF($C84=0,0,$C84)))</f>
        <v>1</v>
      </c>
    </row>
    <row r="85" spans="1:19" x14ac:dyDescent="0.25">
      <c r="A85" s="2" t="s">
        <v>36</v>
      </c>
      <c r="B85" s="6" t="s">
        <v>92</v>
      </c>
      <c r="C85" s="4">
        <v>41.177885000000003</v>
      </c>
      <c r="E85" s="10" t="str">
        <f t="shared" ref="E85" si="545">IF(B85="","",(IF($B85&lt;&gt;0,"Exempt - Avg Hourly Rate")))</f>
        <v>Exempt - Avg Hourly Rate</v>
      </c>
      <c r="F85" s="40">
        <f t="shared" ref="F85:F148" ca="1" si="546">IF(E85="","",$E$5)</f>
        <v>2017</v>
      </c>
      <c r="G85" s="40" t="str">
        <f t="shared" ref="G85:G148" si="547">IF(E85="","",A85)</f>
        <v>002710</v>
      </c>
      <c r="H85" s="42">
        <f t="shared" ref="H85" si="548">IF(G85="","",(IF(C85=0,0,C85)*$G$4*$H$4*$I$4*$J$4))</f>
        <v>42.413221550000003</v>
      </c>
      <c r="I85" s="42">
        <f t="shared" ref="I85" si="549">IF(H85="","",(+H85))</f>
        <v>42.413221550000003</v>
      </c>
      <c r="J85" s="42">
        <f t="shared" ref="J85" si="550">IF(I85="","",(+I85*$J$6))</f>
        <v>43.685618196500002</v>
      </c>
      <c r="K85" s="42">
        <f t="shared" ref="K85" si="551">IF(J85="","",+J85)</f>
        <v>43.685618196500002</v>
      </c>
      <c r="L85" s="42">
        <f t="shared" ref="L85" si="552">IF(K85="","",+K85)</f>
        <v>43.685618196500002</v>
      </c>
      <c r="M85" s="42">
        <f t="shared" ref="M85" si="553">IF(L85="","",+L85)</f>
        <v>43.685618196500002</v>
      </c>
      <c r="N85" s="42">
        <f t="shared" ref="N85" si="554">IF(M85="","",+M85)</f>
        <v>43.685618196500002</v>
      </c>
      <c r="O85" s="42">
        <f t="shared" ref="O85" si="555">IF(N85="","",+N85)</f>
        <v>43.685618196500002</v>
      </c>
      <c r="P85" s="42">
        <f t="shared" ref="P85" si="556">IF(O85="","",+O85)</f>
        <v>43.685618196500002</v>
      </c>
      <c r="Q85" s="42">
        <f t="shared" ref="Q85" si="557">IF(P85="","",+P85)</f>
        <v>43.685618196500002</v>
      </c>
      <c r="R85" s="42">
        <f t="shared" ref="R85" si="558">IF(Q85="","",+Q85)</f>
        <v>43.685618196500002</v>
      </c>
      <c r="S85" s="42">
        <f t="shared" ref="S85" si="559">IF(R85="","",+R85)</f>
        <v>43.685618196500002</v>
      </c>
    </row>
    <row r="86" spans="1:19" x14ac:dyDescent="0.25">
      <c r="A86" s="2" t="s">
        <v>36</v>
      </c>
      <c r="B86" s="9" t="s">
        <v>127</v>
      </c>
      <c r="C86" s="4">
        <v>120</v>
      </c>
      <c r="E86" s="10" t="str">
        <f t="shared" ref="E86" si="560">IF(B86="","",(IF($B86&lt;&gt;0,"Exempt - Vacation Hours")))</f>
        <v>Exempt - Vacation Hours</v>
      </c>
      <c r="F86" s="40">
        <f t="shared" ca="1" si="546"/>
        <v>2017</v>
      </c>
      <c r="G86" s="40" t="str">
        <f t="shared" si="547"/>
        <v>002710</v>
      </c>
      <c r="H86" s="43">
        <f>IF(G86="","",($C86*'VACSICK EST'!C$50))</f>
        <v>5.0782239448963722</v>
      </c>
      <c r="I86" s="43">
        <f>IF(H86="","",($C86*'VACSICK EST'!D$50))</f>
        <v>5.4115120168865962</v>
      </c>
      <c r="J86" s="43">
        <f>IF(I86="","",($C86*'VACSICK EST'!E$50))</f>
        <v>5.7448000888768185</v>
      </c>
      <c r="K86" s="43">
        <f>IF(J86="","",($C86*'VACSICK EST'!F$50))</f>
        <v>8.3520509560430067</v>
      </c>
      <c r="L86" s="43">
        <f>IF(K86="","",($C86*'VACSICK EST'!G$50))</f>
        <v>10.433151053560628</v>
      </c>
      <c r="M86" s="43">
        <f>IF(L86="","",($C86*'VACSICK EST'!H$50))</f>
        <v>11.78625124983027</v>
      </c>
      <c r="N86" s="43">
        <f>IF(M86="","",($C86*'VACSICK EST'!I$50))</f>
        <v>13.640616706373208</v>
      </c>
      <c r="O86" s="43">
        <f>IF(N86="","",($C86*'VACSICK EST'!J$50))</f>
        <v>9.2344990186517872</v>
      </c>
      <c r="P86" s="43">
        <f>IF(O86="","",($C86*'VACSICK EST'!K$50))</f>
        <v>8.2222908000148127</v>
      </c>
      <c r="Q86" s="43">
        <f>IF(P86="","",($C86*'VACSICK EST'!L$50))</f>
        <v>10.852649640172322</v>
      </c>
      <c r="R86" s="43">
        <f>IF(Q86="","",($C86*'VACSICK EST'!M$50))</f>
        <v>10.404907975460123</v>
      </c>
      <c r="S86" s="43">
        <f>IF(R86="","",($C86*'VACSICK EST'!N$50))</f>
        <v>20.839046549234055</v>
      </c>
    </row>
    <row r="87" spans="1:19" x14ac:dyDescent="0.25">
      <c r="A87" s="2" t="s">
        <v>36</v>
      </c>
      <c r="B87" s="9" t="s">
        <v>95</v>
      </c>
      <c r="C87" s="4">
        <v>40</v>
      </c>
      <c r="E87" s="10" t="str">
        <f t="shared" ref="E87" si="561">IF(B87="","",(IF($B87&lt;&gt;0,"Exempt - Sick Time Hours")))</f>
        <v>Exempt - Sick Time Hours</v>
      </c>
      <c r="F87" s="40">
        <f t="shared" ca="1" si="546"/>
        <v>2017</v>
      </c>
      <c r="G87" s="40" t="str">
        <f t="shared" si="547"/>
        <v>002710</v>
      </c>
      <c r="H87" s="43">
        <f>IF(G87="","",($C87*'VACSICK EST'!C$30))</f>
        <v>5.0206297898724825</v>
      </c>
      <c r="I87" s="43">
        <f>IF(H87="","",($C87*'VACSICK EST'!D$30))</f>
        <v>4.3254628595396252</v>
      </c>
      <c r="J87" s="43">
        <f>IF(I87="","",($C87*'VACSICK EST'!E$30))</f>
        <v>3.9866328079765485</v>
      </c>
      <c r="K87" s="43">
        <f>IF(J87="","",($C87*'VACSICK EST'!F$30))</f>
        <v>3.5312729378188501</v>
      </c>
      <c r="L87" s="43">
        <f>IF(K87="","",($C87*'VACSICK EST'!G$30))</f>
        <v>2.9281992131045897</v>
      </c>
      <c r="M87" s="43">
        <f>IF(L87="","",($C87*'VACSICK EST'!H$30))</f>
        <v>2.7179349238407422</v>
      </c>
      <c r="N87" s="43">
        <f>IF(M87="","",($C87*'VACSICK EST'!I$30))</f>
        <v>2.9145220043493527</v>
      </c>
      <c r="O87" s="43">
        <f>IF(N87="","",($C87*'VACSICK EST'!J$30))</f>
        <v>3.1324455305161325</v>
      </c>
      <c r="P87" s="43">
        <f>IF(O87="","",($C87*'VACSICK EST'!K$30))</f>
        <v>2.8900853913733289</v>
      </c>
      <c r="Q87" s="43">
        <f>IF(P87="","",($C87*'VACSICK EST'!L$30))</f>
        <v>2.8559835508769371</v>
      </c>
      <c r="R87" s="43">
        <f>IF(Q87="","",($C87*'VACSICK EST'!M$30))</f>
        <v>2.6623142749027777</v>
      </c>
      <c r="S87" s="43">
        <f>IF(R87="","",($C87*'VACSICK EST'!N$30))</f>
        <v>3.0345167158286337</v>
      </c>
    </row>
    <row r="88" spans="1:19" x14ac:dyDescent="0.25">
      <c r="A88" s="2" t="s">
        <v>37</v>
      </c>
      <c r="B88" s="9" t="s">
        <v>93</v>
      </c>
      <c r="C88" s="4">
        <v>8</v>
      </c>
      <c r="E88" s="11" t="str">
        <f t="shared" ref="E88" si="562">IF(B88="","",(IF($B88&lt;&gt;0,"Exempt - Headcount")))</f>
        <v>Exempt - Headcount</v>
      </c>
      <c r="F88" s="40">
        <f t="shared" ca="1" si="546"/>
        <v>2017</v>
      </c>
      <c r="G88" s="40" t="str">
        <f t="shared" si="547"/>
        <v>002720</v>
      </c>
      <c r="H88" s="41">
        <f t="shared" ref="H88" si="563">IF(G88="","",(IF($C88=0,0,$C88)))</f>
        <v>8</v>
      </c>
      <c r="I88" s="41">
        <f t="shared" ref="I88" si="564">IF(H88="","",(IF($C88=0,0,$C88)))</f>
        <v>8</v>
      </c>
      <c r="J88" s="41">
        <f t="shared" ref="J88" si="565">IF(I88="","",(IF($C88=0,0,$C88)))</f>
        <v>8</v>
      </c>
      <c r="K88" s="41">
        <f t="shared" ref="K88" si="566">IF(J88="","",(IF($C88=0,0,$C88)))</f>
        <v>8</v>
      </c>
      <c r="L88" s="41">
        <f t="shared" ref="L88" si="567">IF(K88="","",(IF($C88=0,0,$C88)))</f>
        <v>8</v>
      </c>
      <c r="M88" s="41">
        <f t="shared" ref="M88" si="568">IF(L88="","",(IF($C88=0,0,$C88)))</f>
        <v>8</v>
      </c>
      <c r="N88" s="41">
        <f t="shared" ref="N88" si="569">IF(M88="","",(IF($C88=0,0,$C88)))</f>
        <v>8</v>
      </c>
      <c r="O88" s="41">
        <f t="shared" ref="O88" si="570">IF(N88="","",(IF($C88=0,0,$C88)))</f>
        <v>8</v>
      </c>
      <c r="P88" s="41">
        <f t="shared" ref="P88" si="571">IF(O88="","",(IF($C88=0,0,$C88)))</f>
        <v>8</v>
      </c>
      <c r="Q88" s="41">
        <f t="shared" ref="Q88" si="572">IF(P88="","",(IF($C88=0,0,$C88)))</f>
        <v>8</v>
      </c>
      <c r="R88" s="41">
        <f t="shared" ref="R88" si="573">IF(Q88="","",(IF($C88=0,0,$C88)))</f>
        <v>8</v>
      </c>
      <c r="S88" s="41">
        <f t="shared" ref="S88" si="574">IF(R88="","",(IF($C88=0,0,$C88)))</f>
        <v>8</v>
      </c>
    </row>
    <row r="89" spans="1:19" x14ac:dyDescent="0.25">
      <c r="A89" s="2" t="s">
        <v>37</v>
      </c>
      <c r="B89" s="6" t="s">
        <v>92</v>
      </c>
      <c r="C89" s="4">
        <v>50.671875000000007</v>
      </c>
      <c r="E89" s="10" t="str">
        <f t="shared" ref="E89" si="575">IF(B89="","",(IF($B89&lt;&gt;0,"Exempt - Avg Hourly Rate")))</f>
        <v>Exempt - Avg Hourly Rate</v>
      </c>
      <c r="F89" s="40">
        <f t="shared" ca="1" si="546"/>
        <v>2017</v>
      </c>
      <c r="G89" s="40" t="str">
        <f t="shared" si="547"/>
        <v>002720</v>
      </c>
      <c r="H89" s="42">
        <f t="shared" ref="H89" si="576">IF(G89="","",(IF(C89=0,0,C89)*$G$4*$H$4*$I$4*$J$4))</f>
        <v>52.192031250000007</v>
      </c>
      <c r="I89" s="42">
        <f t="shared" ref="I89" si="577">IF(H89="","",(+H89))</f>
        <v>52.192031250000007</v>
      </c>
      <c r="J89" s="42">
        <f t="shared" ref="J89" si="578">IF(I89="","",(+I89*$J$6))</f>
        <v>53.757792187500009</v>
      </c>
      <c r="K89" s="42">
        <f t="shared" ref="K89" si="579">IF(J89="","",+J89)</f>
        <v>53.757792187500009</v>
      </c>
      <c r="L89" s="42">
        <f t="shared" ref="L89" si="580">IF(K89="","",+K89)</f>
        <v>53.757792187500009</v>
      </c>
      <c r="M89" s="42">
        <f t="shared" ref="M89" si="581">IF(L89="","",+L89)</f>
        <v>53.757792187500009</v>
      </c>
      <c r="N89" s="42">
        <f t="shared" ref="N89" si="582">IF(M89="","",+M89)</f>
        <v>53.757792187500009</v>
      </c>
      <c r="O89" s="42">
        <f t="shared" ref="O89" si="583">IF(N89="","",+N89)</f>
        <v>53.757792187500009</v>
      </c>
      <c r="P89" s="42">
        <f t="shared" ref="P89" si="584">IF(O89="","",+O89)</f>
        <v>53.757792187500009</v>
      </c>
      <c r="Q89" s="42">
        <f t="shared" ref="Q89" si="585">IF(P89="","",+P89)</f>
        <v>53.757792187500009</v>
      </c>
      <c r="R89" s="42">
        <f t="shared" ref="R89" si="586">IF(Q89="","",+Q89)</f>
        <v>53.757792187500009</v>
      </c>
      <c r="S89" s="42">
        <f t="shared" ref="S89" si="587">IF(R89="","",+R89)</f>
        <v>53.757792187500009</v>
      </c>
    </row>
    <row r="90" spans="1:19" x14ac:dyDescent="0.25">
      <c r="A90" s="2" t="s">
        <v>37</v>
      </c>
      <c r="B90" s="9" t="s">
        <v>127</v>
      </c>
      <c r="C90" s="4">
        <v>1600</v>
      </c>
      <c r="E90" s="10" t="str">
        <f t="shared" ref="E90" si="588">IF(B90="","",(IF($B90&lt;&gt;0,"Exempt - Vacation Hours")))</f>
        <v>Exempt - Vacation Hours</v>
      </c>
      <c r="F90" s="40">
        <f t="shared" ca="1" si="546"/>
        <v>2017</v>
      </c>
      <c r="G90" s="40" t="str">
        <f t="shared" si="547"/>
        <v>002720</v>
      </c>
      <c r="H90" s="43">
        <f>IF(G90="","",($C90*'VACSICK EST'!C$50))</f>
        <v>67.709652598618291</v>
      </c>
      <c r="I90" s="43">
        <f>IF(H90="","",($C90*'VACSICK EST'!D$50))</f>
        <v>72.153493558487952</v>
      </c>
      <c r="J90" s="43">
        <f>IF(I90="","",($C90*'VACSICK EST'!E$50))</f>
        <v>76.597334518357584</v>
      </c>
      <c r="K90" s="43">
        <f>IF(J90="","",($C90*'VACSICK EST'!F$50))</f>
        <v>111.36067941390675</v>
      </c>
      <c r="L90" s="43">
        <f>IF(K90="","",($C90*'VACSICK EST'!G$50))</f>
        <v>139.10868071414171</v>
      </c>
      <c r="M90" s="43">
        <f>IF(L90="","",($C90*'VACSICK EST'!H$50))</f>
        <v>157.15001666440361</v>
      </c>
      <c r="N90" s="43">
        <f>IF(M90="","",($C90*'VACSICK EST'!I$50))</f>
        <v>181.87488941830944</v>
      </c>
      <c r="O90" s="43">
        <f>IF(N90="","",($C90*'VACSICK EST'!J$50))</f>
        <v>123.12665358202383</v>
      </c>
      <c r="P90" s="43">
        <f>IF(O90="","",($C90*'VACSICK EST'!K$50))</f>
        <v>109.63054400019749</v>
      </c>
      <c r="Q90" s="43">
        <f>IF(P90="","",($C90*'VACSICK EST'!L$50))</f>
        <v>144.70199520229764</v>
      </c>
      <c r="R90" s="43">
        <f>IF(Q90="","",($C90*'VACSICK EST'!M$50))</f>
        <v>138.73210633946832</v>
      </c>
      <c r="S90" s="43">
        <f>IF(R90="","",($C90*'VACSICK EST'!N$50))</f>
        <v>277.85395398978739</v>
      </c>
    </row>
    <row r="91" spans="1:19" x14ac:dyDescent="0.25">
      <c r="A91" s="2" t="s">
        <v>37</v>
      </c>
      <c r="B91" s="9" t="s">
        <v>95</v>
      </c>
      <c r="C91" s="4">
        <v>320</v>
      </c>
      <c r="E91" s="10" t="str">
        <f t="shared" ref="E91" si="589">IF(B91="","",(IF($B91&lt;&gt;0,"Exempt - Sick Time Hours")))</f>
        <v>Exempt - Sick Time Hours</v>
      </c>
      <c r="F91" s="40">
        <f t="shared" ca="1" si="546"/>
        <v>2017</v>
      </c>
      <c r="G91" s="40" t="str">
        <f t="shared" si="547"/>
        <v>002720</v>
      </c>
      <c r="H91" s="43">
        <f>IF(G91="","",($C91*'VACSICK EST'!C$30))</f>
        <v>40.16503831897986</v>
      </c>
      <c r="I91" s="43">
        <f>IF(H91="","",($C91*'VACSICK EST'!D$30))</f>
        <v>34.603702876317001</v>
      </c>
      <c r="J91" s="43">
        <f>IF(I91="","",($C91*'VACSICK EST'!E$30))</f>
        <v>31.893062463812388</v>
      </c>
      <c r="K91" s="43">
        <f>IF(J91="","",($C91*'VACSICK EST'!F$30))</f>
        <v>28.250183502550801</v>
      </c>
      <c r="L91" s="43">
        <f>IF(K91="","",($C91*'VACSICK EST'!G$30))</f>
        <v>23.425593704836718</v>
      </c>
      <c r="M91" s="43">
        <f>IF(L91="","",($C91*'VACSICK EST'!H$30))</f>
        <v>21.743479390725938</v>
      </c>
      <c r="N91" s="43">
        <f>IF(M91="","",($C91*'VACSICK EST'!I$30))</f>
        <v>23.316176034794822</v>
      </c>
      <c r="O91" s="43">
        <f>IF(N91="","",($C91*'VACSICK EST'!J$30))</f>
        <v>25.05956424412906</v>
      </c>
      <c r="P91" s="43">
        <f>IF(O91="","",($C91*'VACSICK EST'!K$30))</f>
        <v>23.120683130986631</v>
      </c>
      <c r="Q91" s="43">
        <f>IF(P91="","",($C91*'VACSICK EST'!L$30))</f>
        <v>22.847868407015497</v>
      </c>
      <c r="R91" s="43">
        <f>IF(Q91="","",($C91*'VACSICK EST'!M$30))</f>
        <v>21.298514199222222</v>
      </c>
      <c r="S91" s="43">
        <f>IF(R91="","",($C91*'VACSICK EST'!N$30))</f>
        <v>24.27613372662907</v>
      </c>
    </row>
    <row r="92" spans="1:19" x14ac:dyDescent="0.25">
      <c r="A92" s="2" t="s">
        <v>38</v>
      </c>
      <c r="B92" s="9" t="s">
        <v>93</v>
      </c>
      <c r="C92" s="4">
        <v>2</v>
      </c>
      <c r="E92" s="11" t="str">
        <f t="shared" ref="E92" si="590">IF(B92="","",(IF($B92&lt;&gt;0,"Exempt - Headcount")))</f>
        <v>Exempt - Headcount</v>
      </c>
      <c r="F92" s="40">
        <f t="shared" ca="1" si="546"/>
        <v>2017</v>
      </c>
      <c r="G92" s="40" t="str">
        <f t="shared" si="547"/>
        <v>002730</v>
      </c>
      <c r="H92" s="41">
        <f t="shared" ref="H92" si="591">IF(G92="","",(IF($C92=0,0,$C92)))</f>
        <v>2</v>
      </c>
      <c r="I92" s="41">
        <f t="shared" ref="I92" si="592">IF(H92="","",(IF($C92=0,0,$C92)))</f>
        <v>2</v>
      </c>
      <c r="J92" s="41">
        <f t="shared" ref="J92" si="593">IF(I92="","",(IF($C92=0,0,$C92)))</f>
        <v>2</v>
      </c>
      <c r="K92" s="41">
        <f t="shared" ref="K92" si="594">IF(J92="","",(IF($C92=0,0,$C92)))</f>
        <v>2</v>
      </c>
      <c r="L92" s="41">
        <f t="shared" ref="L92" si="595">IF(K92="","",(IF($C92=0,0,$C92)))</f>
        <v>2</v>
      </c>
      <c r="M92" s="41">
        <f t="shared" ref="M92" si="596">IF(L92="","",(IF($C92=0,0,$C92)))</f>
        <v>2</v>
      </c>
      <c r="N92" s="41">
        <f t="shared" ref="N92" si="597">IF(M92="","",(IF($C92=0,0,$C92)))</f>
        <v>2</v>
      </c>
      <c r="O92" s="41">
        <f t="shared" ref="O92" si="598">IF(N92="","",(IF($C92=0,0,$C92)))</f>
        <v>2</v>
      </c>
      <c r="P92" s="41">
        <f t="shared" ref="P92" si="599">IF(O92="","",(IF($C92=0,0,$C92)))</f>
        <v>2</v>
      </c>
      <c r="Q92" s="41">
        <f t="shared" ref="Q92" si="600">IF(P92="","",(IF($C92=0,0,$C92)))</f>
        <v>2</v>
      </c>
      <c r="R92" s="41">
        <f t="shared" ref="R92" si="601">IF(Q92="","",(IF($C92=0,0,$C92)))</f>
        <v>2</v>
      </c>
      <c r="S92" s="41">
        <f t="shared" ref="S92" si="602">IF(R92="","",(IF($C92=0,0,$C92)))</f>
        <v>2</v>
      </c>
    </row>
    <row r="93" spans="1:19" x14ac:dyDescent="0.25">
      <c r="A93" s="2" t="s">
        <v>38</v>
      </c>
      <c r="B93" s="6" t="s">
        <v>92</v>
      </c>
      <c r="C93" s="4">
        <v>45.088942500000002</v>
      </c>
      <c r="E93" s="10" t="str">
        <f t="shared" ref="E93" si="603">IF(B93="","",(IF($B93&lt;&gt;0,"Exempt - Avg Hourly Rate")))</f>
        <v>Exempt - Avg Hourly Rate</v>
      </c>
      <c r="F93" s="40">
        <f t="shared" ca="1" si="546"/>
        <v>2017</v>
      </c>
      <c r="G93" s="40" t="str">
        <f t="shared" si="547"/>
        <v>002730</v>
      </c>
      <c r="H93" s="42">
        <f t="shared" ref="H93" si="604">IF(G93="","",(IF(C93=0,0,C93)*$G$4*$H$4*$I$4*$J$4))</f>
        <v>46.441610775000001</v>
      </c>
      <c r="I93" s="42">
        <f t="shared" ref="I93" si="605">IF(H93="","",(+H93))</f>
        <v>46.441610775000001</v>
      </c>
      <c r="J93" s="42">
        <f t="shared" ref="J93" si="606">IF(I93="","",(+I93*$J$6))</f>
        <v>47.83485909825</v>
      </c>
      <c r="K93" s="42">
        <f t="shared" ref="K93" si="607">IF(J93="","",+J93)</f>
        <v>47.83485909825</v>
      </c>
      <c r="L93" s="42">
        <f t="shared" ref="L93" si="608">IF(K93="","",+K93)</f>
        <v>47.83485909825</v>
      </c>
      <c r="M93" s="42">
        <f t="shared" ref="M93" si="609">IF(L93="","",+L93)</f>
        <v>47.83485909825</v>
      </c>
      <c r="N93" s="42">
        <f t="shared" ref="N93" si="610">IF(M93="","",+M93)</f>
        <v>47.83485909825</v>
      </c>
      <c r="O93" s="42">
        <f t="shared" ref="O93" si="611">IF(N93="","",+N93)</f>
        <v>47.83485909825</v>
      </c>
      <c r="P93" s="42">
        <f t="shared" ref="P93" si="612">IF(O93="","",+O93)</f>
        <v>47.83485909825</v>
      </c>
      <c r="Q93" s="42">
        <f t="shared" ref="Q93" si="613">IF(P93="","",+P93)</f>
        <v>47.83485909825</v>
      </c>
      <c r="R93" s="42">
        <f t="shared" ref="R93" si="614">IF(Q93="","",+Q93)</f>
        <v>47.83485909825</v>
      </c>
      <c r="S93" s="42">
        <f t="shared" ref="S93" si="615">IF(R93="","",+R93)</f>
        <v>47.83485909825</v>
      </c>
    </row>
    <row r="94" spans="1:19" x14ac:dyDescent="0.25">
      <c r="A94" s="2" t="s">
        <v>38</v>
      </c>
      <c r="B94" s="9" t="s">
        <v>127</v>
      </c>
      <c r="C94" s="4">
        <v>200</v>
      </c>
      <c r="E94" s="10" t="str">
        <f t="shared" ref="E94" si="616">IF(B94="","",(IF($B94&lt;&gt;0,"Exempt - Vacation Hours")))</f>
        <v>Exempt - Vacation Hours</v>
      </c>
      <c r="F94" s="40">
        <f t="shared" ca="1" si="546"/>
        <v>2017</v>
      </c>
      <c r="G94" s="40" t="str">
        <f t="shared" si="547"/>
        <v>002730</v>
      </c>
      <c r="H94" s="43">
        <f>IF(G94="","",($C94*'VACSICK EST'!C$50))</f>
        <v>8.4637065748272864</v>
      </c>
      <c r="I94" s="43">
        <f>IF(H94="","",($C94*'VACSICK EST'!D$50))</f>
        <v>9.019186694810994</v>
      </c>
      <c r="J94" s="43">
        <f>IF(I94="","",($C94*'VACSICK EST'!E$50))</f>
        <v>9.5746668147946981</v>
      </c>
      <c r="K94" s="43">
        <f>IF(J94="","",($C94*'VACSICK EST'!F$50))</f>
        <v>13.920084926738344</v>
      </c>
      <c r="L94" s="43">
        <f>IF(K94="","",($C94*'VACSICK EST'!G$50))</f>
        <v>17.388585089267714</v>
      </c>
      <c r="M94" s="43">
        <f>IF(L94="","",($C94*'VACSICK EST'!H$50))</f>
        <v>19.643752083050451</v>
      </c>
      <c r="N94" s="43">
        <f>IF(M94="","",($C94*'VACSICK EST'!I$50))</f>
        <v>22.73436117728868</v>
      </c>
      <c r="O94" s="43">
        <f>IF(N94="","",($C94*'VACSICK EST'!J$50))</f>
        <v>15.390831697752979</v>
      </c>
      <c r="P94" s="43">
        <f>IF(O94="","",($C94*'VACSICK EST'!K$50))</f>
        <v>13.703818000024686</v>
      </c>
      <c r="Q94" s="43">
        <f>IF(P94="","",($C94*'VACSICK EST'!L$50))</f>
        <v>18.087749400287205</v>
      </c>
      <c r="R94" s="43">
        <f>IF(Q94="","",($C94*'VACSICK EST'!M$50))</f>
        <v>17.34151329243354</v>
      </c>
      <c r="S94" s="43">
        <f>IF(R94="","",($C94*'VACSICK EST'!N$50))</f>
        <v>34.731744248723423</v>
      </c>
    </row>
    <row r="95" spans="1:19" x14ac:dyDescent="0.25">
      <c r="A95" s="2" t="s">
        <v>38</v>
      </c>
      <c r="B95" s="9" t="s">
        <v>95</v>
      </c>
      <c r="C95" s="4">
        <v>80</v>
      </c>
      <c r="E95" s="10" t="str">
        <f t="shared" ref="E95" si="617">IF(B95="","",(IF($B95&lt;&gt;0,"Exempt - Sick Time Hours")))</f>
        <v>Exempt - Sick Time Hours</v>
      </c>
      <c r="F95" s="40">
        <f t="shared" ca="1" si="546"/>
        <v>2017</v>
      </c>
      <c r="G95" s="40" t="str">
        <f t="shared" si="547"/>
        <v>002730</v>
      </c>
      <c r="H95" s="43">
        <f>IF(G95="","",($C95*'VACSICK EST'!C$30))</f>
        <v>10.041259579744965</v>
      </c>
      <c r="I95" s="43">
        <f>IF(H95="","",($C95*'VACSICK EST'!D$30))</f>
        <v>8.6509257190792503</v>
      </c>
      <c r="J95" s="43">
        <f>IF(I95="","",($C95*'VACSICK EST'!E$30))</f>
        <v>7.973265615953097</v>
      </c>
      <c r="K95" s="43">
        <f>IF(J95="","",($C95*'VACSICK EST'!F$30))</f>
        <v>7.0625458756377002</v>
      </c>
      <c r="L95" s="43">
        <f>IF(K95="","",($C95*'VACSICK EST'!G$30))</f>
        <v>5.8563984262091795</v>
      </c>
      <c r="M95" s="43">
        <f>IF(L95="","",($C95*'VACSICK EST'!H$30))</f>
        <v>5.4358698476814844</v>
      </c>
      <c r="N95" s="43">
        <f>IF(M95="","",($C95*'VACSICK EST'!I$30))</f>
        <v>5.8290440086987054</v>
      </c>
      <c r="O95" s="43">
        <f>IF(N95="","",($C95*'VACSICK EST'!J$30))</f>
        <v>6.264891061032265</v>
      </c>
      <c r="P95" s="43">
        <f>IF(O95="","",($C95*'VACSICK EST'!K$30))</f>
        <v>5.7801707827466577</v>
      </c>
      <c r="Q95" s="43">
        <f>IF(P95="","",($C95*'VACSICK EST'!L$30))</f>
        <v>5.7119671017538742</v>
      </c>
      <c r="R95" s="43">
        <f>IF(Q95="","",($C95*'VACSICK EST'!M$30))</f>
        <v>5.3246285498055554</v>
      </c>
      <c r="S95" s="43">
        <f>IF(R95="","",($C95*'VACSICK EST'!N$30))</f>
        <v>6.0690334316572674</v>
      </c>
    </row>
    <row r="96" spans="1:19" x14ac:dyDescent="0.25">
      <c r="A96" s="2" t="s">
        <v>39</v>
      </c>
      <c r="B96" s="9" t="s">
        <v>93</v>
      </c>
      <c r="C96" s="4">
        <v>2</v>
      </c>
      <c r="E96" s="11" t="str">
        <f t="shared" ref="E96" si="618">IF(B96="","",(IF($B96&lt;&gt;0,"Exempt - Headcount")))</f>
        <v>Exempt - Headcount</v>
      </c>
      <c r="F96" s="40">
        <f t="shared" ca="1" si="546"/>
        <v>2017</v>
      </c>
      <c r="G96" s="40" t="str">
        <f t="shared" si="547"/>
        <v>002740</v>
      </c>
      <c r="H96" s="41">
        <f t="shared" ref="H96" si="619">IF(G96="","",(IF($C96=0,0,$C96)))</f>
        <v>2</v>
      </c>
      <c r="I96" s="41">
        <f t="shared" ref="I96" si="620">IF(H96="","",(IF($C96=0,0,$C96)))</f>
        <v>2</v>
      </c>
      <c r="J96" s="41">
        <f t="shared" ref="J96" si="621">IF(I96="","",(IF($C96=0,0,$C96)))</f>
        <v>2</v>
      </c>
      <c r="K96" s="41">
        <f t="shared" ref="K96" si="622">IF(J96="","",(IF($C96=0,0,$C96)))</f>
        <v>2</v>
      </c>
      <c r="L96" s="41">
        <f t="shared" ref="L96" si="623">IF(K96="","",(IF($C96=0,0,$C96)))</f>
        <v>2</v>
      </c>
      <c r="M96" s="41">
        <f t="shared" ref="M96" si="624">IF(L96="","",(IF($C96=0,0,$C96)))</f>
        <v>2</v>
      </c>
      <c r="N96" s="41">
        <f t="shared" ref="N96" si="625">IF(M96="","",(IF($C96=0,0,$C96)))</f>
        <v>2</v>
      </c>
      <c r="O96" s="41">
        <f t="shared" ref="O96" si="626">IF(N96="","",(IF($C96=0,0,$C96)))</f>
        <v>2</v>
      </c>
      <c r="P96" s="41">
        <f t="shared" ref="P96" si="627">IF(O96="","",(IF($C96=0,0,$C96)))</f>
        <v>2</v>
      </c>
      <c r="Q96" s="41">
        <f t="shared" ref="Q96" si="628">IF(P96="","",(IF($C96=0,0,$C96)))</f>
        <v>2</v>
      </c>
      <c r="R96" s="41">
        <f t="shared" ref="R96" si="629">IF(Q96="","",(IF($C96=0,0,$C96)))</f>
        <v>2</v>
      </c>
      <c r="S96" s="41">
        <f t="shared" ref="S96" si="630">IF(R96="","",(IF($C96=0,0,$C96)))</f>
        <v>2</v>
      </c>
    </row>
    <row r="97" spans="1:19" x14ac:dyDescent="0.25">
      <c r="A97" s="2" t="s">
        <v>39</v>
      </c>
      <c r="B97" s="6" t="s">
        <v>92</v>
      </c>
      <c r="C97" s="4">
        <v>45.389423000000001</v>
      </c>
      <c r="E97" s="10" t="str">
        <f t="shared" ref="E97" si="631">IF(B97="","",(IF($B97&lt;&gt;0,"Exempt - Avg Hourly Rate")))</f>
        <v>Exempt - Avg Hourly Rate</v>
      </c>
      <c r="F97" s="40">
        <f t="shared" ca="1" si="546"/>
        <v>2017</v>
      </c>
      <c r="G97" s="40" t="str">
        <f t="shared" si="547"/>
        <v>002740</v>
      </c>
      <c r="H97" s="42">
        <f t="shared" ref="H97" si="632">IF(G97="","",(IF(C97=0,0,C97)*$G$4*$H$4*$I$4*$J$4))</f>
        <v>46.751105690000003</v>
      </c>
      <c r="I97" s="42">
        <f t="shared" ref="I97" si="633">IF(H97="","",(+H97))</f>
        <v>46.751105690000003</v>
      </c>
      <c r="J97" s="42">
        <f t="shared" ref="J97" si="634">IF(I97="","",(+I97*$J$6))</f>
        <v>48.153638860700006</v>
      </c>
      <c r="K97" s="42">
        <f t="shared" ref="K97" si="635">IF(J97="","",+J97)</f>
        <v>48.153638860700006</v>
      </c>
      <c r="L97" s="42">
        <f t="shared" ref="L97" si="636">IF(K97="","",+K97)</f>
        <v>48.153638860700006</v>
      </c>
      <c r="M97" s="42">
        <f t="shared" ref="M97" si="637">IF(L97="","",+L97)</f>
        <v>48.153638860700006</v>
      </c>
      <c r="N97" s="42">
        <f t="shared" ref="N97" si="638">IF(M97="","",+M97)</f>
        <v>48.153638860700006</v>
      </c>
      <c r="O97" s="42">
        <f t="shared" ref="O97" si="639">IF(N97="","",+N97)</f>
        <v>48.153638860700006</v>
      </c>
      <c r="P97" s="42">
        <f t="shared" ref="P97" si="640">IF(O97="","",+O97)</f>
        <v>48.153638860700006</v>
      </c>
      <c r="Q97" s="42">
        <f t="shared" ref="Q97" si="641">IF(P97="","",+P97)</f>
        <v>48.153638860700006</v>
      </c>
      <c r="R97" s="42">
        <f t="shared" ref="R97" si="642">IF(Q97="","",+Q97)</f>
        <v>48.153638860700006</v>
      </c>
      <c r="S97" s="42">
        <f t="shared" ref="S97" si="643">IF(R97="","",+R97)</f>
        <v>48.153638860700006</v>
      </c>
    </row>
    <row r="98" spans="1:19" x14ac:dyDescent="0.25">
      <c r="A98" s="2" t="s">
        <v>39</v>
      </c>
      <c r="B98" s="9" t="s">
        <v>127</v>
      </c>
      <c r="C98" s="4">
        <v>320</v>
      </c>
      <c r="E98" s="10" t="str">
        <f t="shared" ref="E98" si="644">IF(B98="","",(IF($B98&lt;&gt;0,"Exempt - Vacation Hours")))</f>
        <v>Exempt - Vacation Hours</v>
      </c>
      <c r="F98" s="40">
        <f t="shared" ca="1" si="546"/>
        <v>2017</v>
      </c>
      <c r="G98" s="40" t="str">
        <f t="shared" si="547"/>
        <v>002740</v>
      </c>
      <c r="H98" s="43">
        <f>IF(G98="","",($C98*'VACSICK EST'!C$50))</f>
        <v>13.54193051972366</v>
      </c>
      <c r="I98" s="43">
        <f>IF(H98="","",($C98*'VACSICK EST'!D$50))</f>
        <v>14.430698711697589</v>
      </c>
      <c r="J98" s="43">
        <f>IF(I98="","",($C98*'VACSICK EST'!E$50))</f>
        <v>15.319466903671517</v>
      </c>
      <c r="K98" s="43">
        <f>IF(J98="","",($C98*'VACSICK EST'!F$50))</f>
        <v>22.272135882781349</v>
      </c>
      <c r="L98" s="43">
        <f>IF(K98="","",($C98*'VACSICK EST'!G$50))</f>
        <v>27.821736142828343</v>
      </c>
      <c r="M98" s="43">
        <f>IF(L98="","",($C98*'VACSICK EST'!H$50))</f>
        <v>31.43000333288072</v>
      </c>
      <c r="N98" s="43">
        <f>IF(M98="","",($C98*'VACSICK EST'!I$50))</f>
        <v>36.374977883661892</v>
      </c>
      <c r="O98" s="43">
        <f>IF(N98="","",($C98*'VACSICK EST'!J$50))</f>
        <v>24.625330716404768</v>
      </c>
      <c r="P98" s="43">
        <f>IF(O98="","",($C98*'VACSICK EST'!K$50))</f>
        <v>21.926108800039501</v>
      </c>
      <c r="Q98" s="43">
        <f>IF(P98="","",($C98*'VACSICK EST'!L$50))</f>
        <v>28.940399040459525</v>
      </c>
      <c r="R98" s="43">
        <f>IF(Q98="","",($C98*'VACSICK EST'!M$50))</f>
        <v>27.746421267893663</v>
      </c>
      <c r="S98" s="43">
        <f>IF(R98="","",($C98*'VACSICK EST'!N$50))</f>
        <v>55.570790797957478</v>
      </c>
    </row>
    <row r="99" spans="1:19" x14ac:dyDescent="0.25">
      <c r="A99" s="2" t="s">
        <v>39</v>
      </c>
      <c r="B99" s="9" t="s">
        <v>95</v>
      </c>
      <c r="C99" s="4">
        <v>80</v>
      </c>
      <c r="E99" s="10" t="str">
        <f t="shared" ref="E99" si="645">IF(B99="","",(IF($B99&lt;&gt;0,"Exempt - Sick Time Hours")))</f>
        <v>Exempt - Sick Time Hours</v>
      </c>
      <c r="F99" s="40">
        <f t="shared" ca="1" si="546"/>
        <v>2017</v>
      </c>
      <c r="G99" s="40" t="str">
        <f t="shared" si="547"/>
        <v>002740</v>
      </c>
      <c r="H99" s="43">
        <f>IF(G99="","",($C99*'VACSICK EST'!C$30))</f>
        <v>10.041259579744965</v>
      </c>
      <c r="I99" s="43">
        <f>IF(H99="","",($C99*'VACSICK EST'!D$30))</f>
        <v>8.6509257190792503</v>
      </c>
      <c r="J99" s="43">
        <f>IF(I99="","",($C99*'VACSICK EST'!E$30))</f>
        <v>7.973265615953097</v>
      </c>
      <c r="K99" s="43">
        <f>IF(J99="","",($C99*'VACSICK EST'!F$30))</f>
        <v>7.0625458756377002</v>
      </c>
      <c r="L99" s="43">
        <f>IF(K99="","",($C99*'VACSICK EST'!G$30))</f>
        <v>5.8563984262091795</v>
      </c>
      <c r="M99" s="43">
        <f>IF(L99="","",($C99*'VACSICK EST'!H$30))</f>
        <v>5.4358698476814844</v>
      </c>
      <c r="N99" s="43">
        <f>IF(M99="","",($C99*'VACSICK EST'!I$30))</f>
        <v>5.8290440086987054</v>
      </c>
      <c r="O99" s="43">
        <f>IF(N99="","",($C99*'VACSICK EST'!J$30))</f>
        <v>6.264891061032265</v>
      </c>
      <c r="P99" s="43">
        <f>IF(O99="","",($C99*'VACSICK EST'!K$30))</f>
        <v>5.7801707827466577</v>
      </c>
      <c r="Q99" s="43">
        <f>IF(P99="","",($C99*'VACSICK EST'!L$30))</f>
        <v>5.7119671017538742</v>
      </c>
      <c r="R99" s="43">
        <f>IF(Q99="","",($C99*'VACSICK EST'!M$30))</f>
        <v>5.3246285498055554</v>
      </c>
      <c r="S99" s="43">
        <f>IF(R99="","",($C99*'VACSICK EST'!N$30))</f>
        <v>6.0690334316572674</v>
      </c>
    </row>
    <row r="100" spans="1:19" x14ac:dyDescent="0.25">
      <c r="A100" s="2" t="s">
        <v>40</v>
      </c>
      <c r="B100" s="9" t="s">
        <v>93</v>
      </c>
      <c r="C100" s="4">
        <v>2</v>
      </c>
      <c r="E100" s="11" t="str">
        <f t="shared" ref="E100" si="646">IF(B100="","",(IF($B100&lt;&gt;0,"Exempt - Headcount")))</f>
        <v>Exempt - Headcount</v>
      </c>
      <c r="F100" s="40">
        <f t="shared" ca="1" si="546"/>
        <v>2017</v>
      </c>
      <c r="G100" s="40" t="str">
        <f t="shared" si="547"/>
        <v>002750</v>
      </c>
      <c r="H100" s="41">
        <f t="shared" ref="H100" si="647">IF(G100="","",(IF($C100=0,0,$C100)))</f>
        <v>2</v>
      </c>
      <c r="I100" s="41">
        <f t="shared" ref="I100" si="648">IF(H100="","",(IF($C100=0,0,$C100)))</f>
        <v>2</v>
      </c>
      <c r="J100" s="41">
        <f t="shared" ref="J100" si="649">IF(I100="","",(IF($C100=0,0,$C100)))</f>
        <v>2</v>
      </c>
      <c r="K100" s="41">
        <f t="shared" ref="K100" si="650">IF(J100="","",(IF($C100=0,0,$C100)))</f>
        <v>2</v>
      </c>
      <c r="L100" s="41">
        <f t="shared" ref="L100" si="651">IF(K100="","",(IF($C100=0,0,$C100)))</f>
        <v>2</v>
      </c>
      <c r="M100" s="41">
        <f t="shared" ref="M100" si="652">IF(L100="","",(IF($C100=0,0,$C100)))</f>
        <v>2</v>
      </c>
      <c r="N100" s="41">
        <f t="shared" ref="N100" si="653">IF(M100="","",(IF($C100=0,0,$C100)))</f>
        <v>2</v>
      </c>
      <c r="O100" s="41">
        <f t="shared" ref="O100" si="654">IF(N100="","",(IF($C100=0,0,$C100)))</f>
        <v>2</v>
      </c>
      <c r="P100" s="41">
        <f t="shared" ref="P100" si="655">IF(O100="","",(IF($C100=0,0,$C100)))</f>
        <v>2</v>
      </c>
      <c r="Q100" s="41">
        <f t="shared" ref="Q100" si="656">IF(P100="","",(IF($C100=0,0,$C100)))</f>
        <v>2</v>
      </c>
      <c r="R100" s="41">
        <f t="shared" ref="R100" si="657">IF(Q100="","",(IF($C100=0,0,$C100)))</f>
        <v>2</v>
      </c>
      <c r="S100" s="41">
        <f t="shared" ref="S100" si="658">IF(R100="","",(IF($C100=0,0,$C100)))</f>
        <v>2</v>
      </c>
    </row>
    <row r="101" spans="1:19" x14ac:dyDescent="0.25">
      <c r="A101" s="2" t="s">
        <v>40</v>
      </c>
      <c r="B101" s="6" t="s">
        <v>92</v>
      </c>
      <c r="C101" s="4">
        <v>47.362980500000006</v>
      </c>
      <c r="E101" s="10" t="str">
        <f t="shared" ref="E101" si="659">IF(B101="","",(IF($B101&lt;&gt;0,"Exempt - Avg Hourly Rate")))</f>
        <v>Exempt - Avg Hourly Rate</v>
      </c>
      <c r="F101" s="40">
        <f t="shared" ca="1" si="546"/>
        <v>2017</v>
      </c>
      <c r="G101" s="40" t="str">
        <f t="shared" si="547"/>
        <v>002750</v>
      </c>
      <c r="H101" s="42">
        <f t="shared" ref="H101" si="660">IF(G101="","",(IF(C101=0,0,C101)*$G$4*$H$4*$I$4*$J$4))</f>
        <v>48.783869915000011</v>
      </c>
      <c r="I101" s="42">
        <f t="shared" ref="I101" si="661">IF(H101="","",(+H101))</f>
        <v>48.783869915000011</v>
      </c>
      <c r="J101" s="42">
        <f t="shared" ref="J101" si="662">IF(I101="","",(+I101*$J$6))</f>
        <v>50.247386012450015</v>
      </c>
      <c r="K101" s="42">
        <f t="shared" ref="K101" si="663">IF(J101="","",+J101)</f>
        <v>50.247386012450015</v>
      </c>
      <c r="L101" s="42">
        <f t="shared" ref="L101" si="664">IF(K101="","",+K101)</f>
        <v>50.247386012450015</v>
      </c>
      <c r="M101" s="42">
        <f t="shared" ref="M101" si="665">IF(L101="","",+L101)</f>
        <v>50.247386012450015</v>
      </c>
      <c r="N101" s="42">
        <f t="shared" ref="N101" si="666">IF(M101="","",+M101)</f>
        <v>50.247386012450015</v>
      </c>
      <c r="O101" s="42">
        <f t="shared" ref="O101" si="667">IF(N101="","",+N101)</f>
        <v>50.247386012450015</v>
      </c>
      <c r="P101" s="42">
        <f t="shared" ref="P101" si="668">IF(O101="","",+O101)</f>
        <v>50.247386012450015</v>
      </c>
      <c r="Q101" s="42">
        <f t="shared" ref="Q101" si="669">IF(P101="","",+P101)</f>
        <v>50.247386012450015</v>
      </c>
      <c r="R101" s="42">
        <f t="shared" ref="R101" si="670">IF(Q101="","",+Q101)</f>
        <v>50.247386012450015</v>
      </c>
      <c r="S101" s="42">
        <f t="shared" ref="S101" si="671">IF(R101="","",+R101)</f>
        <v>50.247386012450015</v>
      </c>
    </row>
    <row r="102" spans="1:19" x14ac:dyDescent="0.25">
      <c r="A102" s="2" t="s">
        <v>40</v>
      </c>
      <c r="B102" s="9" t="s">
        <v>127</v>
      </c>
      <c r="C102" s="4">
        <v>400</v>
      </c>
      <c r="E102" s="10" t="str">
        <f t="shared" ref="E102" si="672">IF(B102="","",(IF($B102&lt;&gt;0,"Exempt - Vacation Hours")))</f>
        <v>Exempt - Vacation Hours</v>
      </c>
      <c r="F102" s="40">
        <f t="shared" ca="1" si="546"/>
        <v>2017</v>
      </c>
      <c r="G102" s="40" t="str">
        <f t="shared" si="547"/>
        <v>002750</v>
      </c>
      <c r="H102" s="43">
        <f>IF(G102="","",($C102*'VACSICK EST'!C$50))</f>
        <v>16.927413149654573</v>
      </c>
      <c r="I102" s="43">
        <f>IF(H102="","",($C102*'VACSICK EST'!D$50))</f>
        <v>18.038373389621988</v>
      </c>
      <c r="J102" s="43">
        <f>IF(I102="","",($C102*'VACSICK EST'!E$50))</f>
        <v>19.149333629589396</v>
      </c>
      <c r="K102" s="43">
        <f>IF(J102="","",($C102*'VACSICK EST'!F$50))</f>
        <v>27.840169853476688</v>
      </c>
      <c r="L102" s="43">
        <f>IF(K102="","",($C102*'VACSICK EST'!G$50))</f>
        <v>34.777170178535428</v>
      </c>
      <c r="M102" s="43">
        <f>IF(L102="","",($C102*'VACSICK EST'!H$50))</f>
        <v>39.287504166100902</v>
      </c>
      <c r="N102" s="43">
        <f>IF(M102="","",($C102*'VACSICK EST'!I$50))</f>
        <v>45.468722354577359</v>
      </c>
      <c r="O102" s="43">
        <f>IF(N102="","",($C102*'VACSICK EST'!J$50))</f>
        <v>30.781663395505959</v>
      </c>
      <c r="P102" s="43">
        <f>IF(O102="","",($C102*'VACSICK EST'!K$50))</f>
        <v>27.407636000049372</v>
      </c>
      <c r="Q102" s="43">
        <f>IF(P102="","",($C102*'VACSICK EST'!L$50))</f>
        <v>36.17549880057441</v>
      </c>
      <c r="R102" s="43">
        <f>IF(Q102="","",($C102*'VACSICK EST'!M$50))</f>
        <v>34.683026584867079</v>
      </c>
      <c r="S102" s="43">
        <f>IF(R102="","",($C102*'VACSICK EST'!N$50))</f>
        <v>69.463488497446846</v>
      </c>
    </row>
    <row r="103" spans="1:19" x14ac:dyDescent="0.25">
      <c r="A103" s="2" t="s">
        <v>40</v>
      </c>
      <c r="B103" s="9" t="s">
        <v>95</v>
      </c>
      <c r="C103" s="4">
        <v>80</v>
      </c>
      <c r="E103" s="10" t="str">
        <f t="shared" ref="E103" si="673">IF(B103="","",(IF($B103&lt;&gt;0,"Exempt - Sick Time Hours")))</f>
        <v>Exempt - Sick Time Hours</v>
      </c>
      <c r="F103" s="40">
        <f t="shared" ca="1" si="546"/>
        <v>2017</v>
      </c>
      <c r="G103" s="40" t="str">
        <f t="shared" si="547"/>
        <v>002750</v>
      </c>
      <c r="H103" s="43">
        <f>IF(G103="","",($C103*'VACSICK EST'!C$30))</f>
        <v>10.041259579744965</v>
      </c>
      <c r="I103" s="43">
        <f>IF(H103="","",($C103*'VACSICK EST'!D$30))</f>
        <v>8.6509257190792503</v>
      </c>
      <c r="J103" s="43">
        <f>IF(I103="","",($C103*'VACSICK EST'!E$30))</f>
        <v>7.973265615953097</v>
      </c>
      <c r="K103" s="43">
        <f>IF(J103="","",($C103*'VACSICK EST'!F$30))</f>
        <v>7.0625458756377002</v>
      </c>
      <c r="L103" s="43">
        <f>IF(K103="","",($C103*'VACSICK EST'!G$30))</f>
        <v>5.8563984262091795</v>
      </c>
      <c r="M103" s="43">
        <f>IF(L103="","",($C103*'VACSICK EST'!H$30))</f>
        <v>5.4358698476814844</v>
      </c>
      <c r="N103" s="43">
        <f>IF(M103="","",($C103*'VACSICK EST'!I$30))</f>
        <v>5.8290440086987054</v>
      </c>
      <c r="O103" s="43">
        <f>IF(N103="","",($C103*'VACSICK EST'!J$30))</f>
        <v>6.264891061032265</v>
      </c>
      <c r="P103" s="43">
        <f>IF(O103="","",($C103*'VACSICK EST'!K$30))</f>
        <v>5.7801707827466577</v>
      </c>
      <c r="Q103" s="43">
        <f>IF(P103="","",($C103*'VACSICK EST'!L$30))</f>
        <v>5.7119671017538742</v>
      </c>
      <c r="R103" s="43">
        <f>IF(Q103="","",($C103*'VACSICK EST'!M$30))</f>
        <v>5.3246285498055554</v>
      </c>
      <c r="S103" s="43">
        <f>IF(R103="","",($C103*'VACSICK EST'!N$30))</f>
        <v>6.0690334316572674</v>
      </c>
    </row>
    <row r="104" spans="1:19" x14ac:dyDescent="0.25">
      <c r="A104" s="2" t="s">
        <v>41</v>
      </c>
      <c r="B104" s="9" t="s">
        <v>93</v>
      </c>
      <c r="C104" s="4">
        <v>2</v>
      </c>
      <c r="E104" s="11" t="str">
        <f t="shared" ref="E104" si="674">IF(B104="","",(IF($B104&lt;&gt;0,"Exempt - Headcount")))</f>
        <v>Exempt - Headcount</v>
      </c>
      <c r="F104" s="40">
        <f t="shared" ca="1" si="546"/>
        <v>2017</v>
      </c>
      <c r="G104" s="40" t="str">
        <f t="shared" si="547"/>
        <v>002760</v>
      </c>
      <c r="H104" s="41">
        <f t="shared" ref="H104" si="675">IF(G104="","",(IF($C104=0,0,$C104)))</f>
        <v>2</v>
      </c>
      <c r="I104" s="41">
        <f t="shared" ref="I104" si="676">IF(H104="","",(IF($C104=0,0,$C104)))</f>
        <v>2</v>
      </c>
      <c r="J104" s="41">
        <f t="shared" ref="J104" si="677">IF(I104="","",(IF($C104=0,0,$C104)))</f>
        <v>2</v>
      </c>
      <c r="K104" s="41">
        <f t="shared" ref="K104" si="678">IF(J104="","",(IF($C104=0,0,$C104)))</f>
        <v>2</v>
      </c>
      <c r="L104" s="41">
        <f t="shared" ref="L104" si="679">IF(K104="","",(IF($C104=0,0,$C104)))</f>
        <v>2</v>
      </c>
      <c r="M104" s="41">
        <f t="shared" ref="M104" si="680">IF(L104="","",(IF($C104=0,0,$C104)))</f>
        <v>2</v>
      </c>
      <c r="N104" s="41">
        <f t="shared" ref="N104" si="681">IF(M104="","",(IF($C104=0,0,$C104)))</f>
        <v>2</v>
      </c>
      <c r="O104" s="41">
        <f t="shared" ref="O104" si="682">IF(N104="","",(IF($C104=0,0,$C104)))</f>
        <v>2</v>
      </c>
      <c r="P104" s="41">
        <f t="shared" ref="P104" si="683">IF(O104="","",(IF($C104=0,0,$C104)))</f>
        <v>2</v>
      </c>
      <c r="Q104" s="41">
        <f t="shared" ref="Q104" si="684">IF(P104="","",(IF($C104=0,0,$C104)))</f>
        <v>2</v>
      </c>
      <c r="R104" s="41">
        <f t="shared" ref="R104" si="685">IF(Q104="","",(IF($C104=0,0,$C104)))</f>
        <v>2</v>
      </c>
      <c r="S104" s="41">
        <f t="shared" ref="S104" si="686">IF(R104="","",(IF($C104=0,0,$C104)))</f>
        <v>2</v>
      </c>
    </row>
    <row r="105" spans="1:19" x14ac:dyDescent="0.25">
      <c r="A105" s="2" t="s">
        <v>41</v>
      </c>
      <c r="B105" s="6" t="s">
        <v>92</v>
      </c>
      <c r="C105" s="4">
        <v>48.985577000000006</v>
      </c>
      <c r="E105" s="10" t="str">
        <f t="shared" ref="E105" si="687">IF(B105="","",(IF($B105&lt;&gt;0,"Exempt - Avg Hourly Rate")))</f>
        <v>Exempt - Avg Hourly Rate</v>
      </c>
      <c r="F105" s="40">
        <f t="shared" ca="1" si="546"/>
        <v>2017</v>
      </c>
      <c r="G105" s="40" t="str">
        <f t="shared" si="547"/>
        <v>002760</v>
      </c>
      <c r="H105" s="42">
        <f t="shared" ref="H105" si="688">IF(G105="","",(IF(C105=0,0,C105)*$G$4*$H$4*$I$4*$J$4))</f>
        <v>50.455144310000009</v>
      </c>
      <c r="I105" s="42">
        <f t="shared" ref="I105" si="689">IF(H105="","",(+H105))</f>
        <v>50.455144310000009</v>
      </c>
      <c r="J105" s="42">
        <f t="shared" ref="J105" si="690">IF(I105="","",(+I105*$J$6))</f>
        <v>51.968798639300012</v>
      </c>
      <c r="K105" s="42">
        <f t="shared" ref="K105" si="691">IF(J105="","",+J105)</f>
        <v>51.968798639300012</v>
      </c>
      <c r="L105" s="42">
        <f t="shared" ref="L105" si="692">IF(K105="","",+K105)</f>
        <v>51.968798639300012</v>
      </c>
      <c r="M105" s="42">
        <f t="shared" ref="M105" si="693">IF(L105="","",+L105)</f>
        <v>51.968798639300012</v>
      </c>
      <c r="N105" s="42">
        <f t="shared" ref="N105" si="694">IF(M105="","",+M105)</f>
        <v>51.968798639300012</v>
      </c>
      <c r="O105" s="42">
        <f t="shared" ref="O105" si="695">IF(N105="","",+N105)</f>
        <v>51.968798639300012</v>
      </c>
      <c r="P105" s="42">
        <f t="shared" ref="P105" si="696">IF(O105="","",+O105)</f>
        <v>51.968798639300012</v>
      </c>
      <c r="Q105" s="42">
        <f t="shared" ref="Q105" si="697">IF(P105="","",+P105)</f>
        <v>51.968798639300012</v>
      </c>
      <c r="R105" s="42">
        <f t="shared" ref="R105" si="698">IF(Q105="","",+Q105)</f>
        <v>51.968798639300012</v>
      </c>
      <c r="S105" s="42">
        <f t="shared" ref="S105" si="699">IF(R105="","",+R105)</f>
        <v>51.968798639300012</v>
      </c>
    </row>
    <row r="106" spans="1:19" x14ac:dyDescent="0.25">
      <c r="A106" s="2" t="s">
        <v>41</v>
      </c>
      <c r="B106" s="9" t="s">
        <v>127</v>
      </c>
      <c r="C106" s="4">
        <v>400</v>
      </c>
      <c r="E106" s="10" t="str">
        <f t="shared" ref="E106" si="700">IF(B106="","",(IF($B106&lt;&gt;0,"Exempt - Vacation Hours")))</f>
        <v>Exempt - Vacation Hours</v>
      </c>
      <c r="F106" s="40">
        <f t="shared" ca="1" si="546"/>
        <v>2017</v>
      </c>
      <c r="G106" s="40" t="str">
        <f t="shared" si="547"/>
        <v>002760</v>
      </c>
      <c r="H106" s="43">
        <f>IF(G106="","",($C106*'VACSICK EST'!C$50))</f>
        <v>16.927413149654573</v>
      </c>
      <c r="I106" s="43">
        <f>IF(H106="","",($C106*'VACSICK EST'!D$50))</f>
        <v>18.038373389621988</v>
      </c>
      <c r="J106" s="43">
        <f>IF(I106="","",($C106*'VACSICK EST'!E$50))</f>
        <v>19.149333629589396</v>
      </c>
      <c r="K106" s="43">
        <f>IF(J106="","",($C106*'VACSICK EST'!F$50))</f>
        <v>27.840169853476688</v>
      </c>
      <c r="L106" s="43">
        <f>IF(K106="","",($C106*'VACSICK EST'!G$50))</f>
        <v>34.777170178535428</v>
      </c>
      <c r="M106" s="43">
        <f>IF(L106="","",($C106*'VACSICK EST'!H$50))</f>
        <v>39.287504166100902</v>
      </c>
      <c r="N106" s="43">
        <f>IF(M106="","",($C106*'VACSICK EST'!I$50))</f>
        <v>45.468722354577359</v>
      </c>
      <c r="O106" s="43">
        <f>IF(N106="","",($C106*'VACSICK EST'!J$50))</f>
        <v>30.781663395505959</v>
      </c>
      <c r="P106" s="43">
        <f>IF(O106="","",($C106*'VACSICK EST'!K$50))</f>
        <v>27.407636000049372</v>
      </c>
      <c r="Q106" s="43">
        <f>IF(P106="","",($C106*'VACSICK EST'!L$50))</f>
        <v>36.17549880057441</v>
      </c>
      <c r="R106" s="43">
        <f>IF(Q106="","",($C106*'VACSICK EST'!M$50))</f>
        <v>34.683026584867079</v>
      </c>
      <c r="S106" s="43">
        <f>IF(R106="","",($C106*'VACSICK EST'!N$50))</f>
        <v>69.463488497446846</v>
      </c>
    </row>
    <row r="107" spans="1:19" x14ac:dyDescent="0.25">
      <c r="A107" s="2" t="s">
        <v>41</v>
      </c>
      <c r="B107" s="9" t="s">
        <v>95</v>
      </c>
      <c r="C107" s="4">
        <v>80</v>
      </c>
      <c r="E107" s="10" t="str">
        <f t="shared" ref="E107" si="701">IF(B107="","",(IF($B107&lt;&gt;0,"Exempt - Sick Time Hours")))</f>
        <v>Exempt - Sick Time Hours</v>
      </c>
      <c r="F107" s="40">
        <f t="shared" ca="1" si="546"/>
        <v>2017</v>
      </c>
      <c r="G107" s="40" t="str">
        <f t="shared" si="547"/>
        <v>002760</v>
      </c>
      <c r="H107" s="43">
        <f>IF(G107="","",($C107*'VACSICK EST'!C$30))</f>
        <v>10.041259579744965</v>
      </c>
      <c r="I107" s="43">
        <f>IF(H107="","",($C107*'VACSICK EST'!D$30))</f>
        <v>8.6509257190792503</v>
      </c>
      <c r="J107" s="43">
        <f>IF(I107="","",($C107*'VACSICK EST'!E$30))</f>
        <v>7.973265615953097</v>
      </c>
      <c r="K107" s="43">
        <f>IF(J107="","",($C107*'VACSICK EST'!F$30))</f>
        <v>7.0625458756377002</v>
      </c>
      <c r="L107" s="43">
        <f>IF(K107="","",($C107*'VACSICK EST'!G$30))</f>
        <v>5.8563984262091795</v>
      </c>
      <c r="M107" s="43">
        <f>IF(L107="","",($C107*'VACSICK EST'!H$30))</f>
        <v>5.4358698476814844</v>
      </c>
      <c r="N107" s="43">
        <f>IF(M107="","",($C107*'VACSICK EST'!I$30))</f>
        <v>5.8290440086987054</v>
      </c>
      <c r="O107" s="43">
        <f>IF(N107="","",($C107*'VACSICK EST'!J$30))</f>
        <v>6.264891061032265</v>
      </c>
      <c r="P107" s="43">
        <f>IF(O107="","",($C107*'VACSICK EST'!K$30))</f>
        <v>5.7801707827466577</v>
      </c>
      <c r="Q107" s="43">
        <f>IF(P107="","",($C107*'VACSICK EST'!L$30))</f>
        <v>5.7119671017538742</v>
      </c>
      <c r="R107" s="43">
        <f>IF(Q107="","",($C107*'VACSICK EST'!M$30))</f>
        <v>5.3246285498055554</v>
      </c>
      <c r="S107" s="43">
        <f>IF(R107="","",($C107*'VACSICK EST'!N$30))</f>
        <v>6.0690334316572674</v>
      </c>
    </row>
    <row r="108" spans="1:19" x14ac:dyDescent="0.25">
      <c r="A108" s="2" t="s">
        <v>42</v>
      </c>
      <c r="B108" s="9" t="s">
        <v>93</v>
      </c>
      <c r="C108" s="4">
        <v>13</v>
      </c>
      <c r="E108" s="11" t="str">
        <f t="shared" ref="E108" si="702">IF(B108="","",(IF($B108&lt;&gt;0,"Exempt - Headcount")))</f>
        <v>Exempt - Headcount</v>
      </c>
      <c r="F108" s="40">
        <f t="shared" ca="1" si="546"/>
        <v>2017</v>
      </c>
      <c r="G108" s="40" t="str">
        <f t="shared" si="547"/>
        <v>002770</v>
      </c>
      <c r="H108" s="41">
        <f t="shared" ref="H108" si="703">IF(G108="","",(IF($C108=0,0,$C108)))</f>
        <v>13</v>
      </c>
      <c r="I108" s="41">
        <f t="shared" ref="I108" si="704">IF(H108="","",(IF($C108=0,0,$C108)))</f>
        <v>13</v>
      </c>
      <c r="J108" s="41">
        <f t="shared" ref="J108" si="705">IF(I108="","",(IF($C108=0,0,$C108)))</f>
        <v>13</v>
      </c>
      <c r="K108" s="41">
        <f t="shared" ref="K108" si="706">IF(J108="","",(IF($C108=0,0,$C108)))</f>
        <v>13</v>
      </c>
      <c r="L108" s="41">
        <f t="shared" ref="L108" si="707">IF(K108="","",(IF($C108=0,0,$C108)))</f>
        <v>13</v>
      </c>
      <c r="M108" s="41">
        <f t="shared" ref="M108" si="708">IF(L108="","",(IF($C108=0,0,$C108)))</f>
        <v>13</v>
      </c>
      <c r="N108" s="41">
        <f t="shared" ref="N108" si="709">IF(M108="","",(IF($C108=0,0,$C108)))</f>
        <v>13</v>
      </c>
      <c r="O108" s="41">
        <f t="shared" ref="O108" si="710">IF(N108="","",(IF($C108=0,0,$C108)))</f>
        <v>13</v>
      </c>
      <c r="P108" s="41">
        <f t="shared" ref="P108" si="711">IF(O108="","",(IF($C108=0,0,$C108)))</f>
        <v>13</v>
      </c>
      <c r="Q108" s="41">
        <f t="shared" ref="Q108" si="712">IF(P108="","",(IF($C108=0,0,$C108)))</f>
        <v>13</v>
      </c>
      <c r="R108" s="41">
        <f t="shared" ref="R108" si="713">IF(Q108="","",(IF($C108=0,0,$C108)))</f>
        <v>13</v>
      </c>
      <c r="S108" s="41">
        <f t="shared" ref="S108" si="714">IF(R108="","",(IF($C108=0,0,$C108)))</f>
        <v>13</v>
      </c>
    </row>
    <row r="109" spans="1:19" x14ac:dyDescent="0.25">
      <c r="A109" s="2" t="s">
        <v>42</v>
      </c>
      <c r="B109" s="6" t="s">
        <v>92</v>
      </c>
      <c r="C109" s="4">
        <v>48.042899384615389</v>
      </c>
      <c r="E109" s="10" t="str">
        <f t="shared" ref="E109" si="715">IF(B109="","",(IF($B109&lt;&gt;0,"Exempt - Avg Hourly Rate")))</f>
        <v>Exempt - Avg Hourly Rate</v>
      </c>
      <c r="F109" s="40">
        <f t="shared" ca="1" si="546"/>
        <v>2017</v>
      </c>
      <c r="G109" s="40" t="str">
        <f t="shared" si="547"/>
        <v>002770</v>
      </c>
      <c r="H109" s="42">
        <f t="shared" ref="H109" si="716">IF(G109="","",(IF(C109=0,0,C109)*$G$4*$H$4*$I$4*$J$4))</f>
        <v>49.48418636615385</v>
      </c>
      <c r="I109" s="42">
        <f t="shared" ref="I109" si="717">IF(H109="","",(+H109))</f>
        <v>49.48418636615385</v>
      </c>
      <c r="J109" s="42">
        <f t="shared" ref="J109" si="718">IF(I109="","",(+I109*$J$6))</f>
        <v>50.968711957138467</v>
      </c>
      <c r="K109" s="42">
        <f t="shared" ref="K109" si="719">IF(J109="","",+J109)</f>
        <v>50.968711957138467</v>
      </c>
      <c r="L109" s="42">
        <f t="shared" ref="L109" si="720">IF(K109="","",+K109)</f>
        <v>50.968711957138467</v>
      </c>
      <c r="M109" s="42">
        <f t="shared" ref="M109" si="721">IF(L109="","",+L109)</f>
        <v>50.968711957138467</v>
      </c>
      <c r="N109" s="42">
        <f t="shared" ref="N109" si="722">IF(M109="","",+M109)</f>
        <v>50.968711957138467</v>
      </c>
      <c r="O109" s="42">
        <f t="shared" ref="O109" si="723">IF(N109="","",+N109)</f>
        <v>50.968711957138467</v>
      </c>
      <c r="P109" s="42">
        <f t="shared" ref="P109" si="724">IF(O109="","",+O109)</f>
        <v>50.968711957138467</v>
      </c>
      <c r="Q109" s="42">
        <f t="shared" ref="Q109" si="725">IF(P109="","",+P109)</f>
        <v>50.968711957138467</v>
      </c>
      <c r="R109" s="42">
        <f t="shared" ref="R109" si="726">IF(Q109="","",+Q109)</f>
        <v>50.968711957138467</v>
      </c>
      <c r="S109" s="42">
        <f t="shared" ref="S109" si="727">IF(R109="","",+R109)</f>
        <v>50.968711957138467</v>
      </c>
    </row>
    <row r="110" spans="1:19" x14ac:dyDescent="0.25">
      <c r="A110" s="2" t="s">
        <v>42</v>
      </c>
      <c r="B110" s="9" t="s">
        <v>127</v>
      </c>
      <c r="C110" s="4">
        <v>2000</v>
      </c>
      <c r="E110" s="10" t="str">
        <f t="shared" ref="E110" si="728">IF(B110="","",(IF($B110&lt;&gt;0,"Exempt - Vacation Hours")))</f>
        <v>Exempt - Vacation Hours</v>
      </c>
      <c r="F110" s="40">
        <f t="shared" ca="1" si="546"/>
        <v>2017</v>
      </c>
      <c r="G110" s="40" t="str">
        <f t="shared" si="547"/>
        <v>002770</v>
      </c>
      <c r="H110" s="43">
        <f>IF(G110="","",($C110*'VACSICK EST'!C$50))</f>
        <v>84.637065748272875</v>
      </c>
      <c r="I110" s="43">
        <f>IF(H110="","",($C110*'VACSICK EST'!D$50))</f>
        <v>90.191866948109933</v>
      </c>
      <c r="J110" s="43">
        <f>IF(I110="","",($C110*'VACSICK EST'!E$50))</f>
        <v>95.746668147946977</v>
      </c>
      <c r="K110" s="43">
        <f>IF(J110="","",($C110*'VACSICK EST'!F$50))</f>
        <v>139.20084926738343</v>
      </c>
      <c r="L110" s="43">
        <f>IF(K110="","",($C110*'VACSICK EST'!G$50))</f>
        <v>173.88585089267713</v>
      </c>
      <c r="M110" s="43">
        <f>IF(L110="","",($C110*'VACSICK EST'!H$50))</f>
        <v>196.4375208305045</v>
      </c>
      <c r="N110" s="43">
        <f>IF(M110="","",($C110*'VACSICK EST'!I$50))</f>
        <v>227.34361177288682</v>
      </c>
      <c r="O110" s="43">
        <f>IF(N110="","",($C110*'VACSICK EST'!J$50))</f>
        <v>153.90831697752981</v>
      </c>
      <c r="P110" s="43">
        <f>IF(O110="","",($C110*'VACSICK EST'!K$50))</f>
        <v>137.03818000024685</v>
      </c>
      <c r="Q110" s="43">
        <f>IF(P110="","",($C110*'VACSICK EST'!L$50))</f>
        <v>180.87749400287203</v>
      </c>
      <c r="R110" s="43">
        <f>IF(Q110="","",($C110*'VACSICK EST'!M$50))</f>
        <v>173.41513292433538</v>
      </c>
      <c r="S110" s="43">
        <f>IF(R110="","",($C110*'VACSICK EST'!N$50))</f>
        <v>347.31744248723425</v>
      </c>
    </row>
    <row r="111" spans="1:19" x14ac:dyDescent="0.25">
      <c r="A111" s="2" t="s">
        <v>42</v>
      </c>
      <c r="B111" s="9" t="s">
        <v>95</v>
      </c>
      <c r="C111" s="4">
        <v>520</v>
      </c>
      <c r="E111" s="10" t="str">
        <f t="shared" ref="E111" si="729">IF(B111="","",(IF($B111&lt;&gt;0,"Exempt - Sick Time Hours")))</f>
        <v>Exempt - Sick Time Hours</v>
      </c>
      <c r="F111" s="40">
        <f t="shared" ca="1" si="546"/>
        <v>2017</v>
      </c>
      <c r="G111" s="40" t="str">
        <f t="shared" si="547"/>
        <v>002770</v>
      </c>
      <c r="H111" s="43">
        <f>IF(G111="","",($C111*'VACSICK EST'!C$30))</f>
        <v>65.268187268342274</v>
      </c>
      <c r="I111" s="43">
        <f>IF(H111="","",($C111*'VACSICK EST'!D$30))</f>
        <v>56.231017174015122</v>
      </c>
      <c r="J111" s="43">
        <f>IF(I111="","",($C111*'VACSICK EST'!E$30))</f>
        <v>51.826226503695132</v>
      </c>
      <c r="K111" s="43">
        <f>IF(J111="","",($C111*'VACSICK EST'!F$30))</f>
        <v>45.906548191645051</v>
      </c>
      <c r="L111" s="43">
        <f>IF(K111="","",($C111*'VACSICK EST'!G$30))</f>
        <v>38.06658977035967</v>
      </c>
      <c r="M111" s="43">
        <f>IF(L111="","",($C111*'VACSICK EST'!H$30))</f>
        <v>35.33315400992965</v>
      </c>
      <c r="N111" s="43">
        <f>IF(M111="","",($C111*'VACSICK EST'!I$30))</f>
        <v>37.888786056541583</v>
      </c>
      <c r="O111" s="43">
        <f>IF(N111="","",($C111*'VACSICK EST'!J$30))</f>
        <v>40.721791896709725</v>
      </c>
      <c r="P111" s="43">
        <f>IF(O111="","",($C111*'VACSICK EST'!K$30))</f>
        <v>37.57111008785327</v>
      </c>
      <c r="Q111" s="43">
        <f>IF(P111="","",($C111*'VACSICK EST'!L$30))</f>
        <v>37.127786161400181</v>
      </c>
      <c r="R111" s="43">
        <f>IF(Q111="","",($C111*'VACSICK EST'!M$30))</f>
        <v>34.610085573736114</v>
      </c>
      <c r="S111" s="43">
        <f>IF(R111="","",($C111*'VACSICK EST'!N$30))</f>
        <v>39.448717305772234</v>
      </c>
    </row>
    <row r="112" spans="1:19" x14ac:dyDescent="0.25">
      <c r="A112" s="2" t="s">
        <v>43</v>
      </c>
      <c r="B112" s="9" t="s">
        <v>93</v>
      </c>
      <c r="C112" s="4">
        <v>4</v>
      </c>
      <c r="E112" s="11" t="str">
        <f t="shared" ref="E112" si="730">IF(B112="","",(IF($B112&lt;&gt;0,"Exempt - Headcount")))</f>
        <v>Exempt - Headcount</v>
      </c>
      <c r="F112" s="40">
        <f t="shared" ca="1" si="546"/>
        <v>2017</v>
      </c>
      <c r="G112" s="40" t="str">
        <f t="shared" si="547"/>
        <v>002780</v>
      </c>
      <c r="H112" s="41">
        <f t="shared" ref="H112" si="731">IF(G112="","",(IF($C112=0,0,$C112)))</f>
        <v>4</v>
      </c>
      <c r="I112" s="41">
        <f t="shared" ref="I112" si="732">IF(H112="","",(IF($C112=0,0,$C112)))</f>
        <v>4</v>
      </c>
      <c r="J112" s="41">
        <f t="shared" ref="J112" si="733">IF(I112="","",(IF($C112=0,0,$C112)))</f>
        <v>4</v>
      </c>
      <c r="K112" s="41">
        <f t="shared" ref="K112" si="734">IF(J112="","",(IF($C112=0,0,$C112)))</f>
        <v>4</v>
      </c>
      <c r="L112" s="41">
        <f t="shared" ref="L112" si="735">IF(K112="","",(IF($C112=0,0,$C112)))</f>
        <v>4</v>
      </c>
      <c r="M112" s="41">
        <f t="shared" ref="M112" si="736">IF(L112="","",(IF($C112=0,0,$C112)))</f>
        <v>4</v>
      </c>
      <c r="N112" s="41">
        <f t="shared" ref="N112" si="737">IF(M112="","",(IF($C112=0,0,$C112)))</f>
        <v>4</v>
      </c>
      <c r="O112" s="41">
        <f t="shared" ref="O112" si="738">IF(N112="","",(IF($C112=0,0,$C112)))</f>
        <v>4</v>
      </c>
      <c r="P112" s="41">
        <f t="shared" ref="P112" si="739">IF(O112="","",(IF($C112=0,0,$C112)))</f>
        <v>4</v>
      </c>
      <c r="Q112" s="41">
        <f t="shared" ref="Q112" si="740">IF(P112="","",(IF($C112=0,0,$C112)))</f>
        <v>4</v>
      </c>
      <c r="R112" s="41">
        <f t="shared" ref="R112" si="741">IF(Q112="","",(IF($C112=0,0,$C112)))</f>
        <v>4</v>
      </c>
      <c r="S112" s="41">
        <f t="shared" ref="S112" si="742">IF(R112="","",(IF($C112=0,0,$C112)))</f>
        <v>4</v>
      </c>
    </row>
    <row r="113" spans="1:19" x14ac:dyDescent="0.25">
      <c r="A113" s="2" t="s">
        <v>43</v>
      </c>
      <c r="B113" s="6" t="s">
        <v>92</v>
      </c>
      <c r="C113" s="4">
        <v>45.330528999999999</v>
      </c>
      <c r="E113" s="10" t="str">
        <f t="shared" ref="E113" si="743">IF(B113="","",(IF($B113&lt;&gt;0,"Exempt - Avg Hourly Rate")))</f>
        <v>Exempt - Avg Hourly Rate</v>
      </c>
      <c r="F113" s="40">
        <f t="shared" ca="1" si="546"/>
        <v>2017</v>
      </c>
      <c r="G113" s="40" t="str">
        <f t="shared" si="547"/>
        <v>002780</v>
      </c>
      <c r="H113" s="42">
        <f t="shared" ref="H113" si="744">IF(G113="","",(IF(C113=0,0,C113)*$G$4*$H$4*$I$4*$J$4))</f>
        <v>46.69044487</v>
      </c>
      <c r="I113" s="42">
        <f t="shared" ref="I113" si="745">IF(H113="","",(+H113))</f>
        <v>46.69044487</v>
      </c>
      <c r="J113" s="42">
        <f t="shared" ref="J113" si="746">IF(I113="","",(+I113*$J$6))</f>
        <v>48.091158216099998</v>
      </c>
      <c r="K113" s="42">
        <f t="shared" ref="K113" si="747">IF(J113="","",+J113)</f>
        <v>48.091158216099998</v>
      </c>
      <c r="L113" s="42">
        <f t="shared" ref="L113" si="748">IF(K113="","",+K113)</f>
        <v>48.091158216099998</v>
      </c>
      <c r="M113" s="42">
        <f t="shared" ref="M113" si="749">IF(L113="","",+L113)</f>
        <v>48.091158216099998</v>
      </c>
      <c r="N113" s="42">
        <f t="shared" ref="N113" si="750">IF(M113="","",+M113)</f>
        <v>48.091158216099998</v>
      </c>
      <c r="O113" s="42">
        <f t="shared" ref="O113" si="751">IF(N113="","",+N113)</f>
        <v>48.091158216099998</v>
      </c>
      <c r="P113" s="42">
        <f t="shared" ref="P113" si="752">IF(O113="","",+O113)</f>
        <v>48.091158216099998</v>
      </c>
      <c r="Q113" s="42">
        <f t="shared" ref="Q113" si="753">IF(P113="","",+P113)</f>
        <v>48.091158216099998</v>
      </c>
      <c r="R113" s="42">
        <f t="shared" ref="R113" si="754">IF(Q113="","",+Q113)</f>
        <v>48.091158216099998</v>
      </c>
      <c r="S113" s="42">
        <f t="shared" ref="S113" si="755">IF(R113="","",+R113)</f>
        <v>48.091158216099998</v>
      </c>
    </row>
    <row r="114" spans="1:19" x14ac:dyDescent="0.25">
      <c r="A114" s="2" t="s">
        <v>43</v>
      </c>
      <c r="B114" s="9" t="s">
        <v>127</v>
      </c>
      <c r="C114" s="4">
        <v>560</v>
      </c>
      <c r="E114" s="10" t="str">
        <f t="shared" ref="E114" si="756">IF(B114="","",(IF($B114&lt;&gt;0,"Exempt - Vacation Hours")))</f>
        <v>Exempt - Vacation Hours</v>
      </c>
      <c r="F114" s="40">
        <f t="shared" ca="1" si="546"/>
        <v>2017</v>
      </c>
      <c r="G114" s="40" t="str">
        <f t="shared" si="547"/>
        <v>002780</v>
      </c>
      <c r="H114" s="43">
        <f>IF(G114="","",($C114*'VACSICK EST'!C$50))</f>
        <v>23.698378409516405</v>
      </c>
      <c r="I114" s="43">
        <f>IF(H114="","",($C114*'VACSICK EST'!D$50))</f>
        <v>25.253722745470782</v>
      </c>
      <c r="J114" s="43">
        <f>IF(I114="","",($C114*'VACSICK EST'!E$50))</f>
        <v>26.809067081425155</v>
      </c>
      <c r="K114" s="43">
        <f>IF(J114="","",($C114*'VACSICK EST'!F$50))</f>
        <v>38.976237794867359</v>
      </c>
      <c r="L114" s="43">
        <f>IF(K114="","",($C114*'VACSICK EST'!G$50))</f>
        <v>48.688038249949599</v>
      </c>
      <c r="M114" s="43">
        <f>IF(L114="","",($C114*'VACSICK EST'!H$50))</f>
        <v>55.00250583254126</v>
      </c>
      <c r="N114" s="43">
        <f>IF(M114="","",($C114*'VACSICK EST'!I$50))</f>
        <v>63.656211296408308</v>
      </c>
      <c r="O114" s="43">
        <f>IF(N114="","",($C114*'VACSICK EST'!J$50))</f>
        <v>43.094328753708346</v>
      </c>
      <c r="P114" s="43">
        <f>IF(O114="","",($C114*'VACSICK EST'!K$50))</f>
        <v>38.370690400069122</v>
      </c>
      <c r="Q114" s="43">
        <f>IF(P114="","",($C114*'VACSICK EST'!L$50))</f>
        <v>50.645698320804172</v>
      </c>
      <c r="R114" s="43">
        <f>IF(Q114="","",($C114*'VACSICK EST'!M$50))</f>
        <v>48.556237218813905</v>
      </c>
      <c r="S114" s="43">
        <f>IF(R114="","",($C114*'VACSICK EST'!N$50))</f>
        <v>97.248883896425582</v>
      </c>
    </row>
    <row r="115" spans="1:19" x14ac:dyDescent="0.25">
      <c r="A115" s="2" t="s">
        <v>43</v>
      </c>
      <c r="B115" s="9" t="s">
        <v>95</v>
      </c>
      <c r="C115" s="4">
        <v>160</v>
      </c>
      <c r="E115" s="10" t="str">
        <f t="shared" ref="E115" si="757">IF(B115="","",(IF($B115&lt;&gt;0,"Exempt - Sick Time Hours")))</f>
        <v>Exempt - Sick Time Hours</v>
      </c>
      <c r="F115" s="40">
        <f t="shared" ca="1" si="546"/>
        <v>2017</v>
      </c>
      <c r="G115" s="40" t="str">
        <f t="shared" si="547"/>
        <v>002780</v>
      </c>
      <c r="H115" s="43">
        <f>IF(G115="","",($C115*'VACSICK EST'!C$30))</f>
        <v>20.08251915948993</v>
      </c>
      <c r="I115" s="43">
        <f>IF(H115="","",($C115*'VACSICK EST'!D$30))</f>
        <v>17.301851438158501</v>
      </c>
      <c r="J115" s="43">
        <f>IF(I115="","",($C115*'VACSICK EST'!E$30))</f>
        <v>15.946531231906194</v>
      </c>
      <c r="K115" s="43">
        <f>IF(J115="","",($C115*'VACSICK EST'!F$30))</f>
        <v>14.1250917512754</v>
      </c>
      <c r="L115" s="43">
        <f>IF(K115="","",($C115*'VACSICK EST'!G$30))</f>
        <v>11.712796852418359</v>
      </c>
      <c r="M115" s="43">
        <f>IF(L115="","",($C115*'VACSICK EST'!H$30))</f>
        <v>10.871739695362969</v>
      </c>
      <c r="N115" s="43">
        <f>IF(M115="","",($C115*'VACSICK EST'!I$30))</f>
        <v>11.658088017397411</v>
      </c>
      <c r="O115" s="43">
        <f>IF(N115="","",($C115*'VACSICK EST'!J$30))</f>
        <v>12.52978212206453</v>
      </c>
      <c r="P115" s="43">
        <f>IF(O115="","",($C115*'VACSICK EST'!K$30))</f>
        <v>11.560341565493315</v>
      </c>
      <c r="Q115" s="43">
        <f>IF(P115="","",($C115*'VACSICK EST'!L$30))</f>
        <v>11.423934203507748</v>
      </c>
      <c r="R115" s="43">
        <f>IF(Q115="","",($C115*'VACSICK EST'!M$30))</f>
        <v>10.649257099611111</v>
      </c>
      <c r="S115" s="43">
        <f>IF(R115="","",($C115*'VACSICK EST'!N$30))</f>
        <v>12.138066863314535</v>
      </c>
    </row>
    <row r="116" spans="1:19" x14ac:dyDescent="0.25">
      <c r="A116" s="2" t="s">
        <v>44</v>
      </c>
      <c r="B116" s="9" t="s">
        <v>93</v>
      </c>
      <c r="C116" s="4">
        <v>6</v>
      </c>
      <c r="E116" s="11" t="str">
        <f t="shared" ref="E116" si="758">IF(B116="","",(IF($B116&lt;&gt;0,"Exempt - Headcount")))</f>
        <v>Exempt - Headcount</v>
      </c>
      <c r="F116" s="40">
        <f t="shared" ca="1" si="546"/>
        <v>2017</v>
      </c>
      <c r="G116" s="40" t="str">
        <f t="shared" si="547"/>
        <v>002790</v>
      </c>
      <c r="H116" s="41">
        <f t="shared" ref="H116" si="759">IF(G116="","",(IF($C116=0,0,$C116)))</f>
        <v>6</v>
      </c>
      <c r="I116" s="41">
        <f t="shared" ref="I116" si="760">IF(H116="","",(IF($C116=0,0,$C116)))</f>
        <v>6</v>
      </c>
      <c r="J116" s="41">
        <f t="shared" ref="J116" si="761">IF(I116="","",(IF($C116=0,0,$C116)))</f>
        <v>6</v>
      </c>
      <c r="K116" s="41">
        <f t="shared" ref="K116" si="762">IF(J116="","",(IF($C116=0,0,$C116)))</f>
        <v>6</v>
      </c>
      <c r="L116" s="41">
        <f t="shared" ref="L116" si="763">IF(K116="","",(IF($C116=0,0,$C116)))</f>
        <v>6</v>
      </c>
      <c r="M116" s="41">
        <f t="shared" ref="M116" si="764">IF(L116="","",(IF($C116=0,0,$C116)))</f>
        <v>6</v>
      </c>
      <c r="N116" s="41">
        <f t="shared" ref="N116" si="765">IF(M116="","",(IF($C116=0,0,$C116)))</f>
        <v>6</v>
      </c>
      <c r="O116" s="41">
        <f t="shared" ref="O116" si="766">IF(N116="","",(IF($C116=0,0,$C116)))</f>
        <v>6</v>
      </c>
      <c r="P116" s="41">
        <f t="shared" ref="P116" si="767">IF(O116="","",(IF($C116=0,0,$C116)))</f>
        <v>6</v>
      </c>
      <c r="Q116" s="41">
        <f t="shared" ref="Q116" si="768">IF(P116="","",(IF($C116=0,0,$C116)))</f>
        <v>6</v>
      </c>
      <c r="R116" s="41">
        <f t="shared" ref="R116" si="769">IF(Q116="","",(IF($C116=0,0,$C116)))</f>
        <v>6</v>
      </c>
      <c r="S116" s="41">
        <f t="shared" ref="S116" si="770">IF(R116="","",(IF($C116=0,0,$C116)))</f>
        <v>6</v>
      </c>
    </row>
    <row r="117" spans="1:19" x14ac:dyDescent="0.25">
      <c r="A117" s="2" t="s">
        <v>44</v>
      </c>
      <c r="B117" s="6" t="s">
        <v>92</v>
      </c>
      <c r="C117" s="4">
        <v>45.784454833333335</v>
      </c>
      <c r="E117" s="10" t="str">
        <f t="shared" ref="E117" si="771">IF(B117="","",(IF($B117&lt;&gt;0,"Exempt - Avg Hourly Rate")))</f>
        <v>Exempt - Avg Hourly Rate</v>
      </c>
      <c r="F117" s="40">
        <f t="shared" ca="1" si="546"/>
        <v>2017</v>
      </c>
      <c r="G117" s="40" t="str">
        <f t="shared" si="547"/>
        <v>002790</v>
      </c>
      <c r="H117" s="42">
        <f t="shared" ref="H117" si="772">IF(G117="","",(IF(C117=0,0,C117)*$G$4*$H$4*$I$4*$J$4))</f>
        <v>47.157988478333337</v>
      </c>
      <c r="I117" s="42">
        <f t="shared" ref="I117" si="773">IF(H117="","",(+H117))</f>
        <v>47.157988478333337</v>
      </c>
      <c r="J117" s="42">
        <f t="shared" ref="J117" si="774">IF(I117="","",(+I117*$J$6))</f>
        <v>48.572728132683338</v>
      </c>
      <c r="K117" s="42">
        <f t="shared" ref="K117" si="775">IF(J117="","",+J117)</f>
        <v>48.572728132683338</v>
      </c>
      <c r="L117" s="42">
        <f t="shared" ref="L117" si="776">IF(K117="","",+K117)</f>
        <v>48.572728132683338</v>
      </c>
      <c r="M117" s="42">
        <f t="shared" ref="M117" si="777">IF(L117="","",+L117)</f>
        <v>48.572728132683338</v>
      </c>
      <c r="N117" s="42">
        <f t="shared" ref="N117" si="778">IF(M117="","",+M117)</f>
        <v>48.572728132683338</v>
      </c>
      <c r="O117" s="42">
        <f t="shared" ref="O117" si="779">IF(N117="","",+N117)</f>
        <v>48.572728132683338</v>
      </c>
      <c r="P117" s="42">
        <f t="shared" ref="P117" si="780">IF(O117="","",+O117)</f>
        <v>48.572728132683338</v>
      </c>
      <c r="Q117" s="42">
        <f t="shared" ref="Q117" si="781">IF(P117="","",+P117)</f>
        <v>48.572728132683338</v>
      </c>
      <c r="R117" s="42">
        <f t="shared" ref="R117" si="782">IF(Q117="","",+Q117)</f>
        <v>48.572728132683338</v>
      </c>
      <c r="S117" s="42">
        <f t="shared" ref="S117" si="783">IF(R117="","",+R117)</f>
        <v>48.572728132683338</v>
      </c>
    </row>
    <row r="118" spans="1:19" x14ac:dyDescent="0.25">
      <c r="A118" s="2" t="s">
        <v>44</v>
      </c>
      <c r="B118" s="9" t="s">
        <v>127</v>
      </c>
      <c r="C118" s="4">
        <v>760</v>
      </c>
      <c r="E118" s="10" t="str">
        <f t="shared" ref="E118" si="784">IF(B118="","",(IF($B118&lt;&gt;0,"Exempt - Vacation Hours")))</f>
        <v>Exempt - Vacation Hours</v>
      </c>
      <c r="F118" s="40">
        <f t="shared" ca="1" si="546"/>
        <v>2017</v>
      </c>
      <c r="G118" s="40" t="str">
        <f t="shared" si="547"/>
        <v>002790</v>
      </c>
      <c r="H118" s="43">
        <f>IF(G118="","",($C118*'VACSICK EST'!C$50))</f>
        <v>32.162084984343693</v>
      </c>
      <c r="I118" s="43">
        <f>IF(H118="","",($C118*'VACSICK EST'!D$50))</f>
        <v>34.272909440281772</v>
      </c>
      <c r="J118" s="43">
        <f>IF(I118="","",($C118*'VACSICK EST'!E$50))</f>
        <v>36.383733896219852</v>
      </c>
      <c r="K118" s="43">
        <f>IF(J118="","",($C118*'VACSICK EST'!F$50))</f>
        <v>52.896322721605706</v>
      </c>
      <c r="L118" s="43">
        <f>IF(K118="","",($C118*'VACSICK EST'!G$50))</f>
        <v>66.076623339217306</v>
      </c>
      <c r="M118" s="43">
        <f>IF(L118="","",($C118*'VACSICK EST'!H$50))</f>
        <v>74.646257915591704</v>
      </c>
      <c r="N118" s="43">
        <f>IF(M118="","",($C118*'VACSICK EST'!I$50))</f>
        <v>86.390572473696992</v>
      </c>
      <c r="O118" s="43">
        <f>IF(N118="","",($C118*'VACSICK EST'!J$50))</f>
        <v>58.485160451461326</v>
      </c>
      <c r="P118" s="43">
        <f>IF(O118="","",($C118*'VACSICK EST'!K$50))</f>
        <v>52.074508400093812</v>
      </c>
      <c r="Q118" s="43">
        <f>IF(P118="","",($C118*'VACSICK EST'!L$50))</f>
        <v>68.73344772109138</v>
      </c>
      <c r="R118" s="43">
        <f>IF(Q118="","",($C118*'VACSICK EST'!M$50))</f>
        <v>65.897750511247452</v>
      </c>
      <c r="S118" s="43">
        <f>IF(R118="","",($C118*'VACSICK EST'!N$50))</f>
        <v>131.98062814514901</v>
      </c>
    </row>
    <row r="119" spans="1:19" x14ac:dyDescent="0.25">
      <c r="A119" s="2" t="s">
        <v>44</v>
      </c>
      <c r="B119" s="9" t="s">
        <v>95</v>
      </c>
      <c r="C119" s="4">
        <v>240</v>
      </c>
      <c r="E119" s="10" t="str">
        <f t="shared" ref="E119" si="785">IF(B119="","",(IF($B119&lt;&gt;0,"Exempt - Sick Time Hours")))</f>
        <v>Exempt - Sick Time Hours</v>
      </c>
      <c r="F119" s="40">
        <f t="shared" ca="1" si="546"/>
        <v>2017</v>
      </c>
      <c r="G119" s="40" t="str">
        <f t="shared" si="547"/>
        <v>002790</v>
      </c>
      <c r="H119" s="43">
        <f>IF(G119="","",($C119*'VACSICK EST'!C$30))</f>
        <v>30.123778739234897</v>
      </c>
      <c r="I119" s="43">
        <f>IF(H119="","",($C119*'VACSICK EST'!D$30))</f>
        <v>25.952777157237751</v>
      </c>
      <c r="J119" s="43">
        <f>IF(I119="","",($C119*'VACSICK EST'!E$30))</f>
        <v>23.919796847859292</v>
      </c>
      <c r="K119" s="43">
        <f>IF(J119="","",($C119*'VACSICK EST'!F$30))</f>
        <v>21.187637626913101</v>
      </c>
      <c r="L119" s="43">
        <f>IF(K119="","",($C119*'VACSICK EST'!G$30))</f>
        <v>17.569195278627539</v>
      </c>
      <c r="M119" s="43">
        <f>IF(L119="","",($C119*'VACSICK EST'!H$30))</f>
        <v>16.307609543044453</v>
      </c>
      <c r="N119" s="43">
        <f>IF(M119="","",($C119*'VACSICK EST'!I$30))</f>
        <v>17.487132026096116</v>
      </c>
      <c r="O119" s="43">
        <f>IF(N119="","",($C119*'VACSICK EST'!J$30))</f>
        <v>18.794673183096794</v>
      </c>
      <c r="P119" s="43">
        <f>IF(O119="","",($C119*'VACSICK EST'!K$30))</f>
        <v>17.340512348239972</v>
      </c>
      <c r="Q119" s="43">
        <f>IF(P119="","",($C119*'VACSICK EST'!L$30))</f>
        <v>17.135901305261623</v>
      </c>
      <c r="R119" s="43">
        <f>IF(Q119="","",($C119*'VACSICK EST'!M$30))</f>
        <v>15.973885649416667</v>
      </c>
      <c r="S119" s="43">
        <f>IF(R119="","",($C119*'VACSICK EST'!N$30))</f>
        <v>18.207100294971802</v>
      </c>
    </row>
    <row r="120" spans="1:19" x14ac:dyDescent="0.25">
      <c r="A120" s="2" t="s">
        <v>45</v>
      </c>
      <c r="B120" s="9" t="s">
        <v>93</v>
      </c>
      <c r="C120" s="4">
        <v>5</v>
      </c>
      <c r="E120" s="11" t="str">
        <f t="shared" ref="E120" si="786">IF(B120="","",(IF($B120&lt;&gt;0,"Exempt - Headcount")))</f>
        <v>Exempt - Headcount</v>
      </c>
      <c r="F120" s="40">
        <f t="shared" ca="1" si="546"/>
        <v>2017</v>
      </c>
      <c r="G120" s="40" t="str">
        <f t="shared" si="547"/>
        <v>002820</v>
      </c>
      <c r="H120" s="41">
        <f t="shared" ref="H120" si="787">IF(G120="","",(IF($C120=0,0,$C120)))</f>
        <v>5</v>
      </c>
      <c r="I120" s="41">
        <f t="shared" ref="I120" si="788">IF(H120="","",(IF($C120=0,0,$C120)))</f>
        <v>5</v>
      </c>
      <c r="J120" s="41">
        <f t="shared" ref="J120" si="789">IF(I120="","",(IF($C120=0,0,$C120)))</f>
        <v>5</v>
      </c>
      <c r="K120" s="41">
        <f t="shared" ref="K120" si="790">IF(J120="","",(IF($C120=0,0,$C120)))</f>
        <v>5</v>
      </c>
      <c r="L120" s="41">
        <f t="shared" ref="L120" si="791">IF(K120="","",(IF($C120=0,0,$C120)))</f>
        <v>5</v>
      </c>
      <c r="M120" s="41">
        <f t="shared" ref="M120" si="792">IF(L120="","",(IF($C120=0,0,$C120)))</f>
        <v>5</v>
      </c>
      <c r="N120" s="41">
        <f t="shared" ref="N120" si="793">IF(M120="","",(IF($C120=0,0,$C120)))</f>
        <v>5</v>
      </c>
      <c r="O120" s="41">
        <f t="shared" ref="O120" si="794">IF(N120="","",(IF($C120=0,0,$C120)))</f>
        <v>5</v>
      </c>
      <c r="P120" s="41">
        <f t="shared" ref="P120" si="795">IF(O120="","",(IF($C120=0,0,$C120)))</f>
        <v>5</v>
      </c>
      <c r="Q120" s="41">
        <f t="shared" ref="Q120" si="796">IF(P120="","",(IF($C120=0,0,$C120)))</f>
        <v>5</v>
      </c>
      <c r="R120" s="41">
        <f t="shared" ref="R120" si="797">IF(Q120="","",(IF($C120=0,0,$C120)))</f>
        <v>5</v>
      </c>
      <c r="S120" s="41">
        <f t="shared" ref="S120" si="798">IF(R120="","",(IF($C120=0,0,$C120)))</f>
        <v>5</v>
      </c>
    </row>
    <row r="121" spans="1:19" x14ac:dyDescent="0.25">
      <c r="A121" s="2" t="s">
        <v>45</v>
      </c>
      <c r="B121" s="6" t="s">
        <v>92</v>
      </c>
      <c r="C121" s="4">
        <v>47.683653800000002</v>
      </c>
      <c r="E121" s="10" t="str">
        <f t="shared" ref="E121" si="799">IF(B121="","",(IF($B121&lt;&gt;0,"Exempt - Avg Hourly Rate")))</f>
        <v>Exempt - Avg Hourly Rate</v>
      </c>
      <c r="F121" s="40">
        <f t="shared" ca="1" si="546"/>
        <v>2017</v>
      </c>
      <c r="G121" s="40" t="str">
        <f t="shared" si="547"/>
        <v>002820</v>
      </c>
      <c r="H121" s="42">
        <f t="shared" ref="H121" si="800">IF(G121="","",(IF(C121=0,0,C121)*$G$4*$H$4*$I$4*$J$4))</f>
        <v>49.114163414000004</v>
      </c>
      <c r="I121" s="42">
        <f t="shared" ref="I121" si="801">IF(H121="","",(+H121))</f>
        <v>49.114163414000004</v>
      </c>
      <c r="J121" s="42">
        <f t="shared" ref="J121" si="802">IF(I121="","",(+I121*$J$6))</f>
        <v>50.587588316420003</v>
      </c>
      <c r="K121" s="42">
        <f t="shared" ref="K121" si="803">IF(J121="","",+J121)</f>
        <v>50.587588316420003</v>
      </c>
      <c r="L121" s="42">
        <f t="shared" ref="L121" si="804">IF(K121="","",+K121)</f>
        <v>50.587588316420003</v>
      </c>
      <c r="M121" s="42">
        <f t="shared" ref="M121" si="805">IF(L121="","",+L121)</f>
        <v>50.587588316420003</v>
      </c>
      <c r="N121" s="42">
        <f t="shared" ref="N121" si="806">IF(M121="","",+M121)</f>
        <v>50.587588316420003</v>
      </c>
      <c r="O121" s="42">
        <f t="shared" ref="O121" si="807">IF(N121="","",+N121)</f>
        <v>50.587588316420003</v>
      </c>
      <c r="P121" s="42">
        <f t="shared" ref="P121" si="808">IF(O121="","",+O121)</f>
        <v>50.587588316420003</v>
      </c>
      <c r="Q121" s="42">
        <f t="shared" ref="Q121" si="809">IF(P121="","",+P121)</f>
        <v>50.587588316420003</v>
      </c>
      <c r="R121" s="42">
        <f t="shared" ref="R121" si="810">IF(Q121="","",+Q121)</f>
        <v>50.587588316420003</v>
      </c>
      <c r="S121" s="42">
        <f t="shared" ref="S121" si="811">IF(R121="","",+R121)</f>
        <v>50.587588316420003</v>
      </c>
    </row>
    <row r="122" spans="1:19" x14ac:dyDescent="0.25">
      <c r="A122" s="2" t="s">
        <v>45</v>
      </c>
      <c r="B122" s="9" t="s">
        <v>127</v>
      </c>
      <c r="C122" s="4">
        <v>1000</v>
      </c>
      <c r="E122" s="10" t="str">
        <f t="shared" ref="E122" si="812">IF(B122="","",(IF($B122&lt;&gt;0,"Exempt - Vacation Hours")))</f>
        <v>Exempt - Vacation Hours</v>
      </c>
      <c r="F122" s="40">
        <f t="shared" ca="1" si="546"/>
        <v>2017</v>
      </c>
      <c r="G122" s="40" t="str">
        <f t="shared" si="547"/>
        <v>002820</v>
      </c>
      <c r="H122" s="43">
        <f>IF(G122="","",($C122*'VACSICK EST'!C$50))</f>
        <v>42.318532874136437</v>
      </c>
      <c r="I122" s="43">
        <f>IF(H122="","",($C122*'VACSICK EST'!D$50))</f>
        <v>45.095933474054966</v>
      </c>
      <c r="J122" s="43">
        <f>IF(I122="","",($C122*'VACSICK EST'!E$50))</f>
        <v>47.873334073973489</v>
      </c>
      <c r="K122" s="43">
        <f>IF(J122="","",($C122*'VACSICK EST'!F$50))</f>
        <v>69.600424633691716</v>
      </c>
      <c r="L122" s="43">
        <f>IF(K122="","",($C122*'VACSICK EST'!G$50))</f>
        <v>86.942925446338563</v>
      </c>
      <c r="M122" s="43">
        <f>IF(L122="","",($C122*'VACSICK EST'!H$50))</f>
        <v>98.218760415252248</v>
      </c>
      <c r="N122" s="43">
        <f>IF(M122="","",($C122*'VACSICK EST'!I$50))</f>
        <v>113.67180588644341</v>
      </c>
      <c r="O122" s="43">
        <f>IF(N122="","",($C122*'VACSICK EST'!J$50))</f>
        <v>76.954158488764904</v>
      </c>
      <c r="P122" s="43">
        <f>IF(O122="","",($C122*'VACSICK EST'!K$50))</f>
        <v>68.519090000123427</v>
      </c>
      <c r="Q122" s="43">
        <f>IF(P122="","",($C122*'VACSICK EST'!L$50))</f>
        <v>90.438747001436013</v>
      </c>
      <c r="R122" s="43">
        <f>IF(Q122="","",($C122*'VACSICK EST'!M$50))</f>
        <v>86.707566462167691</v>
      </c>
      <c r="S122" s="43">
        <f>IF(R122="","",($C122*'VACSICK EST'!N$50))</f>
        <v>173.65872124361712</v>
      </c>
    </row>
    <row r="123" spans="1:19" x14ac:dyDescent="0.25">
      <c r="A123" s="2" t="s">
        <v>45</v>
      </c>
      <c r="B123" s="9" t="s">
        <v>95</v>
      </c>
      <c r="C123" s="4">
        <v>200</v>
      </c>
      <c r="E123" s="10" t="str">
        <f t="shared" ref="E123" si="813">IF(B123="","",(IF($B123&lt;&gt;0,"Exempt - Sick Time Hours")))</f>
        <v>Exempt - Sick Time Hours</v>
      </c>
      <c r="F123" s="40">
        <f t="shared" ca="1" si="546"/>
        <v>2017</v>
      </c>
      <c r="G123" s="40" t="str">
        <f t="shared" si="547"/>
        <v>002820</v>
      </c>
      <c r="H123" s="43">
        <f>IF(G123="","",($C123*'VACSICK EST'!C$30))</f>
        <v>25.103148949362414</v>
      </c>
      <c r="I123" s="43">
        <f>IF(H123="","",($C123*'VACSICK EST'!D$30))</f>
        <v>21.627314297698124</v>
      </c>
      <c r="J123" s="43">
        <f>IF(I123="","",($C123*'VACSICK EST'!E$30))</f>
        <v>19.93316403988274</v>
      </c>
      <c r="K123" s="43">
        <f>IF(J123="","",($C123*'VACSICK EST'!F$30))</f>
        <v>17.65636468909425</v>
      </c>
      <c r="L123" s="43">
        <f>IF(K123="","",($C123*'VACSICK EST'!G$30))</f>
        <v>14.640996065522948</v>
      </c>
      <c r="M123" s="43">
        <f>IF(L123="","",($C123*'VACSICK EST'!H$30))</f>
        <v>13.589674619203713</v>
      </c>
      <c r="N123" s="43">
        <f>IF(M123="","",($C123*'VACSICK EST'!I$30))</f>
        <v>14.572610021746762</v>
      </c>
      <c r="O123" s="43">
        <f>IF(N123="","",($C123*'VACSICK EST'!J$30))</f>
        <v>15.662227652580663</v>
      </c>
      <c r="P123" s="43">
        <f>IF(O123="","",($C123*'VACSICK EST'!K$30))</f>
        <v>14.450426956866643</v>
      </c>
      <c r="Q123" s="43">
        <f>IF(P123="","",($C123*'VACSICK EST'!L$30))</f>
        <v>14.279917754384686</v>
      </c>
      <c r="R123" s="43">
        <f>IF(Q123="","",($C123*'VACSICK EST'!M$30))</f>
        <v>13.311571374513889</v>
      </c>
      <c r="S123" s="43">
        <f>IF(R123="","",($C123*'VACSICK EST'!N$30))</f>
        <v>15.172583579143167</v>
      </c>
    </row>
    <row r="124" spans="1:19" x14ac:dyDescent="0.25">
      <c r="A124" s="2" t="s">
        <v>47</v>
      </c>
      <c r="B124" s="9" t="s">
        <v>93</v>
      </c>
      <c r="C124" s="4">
        <v>2</v>
      </c>
      <c r="E124" s="11" t="str">
        <f t="shared" ref="E124" si="814">IF(B124="","",(IF($B124&lt;&gt;0,"Exempt - Headcount")))</f>
        <v>Exempt - Headcount</v>
      </c>
      <c r="F124" s="40">
        <f t="shared" ca="1" si="546"/>
        <v>2017</v>
      </c>
      <c r="G124" s="40" t="str">
        <f t="shared" si="547"/>
        <v>002840</v>
      </c>
      <c r="H124" s="41">
        <f t="shared" ref="H124" si="815">IF(G124="","",(IF($C124=0,0,$C124)))</f>
        <v>2</v>
      </c>
      <c r="I124" s="41">
        <f t="shared" ref="I124" si="816">IF(H124="","",(IF($C124=0,0,$C124)))</f>
        <v>2</v>
      </c>
      <c r="J124" s="41">
        <f t="shared" ref="J124" si="817">IF(I124="","",(IF($C124=0,0,$C124)))</f>
        <v>2</v>
      </c>
      <c r="K124" s="41">
        <f t="shared" ref="K124" si="818">IF(J124="","",(IF($C124=0,0,$C124)))</f>
        <v>2</v>
      </c>
      <c r="L124" s="41">
        <f t="shared" ref="L124" si="819">IF(K124="","",(IF($C124=0,0,$C124)))</f>
        <v>2</v>
      </c>
      <c r="M124" s="41">
        <f t="shared" ref="M124" si="820">IF(L124="","",(IF($C124=0,0,$C124)))</f>
        <v>2</v>
      </c>
      <c r="N124" s="41">
        <f t="shared" ref="N124" si="821">IF(M124="","",(IF($C124=0,0,$C124)))</f>
        <v>2</v>
      </c>
      <c r="O124" s="41">
        <f t="shared" ref="O124" si="822">IF(N124="","",(IF($C124=0,0,$C124)))</f>
        <v>2</v>
      </c>
      <c r="P124" s="41">
        <f t="shared" ref="P124" si="823">IF(O124="","",(IF($C124=0,0,$C124)))</f>
        <v>2</v>
      </c>
      <c r="Q124" s="41">
        <f t="shared" ref="Q124" si="824">IF(P124="","",(IF($C124=0,0,$C124)))</f>
        <v>2</v>
      </c>
      <c r="R124" s="41">
        <f t="shared" ref="R124" si="825">IF(Q124="","",(IF($C124=0,0,$C124)))</f>
        <v>2</v>
      </c>
      <c r="S124" s="41">
        <f t="shared" ref="S124" si="826">IF(R124="","",(IF($C124=0,0,$C124)))</f>
        <v>2</v>
      </c>
    </row>
    <row r="125" spans="1:19" x14ac:dyDescent="0.25">
      <c r="A125" s="2" t="s">
        <v>47</v>
      </c>
      <c r="B125" s="6" t="s">
        <v>92</v>
      </c>
      <c r="C125" s="4">
        <v>43.533653999999999</v>
      </c>
      <c r="E125" s="10" t="str">
        <f t="shared" ref="E125" si="827">IF(B125="","",(IF($B125&lt;&gt;0,"Exempt - Avg Hourly Rate")))</f>
        <v>Exempt - Avg Hourly Rate</v>
      </c>
      <c r="F125" s="40">
        <f t="shared" ca="1" si="546"/>
        <v>2017</v>
      </c>
      <c r="G125" s="40" t="str">
        <f t="shared" si="547"/>
        <v>002840</v>
      </c>
      <c r="H125" s="42">
        <f t="shared" ref="H125" si="828">IF(G125="","",(IF(C125=0,0,C125)*$G$4*$H$4*$I$4*$J$4))</f>
        <v>44.839663620000003</v>
      </c>
      <c r="I125" s="42">
        <f t="shared" ref="I125" si="829">IF(H125="","",(+H125))</f>
        <v>44.839663620000003</v>
      </c>
      <c r="J125" s="42">
        <f t="shared" ref="J125" si="830">IF(I125="","",(+I125*$J$6))</f>
        <v>46.184853528600001</v>
      </c>
      <c r="K125" s="42">
        <f t="shared" ref="K125" si="831">IF(J125="","",+J125)</f>
        <v>46.184853528600001</v>
      </c>
      <c r="L125" s="42">
        <f t="shared" ref="L125" si="832">IF(K125="","",+K125)</f>
        <v>46.184853528600001</v>
      </c>
      <c r="M125" s="42">
        <f t="shared" ref="M125" si="833">IF(L125="","",+L125)</f>
        <v>46.184853528600001</v>
      </c>
      <c r="N125" s="42">
        <f t="shared" ref="N125" si="834">IF(M125="","",+M125)</f>
        <v>46.184853528600001</v>
      </c>
      <c r="O125" s="42">
        <f t="shared" ref="O125" si="835">IF(N125="","",+N125)</f>
        <v>46.184853528600001</v>
      </c>
      <c r="P125" s="42">
        <f t="shared" ref="P125" si="836">IF(O125="","",+O125)</f>
        <v>46.184853528600001</v>
      </c>
      <c r="Q125" s="42">
        <f t="shared" ref="Q125" si="837">IF(P125="","",+P125)</f>
        <v>46.184853528600001</v>
      </c>
      <c r="R125" s="42">
        <f t="shared" ref="R125" si="838">IF(Q125="","",+Q125)</f>
        <v>46.184853528600001</v>
      </c>
      <c r="S125" s="42">
        <f t="shared" ref="S125" si="839">IF(R125="","",+R125)</f>
        <v>46.184853528600001</v>
      </c>
    </row>
    <row r="126" spans="1:19" x14ac:dyDescent="0.25">
      <c r="A126" s="2" t="s">
        <v>47</v>
      </c>
      <c r="B126" s="9" t="s">
        <v>127</v>
      </c>
      <c r="C126" s="4">
        <v>400</v>
      </c>
      <c r="E126" s="10" t="str">
        <f t="shared" ref="E126" si="840">IF(B126="","",(IF($B126&lt;&gt;0,"Exempt - Vacation Hours")))</f>
        <v>Exempt - Vacation Hours</v>
      </c>
      <c r="F126" s="40">
        <f t="shared" ca="1" si="546"/>
        <v>2017</v>
      </c>
      <c r="G126" s="40" t="str">
        <f t="shared" si="547"/>
        <v>002840</v>
      </c>
      <c r="H126" s="43">
        <f>IF(G126="","",($C126*'VACSICK EST'!C$50))</f>
        <v>16.927413149654573</v>
      </c>
      <c r="I126" s="43">
        <f>IF(H126="","",($C126*'VACSICK EST'!D$50))</f>
        <v>18.038373389621988</v>
      </c>
      <c r="J126" s="43">
        <f>IF(I126="","",($C126*'VACSICK EST'!E$50))</f>
        <v>19.149333629589396</v>
      </c>
      <c r="K126" s="43">
        <f>IF(J126="","",($C126*'VACSICK EST'!F$50))</f>
        <v>27.840169853476688</v>
      </c>
      <c r="L126" s="43">
        <f>IF(K126="","",($C126*'VACSICK EST'!G$50))</f>
        <v>34.777170178535428</v>
      </c>
      <c r="M126" s="43">
        <f>IF(L126="","",($C126*'VACSICK EST'!H$50))</f>
        <v>39.287504166100902</v>
      </c>
      <c r="N126" s="43">
        <f>IF(M126="","",($C126*'VACSICK EST'!I$50))</f>
        <v>45.468722354577359</v>
      </c>
      <c r="O126" s="43">
        <f>IF(N126="","",($C126*'VACSICK EST'!J$50))</f>
        <v>30.781663395505959</v>
      </c>
      <c r="P126" s="43">
        <f>IF(O126="","",($C126*'VACSICK EST'!K$50))</f>
        <v>27.407636000049372</v>
      </c>
      <c r="Q126" s="43">
        <f>IF(P126="","",($C126*'VACSICK EST'!L$50))</f>
        <v>36.17549880057441</v>
      </c>
      <c r="R126" s="43">
        <f>IF(Q126="","",($C126*'VACSICK EST'!M$50))</f>
        <v>34.683026584867079</v>
      </c>
      <c r="S126" s="43">
        <f>IF(R126="","",($C126*'VACSICK EST'!N$50))</f>
        <v>69.463488497446846</v>
      </c>
    </row>
    <row r="127" spans="1:19" x14ac:dyDescent="0.25">
      <c r="A127" s="2" t="s">
        <v>47</v>
      </c>
      <c r="B127" s="9" t="s">
        <v>95</v>
      </c>
      <c r="C127" s="4">
        <v>80</v>
      </c>
      <c r="E127" s="10" t="str">
        <f t="shared" ref="E127" si="841">IF(B127="","",(IF($B127&lt;&gt;0,"Exempt - Sick Time Hours")))</f>
        <v>Exempt - Sick Time Hours</v>
      </c>
      <c r="F127" s="40">
        <f t="shared" ca="1" si="546"/>
        <v>2017</v>
      </c>
      <c r="G127" s="40" t="str">
        <f t="shared" si="547"/>
        <v>002840</v>
      </c>
      <c r="H127" s="43">
        <f>IF(G127="","",($C127*'VACSICK EST'!C$30))</f>
        <v>10.041259579744965</v>
      </c>
      <c r="I127" s="43">
        <f>IF(H127="","",($C127*'VACSICK EST'!D$30))</f>
        <v>8.6509257190792503</v>
      </c>
      <c r="J127" s="43">
        <f>IF(I127="","",($C127*'VACSICK EST'!E$30))</f>
        <v>7.973265615953097</v>
      </c>
      <c r="K127" s="43">
        <f>IF(J127="","",($C127*'VACSICK EST'!F$30))</f>
        <v>7.0625458756377002</v>
      </c>
      <c r="L127" s="43">
        <f>IF(K127="","",($C127*'VACSICK EST'!G$30))</f>
        <v>5.8563984262091795</v>
      </c>
      <c r="M127" s="43">
        <f>IF(L127="","",($C127*'VACSICK EST'!H$30))</f>
        <v>5.4358698476814844</v>
      </c>
      <c r="N127" s="43">
        <f>IF(M127="","",($C127*'VACSICK EST'!I$30))</f>
        <v>5.8290440086987054</v>
      </c>
      <c r="O127" s="43">
        <f>IF(N127="","",($C127*'VACSICK EST'!J$30))</f>
        <v>6.264891061032265</v>
      </c>
      <c r="P127" s="43">
        <f>IF(O127="","",($C127*'VACSICK EST'!K$30))</f>
        <v>5.7801707827466577</v>
      </c>
      <c r="Q127" s="43">
        <f>IF(P127="","",($C127*'VACSICK EST'!L$30))</f>
        <v>5.7119671017538742</v>
      </c>
      <c r="R127" s="43">
        <f>IF(Q127="","",($C127*'VACSICK EST'!M$30))</f>
        <v>5.3246285498055554</v>
      </c>
      <c r="S127" s="43">
        <f>IF(R127="","",($C127*'VACSICK EST'!N$30))</f>
        <v>6.0690334316572674</v>
      </c>
    </row>
    <row r="128" spans="1:19" x14ac:dyDescent="0.25">
      <c r="A128" s="2" t="s">
        <v>48</v>
      </c>
      <c r="B128" s="9" t="s">
        <v>93</v>
      </c>
      <c r="C128" s="4">
        <v>1</v>
      </c>
      <c r="E128" s="11" t="str">
        <f t="shared" ref="E128" si="842">IF(B128="","",(IF($B128&lt;&gt;0,"Exempt - Headcount")))</f>
        <v>Exempt - Headcount</v>
      </c>
      <c r="F128" s="40">
        <f t="shared" ca="1" si="546"/>
        <v>2017</v>
      </c>
      <c r="G128" s="40" t="str">
        <f t="shared" si="547"/>
        <v>003030</v>
      </c>
      <c r="H128" s="41">
        <f t="shared" ref="H128" si="843">IF(G128="","",(IF($C128=0,0,$C128)))</f>
        <v>1</v>
      </c>
      <c r="I128" s="41">
        <f t="shared" ref="I128" si="844">IF(H128="","",(IF($C128=0,0,$C128)))</f>
        <v>1</v>
      </c>
      <c r="J128" s="41">
        <f t="shared" ref="J128" si="845">IF(I128="","",(IF($C128=0,0,$C128)))</f>
        <v>1</v>
      </c>
      <c r="K128" s="41">
        <f t="shared" ref="K128" si="846">IF(J128="","",(IF($C128=0,0,$C128)))</f>
        <v>1</v>
      </c>
      <c r="L128" s="41">
        <f t="shared" ref="L128" si="847">IF(K128="","",(IF($C128=0,0,$C128)))</f>
        <v>1</v>
      </c>
      <c r="M128" s="41">
        <f t="shared" ref="M128" si="848">IF(L128="","",(IF($C128=0,0,$C128)))</f>
        <v>1</v>
      </c>
      <c r="N128" s="41">
        <f t="shared" ref="N128" si="849">IF(M128="","",(IF($C128=0,0,$C128)))</f>
        <v>1</v>
      </c>
      <c r="O128" s="41">
        <f t="shared" ref="O128" si="850">IF(N128="","",(IF($C128=0,0,$C128)))</f>
        <v>1</v>
      </c>
      <c r="P128" s="41">
        <f t="shared" ref="P128" si="851">IF(O128="","",(IF($C128=0,0,$C128)))</f>
        <v>1</v>
      </c>
      <c r="Q128" s="41">
        <f t="shared" ref="Q128" si="852">IF(P128="","",(IF($C128=0,0,$C128)))</f>
        <v>1</v>
      </c>
      <c r="R128" s="41">
        <f t="shared" ref="R128" si="853">IF(Q128="","",(IF($C128=0,0,$C128)))</f>
        <v>1</v>
      </c>
      <c r="S128" s="41">
        <f t="shared" ref="S128" si="854">IF(R128="","",(IF($C128=0,0,$C128)))</f>
        <v>1</v>
      </c>
    </row>
    <row r="129" spans="1:19" x14ac:dyDescent="0.25">
      <c r="A129" s="2" t="s">
        <v>48</v>
      </c>
      <c r="B129" s="6" t="s">
        <v>92</v>
      </c>
      <c r="C129" s="4">
        <v>50.524037999999997</v>
      </c>
      <c r="E129" s="10" t="str">
        <f t="shared" ref="E129" si="855">IF(B129="","",(IF($B129&lt;&gt;0,"Exempt - Avg Hourly Rate")))</f>
        <v>Exempt - Avg Hourly Rate</v>
      </c>
      <c r="F129" s="40">
        <f t="shared" ca="1" si="546"/>
        <v>2017</v>
      </c>
      <c r="G129" s="40" t="str">
        <f t="shared" si="547"/>
        <v>003030</v>
      </c>
      <c r="H129" s="42">
        <f t="shared" ref="H129" si="856">IF(G129="","",(IF(C129=0,0,C129)*$G$4*$H$4*$I$4*$J$4))</f>
        <v>52.039759140000001</v>
      </c>
      <c r="I129" s="42">
        <f t="shared" ref="I129" si="857">IF(H129="","",(+H129))</f>
        <v>52.039759140000001</v>
      </c>
      <c r="J129" s="42">
        <f t="shared" ref="J129" si="858">IF(I129="","",(+I129*$J$6))</f>
        <v>53.600951914200003</v>
      </c>
      <c r="K129" s="42">
        <f t="shared" ref="K129" si="859">IF(J129="","",+J129)</f>
        <v>53.600951914200003</v>
      </c>
      <c r="L129" s="42">
        <f t="shared" ref="L129" si="860">IF(K129="","",+K129)</f>
        <v>53.600951914200003</v>
      </c>
      <c r="M129" s="42">
        <f t="shared" ref="M129" si="861">IF(L129="","",+L129)</f>
        <v>53.600951914200003</v>
      </c>
      <c r="N129" s="42">
        <f t="shared" ref="N129" si="862">IF(M129="","",+M129)</f>
        <v>53.600951914200003</v>
      </c>
      <c r="O129" s="42">
        <f t="shared" ref="O129" si="863">IF(N129="","",+N129)</f>
        <v>53.600951914200003</v>
      </c>
      <c r="P129" s="42">
        <f t="shared" ref="P129" si="864">IF(O129="","",+O129)</f>
        <v>53.600951914200003</v>
      </c>
      <c r="Q129" s="42">
        <f t="shared" ref="Q129" si="865">IF(P129="","",+P129)</f>
        <v>53.600951914200003</v>
      </c>
      <c r="R129" s="42">
        <f t="shared" ref="R129" si="866">IF(Q129="","",+Q129)</f>
        <v>53.600951914200003</v>
      </c>
      <c r="S129" s="42">
        <f t="shared" ref="S129" si="867">IF(R129="","",+R129)</f>
        <v>53.600951914200003</v>
      </c>
    </row>
    <row r="130" spans="1:19" x14ac:dyDescent="0.25">
      <c r="A130" s="2" t="s">
        <v>48</v>
      </c>
      <c r="B130" s="9" t="s">
        <v>127</v>
      </c>
      <c r="C130" s="4">
        <v>200</v>
      </c>
      <c r="E130" s="10" t="str">
        <f t="shared" ref="E130" si="868">IF(B130="","",(IF($B130&lt;&gt;0,"Exempt - Vacation Hours")))</f>
        <v>Exempt - Vacation Hours</v>
      </c>
      <c r="F130" s="40">
        <f t="shared" ca="1" si="546"/>
        <v>2017</v>
      </c>
      <c r="G130" s="40" t="str">
        <f t="shared" si="547"/>
        <v>003030</v>
      </c>
      <c r="H130" s="43">
        <f>IF(G130="","",($C130*'VACSICK EST'!C$50))</f>
        <v>8.4637065748272864</v>
      </c>
      <c r="I130" s="43">
        <f>IF(H130="","",($C130*'VACSICK EST'!D$50))</f>
        <v>9.019186694810994</v>
      </c>
      <c r="J130" s="43">
        <f>IF(I130="","",($C130*'VACSICK EST'!E$50))</f>
        <v>9.5746668147946981</v>
      </c>
      <c r="K130" s="43">
        <f>IF(J130="","",($C130*'VACSICK EST'!F$50))</f>
        <v>13.920084926738344</v>
      </c>
      <c r="L130" s="43">
        <f>IF(K130="","",($C130*'VACSICK EST'!G$50))</f>
        <v>17.388585089267714</v>
      </c>
      <c r="M130" s="43">
        <f>IF(L130="","",($C130*'VACSICK EST'!H$50))</f>
        <v>19.643752083050451</v>
      </c>
      <c r="N130" s="43">
        <f>IF(M130="","",($C130*'VACSICK EST'!I$50))</f>
        <v>22.73436117728868</v>
      </c>
      <c r="O130" s="43">
        <f>IF(N130="","",($C130*'VACSICK EST'!J$50))</f>
        <v>15.390831697752979</v>
      </c>
      <c r="P130" s="43">
        <f>IF(O130="","",($C130*'VACSICK EST'!K$50))</f>
        <v>13.703818000024686</v>
      </c>
      <c r="Q130" s="43">
        <f>IF(P130="","",($C130*'VACSICK EST'!L$50))</f>
        <v>18.087749400287205</v>
      </c>
      <c r="R130" s="43">
        <f>IF(Q130="","",($C130*'VACSICK EST'!M$50))</f>
        <v>17.34151329243354</v>
      </c>
      <c r="S130" s="43">
        <f>IF(R130="","",($C130*'VACSICK EST'!N$50))</f>
        <v>34.731744248723423</v>
      </c>
    </row>
    <row r="131" spans="1:19" x14ac:dyDescent="0.25">
      <c r="A131" s="2" t="s">
        <v>48</v>
      </c>
      <c r="B131" s="9" t="s">
        <v>95</v>
      </c>
      <c r="C131" s="4">
        <v>40</v>
      </c>
      <c r="E131" s="10" t="str">
        <f t="shared" ref="E131" si="869">IF(B131="","",(IF($B131&lt;&gt;0,"Exempt - Sick Time Hours")))</f>
        <v>Exempt - Sick Time Hours</v>
      </c>
      <c r="F131" s="40">
        <f t="shared" ca="1" si="546"/>
        <v>2017</v>
      </c>
      <c r="G131" s="40" t="str">
        <f t="shared" si="547"/>
        <v>003030</v>
      </c>
      <c r="H131" s="43">
        <f>IF(G131="","",($C131*'VACSICK EST'!C$30))</f>
        <v>5.0206297898724825</v>
      </c>
      <c r="I131" s="43">
        <f>IF(H131="","",($C131*'VACSICK EST'!D$30))</f>
        <v>4.3254628595396252</v>
      </c>
      <c r="J131" s="43">
        <f>IF(I131="","",($C131*'VACSICK EST'!E$30))</f>
        <v>3.9866328079765485</v>
      </c>
      <c r="K131" s="43">
        <f>IF(J131="","",($C131*'VACSICK EST'!F$30))</f>
        <v>3.5312729378188501</v>
      </c>
      <c r="L131" s="43">
        <f>IF(K131="","",($C131*'VACSICK EST'!G$30))</f>
        <v>2.9281992131045897</v>
      </c>
      <c r="M131" s="43">
        <f>IF(L131="","",($C131*'VACSICK EST'!H$30))</f>
        <v>2.7179349238407422</v>
      </c>
      <c r="N131" s="43">
        <f>IF(M131="","",($C131*'VACSICK EST'!I$30))</f>
        <v>2.9145220043493527</v>
      </c>
      <c r="O131" s="43">
        <f>IF(N131="","",($C131*'VACSICK EST'!J$30))</f>
        <v>3.1324455305161325</v>
      </c>
      <c r="P131" s="43">
        <f>IF(O131="","",($C131*'VACSICK EST'!K$30))</f>
        <v>2.8900853913733289</v>
      </c>
      <c r="Q131" s="43">
        <f>IF(P131="","",($C131*'VACSICK EST'!L$30))</f>
        <v>2.8559835508769371</v>
      </c>
      <c r="R131" s="43">
        <f>IF(Q131="","",($C131*'VACSICK EST'!M$30))</f>
        <v>2.6623142749027777</v>
      </c>
      <c r="S131" s="43">
        <f>IF(R131="","",($C131*'VACSICK EST'!N$30))</f>
        <v>3.0345167158286337</v>
      </c>
    </row>
    <row r="132" spans="1:19" x14ac:dyDescent="0.25">
      <c r="A132" s="2" t="s">
        <v>50</v>
      </c>
      <c r="B132" s="9" t="s">
        <v>93</v>
      </c>
      <c r="C132" s="4">
        <v>3</v>
      </c>
      <c r="E132" s="11" t="str">
        <f t="shared" ref="E132" si="870">IF(B132="","",(IF($B132&lt;&gt;0,"Exempt - Headcount")))</f>
        <v>Exempt - Headcount</v>
      </c>
      <c r="F132" s="40">
        <f t="shared" ca="1" si="546"/>
        <v>2017</v>
      </c>
      <c r="G132" s="40" t="str">
        <f t="shared" si="547"/>
        <v>003160</v>
      </c>
      <c r="H132" s="41">
        <f t="shared" ref="H132" si="871">IF(G132="","",(IF($C132=0,0,$C132)))</f>
        <v>3</v>
      </c>
      <c r="I132" s="41">
        <f t="shared" ref="I132" si="872">IF(H132="","",(IF($C132=0,0,$C132)))</f>
        <v>3</v>
      </c>
      <c r="J132" s="41">
        <f t="shared" ref="J132" si="873">IF(I132="","",(IF($C132=0,0,$C132)))</f>
        <v>3</v>
      </c>
      <c r="K132" s="41">
        <f t="shared" ref="K132" si="874">IF(J132="","",(IF($C132=0,0,$C132)))</f>
        <v>3</v>
      </c>
      <c r="L132" s="41">
        <f t="shared" ref="L132" si="875">IF(K132="","",(IF($C132=0,0,$C132)))</f>
        <v>3</v>
      </c>
      <c r="M132" s="41">
        <f t="shared" ref="M132" si="876">IF(L132="","",(IF($C132=0,0,$C132)))</f>
        <v>3</v>
      </c>
      <c r="N132" s="41">
        <f t="shared" ref="N132" si="877">IF(M132="","",(IF($C132=0,0,$C132)))</f>
        <v>3</v>
      </c>
      <c r="O132" s="41">
        <f t="shared" ref="O132" si="878">IF(N132="","",(IF($C132=0,0,$C132)))</f>
        <v>3</v>
      </c>
      <c r="P132" s="41">
        <f t="shared" ref="P132" si="879">IF(O132="","",(IF($C132=0,0,$C132)))</f>
        <v>3</v>
      </c>
      <c r="Q132" s="41">
        <f t="shared" ref="Q132" si="880">IF(P132="","",(IF($C132=0,0,$C132)))</f>
        <v>3</v>
      </c>
      <c r="R132" s="41">
        <f t="shared" ref="R132" si="881">IF(Q132="","",(IF($C132=0,0,$C132)))</f>
        <v>3</v>
      </c>
      <c r="S132" s="41">
        <f t="shared" ref="S132" si="882">IF(R132="","",(IF($C132=0,0,$C132)))</f>
        <v>3</v>
      </c>
    </row>
    <row r="133" spans="1:19" x14ac:dyDescent="0.25">
      <c r="A133" s="2" t="s">
        <v>50</v>
      </c>
      <c r="B133" s="6" t="s">
        <v>92</v>
      </c>
      <c r="C133" s="4">
        <v>51.458333000000003</v>
      </c>
      <c r="E133" s="10" t="str">
        <f t="shared" ref="E133" si="883">IF(B133="","",(IF($B133&lt;&gt;0,"Exempt - Avg Hourly Rate")))</f>
        <v>Exempt - Avg Hourly Rate</v>
      </c>
      <c r="F133" s="40">
        <f t="shared" ca="1" si="546"/>
        <v>2017</v>
      </c>
      <c r="G133" s="40" t="str">
        <f t="shared" si="547"/>
        <v>003160</v>
      </c>
      <c r="H133" s="42">
        <f t="shared" ref="H133" si="884">IF(G133="","",(IF(C133=0,0,C133)*$G$4*$H$4*$I$4*$J$4))</f>
        <v>53.002082990000005</v>
      </c>
      <c r="I133" s="42">
        <f t="shared" ref="I133" si="885">IF(H133="","",(+H133))</f>
        <v>53.002082990000005</v>
      </c>
      <c r="J133" s="42">
        <f t="shared" ref="J133" si="886">IF(I133="","",(+I133*$J$6))</f>
        <v>54.592145479700008</v>
      </c>
      <c r="K133" s="42">
        <f t="shared" ref="K133" si="887">IF(J133="","",+J133)</f>
        <v>54.592145479700008</v>
      </c>
      <c r="L133" s="42">
        <f t="shared" ref="L133" si="888">IF(K133="","",+K133)</f>
        <v>54.592145479700008</v>
      </c>
      <c r="M133" s="42">
        <f t="shared" ref="M133" si="889">IF(L133="","",+L133)</f>
        <v>54.592145479700008</v>
      </c>
      <c r="N133" s="42">
        <f t="shared" ref="N133" si="890">IF(M133="","",+M133)</f>
        <v>54.592145479700008</v>
      </c>
      <c r="O133" s="42">
        <f t="shared" ref="O133" si="891">IF(N133="","",+N133)</f>
        <v>54.592145479700008</v>
      </c>
      <c r="P133" s="42">
        <f t="shared" ref="P133" si="892">IF(O133="","",+O133)</f>
        <v>54.592145479700008</v>
      </c>
      <c r="Q133" s="42">
        <f t="shared" ref="Q133" si="893">IF(P133="","",+P133)</f>
        <v>54.592145479700008</v>
      </c>
      <c r="R133" s="42">
        <f t="shared" ref="R133" si="894">IF(Q133="","",+Q133)</f>
        <v>54.592145479700008</v>
      </c>
      <c r="S133" s="42">
        <f t="shared" ref="S133" si="895">IF(R133="","",+R133)</f>
        <v>54.592145479700008</v>
      </c>
    </row>
    <row r="134" spans="1:19" x14ac:dyDescent="0.25">
      <c r="A134" s="2" t="s">
        <v>50</v>
      </c>
      <c r="B134" s="9" t="s">
        <v>127</v>
      </c>
      <c r="C134" s="4">
        <v>600</v>
      </c>
      <c r="E134" s="10" t="str">
        <f t="shared" ref="E134" si="896">IF(B134="","",(IF($B134&lt;&gt;0,"Exempt - Vacation Hours")))</f>
        <v>Exempt - Vacation Hours</v>
      </c>
      <c r="F134" s="40">
        <f t="shared" ca="1" si="546"/>
        <v>2017</v>
      </c>
      <c r="G134" s="40" t="str">
        <f t="shared" si="547"/>
        <v>003160</v>
      </c>
      <c r="H134" s="43">
        <f>IF(G134="","",($C134*'VACSICK EST'!C$50))</f>
        <v>25.391119724481861</v>
      </c>
      <c r="I134" s="43">
        <f>IF(H134="","",($C134*'VACSICK EST'!D$50))</f>
        <v>27.057560084432978</v>
      </c>
      <c r="J134" s="43">
        <f>IF(I134="","",($C134*'VACSICK EST'!E$50))</f>
        <v>28.724000444384096</v>
      </c>
      <c r="K134" s="43">
        <f>IF(J134="","",($C134*'VACSICK EST'!F$50))</f>
        <v>41.760254780215028</v>
      </c>
      <c r="L134" s="43">
        <f>IF(K134="","",($C134*'VACSICK EST'!G$50))</f>
        <v>52.165755267803142</v>
      </c>
      <c r="M134" s="43">
        <f>IF(L134="","",($C134*'VACSICK EST'!H$50))</f>
        <v>58.931256249151353</v>
      </c>
      <c r="N134" s="43">
        <f>IF(M134="","",($C134*'VACSICK EST'!I$50))</f>
        <v>68.203083531866042</v>
      </c>
      <c r="O134" s="43">
        <f>IF(N134="","",($C134*'VACSICK EST'!J$50))</f>
        <v>46.172495093258938</v>
      </c>
      <c r="P134" s="43">
        <f>IF(O134="","",($C134*'VACSICK EST'!K$50))</f>
        <v>41.111454000074062</v>
      </c>
      <c r="Q134" s="43">
        <f>IF(P134="","",($C134*'VACSICK EST'!L$50))</f>
        <v>54.263248200861611</v>
      </c>
      <c r="R134" s="43">
        <f>IF(Q134="","",($C134*'VACSICK EST'!M$50))</f>
        <v>52.024539877300619</v>
      </c>
      <c r="S134" s="43">
        <f>IF(R134="","",($C134*'VACSICK EST'!N$50))</f>
        <v>104.19523274617026</v>
      </c>
    </row>
    <row r="135" spans="1:19" x14ac:dyDescent="0.25">
      <c r="A135" s="2" t="s">
        <v>50</v>
      </c>
      <c r="B135" s="9" t="s">
        <v>95</v>
      </c>
      <c r="C135" s="4">
        <v>120</v>
      </c>
      <c r="E135" s="10" t="str">
        <f t="shared" ref="E135" si="897">IF(B135="","",(IF($B135&lt;&gt;0,"Exempt - Sick Time Hours")))</f>
        <v>Exempt - Sick Time Hours</v>
      </c>
      <c r="F135" s="40">
        <f t="shared" ca="1" si="546"/>
        <v>2017</v>
      </c>
      <c r="G135" s="40" t="str">
        <f t="shared" si="547"/>
        <v>003160</v>
      </c>
      <c r="H135" s="43">
        <f>IF(G135="","",($C135*'VACSICK EST'!C$30))</f>
        <v>15.061889369617449</v>
      </c>
      <c r="I135" s="43">
        <f>IF(H135="","",($C135*'VACSICK EST'!D$30))</f>
        <v>12.976388578618876</v>
      </c>
      <c r="J135" s="43">
        <f>IF(I135="","",($C135*'VACSICK EST'!E$30))</f>
        <v>11.959898423929646</v>
      </c>
      <c r="K135" s="43">
        <f>IF(J135="","",($C135*'VACSICK EST'!F$30))</f>
        <v>10.593818813456551</v>
      </c>
      <c r="L135" s="43">
        <f>IF(K135="","",($C135*'VACSICK EST'!G$30))</f>
        <v>8.7845976393137697</v>
      </c>
      <c r="M135" s="43">
        <f>IF(L135="","",($C135*'VACSICK EST'!H$30))</f>
        <v>8.1538047715222266</v>
      </c>
      <c r="N135" s="43">
        <f>IF(M135="","",($C135*'VACSICK EST'!I$30))</f>
        <v>8.7435660130480581</v>
      </c>
      <c r="O135" s="43">
        <f>IF(N135="","",($C135*'VACSICK EST'!J$30))</f>
        <v>9.3973365915483971</v>
      </c>
      <c r="P135" s="43">
        <f>IF(O135="","",($C135*'VACSICK EST'!K$30))</f>
        <v>8.6702561741199862</v>
      </c>
      <c r="Q135" s="43">
        <f>IF(P135="","",($C135*'VACSICK EST'!L$30))</f>
        <v>8.5679506526308113</v>
      </c>
      <c r="R135" s="43">
        <f>IF(Q135="","",($C135*'VACSICK EST'!M$30))</f>
        <v>7.9869428247083336</v>
      </c>
      <c r="S135" s="43">
        <f>IF(R135="","",($C135*'VACSICK EST'!N$30))</f>
        <v>9.1035501474859011</v>
      </c>
    </row>
    <row r="136" spans="1:19" x14ac:dyDescent="0.25">
      <c r="A136" s="2" t="s">
        <v>51</v>
      </c>
      <c r="B136" s="9" t="s">
        <v>93</v>
      </c>
      <c r="C136" s="4">
        <v>2</v>
      </c>
      <c r="E136" s="11" t="str">
        <f t="shared" ref="E136" si="898">IF(B136="","",(IF($B136&lt;&gt;0,"Exempt - Headcount")))</f>
        <v>Exempt - Headcount</v>
      </c>
      <c r="F136" s="40">
        <f t="shared" ca="1" si="546"/>
        <v>2017</v>
      </c>
      <c r="G136" s="40" t="str">
        <f t="shared" si="547"/>
        <v>003210</v>
      </c>
      <c r="H136" s="41">
        <f t="shared" ref="H136" si="899">IF(G136="","",(IF($C136=0,0,$C136)))</f>
        <v>2</v>
      </c>
      <c r="I136" s="41">
        <f t="shared" ref="I136" si="900">IF(H136="","",(IF($C136=0,0,$C136)))</f>
        <v>2</v>
      </c>
      <c r="J136" s="41">
        <f t="shared" ref="J136" si="901">IF(I136="","",(IF($C136=0,0,$C136)))</f>
        <v>2</v>
      </c>
      <c r="K136" s="41">
        <f t="shared" ref="K136" si="902">IF(J136="","",(IF($C136=0,0,$C136)))</f>
        <v>2</v>
      </c>
      <c r="L136" s="41">
        <f t="shared" ref="L136" si="903">IF(K136="","",(IF($C136=0,0,$C136)))</f>
        <v>2</v>
      </c>
      <c r="M136" s="41">
        <f t="shared" ref="M136" si="904">IF(L136="","",(IF($C136=0,0,$C136)))</f>
        <v>2</v>
      </c>
      <c r="N136" s="41">
        <f t="shared" ref="N136" si="905">IF(M136="","",(IF($C136=0,0,$C136)))</f>
        <v>2</v>
      </c>
      <c r="O136" s="41">
        <f t="shared" ref="O136" si="906">IF(N136="","",(IF($C136=0,0,$C136)))</f>
        <v>2</v>
      </c>
      <c r="P136" s="41">
        <f t="shared" ref="P136" si="907">IF(O136="","",(IF($C136=0,0,$C136)))</f>
        <v>2</v>
      </c>
      <c r="Q136" s="41">
        <f t="shared" ref="Q136" si="908">IF(P136="","",(IF($C136=0,0,$C136)))</f>
        <v>2</v>
      </c>
      <c r="R136" s="41">
        <f t="shared" ref="R136" si="909">IF(Q136="","",(IF($C136=0,0,$C136)))</f>
        <v>2</v>
      </c>
      <c r="S136" s="41">
        <f t="shared" ref="S136" si="910">IF(R136="","",(IF($C136=0,0,$C136)))</f>
        <v>2</v>
      </c>
    </row>
    <row r="137" spans="1:19" x14ac:dyDescent="0.25">
      <c r="A137" s="2" t="s">
        <v>51</v>
      </c>
      <c r="B137" s="6" t="s">
        <v>92</v>
      </c>
      <c r="C137" s="4">
        <v>37.540865500000002</v>
      </c>
      <c r="E137" s="10" t="str">
        <f t="shared" ref="E137" si="911">IF(B137="","",(IF($B137&lt;&gt;0,"Exempt - Avg Hourly Rate")))</f>
        <v>Exempt - Avg Hourly Rate</v>
      </c>
      <c r="F137" s="40">
        <f t="shared" ca="1" si="546"/>
        <v>2017</v>
      </c>
      <c r="G137" s="40" t="str">
        <f t="shared" si="547"/>
        <v>003210</v>
      </c>
      <c r="H137" s="42">
        <f t="shared" ref="H137" si="912">IF(G137="","",(IF(C137=0,0,C137)*$G$4*$H$4*$I$4*$J$4))</f>
        <v>38.667091465000006</v>
      </c>
      <c r="I137" s="42">
        <f t="shared" ref="I137" si="913">IF(H137="","",(+H137))</f>
        <v>38.667091465000006</v>
      </c>
      <c r="J137" s="42">
        <f t="shared" ref="J137" si="914">IF(I137="","",(+I137*$J$6))</f>
        <v>39.827104208950004</v>
      </c>
      <c r="K137" s="42">
        <f t="shared" ref="K137" si="915">IF(J137="","",+J137)</f>
        <v>39.827104208950004</v>
      </c>
      <c r="L137" s="42">
        <f t="shared" ref="L137" si="916">IF(K137="","",+K137)</f>
        <v>39.827104208950004</v>
      </c>
      <c r="M137" s="42">
        <f t="shared" ref="M137" si="917">IF(L137="","",+L137)</f>
        <v>39.827104208950004</v>
      </c>
      <c r="N137" s="42">
        <f t="shared" ref="N137" si="918">IF(M137="","",+M137)</f>
        <v>39.827104208950004</v>
      </c>
      <c r="O137" s="42">
        <f t="shared" ref="O137" si="919">IF(N137="","",+N137)</f>
        <v>39.827104208950004</v>
      </c>
      <c r="P137" s="42">
        <f t="shared" ref="P137" si="920">IF(O137="","",+O137)</f>
        <v>39.827104208950004</v>
      </c>
      <c r="Q137" s="42">
        <f t="shared" ref="Q137" si="921">IF(P137="","",+P137)</f>
        <v>39.827104208950004</v>
      </c>
      <c r="R137" s="42">
        <f t="shared" ref="R137" si="922">IF(Q137="","",+Q137)</f>
        <v>39.827104208950004</v>
      </c>
      <c r="S137" s="42">
        <f t="shared" ref="S137" si="923">IF(R137="","",+R137)</f>
        <v>39.827104208950004</v>
      </c>
    </row>
    <row r="138" spans="1:19" x14ac:dyDescent="0.25">
      <c r="A138" s="2" t="s">
        <v>51</v>
      </c>
      <c r="B138" s="9" t="s">
        <v>127</v>
      </c>
      <c r="C138" s="4">
        <v>280</v>
      </c>
      <c r="E138" s="10" t="str">
        <f t="shared" ref="E138" si="924">IF(B138="","",(IF($B138&lt;&gt;0,"Exempt - Vacation Hours")))</f>
        <v>Exempt - Vacation Hours</v>
      </c>
      <c r="F138" s="40">
        <f t="shared" ca="1" si="546"/>
        <v>2017</v>
      </c>
      <c r="G138" s="40" t="str">
        <f t="shared" si="547"/>
        <v>003210</v>
      </c>
      <c r="H138" s="43">
        <f>IF(G138="","",($C138*'VACSICK EST'!C$50))</f>
        <v>11.849189204758202</v>
      </c>
      <c r="I138" s="43">
        <f>IF(H138="","",($C138*'VACSICK EST'!D$50))</f>
        <v>12.626861372735391</v>
      </c>
      <c r="J138" s="43">
        <f>IF(I138="","",($C138*'VACSICK EST'!E$50))</f>
        <v>13.404533540712578</v>
      </c>
      <c r="K138" s="43">
        <f>IF(J138="","",($C138*'VACSICK EST'!F$50))</f>
        <v>19.488118897433679</v>
      </c>
      <c r="L138" s="43">
        <f>IF(K138="","",($C138*'VACSICK EST'!G$50))</f>
        <v>24.3440191249748</v>
      </c>
      <c r="M138" s="43">
        <f>IF(L138="","",($C138*'VACSICK EST'!H$50))</f>
        <v>27.50125291627063</v>
      </c>
      <c r="N138" s="43">
        <f>IF(M138="","",($C138*'VACSICK EST'!I$50))</f>
        <v>31.828105648204154</v>
      </c>
      <c r="O138" s="43">
        <f>IF(N138="","",($C138*'VACSICK EST'!J$50))</f>
        <v>21.547164376854173</v>
      </c>
      <c r="P138" s="43">
        <f>IF(O138="","",($C138*'VACSICK EST'!K$50))</f>
        <v>19.185345200034561</v>
      </c>
      <c r="Q138" s="43">
        <f>IF(P138="","",($C138*'VACSICK EST'!L$50))</f>
        <v>25.322849160402086</v>
      </c>
      <c r="R138" s="43">
        <f>IF(Q138="","",($C138*'VACSICK EST'!M$50))</f>
        <v>24.278118609406953</v>
      </c>
      <c r="S138" s="43">
        <f>IF(R138="","",($C138*'VACSICK EST'!N$50))</f>
        <v>48.624441948212791</v>
      </c>
    </row>
    <row r="139" spans="1:19" x14ac:dyDescent="0.25">
      <c r="A139" s="2" t="s">
        <v>51</v>
      </c>
      <c r="B139" s="9" t="s">
        <v>95</v>
      </c>
      <c r="C139" s="4">
        <v>80</v>
      </c>
      <c r="E139" s="10" t="str">
        <f t="shared" ref="E139" si="925">IF(B139="","",(IF($B139&lt;&gt;0,"Exempt - Sick Time Hours")))</f>
        <v>Exempt - Sick Time Hours</v>
      </c>
      <c r="F139" s="40">
        <f t="shared" ca="1" si="546"/>
        <v>2017</v>
      </c>
      <c r="G139" s="40" t="str">
        <f t="shared" si="547"/>
        <v>003210</v>
      </c>
      <c r="H139" s="43">
        <f>IF(G139="","",($C139*'VACSICK EST'!C$30))</f>
        <v>10.041259579744965</v>
      </c>
      <c r="I139" s="43">
        <f>IF(H139="","",($C139*'VACSICK EST'!D$30))</f>
        <v>8.6509257190792503</v>
      </c>
      <c r="J139" s="43">
        <f>IF(I139="","",($C139*'VACSICK EST'!E$30))</f>
        <v>7.973265615953097</v>
      </c>
      <c r="K139" s="43">
        <f>IF(J139="","",($C139*'VACSICK EST'!F$30))</f>
        <v>7.0625458756377002</v>
      </c>
      <c r="L139" s="43">
        <f>IF(K139="","",($C139*'VACSICK EST'!G$30))</f>
        <v>5.8563984262091795</v>
      </c>
      <c r="M139" s="43">
        <f>IF(L139="","",($C139*'VACSICK EST'!H$30))</f>
        <v>5.4358698476814844</v>
      </c>
      <c r="N139" s="43">
        <f>IF(M139="","",($C139*'VACSICK EST'!I$30))</f>
        <v>5.8290440086987054</v>
      </c>
      <c r="O139" s="43">
        <f>IF(N139="","",($C139*'VACSICK EST'!J$30))</f>
        <v>6.264891061032265</v>
      </c>
      <c r="P139" s="43">
        <f>IF(O139="","",($C139*'VACSICK EST'!K$30))</f>
        <v>5.7801707827466577</v>
      </c>
      <c r="Q139" s="43">
        <f>IF(P139="","",($C139*'VACSICK EST'!L$30))</f>
        <v>5.7119671017538742</v>
      </c>
      <c r="R139" s="43">
        <f>IF(Q139="","",($C139*'VACSICK EST'!M$30))</f>
        <v>5.3246285498055554</v>
      </c>
      <c r="S139" s="43">
        <f>IF(R139="","",($C139*'VACSICK EST'!N$30))</f>
        <v>6.0690334316572674</v>
      </c>
    </row>
    <row r="140" spans="1:19" x14ac:dyDescent="0.25">
      <c r="A140" s="2" t="s">
        <v>52</v>
      </c>
      <c r="B140" s="9" t="s">
        <v>93</v>
      </c>
      <c r="C140" s="4">
        <v>3</v>
      </c>
      <c r="E140" s="11" t="str">
        <f t="shared" ref="E140" si="926">IF(B140="","",(IF($B140&lt;&gt;0,"Exempt - Headcount")))</f>
        <v>Exempt - Headcount</v>
      </c>
      <c r="F140" s="40">
        <f t="shared" ca="1" si="546"/>
        <v>2017</v>
      </c>
      <c r="G140" s="40" t="str">
        <f t="shared" si="547"/>
        <v>003300</v>
      </c>
      <c r="H140" s="41">
        <f t="shared" ref="H140" si="927">IF(G140="","",(IF($C140=0,0,$C140)))</f>
        <v>3</v>
      </c>
      <c r="I140" s="41">
        <f t="shared" ref="I140" si="928">IF(H140="","",(IF($C140=0,0,$C140)))</f>
        <v>3</v>
      </c>
      <c r="J140" s="41">
        <f t="shared" ref="J140" si="929">IF(I140="","",(IF($C140=0,0,$C140)))</f>
        <v>3</v>
      </c>
      <c r="K140" s="41">
        <f t="shared" ref="K140" si="930">IF(J140="","",(IF($C140=0,0,$C140)))</f>
        <v>3</v>
      </c>
      <c r="L140" s="41">
        <f t="shared" ref="L140" si="931">IF(K140="","",(IF($C140=0,0,$C140)))</f>
        <v>3</v>
      </c>
      <c r="M140" s="41">
        <f t="shared" ref="M140" si="932">IF(L140="","",(IF($C140=0,0,$C140)))</f>
        <v>3</v>
      </c>
      <c r="N140" s="41">
        <f t="shared" ref="N140" si="933">IF(M140="","",(IF($C140=0,0,$C140)))</f>
        <v>3</v>
      </c>
      <c r="O140" s="41">
        <f t="shared" ref="O140" si="934">IF(N140="","",(IF($C140=0,0,$C140)))</f>
        <v>3</v>
      </c>
      <c r="P140" s="41">
        <f t="shared" ref="P140" si="935">IF(O140="","",(IF($C140=0,0,$C140)))</f>
        <v>3</v>
      </c>
      <c r="Q140" s="41">
        <f t="shared" ref="Q140" si="936">IF(P140="","",(IF($C140=0,0,$C140)))</f>
        <v>3</v>
      </c>
      <c r="R140" s="41">
        <f t="shared" ref="R140" si="937">IF(Q140="","",(IF($C140=0,0,$C140)))</f>
        <v>3</v>
      </c>
      <c r="S140" s="41">
        <f t="shared" ref="S140" si="938">IF(R140="","",(IF($C140=0,0,$C140)))</f>
        <v>3</v>
      </c>
    </row>
    <row r="141" spans="1:19" x14ac:dyDescent="0.25">
      <c r="A141" s="2" t="s">
        <v>52</v>
      </c>
      <c r="B141" s="6" t="s">
        <v>92</v>
      </c>
      <c r="C141" s="4">
        <v>48.812499666666668</v>
      </c>
      <c r="E141" s="10" t="str">
        <f t="shared" ref="E141" si="939">IF(B141="","",(IF($B141&lt;&gt;0,"Exempt - Avg Hourly Rate")))</f>
        <v>Exempt - Avg Hourly Rate</v>
      </c>
      <c r="F141" s="40">
        <f t="shared" ca="1" si="546"/>
        <v>2017</v>
      </c>
      <c r="G141" s="40" t="str">
        <f t="shared" si="547"/>
        <v>003300</v>
      </c>
      <c r="H141" s="42">
        <f t="shared" ref="H141" si="940">IF(G141="","",(IF(C141=0,0,C141)*$G$4*$H$4*$I$4*$J$4))</f>
        <v>50.276874656666671</v>
      </c>
      <c r="I141" s="42">
        <f t="shared" ref="I141" si="941">IF(H141="","",(+H141))</f>
        <v>50.276874656666671</v>
      </c>
      <c r="J141" s="42">
        <f t="shared" ref="J141" si="942">IF(I141="","",(+I141*$J$6))</f>
        <v>51.785180896366676</v>
      </c>
      <c r="K141" s="42">
        <f t="shared" ref="K141" si="943">IF(J141="","",+J141)</f>
        <v>51.785180896366676</v>
      </c>
      <c r="L141" s="42">
        <f t="shared" ref="L141" si="944">IF(K141="","",+K141)</f>
        <v>51.785180896366676</v>
      </c>
      <c r="M141" s="42">
        <f t="shared" ref="M141" si="945">IF(L141="","",+L141)</f>
        <v>51.785180896366676</v>
      </c>
      <c r="N141" s="42">
        <f t="shared" ref="N141" si="946">IF(M141="","",+M141)</f>
        <v>51.785180896366676</v>
      </c>
      <c r="O141" s="42">
        <f t="shared" ref="O141" si="947">IF(N141="","",+N141)</f>
        <v>51.785180896366676</v>
      </c>
      <c r="P141" s="42">
        <f t="shared" ref="P141" si="948">IF(O141="","",+O141)</f>
        <v>51.785180896366676</v>
      </c>
      <c r="Q141" s="42">
        <f t="shared" ref="Q141" si="949">IF(P141="","",+P141)</f>
        <v>51.785180896366676</v>
      </c>
      <c r="R141" s="42">
        <f t="shared" ref="R141" si="950">IF(Q141="","",+Q141)</f>
        <v>51.785180896366676</v>
      </c>
      <c r="S141" s="42">
        <f t="shared" ref="S141" si="951">IF(R141="","",+R141)</f>
        <v>51.785180896366676</v>
      </c>
    </row>
    <row r="142" spans="1:19" x14ac:dyDescent="0.25">
      <c r="A142" s="2" t="s">
        <v>52</v>
      </c>
      <c r="B142" s="9" t="s">
        <v>127</v>
      </c>
      <c r="C142" s="4">
        <v>600</v>
      </c>
      <c r="E142" s="10" t="str">
        <f t="shared" ref="E142" si="952">IF(B142="","",(IF($B142&lt;&gt;0,"Exempt - Vacation Hours")))</f>
        <v>Exempt - Vacation Hours</v>
      </c>
      <c r="F142" s="40">
        <f t="shared" ca="1" si="546"/>
        <v>2017</v>
      </c>
      <c r="G142" s="40" t="str">
        <f t="shared" si="547"/>
        <v>003300</v>
      </c>
      <c r="H142" s="43">
        <f>IF(G142="","",($C142*'VACSICK EST'!C$50))</f>
        <v>25.391119724481861</v>
      </c>
      <c r="I142" s="43">
        <f>IF(H142="","",($C142*'VACSICK EST'!D$50))</f>
        <v>27.057560084432978</v>
      </c>
      <c r="J142" s="43">
        <f>IF(I142="","",($C142*'VACSICK EST'!E$50))</f>
        <v>28.724000444384096</v>
      </c>
      <c r="K142" s="43">
        <f>IF(J142="","",($C142*'VACSICK EST'!F$50))</f>
        <v>41.760254780215028</v>
      </c>
      <c r="L142" s="43">
        <f>IF(K142="","",($C142*'VACSICK EST'!G$50))</f>
        <v>52.165755267803142</v>
      </c>
      <c r="M142" s="43">
        <f>IF(L142="","",($C142*'VACSICK EST'!H$50))</f>
        <v>58.931256249151353</v>
      </c>
      <c r="N142" s="43">
        <f>IF(M142="","",($C142*'VACSICK EST'!I$50))</f>
        <v>68.203083531866042</v>
      </c>
      <c r="O142" s="43">
        <f>IF(N142="","",($C142*'VACSICK EST'!J$50))</f>
        <v>46.172495093258938</v>
      </c>
      <c r="P142" s="43">
        <f>IF(O142="","",($C142*'VACSICK EST'!K$50))</f>
        <v>41.111454000074062</v>
      </c>
      <c r="Q142" s="43">
        <f>IF(P142="","",($C142*'VACSICK EST'!L$50))</f>
        <v>54.263248200861611</v>
      </c>
      <c r="R142" s="43">
        <f>IF(Q142="","",($C142*'VACSICK EST'!M$50))</f>
        <v>52.024539877300619</v>
      </c>
      <c r="S142" s="43">
        <f>IF(R142="","",($C142*'VACSICK EST'!N$50))</f>
        <v>104.19523274617026</v>
      </c>
    </row>
    <row r="143" spans="1:19" x14ac:dyDescent="0.25">
      <c r="A143" s="2" t="s">
        <v>52</v>
      </c>
      <c r="B143" s="9" t="s">
        <v>95</v>
      </c>
      <c r="C143" s="4">
        <v>120</v>
      </c>
      <c r="E143" s="10" t="str">
        <f t="shared" ref="E143" si="953">IF(B143="","",(IF($B143&lt;&gt;0,"Exempt - Sick Time Hours")))</f>
        <v>Exempt - Sick Time Hours</v>
      </c>
      <c r="F143" s="40">
        <f t="shared" ca="1" si="546"/>
        <v>2017</v>
      </c>
      <c r="G143" s="40" t="str">
        <f t="shared" si="547"/>
        <v>003300</v>
      </c>
      <c r="H143" s="43">
        <f>IF(G143="","",($C143*'VACSICK EST'!C$30))</f>
        <v>15.061889369617449</v>
      </c>
      <c r="I143" s="43">
        <f>IF(H143="","",($C143*'VACSICK EST'!D$30))</f>
        <v>12.976388578618876</v>
      </c>
      <c r="J143" s="43">
        <f>IF(I143="","",($C143*'VACSICK EST'!E$30))</f>
        <v>11.959898423929646</v>
      </c>
      <c r="K143" s="43">
        <f>IF(J143="","",($C143*'VACSICK EST'!F$30))</f>
        <v>10.593818813456551</v>
      </c>
      <c r="L143" s="43">
        <f>IF(K143="","",($C143*'VACSICK EST'!G$30))</f>
        <v>8.7845976393137697</v>
      </c>
      <c r="M143" s="43">
        <f>IF(L143="","",($C143*'VACSICK EST'!H$30))</f>
        <v>8.1538047715222266</v>
      </c>
      <c r="N143" s="43">
        <f>IF(M143="","",($C143*'VACSICK EST'!I$30))</f>
        <v>8.7435660130480581</v>
      </c>
      <c r="O143" s="43">
        <f>IF(N143="","",($C143*'VACSICK EST'!J$30))</f>
        <v>9.3973365915483971</v>
      </c>
      <c r="P143" s="43">
        <f>IF(O143="","",($C143*'VACSICK EST'!K$30))</f>
        <v>8.6702561741199862</v>
      </c>
      <c r="Q143" s="43">
        <f>IF(P143="","",($C143*'VACSICK EST'!L$30))</f>
        <v>8.5679506526308113</v>
      </c>
      <c r="R143" s="43">
        <f>IF(Q143="","",($C143*'VACSICK EST'!M$30))</f>
        <v>7.9869428247083336</v>
      </c>
      <c r="S143" s="43">
        <f>IF(R143="","",($C143*'VACSICK EST'!N$30))</f>
        <v>9.1035501474859011</v>
      </c>
    </row>
    <row r="144" spans="1:19" x14ac:dyDescent="0.25">
      <c r="A144" s="2" t="s">
        <v>53</v>
      </c>
      <c r="B144" s="9" t="s">
        <v>93</v>
      </c>
      <c r="C144" s="4">
        <v>6</v>
      </c>
      <c r="E144" s="11" t="str">
        <f t="shared" ref="E144" si="954">IF(B144="","",(IF($B144&lt;&gt;0,"Exempt - Headcount")))</f>
        <v>Exempt - Headcount</v>
      </c>
      <c r="F144" s="40">
        <f t="shared" ca="1" si="546"/>
        <v>2017</v>
      </c>
      <c r="G144" s="40" t="str">
        <f t="shared" si="547"/>
        <v>003400</v>
      </c>
      <c r="H144" s="41">
        <f t="shared" ref="H144" si="955">IF(G144="","",(IF($C144=0,0,$C144)))</f>
        <v>6</v>
      </c>
      <c r="I144" s="41">
        <f t="shared" ref="I144" si="956">IF(H144="","",(IF($C144=0,0,$C144)))</f>
        <v>6</v>
      </c>
      <c r="J144" s="41">
        <f t="shared" ref="J144" si="957">IF(I144="","",(IF($C144=0,0,$C144)))</f>
        <v>6</v>
      </c>
      <c r="K144" s="41">
        <f t="shared" ref="K144" si="958">IF(J144="","",(IF($C144=0,0,$C144)))</f>
        <v>6</v>
      </c>
      <c r="L144" s="41">
        <f t="shared" ref="L144" si="959">IF(K144="","",(IF($C144=0,0,$C144)))</f>
        <v>6</v>
      </c>
      <c r="M144" s="41">
        <f t="shared" ref="M144" si="960">IF(L144="","",(IF($C144=0,0,$C144)))</f>
        <v>6</v>
      </c>
      <c r="N144" s="41">
        <f t="shared" ref="N144" si="961">IF(M144="","",(IF($C144=0,0,$C144)))</f>
        <v>6</v>
      </c>
      <c r="O144" s="41">
        <f t="shared" ref="O144" si="962">IF(N144="","",(IF($C144=0,0,$C144)))</f>
        <v>6</v>
      </c>
      <c r="P144" s="41">
        <f t="shared" ref="P144" si="963">IF(O144="","",(IF($C144=0,0,$C144)))</f>
        <v>6</v>
      </c>
      <c r="Q144" s="41">
        <f t="shared" ref="Q144" si="964">IF(P144="","",(IF($C144=0,0,$C144)))</f>
        <v>6</v>
      </c>
      <c r="R144" s="41">
        <f t="shared" ref="R144" si="965">IF(Q144="","",(IF($C144=0,0,$C144)))</f>
        <v>6</v>
      </c>
      <c r="S144" s="41">
        <f t="shared" ref="S144" si="966">IF(R144="","",(IF($C144=0,0,$C144)))</f>
        <v>6</v>
      </c>
    </row>
    <row r="145" spans="1:19" x14ac:dyDescent="0.25">
      <c r="A145" s="2" t="s">
        <v>53</v>
      </c>
      <c r="B145" s="6" t="s">
        <v>92</v>
      </c>
      <c r="C145" s="4">
        <v>49.619711500000001</v>
      </c>
      <c r="E145" s="10" t="str">
        <f t="shared" ref="E145" si="967">IF(B145="","",(IF($B145&lt;&gt;0,"Exempt - Avg Hourly Rate")))</f>
        <v>Exempt - Avg Hourly Rate</v>
      </c>
      <c r="F145" s="40">
        <f t="shared" ca="1" si="546"/>
        <v>2017</v>
      </c>
      <c r="G145" s="40" t="str">
        <f t="shared" si="547"/>
        <v>003400</v>
      </c>
      <c r="H145" s="42">
        <f t="shared" ref="H145" si="968">IF(G145="","",(IF(C145=0,0,C145)*$G$4*$H$4*$I$4*$J$4))</f>
        <v>51.108302845000004</v>
      </c>
      <c r="I145" s="42">
        <f t="shared" ref="I145" si="969">IF(H145="","",(+H145))</f>
        <v>51.108302845000004</v>
      </c>
      <c r="J145" s="42">
        <f t="shared" ref="J145" si="970">IF(I145="","",(+I145*$J$6))</f>
        <v>52.641551930350005</v>
      </c>
      <c r="K145" s="42">
        <f t="shared" ref="K145" si="971">IF(J145="","",+J145)</f>
        <v>52.641551930350005</v>
      </c>
      <c r="L145" s="42">
        <f t="shared" ref="L145" si="972">IF(K145="","",+K145)</f>
        <v>52.641551930350005</v>
      </c>
      <c r="M145" s="42">
        <f t="shared" ref="M145" si="973">IF(L145="","",+L145)</f>
        <v>52.641551930350005</v>
      </c>
      <c r="N145" s="42">
        <f t="shared" ref="N145" si="974">IF(M145="","",+M145)</f>
        <v>52.641551930350005</v>
      </c>
      <c r="O145" s="42">
        <f t="shared" ref="O145" si="975">IF(N145="","",+N145)</f>
        <v>52.641551930350005</v>
      </c>
      <c r="P145" s="42">
        <f t="shared" ref="P145" si="976">IF(O145="","",+O145)</f>
        <v>52.641551930350005</v>
      </c>
      <c r="Q145" s="42">
        <f t="shared" ref="Q145" si="977">IF(P145="","",+P145)</f>
        <v>52.641551930350005</v>
      </c>
      <c r="R145" s="42">
        <f t="shared" ref="R145" si="978">IF(Q145="","",+Q145)</f>
        <v>52.641551930350005</v>
      </c>
      <c r="S145" s="42">
        <f t="shared" ref="S145" si="979">IF(R145="","",+R145)</f>
        <v>52.641551930350005</v>
      </c>
    </row>
    <row r="146" spans="1:19" x14ac:dyDescent="0.25">
      <c r="A146" s="2" t="s">
        <v>53</v>
      </c>
      <c r="B146" s="9" t="s">
        <v>127</v>
      </c>
      <c r="C146" s="4">
        <v>1200</v>
      </c>
      <c r="E146" s="10" t="str">
        <f t="shared" ref="E146" si="980">IF(B146="","",(IF($B146&lt;&gt;0,"Exempt - Vacation Hours")))</f>
        <v>Exempt - Vacation Hours</v>
      </c>
      <c r="F146" s="40">
        <f t="shared" ca="1" si="546"/>
        <v>2017</v>
      </c>
      <c r="G146" s="40" t="str">
        <f t="shared" si="547"/>
        <v>003400</v>
      </c>
      <c r="H146" s="43">
        <f>IF(G146="","",($C146*'VACSICK EST'!C$50))</f>
        <v>50.782239448963722</v>
      </c>
      <c r="I146" s="43">
        <f>IF(H146="","",($C146*'VACSICK EST'!D$50))</f>
        <v>54.115120168865957</v>
      </c>
      <c r="J146" s="43">
        <f>IF(I146="","",($C146*'VACSICK EST'!E$50))</f>
        <v>57.448000888768192</v>
      </c>
      <c r="K146" s="43">
        <f>IF(J146="","",($C146*'VACSICK EST'!F$50))</f>
        <v>83.520509560430057</v>
      </c>
      <c r="L146" s="43">
        <f>IF(K146="","",($C146*'VACSICK EST'!G$50))</f>
        <v>104.33151053560628</v>
      </c>
      <c r="M146" s="43">
        <f>IF(L146="","",($C146*'VACSICK EST'!H$50))</f>
        <v>117.86251249830271</v>
      </c>
      <c r="N146" s="43">
        <f>IF(M146="","",($C146*'VACSICK EST'!I$50))</f>
        <v>136.40616706373208</v>
      </c>
      <c r="O146" s="43">
        <f>IF(N146="","",($C146*'VACSICK EST'!J$50))</f>
        <v>92.344990186517876</v>
      </c>
      <c r="P146" s="43">
        <f>IF(O146="","",($C146*'VACSICK EST'!K$50))</f>
        <v>82.222908000148124</v>
      </c>
      <c r="Q146" s="43">
        <f>IF(P146="","",($C146*'VACSICK EST'!L$50))</f>
        <v>108.52649640172322</v>
      </c>
      <c r="R146" s="43">
        <f>IF(Q146="","",($C146*'VACSICK EST'!M$50))</f>
        <v>104.04907975460124</v>
      </c>
      <c r="S146" s="43">
        <f>IF(R146="","",($C146*'VACSICK EST'!N$50))</f>
        <v>208.39046549234052</v>
      </c>
    </row>
    <row r="147" spans="1:19" x14ac:dyDescent="0.25">
      <c r="A147" s="2" t="s">
        <v>53</v>
      </c>
      <c r="B147" s="9" t="s">
        <v>95</v>
      </c>
      <c r="C147" s="4">
        <v>240</v>
      </c>
      <c r="E147" s="10" t="str">
        <f t="shared" ref="E147" si="981">IF(B147="","",(IF($B147&lt;&gt;0,"Exempt - Sick Time Hours")))</f>
        <v>Exempt - Sick Time Hours</v>
      </c>
      <c r="F147" s="40">
        <f t="shared" ca="1" si="546"/>
        <v>2017</v>
      </c>
      <c r="G147" s="40" t="str">
        <f t="shared" si="547"/>
        <v>003400</v>
      </c>
      <c r="H147" s="43">
        <f>IF(G147="","",($C147*'VACSICK EST'!C$30))</f>
        <v>30.123778739234897</v>
      </c>
      <c r="I147" s="43">
        <f>IF(H147="","",($C147*'VACSICK EST'!D$30))</f>
        <v>25.952777157237751</v>
      </c>
      <c r="J147" s="43">
        <f>IF(I147="","",($C147*'VACSICK EST'!E$30))</f>
        <v>23.919796847859292</v>
      </c>
      <c r="K147" s="43">
        <f>IF(J147="","",($C147*'VACSICK EST'!F$30))</f>
        <v>21.187637626913101</v>
      </c>
      <c r="L147" s="43">
        <f>IF(K147="","",($C147*'VACSICK EST'!G$30))</f>
        <v>17.569195278627539</v>
      </c>
      <c r="M147" s="43">
        <f>IF(L147="","",($C147*'VACSICK EST'!H$30))</f>
        <v>16.307609543044453</v>
      </c>
      <c r="N147" s="43">
        <f>IF(M147="","",($C147*'VACSICK EST'!I$30))</f>
        <v>17.487132026096116</v>
      </c>
      <c r="O147" s="43">
        <f>IF(N147="","",($C147*'VACSICK EST'!J$30))</f>
        <v>18.794673183096794</v>
      </c>
      <c r="P147" s="43">
        <f>IF(O147="","",($C147*'VACSICK EST'!K$30))</f>
        <v>17.340512348239972</v>
      </c>
      <c r="Q147" s="43">
        <f>IF(P147="","",($C147*'VACSICK EST'!L$30))</f>
        <v>17.135901305261623</v>
      </c>
      <c r="R147" s="43">
        <f>IF(Q147="","",($C147*'VACSICK EST'!M$30))</f>
        <v>15.973885649416667</v>
      </c>
      <c r="S147" s="43">
        <f>IF(R147="","",($C147*'VACSICK EST'!N$30))</f>
        <v>18.207100294971802</v>
      </c>
    </row>
    <row r="148" spans="1:19" x14ac:dyDescent="0.25">
      <c r="A148" s="2" t="s">
        <v>54</v>
      </c>
      <c r="B148" s="9" t="s">
        <v>93</v>
      </c>
      <c r="C148" s="4">
        <v>2</v>
      </c>
      <c r="E148" s="11" t="str">
        <f t="shared" ref="E148" si="982">IF(B148="","",(IF($B148&lt;&gt;0,"Exempt - Headcount")))</f>
        <v>Exempt - Headcount</v>
      </c>
      <c r="F148" s="40">
        <f t="shared" ca="1" si="546"/>
        <v>2017</v>
      </c>
      <c r="G148" s="40" t="str">
        <f t="shared" si="547"/>
        <v>003410</v>
      </c>
      <c r="H148" s="41">
        <f t="shared" ref="H148" si="983">IF(G148="","",(IF($C148=0,0,$C148)))</f>
        <v>2</v>
      </c>
      <c r="I148" s="41">
        <f t="shared" ref="I148" si="984">IF(H148="","",(IF($C148=0,0,$C148)))</f>
        <v>2</v>
      </c>
      <c r="J148" s="41">
        <f t="shared" ref="J148" si="985">IF(I148="","",(IF($C148=0,0,$C148)))</f>
        <v>2</v>
      </c>
      <c r="K148" s="41">
        <f t="shared" ref="K148" si="986">IF(J148="","",(IF($C148=0,0,$C148)))</f>
        <v>2</v>
      </c>
      <c r="L148" s="41">
        <f t="shared" ref="L148" si="987">IF(K148="","",(IF($C148=0,0,$C148)))</f>
        <v>2</v>
      </c>
      <c r="M148" s="41">
        <f t="shared" ref="M148" si="988">IF(L148="","",(IF($C148=0,0,$C148)))</f>
        <v>2</v>
      </c>
      <c r="N148" s="41">
        <f t="shared" ref="N148" si="989">IF(M148="","",(IF($C148=0,0,$C148)))</f>
        <v>2</v>
      </c>
      <c r="O148" s="41">
        <f t="shared" ref="O148" si="990">IF(N148="","",(IF($C148=0,0,$C148)))</f>
        <v>2</v>
      </c>
      <c r="P148" s="41">
        <f t="shared" ref="P148" si="991">IF(O148="","",(IF($C148=0,0,$C148)))</f>
        <v>2</v>
      </c>
      <c r="Q148" s="41">
        <f t="shared" ref="Q148" si="992">IF(P148="","",(IF($C148=0,0,$C148)))</f>
        <v>2</v>
      </c>
      <c r="R148" s="41">
        <f t="shared" ref="R148" si="993">IF(Q148="","",(IF($C148=0,0,$C148)))</f>
        <v>2</v>
      </c>
      <c r="S148" s="41">
        <f t="shared" ref="S148" si="994">IF(R148="","",(IF($C148=0,0,$C148)))</f>
        <v>2</v>
      </c>
    </row>
    <row r="149" spans="1:19" x14ac:dyDescent="0.25">
      <c r="A149" s="2" t="s">
        <v>54</v>
      </c>
      <c r="B149" s="6" t="s">
        <v>92</v>
      </c>
      <c r="C149" s="4">
        <v>46.973557999999997</v>
      </c>
      <c r="E149" s="10" t="str">
        <f t="shared" ref="E149" si="995">IF(B149="","",(IF($B149&lt;&gt;0,"Exempt - Avg Hourly Rate")))</f>
        <v>Exempt - Avg Hourly Rate</v>
      </c>
      <c r="F149" s="40">
        <f t="shared" ref="F149:F212" ca="1" si="996">IF(E149="","",$E$5)</f>
        <v>2017</v>
      </c>
      <c r="G149" s="40" t="str">
        <f t="shared" ref="G149:G212" si="997">IF(E149="","",A149)</f>
        <v>003410</v>
      </c>
      <c r="H149" s="42">
        <f t="shared" ref="H149" si="998">IF(G149="","",(IF(C149=0,0,C149)*$G$4*$H$4*$I$4*$J$4))</f>
        <v>48.382764739999999</v>
      </c>
      <c r="I149" s="42">
        <f t="shared" ref="I149" si="999">IF(H149="","",(+H149))</f>
        <v>48.382764739999999</v>
      </c>
      <c r="J149" s="42">
        <f t="shared" ref="J149" si="1000">IF(I149="","",(+I149*$J$6))</f>
        <v>49.834247682200001</v>
      </c>
      <c r="K149" s="42">
        <f t="shared" ref="K149" si="1001">IF(J149="","",+J149)</f>
        <v>49.834247682200001</v>
      </c>
      <c r="L149" s="42">
        <f t="shared" ref="L149" si="1002">IF(K149="","",+K149)</f>
        <v>49.834247682200001</v>
      </c>
      <c r="M149" s="42">
        <f t="shared" ref="M149" si="1003">IF(L149="","",+L149)</f>
        <v>49.834247682200001</v>
      </c>
      <c r="N149" s="42">
        <f t="shared" ref="N149" si="1004">IF(M149="","",+M149)</f>
        <v>49.834247682200001</v>
      </c>
      <c r="O149" s="42">
        <f t="shared" ref="O149" si="1005">IF(N149="","",+N149)</f>
        <v>49.834247682200001</v>
      </c>
      <c r="P149" s="42">
        <f t="shared" ref="P149" si="1006">IF(O149="","",+O149)</f>
        <v>49.834247682200001</v>
      </c>
      <c r="Q149" s="42">
        <f t="shared" ref="Q149" si="1007">IF(P149="","",+P149)</f>
        <v>49.834247682200001</v>
      </c>
      <c r="R149" s="42">
        <f t="shared" ref="R149" si="1008">IF(Q149="","",+Q149)</f>
        <v>49.834247682200001</v>
      </c>
      <c r="S149" s="42">
        <f t="shared" ref="S149" si="1009">IF(R149="","",+R149)</f>
        <v>49.834247682200001</v>
      </c>
    </row>
    <row r="150" spans="1:19" x14ac:dyDescent="0.25">
      <c r="A150" s="2" t="s">
        <v>54</v>
      </c>
      <c r="B150" s="9" t="s">
        <v>127</v>
      </c>
      <c r="C150" s="4">
        <v>400</v>
      </c>
      <c r="E150" s="10" t="str">
        <f t="shared" ref="E150" si="1010">IF(B150="","",(IF($B150&lt;&gt;0,"Exempt - Vacation Hours")))</f>
        <v>Exempt - Vacation Hours</v>
      </c>
      <c r="F150" s="40">
        <f t="shared" ca="1" si="996"/>
        <v>2017</v>
      </c>
      <c r="G150" s="40" t="str">
        <f t="shared" si="997"/>
        <v>003410</v>
      </c>
      <c r="H150" s="43">
        <f>IF(G150="","",($C150*'VACSICK EST'!C$50))</f>
        <v>16.927413149654573</v>
      </c>
      <c r="I150" s="43">
        <f>IF(H150="","",($C150*'VACSICK EST'!D$50))</f>
        <v>18.038373389621988</v>
      </c>
      <c r="J150" s="43">
        <f>IF(I150="","",($C150*'VACSICK EST'!E$50))</f>
        <v>19.149333629589396</v>
      </c>
      <c r="K150" s="43">
        <f>IF(J150="","",($C150*'VACSICK EST'!F$50))</f>
        <v>27.840169853476688</v>
      </c>
      <c r="L150" s="43">
        <f>IF(K150="","",($C150*'VACSICK EST'!G$50))</f>
        <v>34.777170178535428</v>
      </c>
      <c r="M150" s="43">
        <f>IF(L150="","",($C150*'VACSICK EST'!H$50))</f>
        <v>39.287504166100902</v>
      </c>
      <c r="N150" s="43">
        <f>IF(M150="","",($C150*'VACSICK EST'!I$50))</f>
        <v>45.468722354577359</v>
      </c>
      <c r="O150" s="43">
        <f>IF(N150="","",($C150*'VACSICK EST'!J$50))</f>
        <v>30.781663395505959</v>
      </c>
      <c r="P150" s="43">
        <f>IF(O150="","",($C150*'VACSICK EST'!K$50))</f>
        <v>27.407636000049372</v>
      </c>
      <c r="Q150" s="43">
        <f>IF(P150="","",($C150*'VACSICK EST'!L$50))</f>
        <v>36.17549880057441</v>
      </c>
      <c r="R150" s="43">
        <f>IF(Q150="","",($C150*'VACSICK EST'!M$50))</f>
        <v>34.683026584867079</v>
      </c>
      <c r="S150" s="43">
        <f>IF(R150="","",($C150*'VACSICK EST'!N$50))</f>
        <v>69.463488497446846</v>
      </c>
    </row>
    <row r="151" spans="1:19" x14ac:dyDescent="0.25">
      <c r="A151" s="2" t="s">
        <v>54</v>
      </c>
      <c r="B151" s="9" t="s">
        <v>95</v>
      </c>
      <c r="C151" s="4">
        <v>80</v>
      </c>
      <c r="E151" s="10" t="str">
        <f t="shared" ref="E151" si="1011">IF(B151="","",(IF($B151&lt;&gt;0,"Exempt - Sick Time Hours")))</f>
        <v>Exempt - Sick Time Hours</v>
      </c>
      <c r="F151" s="40">
        <f t="shared" ca="1" si="996"/>
        <v>2017</v>
      </c>
      <c r="G151" s="40" t="str">
        <f t="shared" si="997"/>
        <v>003410</v>
      </c>
      <c r="H151" s="43">
        <f>IF(G151="","",($C151*'VACSICK EST'!C$30))</f>
        <v>10.041259579744965</v>
      </c>
      <c r="I151" s="43">
        <f>IF(H151="","",($C151*'VACSICK EST'!D$30))</f>
        <v>8.6509257190792503</v>
      </c>
      <c r="J151" s="43">
        <f>IF(I151="","",($C151*'VACSICK EST'!E$30))</f>
        <v>7.973265615953097</v>
      </c>
      <c r="K151" s="43">
        <f>IF(J151="","",($C151*'VACSICK EST'!F$30))</f>
        <v>7.0625458756377002</v>
      </c>
      <c r="L151" s="43">
        <f>IF(K151="","",($C151*'VACSICK EST'!G$30))</f>
        <v>5.8563984262091795</v>
      </c>
      <c r="M151" s="43">
        <f>IF(L151="","",($C151*'VACSICK EST'!H$30))</f>
        <v>5.4358698476814844</v>
      </c>
      <c r="N151" s="43">
        <f>IF(M151="","",($C151*'VACSICK EST'!I$30))</f>
        <v>5.8290440086987054</v>
      </c>
      <c r="O151" s="43">
        <f>IF(N151="","",($C151*'VACSICK EST'!J$30))</f>
        <v>6.264891061032265</v>
      </c>
      <c r="P151" s="43">
        <f>IF(O151="","",($C151*'VACSICK EST'!K$30))</f>
        <v>5.7801707827466577</v>
      </c>
      <c r="Q151" s="43">
        <f>IF(P151="","",($C151*'VACSICK EST'!L$30))</f>
        <v>5.7119671017538742</v>
      </c>
      <c r="R151" s="43">
        <f>IF(Q151="","",($C151*'VACSICK EST'!M$30))</f>
        <v>5.3246285498055554</v>
      </c>
      <c r="S151" s="43">
        <f>IF(R151="","",($C151*'VACSICK EST'!N$30))</f>
        <v>6.0690334316572674</v>
      </c>
    </row>
    <row r="152" spans="1:19" x14ac:dyDescent="0.25">
      <c r="A152" s="2" t="s">
        <v>55</v>
      </c>
      <c r="B152" s="9" t="s">
        <v>93</v>
      </c>
      <c r="C152" s="4">
        <v>1</v>
      </c>
      <c r="E152" s="11" t="str">
        <f t="shared" ref="E152" si="1012">IF(B152="","",(IF($B152&lt;&gt;0,"Exempt - Headcount")))</f>
        <v>Exempt - Headcount</v>
      </c>
      <c r="F152" s="40">
        <f t="shared" ca="1" si="996"/>
        <v>2017</v>
      </c>
      <c r="G152" s="40" t="str">
        <f t="shared" si="997"/>
        <v>003430</v>
      </c>
      <c r="H152" s="41">
        <f t="shared" ref="H152" si="1013">IF(G152="","",(IF($C152=0,0,$C152)))</f>
        <v>1</v>
      </c>
      <c r="I152" s="41">
        <f t="shared" ref="I152" si="1014">IF(H152="","",(IF($C152=0,0,$C152)))</f>
        <v>1</v>
      </c>
      <c r="J152" s="41">
        <f t="shared" ref="J152" si="1015">IF(I152="","",(IF($C152=0,0,$C152)))</f>
        <v>1</v>
      </c>
      <c r="K152" s="41">
        <f t="shared" ref="K152" si="1016">IF(J152="","",(IF($C152=0,0,$C152)))</f>
        <v>1</v>
      </c>
      <c r="L152" s="41">
        <f t="shared" ref="L152" si="1017">IF(K152="","",(IF($C152=0,0,$C152)))</f>
        <v>1</v>
      </c>
      <c r="M152" s="41">
        <f t="shared" ref="M152" si="1018">IF(L152="","",(IF($C152=0,0,$C152)))</f>
        <v>1</v>
      </c>
      <c r="N152" s="41">
        <f t="shared" ref="N152" si="1019">IF(M152="","",(IF($C152=0,0,$C152)))</f>
        <v>1</v>
      </c>
      <c r="O152" s="41">
        <f t="shared" ref="O152" si="1020">IF(N152="","",(IF($C152=0,0,$C152)))</f>
        <v>1</v>
      </c>
      <c r="P152" s="41">
        <f t="shared" ref="P152" si="1021">IF(O152="","",(IF($C152=0,0,$C152)))</f>
        <v>1</v>
      </c>
      <c r="Q152" s="41">
        <f t="shared" ref="Q152" si="1022">IF(P152="","",(IF($C152=0,0,$C152)))</f>
        <v>1</v>
      </c>
      <c r="R152" s="41">
        <f t="shared" ref="R152" si="1023">IF(Q152="","",(IF($C152=0,0,$C152)))</f>
        <v>1</v>
      </c>
      <c r="S152" s="41">
        <f t="shared" ref="S152" si="1024">IF(R152="","",(IF($C152=0,0,$C152)))</f>
        <v>1</v>
      </c>
    </row>
    <row r="153" spans="1:19" x14ac:dyDescent="0.25">
      <c r="A153" s="2" t="s">
        <v>55</v>
      </c>
      <c r="B153" s="6" t="s">
        <v>92</v>
      </c>
      <c r="C153" s="4">
        <v>47.706730999999998</v>
      </c>
      <c r="E153" s="10" t="str">
        <f t="shared" ref="E153" si="1025">IF(B153="","",(IF($B153&lt;&gt;0,"Exempt - Avg Hourly Rate")))</f>
        <v>Exempt - Avg Hourly Rate</v>
      </c>
      <c r="F153" s="40">
        <f t="shared" ca="1" si="996"/>
        <v>2017</v>
      </c>
      <c r="G153" s="40" t="str">
        <f t="shared" si="997"/>
        <v>003430</v>
      </c>
      <c r="H153" s="42">
        <f t="shared" ref="H153" si="1026">IF(G153="","",(IF(C153=0,0,C153)*$G$4*$H$4*$I$4*$J$4))</f>
        <v>49.137932929999998</v>
      </c>
      <c r="I153" s="42">
        <f t="shared" ref="I153" si="1027">IF(H153="","",(+H153))</f>
        <v>49.137932929999998</v>
      </c>
      <c r="J153" s="42">
        <f t="shared" ref="J153" si="1028">IF(I153="","",(+I153*$J$6))</f>
        <v>50.612070917899999</v>
      </c>
      <c r="K153" s="42">
        <f t="shared" ref="K153" si="1029">IF(J153="","",+J153)</f>
        <v>50.612070917899999</v>
      </c>
      <c r="L153" s="42">
        <f t="shared" ref="L153" si="1030">IF(K153="","",+K153)</f>
        <v>50.612070917899999</v>
      </c>
      <c r="M153" s="42">
        <f t="shared" ref="M153" si="1031">IF(L153="","",+L153)</f>
        <v>50.612070917899999</v>
      </c>
      <c r="N153" s="42">
        <f t="shared" ref="N153" si="1032">IF(M153="","",+M153)</f>
        <v>50.612070917899999</v>
      </c>
      <c r="O153" s="42">
        <f t="shared" ref="O153" si="1033">IF(N153="","",+N153)</f>
        <v>50.612070917899999</v>
      </c>
      <c r="P153" s="42">
        <f t="shared" ref="P153" si="1034">IF(O153="","",+O153)</f>
        <v>50.612070917899999</v>
      </c>
      <c r="Q153" s="42">
        <f t="shared" ref="Q153" si="1035">IF(P153="","",+P153)</f>
        <v>50.612070917899999</v>
      </c>
      <c r="R153" s="42">
        <f t="shared" ref="R153" si="1036">IF(Q153="","",+Q153)</f>
        <v>50.612070917899999</v>
      </c>
      <c r="S153" s="42">
        <f t="shared" ref="S153" si="1037">IF(R153="","",+R153)</f>
        <v>50.612070917899999</v>
      </c>
    </row>
    <row r="154" spans="1:19" x14ac:dyDescent="0.25">
      <c r="A154" s="2" t="s">
        <v>55</v>
      </c>
      <c r="B154" s="9" t="s">
        <v>127</v>
      </c>
      <c r="C154" s="4">
        <v>200</v>
      </c>
      <c r="E154" s="10" t="str">
        <f t="shared" ref="E154" si="1038">IF(B154="","",(IF($B154&lt;&gt;0,"Exempt - Vacation Hours")))</f>
        <v>Exempt - Vacation Hours</v>
      </c>
      <c r="F154" s="40">
        <f t="shared" ca="1" si="996"/>
        <v>2017</v>
      </c>
      <c r="G154" s="40" t="str">
        <f t="shared" si="997"/>
        <v>003430</v>
      </c>
      <c r="H154" s="43">
        <f>IF(G154="","",($C154*'VACSICK EST'!C$50))</f>
        <v>8.4637065748272864</v>
      </c>
      <c r="I154" s="43">
        <f>IF(H154="","",($C154*'VACSICK EST'!D$50))</f>
        <v>9.019186694810994</v>
      </c>
      <c r="J154" s="43">
        <f>IF(I154="","",($C154*'VACSICK EST'!E$50))</f>
        <v>9.5746668147946981</v>
      </c>
      <c r="K154" s="43">
        <f>IF(J154="","",($C154*'VACSICK EST'!F$50))</f>
        <v>13.920084926738344</v>
      </c>
      <c r="L154" s="43">
        <f>IF(K154="","",($C154*'VACSICK EST'!G$50))</f>
        <v>17.388585089267714</v>
      </c>
      <c r="M154" s="43">
        <f>IF(L154="","",($C154*'VACSICK EST'!H$50))</f>
        <v>19.643752083050451</v>
      </c>
      <c r="N154" s="43">
        <f>IF(M154="","",($C154*'VACSICK EST'!I$50))</f>
        <v>22.73436117728868</v>
      </c>
      <c r="O154" s="43">
        <f>IF(N154="","",($C154*'VACSICK EST'!J$50))</f>
        <v>15.390831697752979</v>
      </c>
      <c r="P154" s="43">
        <f>IF(O154="","",($C154*'VACSICK EST'!K$50))</f>
        <v>13.703818000024686</v>
      </c>
      <c r="Q154" s="43">
        <f>IF(P154="","",($C154*'VACSICK EST'!L$50))</f>
        <v>18.087749400287205</v>
      </c>
      <c r="R154" s="43">
        <f>IF(Q154="","",($C154*'VACSICK EST'!M$50))</f>
        <v>17.34151329243354</v>
      </c>
      <c r="S154" s="43">
        <f>IF(R154="","",($C154*'VACSICK EST'!N$50))</f>
        <v>34.731744248723423</v>
      </c>
    </row>
    <row r="155" spans="1:19" x14ac:dyDescent="0.25">
      <c r="A155" s="2" t="s">
        <v>55</v>
      </c>
      <c r="B155" s="9" t="s">
        <v>95</v>
      </c>
      <c r="C155" s="4">
        <v>40</v>
      </c>
      <c r="E155" s="10" t="str">
        <f t="shared" ref="E155" si="1039">IF(B155="","",(IF($B155&lt;&gt;0,"Exempt - Sick Time Hours")))</f>
        <v>Exempt - Sick Time Hours</v>
      </c>
      <c r="F155" s="40">
        <f t="shared" ca="1" si="996"/>
        <v>2017</v>
      </c>
      <c r="G155" s="40" t="str">
        <f t="shared" si="997"/>
        <v>003430</v>
      </c>
      <c r="H155" s="43">
        <f>IF(G155="","",($C155*'VACSICK EST'!C$30))</f>
        <v>5.0206297898724825</v>
      </c>
      <c r="I155" s="43">
        <f>IF(H155="","",($C155*'VACSICK EST'!D$30))</f>
        <v>4.3254628595396252</v>
      </c>
      <c r="J155" s="43">
        <f>IF(I155="","",($C155*'VACSICK EST'!E$30))</f>
        <v>3.9866328079765485</v>
      </c>
      <c r="K155" s="43">
        <f>IF(J155="","",($C155*'VACSICK EST'!F$30))</f>
        <v>3.5312729378188501</v>
      </c>
      <c r="L155" s="43">
        <f>IF(K155="","",($C155*'VACSICK EST'!G$30))</f>
        <v>2.9281992131045897</v>
      </c>
      <c r="M155" s="43">
        <f>IF(L155="","",($C155*'VACSICK EST'!H$30))</f>
        <v>2.7179349238407422</v>
      </c>
      <c r="N155" s="43">
        <f>IF(M155="","",($C155*'VACSICK EST'!I$30))</f>
        <v>2.9145220043493527</v>
      </c>
      <c r="O155" s="43">
        <f>IF(N155="","",($C155*'VACSICK EST'!J$30))</f>
        <v>3.1324455305161325</v>
      </c>
      <c r="P155" s="43">
        <f>IF(O155="","",($C155*'VACSICK EST'!K$30))</f>
        <v>2.8900853913733289</v>
      </c>
      <c r="Q155" s="43">
        <f>IF(P155="","",($C155*'VACSICK EST'!L$30))</f>
        <v>2.8559835508769371</v>
      </c>
      <c r="R155" s="43">
        <f>IF(Q155="","",($C155*'VACSICK EST'!M$30))</f>
        <v>2.6623142749027777</v>
      </c>
      <c r="S155" s="43">
        <f>IF(R155="","",($C155*'VACSICK EST'!N$30))</f>
        <v>3.0345167158286337</v>
      </c>
    </row>
    <row r="156" spans="1:19" x14ac:dyDescent="0.25">
      <c r="A156" s="2" t="s">
        <v>56</v>
      </c>
      <c r="B156" s="9" t="s">
        <v>93</v>
      </c>
      <c r="C156" s="4">
        <v>6</v>
      </c>
      <c r="E156" s="11" t="str">
        <f t="shared" ref="E156" si="1040">IF(B156="","",(IF($B156&lt;&gt;0,"Exempt - Headcount")))</f>
        <v>Exempt - Headcount</v>
      </c>
      <c r="F156" s="40">
        <f t="shared" ca="1" si="996"/>
        <v>2017</v>
      </c>
      <c r="G156" s="40" t="str">
        <f t="shared" si="997"/>
        <v>003450</v>
      </c>
      <c r="H156" s="41">
        <f t="shared" ref="H156" si="1041">IF(G156="","",(IF($C156=0,0,$C156)))</f>
        <v>6</v>
      </c>
      <c r="I156" s="41">
        <f t="shared" ref="I156" si="1042">IF(H156="","",(IF($C156=0,0,$C156)))</f>
        <v>6</v>
      </c>
      <c r="J156" s="41">
        <f t="shared" ref="J156" si="1043">IF(I156="","",(IF($C156=0,0,$C156)))</f>
        <v>6</v>
      </c>
      <c r="K156" s="41">
        <f t="shared" ref="K156" si="1044">IF(J156="","",(IF($C156=0,0,$C156)))</f>
        <v>6</v>
      </c>
      <c r="L156" s="41">
        <f t="shared" ref="L156" si="1045">IF(K156="","",(IF($C156=0,0,$C156)))</f>
        <v>6</v>
      </c>
      <c r="M156" s="41">
        <f t="shared" ref="M156" si="1046">IF(L156="","",(IF($C156=0,0,$C156)))</f>
        <v>6</v>
      </c>
      <c r="N156" s="41">
        <f t="shared" ref="N156" si="1047">IF(M156="","",(IF($C156=0,0,$C156)))</f>
        <v>6</v>
      </c>
      <c r="O156" s="41">
        <f t="shared" ref="O156" si="1048">IF(N156="","",(IF($C156=0,0,$C156)))</f>
        <v>6</v>
      </c>
      <c r="P156" s="41">
        <f t="shared" ref="P156" si="1049">IF(O156="","",(IF($C156=0,0,$C156)))</f>
        <v>6</v>
      </c>
      <c r="Q156" s="41">
        <f t="shared" ref="Q156" si="1050">IF(P156="","",(IF($C156=0,0,$C156)))</f>
        <v>6</v>
      </c>
      <c r="R156" s="41">
        <f t="shared" ref="R156" si="1051">IF(Q156="","",(IF($C156=0,0,$C156)))</f>
        <v>6</v>
      </c>
      <c r="S156" s="41">
        <f t="shared" ref="S156" si="1052">IF(R156="","",(IF($C156=0,0,$C156)))</f>
        <v>6</v>
      </c>
    </row>
    <row r="157" spans="1:19" x14ac:dyDescent="0.25">
      <c r="A157" s="2" t="s">
        <v>56</v>
      </c>
      <c r="B157" s="6" t="s">
        <v>92</v>
      </c>
      <c r="C157" s="4">
        <v>48.535496833333333</v>
      </c>
      <c r="E157" s="10" t="str">
        <f t="shared" ref="E157" si="1053">IF(B157="","",(IF($B157&lt;&gt;0,"Exempt - Avg Hourly Rate")))</f>
        <v>Exempt - Avg Hourly Rate</v>
      </c>
      <c r="F157" s="40">
        <f t="shared" ca="1" si="996"/>
        <v>2017</v>
      </c>
      <c r="G157" s="40" t="str">
        <f t="shared" si="997"/>
        <v>003450</v>
      </c>
      <c r="H157" s="42">
        <f t="shared" ref="H157" si="1054">IF(G157="","",(IF(C157=0,0,C157)*$G$4*$H$4*$I$4*$J$4))</f>
        <v>49.991561738333331</v>
      </c>
      <c r="I157" s="42">
        <f t="shared" ref="I157" si="1055">IF(H157="","",(+H157))</f>
        <v>49.991561738333331</v>
      </c>
      <c r="J157" s="42">
        <f t="shared" ref="J157" si="1056">IF(I157="","",(+I157*$J$6))</f>
        <v>51.491308590483335</v>
      </c>
      <c r="K157" s="42">
        <f t="shared" ref="K157" si="1057">IF(J157="","",+J157)</f>
        <v>51.491308590483335</v>
      </c>
      <c r="L157" s="42">
        <f t="shared" ref="L157" si="1058">IF(K157="","",+K157)</f>
        <v>51.491308590483335</v>
      </c>
      <c r="M157" s="42">
        <f t="shared" ref="M157" si="1059">IF(L157="","",+L157)</f>
        <v>51.491308590483335</v>
      </c>
      <c r="N157" s="42">
        <f t="shared" ref="N157" si="1060">IF(M157="","",+M157)</f>
        <v>51.491308590483335</v>
      </c>
      <c r="O157" s="42">
        <f t="shared" ref="O157" si="1061">IF(N157="","",+N157)</f>
        <v>51.491308590483335</v>
      </c>
      <c r="P157" s="42">
        <f t="shared" ref="P157" si="1062">IF(O157="","",+O157)</f>
        <v>51.491308590483335</v>
      </c>
      <c r="Q157" s="42">
        <f t="shared" ref="Q157" si="1063">IF(P157="","",+P157)</f>
        <v>51.491308590483335</v>
      </c>
      <c r="R157" s="42">
        <f t="shared" ref="R157" si="1064">IF(Q157="","",+Q157)</f>
        <v>51.491308590483335</v>
      </c>
      <c r="S157" s="42">
        <f t="shared" ref="S157" si="1065">IF(R157="","",+R157)</f>
        <v>51.491308590483335</v>
      </c>
    </row>
    <row r="158" spans="1:19" x14ac:dyDescent="0.25">
      <c r="A158" s="2" t="s">
        <v>56</v>
      </c>
      <c r="B158" s="9" t="s">
        <v>127</v>
      </c>
      <c r="C158" s="4">
        <v>960</v>
      </c>
      <c r="E158" s="10" t="str">
        <f t="shared" ref="E158" si="1066">IF(B158="","",(IF($B158&lt;&gt;0,"Exempt - Vacation Hours")))</f>
        <v>Exempt - Vacation Hours</v>
      </c>
      <c r="F158" s="40">
        <f t="shared" ca="1" si="996"/>
        <v>2017</v>
      </c>
      <c r="G158" s="40" t="str">
        <f t="shared" si="997"/>
        <v>003450</v>
      </c>
      <c r="H158" s="43">
        <f>IF(G158="","",($C158*'VACSICK EST'!C$50))</f>
        <v>40.625791559170978</v>
      </c>
      <c r="I158" s="43">
        <f>IF(H158="","",($C158*'VACSICK EST'!D$50))</f>
        <v>43.29209613509277</v>
      </c>
      <c r="J158" s="43">
        <f>IF(I158="","",($C158*'VACSICK EST'!E$50))</f>
        <v>45.958400711014548</v>
      </c>
      <c r="K158" s="43">
        <f>IF(J158="","",($C158*'VACSICK EST'!F$50))</f>
        <v>66.816407648344054</v>
      </c>
      <c r="L158" s="43">
        <f>IF(K158="","",($C158*'VACSICK EST'!G$50))</f>
        <v>83.465208428485028</v>
      </c>
      <c r="M158" s="43">
        <f>IF(L158="","",($C158*'VACSICK EST'!H$50))</f>
        <v>94.290009998642162</v>
      </c>
      <c r="N158" s="43">
        <f>IF(M158="","",($C158*'VACSICK EST'!I$50))</f>
        <v>109.12493365098567</v>
      </c>
      <c r="O158" s="43">
        <f>IF(N158="","",($C158*'VACSICK EST'!J$50))</f>
        <v>73.875992149214298</v>
      </c>
      <c r="P158" s="43">
        <f>IF(O158="","",($C158*'VACSICK EST'!K$50))</f>
        <v>65.778326400118502</v>
      </c>
      <c r="Q158" s="43">
        <f>IF(P158="","",($C158*'VACSICK EST'!L$50))</f>
        <v>86.821197121378574</v>
      </c>
      <c r="R158" s="43">
        <f>IF(Q158="","",($C158*'VACSICK EST'!M$50))</f>
        <v>83.239263803680984</v>
      </c>
      <c r="S158" s="43">
        <f>IF(R158="","",($C158*'VACSICK EST'!N$50))</f>
        <v>166.71237239387244</v>
      </c>
    </row>
    <row r="159" spans="1:19" x14ac:dyDescent="0.25">
      <c r="A159" s="2" t="s">
        <v>56</v>
      </c>
      <c r="B159" s="9" t="s">
        <v>95</v>
      </c>
      <c r="C159" s="4">
        <v>240</v>
      </c>
      <c r="E159" s="10" t="str">
        <f t="shared" ref="E159" si="1067">IF(B159="","",(IF($B159&lt;&gt;0,"Exempt - Sick Time Hours")))</f>
        <v>Exempt - Sick Time Hours</v>
      </c>
      <c r="F159" s="40">
        <f t="shared" ca="1" si="996"/>
        <v>2017</v>
      </c>
      <c r="G159" s="40" t="str">
        <f t="shared" si="997"/>
        <v>003450</v>
      </c>
      <c r="H159" s="43">
        <f>IF(G159="","",($C159*'VACSICK EST'!C$30))</f>
        <v>30.123778739234897</v>
      </c>
      <c r="I159" s="43">
        <f>IF(H159="","",($C159*'VACSICK EST'!D$30))</f>
        <v>25.952777157237751</v>
      </c>
      <c r="J159" s="43">
        <f>IF(I159="","",($C159*'VACSICK EST'!E$30))</f>
        <v>23.919796847859292</v>
      </c>
      <c r="K159" s="43">
        <f>IF(J159="","",($C159*'VACSICK EST'!F$30))</f>
        <v>21.187637626913101</v>
      </c>
      <c r="L159" s="43">
        <f>IF(K159="","",($C159*'VACSICK EST'!G$30))</f>
        <v>17.569195278627539</v>
      </c>
      <c r="M159" s="43">
        <f>IF(L159="","",($C159*'VACSICK EST'!H$30))</f>
        <v>16.307609543044453</v>
      </c>
      <c r="N159" s="43">
        <f>IF(M159="","",($C159*'VACSICK EST'!I$30))</f>
        <v>17.487132026096116</v>
      </c>
      <c r="O159" s="43">
        <f>IF(N159="","",($C159*'VACSICK EST'!J$30))</f>
        <v>18.794673183096794</v>
      </c>
      <c r="P159" s="43">
        <f>IF(O159="","",($C159*'VACSICK EST'!K$30))</f>
        <v>17.340512348239972</v>
      </c>
      <c r="Q159" s="43">
        <f>IF(P159="","",($C159*'VACSICK EST'!L$30))</f>
        <v>17.135901305261623</v>
      </c>
      <c r="R159" s="43">
        <f>IF(Q159="","",($C159*'VACSICK EST'!M$30))</f>
        <v>15.973885649416667</v>
      </c>
      <c r="S159" s="43">
        <f>IF(R159="","",($C159*'VACSICK EST'!N$30))</f>
        <v>18.207100294971802</v>
      </c>
    </row>
    <row r="160" spans="1:19" x14ac:dyDescent="0.25">
      <c r="A160" s="2" t="s">
        <v>57</v>
      </c>
      <c r="B160" s="9" t="s">
        <v>93</v>
      </c>
      <c r="C160" s="4">
        <v>4</v>
      </c>
      <c r="E160" s="11" t="str">
        <f t="shared" ref="E160" si="1068">IF(B160="","",(IF($B160&lt;&gt;0,"Exempt - Headcount")))</f>
        <v>Exempt - Headcount</v>
      </c>
      <c r="F160" s="40">
        <f t="shared" ca="1" si="996"/>
        <v>2017</v>
      </c>
      <c r="G160" s="40" t="str">
        <f t="shared" si="997"/>
        <v>003470</v>
      </c>
      <c r="H160" s="41">
        <f t="shared" ref="H160" si="1069">IF(G160="","",(IF($C160=0,0,$C160)))</f>
        <v>4</v>
      </c>
      <c r="I160" s="41">
        <f t="shared" ref="I160" si="1070">IF(H160="","",(IF($C160=0,0,$C160)))</f>
        <v>4</v>
      </c>
      <c r="J160" s="41">
        <f t="shared" ref="J160" si="1071">IF(I160="","",(IF($C160=0,0,$C160)))</f>
        <v>4</v>
      </c>
      <c r="K160" s="41">
        <f t="shared" ref="K160" si="1072">IF(J160="","",(IF($C160=0,0,$C160)))</f>
        <v>4</v>
      </c>
      <c r="L160" s="41">
        <f t="shared" ref="L160" si="1073">IF(K160="","",(IF($C160=0,0,$C160)))</f>
        <v>4</v>
      </c>
      <c r="M160" s="41">
        <f t="shared" ref="M160" si="1074">IF(L160="","",(IF($C160=0,0,$C160)))</f>
        <v>4</v>
      </c>
      <c r="N160" s="41">
        <f t="shared" ref="N160" si="1075">IF(M160="","",(IF($C160=0,0,$C160)))</f>
        <v>4</v>
      </c>
      <c r="O160" s="41">
        <f t="shared" ref="O160" si="1076">IF(N160="","",(IF($C160=0,0,$C160)))</f>
        <v>4</v>
      </c>
      <c r="P160" s="41">
        <f t="shared" ref="P160" si="1077">IF(O160="","",(IF($C160=0,0,$C160)))</f>
        <v>4</v>
      </c>
      <c r="Q160" s="41">
        <f t="shared" ref="Q160" si="1078">IF(P160="","",(IF($C160=0,0,$C160)))</f>
        <v>4</v>
      </c>
      <c r="R160" s="41">
        <f t="shared" ref="R160" si="1079">IF(Q160="","",(IF($C160=0,0,$C160)))</f>
        <v>4</v>
      </c>
      <c r="S160" s="41">
        <f t="shared" ref="S160" si="1080">IF(R160="","",(IF($C160=0,0,$C160)))</f>
        <v>4</v>
      </c>
    </row>
    <row r="161" spans="1:19" x14ac:dyDescent="0.25">
      <c r="A161" s="2" t="s">
        <v>57</v>
      </c>
      <c r="B161" s="6" t="s">
        <v>92</v>
      </c>
      <c r="C161" s="4">
        <v>38.425481000000005</v>
      </c>
      <c r="E161" s="10" t="str">
        <f t="shared" ref="E161" si="1081">IF(B161="","",(IF($B161&lt;&gt;0,"Exempt - Avg Hourly Rate")))</f>
        <v>Exempt - Avg Hourly Rate</v>
      </c>
      <c r="F161" s="40">
        <f t="shared" ca="1" si="996"/>
        <v>2017</v>
      </c>
      <c r="G161" s="40" t="str">
        <f t="shared" si="997"/>
        <v>003470</v>
      </c>
      <c r="H161" s="42">
        <f t="shared" ref="H161" si="1082">IF(G161="","",(IF(C161=0,0,C161)*$G$4*$H$4*$I$4*$J$4))</f>
        <v>39.578245430000003</v>
      </c>
      <c r="I161" s="42">
        <f t="shared" ref="I161" si="1083">IF(H161="","",(+H161))</f>
        <v>39.578245430000003</v>
      </c>
      <c r="J161" s="42">
        <f t="shared" ref="J161" si="1084">IF(I161="","",(+I161*$J$6))</f>
        <v>40.765592792900001</v>
      </c>
      <c r="K161" s="42">
        <f t="shared" ref="K161" si="1085">IF(J161="","",+J161)</f>
        <v>40.765592792900001</v>
      </c>
      <c r="L161" s="42">
        <f t="shared" ref="L161" si="1086">IF(K161="","",+K161)</f>
        <v>40.765592792900001</v>
      </c>
      <c r="M161" s="42">
        <f t="shared" ref="M161" si="1087">IF(L161="","",+L161)</f>
        <v>40.765592792900001</v>
      </c>
      <c r="N161" s="42">
        <f t="shared" ref="N161" si="1088">IF(M161="","",+M161)</f>
        <v>40.765592792900001</v>
      </c>
      <c r="O161" s="42">
        <f t="shared" ref="O161" si="1089">IF(N161="","",+N161)</f>
        <v>40.765592792900001</v>
      </c>
      <c r="P161" s="42">
        <f t="shared" ref="P161" si="1090">IF(O161="","",+O161)</f>
        <v>40.765592792900001</v>
      </c>
      <c r="Q161" s="42">
        <f t="shared" ref="Q161" si="1091">IF(P161="","",+P161)</f>
        <v>40.765592792900001</v>
      </c>
      <c r="R161" s="42">
        <f t="shared" ref="R161" si="1092">IF(Q161="","",+Q161)</f>
        <v>40.765592792900001</v>
      </c>
      <c r="S161" s="42">
        <f t="shared" ref="S161" si="1093">IF(R161="","",+R161)</f>
        <v>40.765592792900001</v>
      </c>
    </row>
    <row r="162" spans="1:19" x14ac:dyDescent="0.25">
      <c r="A162" s="2" t="s">
        <v>57</v>
      </c>
      <c r="B162" s="9" t="s">
        <v>127</v>
      </c>
      <c r="C162" s="4">
        <v>680</v>
      </c>
      <c r="E162" s="10" t="str">
        <f t="shared" ref="E162" si="1094">IF(B162="","",(IF($B162&lt;&gt;0,"Exempt - Vacation Hours")))</f>
        <v>Exempt - Vacation Hours</v>
      </c>
      <c r="F162" s="40">
        <f t="shared" ca="1" si="996"/>
        <v>2017</v>
      </c>
      <c r="G162" s="40" t="str">
        <f t="shared" si="997"/>
        <v>003470</v>
      </c>
      <c r="H162" s="43">
        <f>IF(G162="","",($C162*'VACSICK EST'!C$50))</f>
        <v>28.776602354412777</v>
      </c>
      <c r="I162" s="43">
        <f>IF(H162="","",($C162*'VACSICK EST'!D$50))</f>
        <v>30.665234762357379</v>
      </c>
      <c r="J162" s="43">
        <f>IF(I162="","",($C162*'VACSICK EST'!E$50))</f>
        <v>32.55386717030197</v>
      </c>
      <c r="K162" s="43">
        <f>IF(J162="","",($C162*'VACSICK EST'!F$50))</f>
        <v>47.328288750910367</v>
      </c>
      <c r="L162" s="43">
        <f>IF(K162="","",($C162*'VACSICK EST'!G$50))</f>
        <v>59.121189303510228</v>
      </c>
      <c r="M162" s="43">
        <f>IF(L162="","",($C162*'VACSICK EST'!H$50))</f>
        <v>66.788757082371532</v>
      </c>
      <c r="N162" s="43">
        <f>IF(M162="","",($C162*'VACSICK EST'!I$50))</f>
        <v>77.29682800278151</v>
      </c>
      <c r="O162" s="43">
        <f>IF(N162="","",($C162*'VACSICK EST'!J$50))</f>
        <v>52.328827772360128</v>
      </c>
      <c r="P162" s="43">
        <f>IF(O162="","",($C162*'VACSICK EST'!K$50))</f>
        <v>46.592981200083933</v>
      </c>
      <c r="Q162" s="43">
        <f>IF(P162="","",($C162*'VACSICK EST'!L$50))</f>
        <v>61.498347960976496</v>
      </c>
      <c r="R162" s="43">
        <f>IF(Q162="","",($C162*'VACSICK EST'!M$50))</f>
        <v>58.961145194274032</v>
      </c>
      <c r="S162" s="43">
        <f>IF(R162="","",($C162*'VACSICK EST'!N$50))</f>
        <v>118.08793044565964</v>
      </c>
    </row>
    <row r="163" spans="1:19" x14ac:dyDescent="0.25">
      <c r="A163" s="2" t="s">
        <v>57</v>
      </c>
      <c r="B163" s="9" t="s">
        <v>95</v>
      </c>
      <c r="C163" s="4">
        <v>160</v>
      </c>
      <c r="E163" s="10" t="str">
        <f t="shared" ref="E163" si="1095">IF(B163="","",(IF($B163&lt;&gt;0,"Exempt - Sick Time Hours")))</f>
        <v>Exempt - Sick Time Hours</v>
      </c>
      <c r="F163" s="40">
        <f t="shared" ca="1" si="996"/>
        <v>2017</v>
      </c>
      <c r="G163" s="40" t="str">
        <f t="shared" si="997"/>
        <v>003470</v>
      </c>
      <c r="H163" s="43">
        <f>IF(G163="","",($C163*'VACSICK EST'!C$30))</f>
        <v>20.08251915948993</v>
      </c>
      <c r="I163" s="43">
        <f>IF(H163="","",($C163*'VACSICK EST'!D$30))</f>
        <v>17.301851438158501</v>
      </c>
      <c r="J163" s="43">
        <f>IF(I163="","",($C163*'VACSICK EST'!E$30))</f>
        <v>15.946531231906194</v>
      </c>
      <c r="K163" s="43">
        <f>IF(J163="","",($C163*'VACSICK EST'!F$30))</f>
        <v>14.1250917512754</v>
      </c>
      <c r="L163" s="43">
        <f>IF(K163="","",($C163*'VACSICK EST'!G$30))</f>
        <v>11.712796852418359</v>
      </c>
      <c r="M163" s="43">
        <f>IF(L163="","",($C163*'VACSICK EST'!H$30))</f>
        <v>10.871739695362969</v>
      </c>
      <c r="N163" s="43">
        <f>IF(M163="","",($C163*'VACSICK EST'!I$30))</f>
        <v>11.658088017397411</v>
      </c>
      <c r="O163" s="43">
        <f>IF(N163="","",($C163*'VACSICK EST'!J$30))</f>
        <v>12.52978212206453</v>
      </c>
      <c r="P163" s="43">
        <f>IF(O163="","",($C163*'VACSICK EST'!K$30))</f>
        <v>11.560341565493315</v>
      </c>
      <c r="Q163" s="43">
        <f>IF(P163="","",($C163*'VACSICK EST'!L$30))</f>
        <v>11.423934203507748</v>
      </c>
      <c r="R163" s="43">
        <f>IF(Q163="","",($C163*'VACSICK EST'!M$30))</f>
        <v>10.649257099611111</v>
      </c>
      <c r="S163" s="43">
        <f>IF(R163="","",($C163*'VACSICK EST'!N$30))</f>
        <v>12.138066863314535</v>
      </c>
    </row>
    <row r="164" spans="1:19" x14ac:dyDescent="0.25">
      <c r="A164" s="2" t="s">
        <v>59</v>
      </c>
      <c r="B164" s="9" t="s">
        <v>93</v>
      </c>
      <c r="C164" s="4">
        <v>4</v>
      </c>
      <c r="E164" s="11" t="str">
        <f t="shared" ref="E164" si="1096">IF(B164="","",(IF($B164&lt;&gt;0,"Exempt - Headcount")))</f>
        <v>Exempt - Headcount</v>
      </c>
      <c r="F164" s="40">
        <f t="shared" ca="1" si="996"/>
        <v>2017</v>
      </c>
      <c r="G164" s="40" t="str">
        <f t="shared" si="997"/>
        <v>004010</v>
      </c>
      <c r="H164" s="41">
        <f t="shared" ref="H164" si="1097">IF(G164="","",(IF($C164=0,0,$C164)))</f>
        <v>4</v>
      </c>
      <c r="I164" s="41">
        <f t="shared" ref="I164" si="1098">IF(H164="","",(IF($C164=0,0,$C164)))</f>
        <v>4</v>
      </c>
      <c r="J164" s="41">
        <f t="shared" ref="J164" si="1099">IF(I164="","",(IF($C164=0,0,$C164)))</f>
        <v>4</v>
      </c>
      <c r="K164" s="41">
        <f t="shared" ref="K164" si="1100">IF(J164="","",(IF($C164=0,0,$C164)))</f>
        <v>4</v>
      </c>
      <c r="L164" s="41">
        <f t="shared" ref="L164" si="1101">IF(K164="","",(IF($C164=0,0,$C164)))</f>
        <v>4</v>
      </c>
      <c r="M164" s="41">
        <f t="shared" ref="M164" si="1102">IF(L164="","",(IF($C164=0,0,$C164)))</f>
        <v>4</v>
      </c>
      <c r="N164" s="41">
        <f t="shared" ref="N164" si="1103">IF(M164="","",(IF($C164=0,0,$C164)))</f>
        <v>4</v>
      </c>
      <c r="O164" s="41">
        <f t="shared" ref="O164" si="1104">IF(N164="","",(IF($C164=0,0,$C164)))</f>
        <v>4</v>
      </c>
      <c r="P164" s="41">
        <f t="shared" ref="P164" si="1105">IF(O164="","",(IF($C164=0,0,$C164)))</f>
        <v>4</v>
      </c>
      <c r="Q164" s="41">
        <f t="shared" ref="Q164" si="1106">IF(P164="","",(IF($C164=0,0,$C164)))</f>
        <v>4</v>
      </c>
      <c r="R164" s="41">
        <f t="shared" ref="R164" si="1107">IF(Q164="","",(IF($C164=0,0,$C164)))</f>
        <v>4</v>
      </c>
      <c r="S164" s="41">
        <f t="shared" ref="S164" si="1108">IF(R164="","",(IF($C164=0,0,$C164)))</f>
        <v>4</v>
      </c>
    </row>
    <row r="165" spans="1:19" x14ac:dyDescent="0.25">
      <c r="A165" s="2" t="s">
        <v>59</v>
      </c>
      <c r="B165" s="6" t="s">
        <v>92</v>
      </c>
      <c r="C165" s="4">
        <v>52.682812500000004</v>
      </c>
      <c r="E165" s="10" t="str">
        <f t="shared" ref="E165" si="1109">IF(B165="","",(IF($B165&lt;&gt;0,"Exempt - Avg Hourly Rate")))</f>
        <v>Exempt - Avg Hourly Rate</v>
      </c>
      <c r="F165" s="40">
        <f t="shared" ca="1" si="996"/>
        <v>2017</v>
      </c>
      <c r="G165" s="40" t="str">
        <f t="shared" si="997"/>
        <v>004010</v>
      </c>
      <c r="H165" s="42">
        <f t="shared" ref="H165" si="1110">IF(G165="","",(IF(C165=0,0,C165)*$G$4*$H$4*$I$4*$J$4))</f>
        <v>54.263296875000009</v>
      </c>
      <c r="I165" s="42">
        <f t="shared" ref="I165" si="1111">IF(H165="","",(+H165))</f>
        <v>54.263296875000009</v>
      </c>
      <c r="J165" s="42">
        <f t="shared" ref="J165" si="1112">IF(I165="","",(+I165*$J$6))</f>
        <v>55.891195781250012</v>
      </c>
      <c r="K165" s="42">
        <f t="shared" ref="K165" si="1113">IF(J165="","",+J165)</f>
        <v>55.891195781250012</v>
      </c>
      <c r="L165" s="42">
        <f t="shared" ref="L165" si="1114">IF(K165="","",+K165)</f>
        <v>55.891195781250012</v>
      </c>
      <c r="M165" s="42">
        <f t="shared" ref="M165" si="1115">IF(L165="","",+L165)</f>
        <v>55.891195781250012</v>
      </c>
      <c r="N165" s="42">
        <f t="shared" ref="N165" si="1116">IF(M165="","",+M165)</f>
        <v>55.891195781250012</v>
      </c>
      <c r="O165" s="42">
        <f t="shared" ref="O165" si="1117">IF(N165="","",+N165)</f>
        <v>55.891195781250012</v>
      </c>
      <c r="P165" s="42">
        <f t="shared" ref="P165" si="1118">IF(O165="","",+O165)</f>
        <v>55.891195781250012</v>
      </c>
      <c r="Q165" s="42">
        <f t="shared" ref="Q165" si="1119">IF(P165="","",+P165)</f>
        <v>55.891195781250012</v>
      </c>
      <c r="R165" s="42">
        <f t="shared" ref="R165" si="1120">IF(Q165="","",+Q165)</f>
        <v>55.891195781250012</v>
      </c>
      <c r="S165" s="42">
        <f t="shared" ref="S165" si="1121">IF(R165="","",+R165)</f>
        <v>55.891195781250012</v>
      </c>
    </row>
    <row r="166" spans="1:19" x14ac:dyDescent="0.25">
      <c r="A166" s="2" t="s">
        <v>59</v>
      </c>
      <c r="B166" s="9" t="s">
        <v>127</v>
      </c>
      <c r="C166" s="4">
        <v>680</v>
      </c>
      <c r="E166" s="10" t="str">
        <f t="shared" ref="E166" si="1122">IF(B166="","",(IF($B166&lt;&gt;0,"Exempt - Vacation Hours")))</f>
        <v>Exempt - Vacation Hours</v>
      </c>
      <c r="F166" s="40">
        <f t="shared" ca="1" si="996"/>
        <v>2017</v>
      </c>
      <c r="G166" s="40" t="str">
        <f t="shared" si="997"/>
        <v>004010</v>
      </c>
      <c r="H166" s="43">
        <f>IF(G166="","",($C166*'VACSICK EST'!C$50))</f>
        <v>28.776602354412777</v>
      </c>
      <c r="I166" s="43">
        <f>IF(H166="","",($C166*'VACSICK EST'!D$50))</f>
        <v>30.665234762357379</v>
      </c>
      <c r="J166" s="43">
        <f>IF(I166="","",($C166*'VACSICK EST'!E$50))</f>
        <v>32.55386717030197</v>
      </c>
      <c r="K166" s="43">
        <f>IF(J166="","",($C166*'VACSICK EST'!F$50))</f>
        <v>47.328288750910367</v>
      </c>
      <c r="L166" s="43">
        <f>IF(K166="","",($C166*'VACSICK EST'!G$50))</f>
        <v>59.121189303510228</v>
      </c>
      <c r="M166" s="43">
        <f>IF(L166="","",($C166*'VACSICK EST'!H$50))</f>
        <v>66.788757082371532</v>
      </c>
      <c r="N166" s="43">
        <f>IF(M166="","",($C166*'VACSICK EST'!I$50))</f>
        <v>77.29682800278151</v>
      </c>
      <c r="O166" s="43">
        <f>IF(N166="","",($C166*'VACSICK EST'!J$50))</f>
        <v>52.328827772360128</v>
      </c>
      <c r="P166" s="43">
        <f>IF(O166="","",($C166*'VACSICK EST'!K$50))</f>
        <v>46.592981200083933</v>
      </c>
      <c r="Q166" s="43">
        <f>IF(P166="","",($C166*'VACSICK EST'!L$50))</f>
        <v>61.498347960976496</v>
      </c>
      <c r="R166" s="43">
        <f>IF(Q166="","",($C166*'VACSICK EST'!M$50))</f>
        <v>58.961145194274032</v>
      </c>
      <c r="S166" s="43">
        <f>IF(R166="","",($C166*'VACSICK EST'!N$50))</f>
        <v>118.08793044565964</v>
      </c>
    </row>
    <row r="167" spans="1:19" x14ac:dyDescent="0.25">
      <c r="A167" s="2" t="s">
        <v>59</v>
      </c>
      <c r="B167" s="9" t="s">
        <v>95</v>
      </c>
      <c r="C167" s="4">
        <v>160</v>
      </c>
      <c r="E167" s="10" t="str">
        <f t="shared" ref="E167" si="1123">IF(B167="","",(IF($B167&lt;&gt;0,"Exempt - Sick Time Hours")))</f>
        <v>Exempt - Sick Time Hours</v>
      </c>
      <c r="F167" s="40">
        <f t="shared" ca="1" si="996"/>
        <v>2017</v>
      </c>
      <c r="G167" s="40" t="str">
        <f t="shared" si="997"/>
        <v>004010</v>
      </c>
      <c r="H167" s="43">
        <f>IF(G167="","",($C167*'VACSICK EST'!C$30))</f>
        <v>20.08251915948993</v>
      </c>
      <c r="I167" s="43">
        <f>IF(H167="","",($C167*'VACSICK EST'!D$30))</f>
        <v>17.301851438158501</v>
      </c>
      <c r="J167" s="43">
        <f>IF(I167="","",($C167*'VACSICK EST'!E$30))</f>
        <v>15.946531231906194</v>
      </c>
      <c r="K167" s="43">
        <f>IF(J167="","",($C167*'VACSICK EST'!F$30))</f>
        <v>14.1250917512754</v>
      </c>
      <c r="L167" s="43">
        <f>IF(K167="","",($C167*'VACSICK EST'!G$30))</f>
        <v>11.712796852418359</v>
      </c>
      <c r="M167" s="43">
        <f>IF(L167="","",($C167*'VACSICK EST'!H$30))</f>
        <v>10.871739695362969</v>
      </c>
      <c r="N167" s="43">
        <f>IF(M167="","",($C167*'VACSICK EST'!I$30))</f>
        <v>11.658088017397411</v>
      </c>
      <c r="O167" s="43">
        <f>IF(N167="","",($C167*'VACSICK EST'!J$30))</f>
        <v>12.52978212206453</v>
      </c>
      <c r="P167" s="43">
        <f>IF(O167="","",($C167*'VACSICK EST'!K$30))</f>
        <v>11.560341565493315</v>
      </c>
      <c r="Q167" s="43">
        <f>IF(P167="","",($C167*'VACSICK EST'!L$30))</f>
        <v>11.423934203507748</v>
      </c>
      <c r="R167" s="43">
        <f>IF(Q167="","",($C167*'VACSICK EST'!M$30))</f>
        <v>10.649257099611111</v>
      </c>
      <c r="S167" s="43">
        <f>IF(R167="","",($C167*'VACSICK EST'!N$30))</f>
        <v>12.138066863314535</v>
      </c>
    </row>
    <row r="168" spans="1:19" x14ac:dyDescent="0.25">
      <c r="A168" s="2" t="s">
        <v>61</v>
      </c>
      <c r="B168" s="9" t="s">
        <v>93</v>
      </c>
      <c r="C168" s="4">
        <v>1</v>
      </c>
      <c r="E168" s="11" t="str">
        <f t="shared" ref="E168" si="1124">IF(B168="","",(IF($B168&lt;&gt;0,"Exempt - Headcount")))</f>
        <v>Exempt - Headcount</v>
      </c>
      <c r="F168" s="40">
        <f t="shared" ca="1" si="996"/>
        <v>2017</v>
      </c>
      <c r="G168" s="40" t="str">
        <f t="shared" si="997"/>
        <v>004060</v>
      </c>
      <c r="H168" s="41">
        <f t="shared" ref="H168" si="1125">IF(G168="","",(IF($C168=0,0,$C168)))</f>
        <v>1</v>
      </c>
      <c r="I168" s="41">
        <f t="shared" ref="I168" si="1126">IF(H168="","",(IF($C168=0,0,$C168)))</f>
        <v>1</v>
      </c>
      <c r="J168" s="41">
        <f t="shared" ref="J168" si="1127">IF(I168="","",(IF($C168=0,0,$C168)))</f>
        <v>1</v>
      </c>
      <c r="K168" s="41">
        <f t="shared" ref="K168" si="1128">IF(J168="","",(IF($C168=0,0,$C168)))</f>
        <v>1</v>
      </c>
      <c r="L168" s="41">
        <f t="shared" ref="L168" si="1129">IF(K168="","",(IF($C168=0,0,$C168)))</f>
        <v>1</v>
      </c>
      <c r="M168" s="41">
        <f t="shared" ref="M168" si="1130">IF(L168="","",(IF($C168=0,0,$C168)))</f>
        <v>1</v>
      </c>
      <c r="N168" s="41">
        <f t="shared" ref="N168" si="1131">IF(M168="","",(IF($C168=0,0,$C168)))</f>
        <v>1</v>
      </c>
      <c r="O168" s="41">
        <f t="shared" ref="O168" si="1132">IF(N168="","",(IF($C168=0,0,$C168)))</f>
        <v>1</v>
      </c>
      <c r="P168" s="41">
        <f t="shared" ref="P168" si="1133">IF(O168="","",(IF($C168=0,0,$C168)))</f>
        <v>1</v>
      </c>
      <c r="Q168" s="41">
        <f t="shared" ref="Q168" si="1134">IF(P168="","",(IF($C168=0,0,$C168)))</f>
        <v>1</v>
      </c>
      <c r="R168" s="41">
        <f t="shared" ref="R168" si="1135">IF(Q168="","",(IF($C168=0,0,$C168)))</f>
        <v>1</v>
      </c>
      <c r="S168" s="41">
        <f t="shared" ref="S168" si="1136">IF(R168="","",(IF($C168=0,0,$C168)))</f>
        <v>1</v>
      </c>
    </row>
    <row r="169" spans="1:19" x14ac:dyDescent="0.25">
      <c r="A169" s="2" t="s">
        <v>61</v>
      </c>
      <c r="B169" s="6" t="s">
        <v>92</v>
      </c>
      <c r="C169" s="4">
        <v>49.075961999999997</v>
      </c>
      <c r="E169" s="10" t="str">
        <f t="shared" ref="E169" si="1137">IF(B169="","",(IF($B169&lt;&gt;0,"Exempt - Avg Hourly Rate")))</f>
        <v>Exempt - Avg Hourly Rate</v>
      </c>
      <c r="F169" s="40">
        <f t="shared" ca="1" si="996"/>
        <v>2017</v>
      </c>
      <c r="G169" s="40" t="str">
        <f t="shared" si="997"/>
        <v>004060</v>
      </c>
      <c r="H169" s="42">
        <f t="shared" ref="H169" si="1138">IF(G169="","",(IF(C169=0,0,C169)*$G$4*$H$4*$I$4*$J$4))</f>
        <v>50.54824086</v>
      </c>
      <c r="I169" s="42">
        <f t="shared" ref="I169" si="1139">IF(H169="","",(+H169))</f>
        <v>50.54824086</v>
      </c>
      <c r="J169" s="42">
        <f t="shared" ref="J169" si="1140">IF(I169="","",(+I169*$J$6))</f>
        <v>52.0646880858</v>
      </c>
      <c r="K169" s="42">
        <f t="shared" ref="K169" si="1141">IF(J169="","",+J169)</f>
        <v>52.0646880858</v>
      </c>
      <c r="L169" s="42">
        <f t="shared" ref="L169" si="1142">IF(K169="","",+K169)</f>
        <v>52.0646880858</v>
      </c>
      <c r="M169" s="42">
        <f t="shared" ref="M169" si="1143">IF(L169="","",+L169)</f>
        <v>52.0646880858</v>
      </c>
      <c r="N169" s="42">
        <f t="shared" ref="N169" si="1144">IF(M169="","",+M169)</f>
        <v>52.0646880858</v>
      </c>
      <c r="O169" s="42">
        <f t="shared" ref="O169" si="1145">IF(N169="","",+N169)</f>
        <v>52.0646880858</v>
      </c>
      <c r="P169" s="42">
        <f t="shared" ref="P169" si="1146">IF(O169="","",+O169)</f>
        <v>52.0646880858</v>
      </c>
      <c r="Q169" s="42">
        <f t="shared" ref="Q169" si="1147">IF(P169="","",+P169)</f>
        <v>52.0646880858</v>
      </c>
      <c r="R169" s="42">
        <f t="shared" ref="R169" si="1148">IF(Q169="","",+Q169)</f>
        <v>52.0646880858</v>
      </c>
      <c r="S169" s="42">
        <f t="shared" ref="S169" si="1149">IF(R169="","",+R169)</f>
        <v>52.0646880858</v>
      </c>
    </row>
    <row r="170" spans="1:19" x14ac:dyDescent="0.25">
      <c r="A170" s="2" t="s">
        <v>61</v>
      </c>
      <c r="B170" s="9" t="s">
        <v>127</v>
      </c>
      <c r="C170" s="4">
        <v>200</v>
      </c>
      <c r="E170" s="10" t="str">
        <f t="shared" ref="E170" si="1150">IF(B170="","",(IF($B170&lt;&gt;0,"Exempt - Vacation Hours")))</f>
        <v>Exempt - Vacation Hours</v>
      </c>
      <c r="F170" s="40">
        <f t="shared" ca="1" si="996"/>
        <v>2017</v>
      </c>
      <c r="G170" s="40" t="str">
        <f t="shared" si="997"/>
        <v>004060</v>
      </c>
      <c r="H170" s="43">
        <f>IF(G170="","",($C170*'VACSICK EST'!C$50))</f>
        <v>8.4637065748272864</v>
      </c>
      <c r="I170" s="43">
        <f>IF(H170="","",($C170*'VACSICK EST'!D$50))</f>
        <v>9.019186694810994</v>
      </c>
      <c r="J170" s="43">
        <f>IF(I170="","",($C170*'VACSICK EST'!E$50))</f>
        <v>9.5746668147946981</v>
      </c>
      <c r="K170" s="43">
        <f>IF(J170="","",($C170*'VACSICK EST'!F$50))</f>
        <v>13.920084926738344</v>
      </c>
      <c r="L170" s="43">
        <f>IF(K170="","",($C170*'VACSICK EST'!G$50))</f>
        <v>17.388585089267714</v>
      </c>
      <c r="M170" s="43">
        <f>IF(L170="","",($C170*'VACSICK EST'!H$50))</f>
        <v>19.643752083050451</v>
      </c>
      <c r="N170" s="43">
        <f>IF(M170="","",($C170*'VACSICK EST'!I$50))</f>
        <v>22.73436117728868</v>
      </c>
      <c r="O170" s="43">
        <f>IF(N170="","",($C170*'VACSICK EST'!J$50))</f>
        <v>15.390831697752979</v>
      </c>
      <c r="P170" s="43">
        <f>IF(O170="","",($C170*'VACSICK EST'!K$50))</f>
        <v>13.703818000024686</v>
      </c>
      <c r="Q170" s="43">
        <f>IF(P170="","",($C170*'VACSICK EST'!L$50))</f>
        <v>18.087749400287205</v>
      </c>
      <c r="R170" s="43">
        <f>IF(Q170="","",($C170*'VACSICK EST'!M$50))</f>
        <v>17.34151329243354</v>
      </c>
      <c r="S170" s="43">
        <f>IF(R170="","",($C170*'VACSICK EST'!N$50))</f>
        <v>34.731744248723423</v>
      </c>
    </row>
    <row r="171" spans="1:19" x14ac:dyDescent="0.25">
      <c r="A171" s="2" t="s">
        <v>61</v>
      </c>
      <c r="B171" s="9" t="s">
        <v>95</v>
      </c>
      <c r="C171" s="4">
        <v>40</v>
      </c>
      <c r="E171" s="10" t="str">
        <f t="shared" ref="E171" si="1151">IF(B171="","",(IF($B171&lt;&gt;0,"Exempt - Sick Time Hours")))</f>
        <v>Exempt - Sick Time Hours</v>
      </c>
      <c r="F171" s="40">
        <f t="shared" ca="1" si="996"/>
        <v>2017</v>
      </c>
      <c r="G171" s="40" t="str">
        <f t="shared" si="997"/>
        <v>004060</v>
      </c>
      <c r="H171" s="43">
        <f>IF(G171="","",($C171*'VACSICK EST'!C$30))</f>
        <v>5.0206297898724825</v>
      </c>
      <c r="I171" s="43">
        <f>IF(H171="","",($C171*'VACSICK EST'!D$30))</f>
        <v>4.3254628595396252</v>
      </c>
      <c r="J171" s="43">
        <f>IF(I171="","",($C171*'VACSICK EST'!E$30))</f>
        <v>3.9866328079765485</v>
      </c>
      <c r="K171" s="43">
        <f>IF(J171="","",($C171*'VACSICK EST'!F$30))</f>
        <v>3.5312729378188501</v>
      </c>
      <c r="L171" s="43">
        <f>IF(K171="","",($C171*'VACSICK EST'!G$30))</f>
        <v>2.9281992131045897</v>
      </c>
      <c r="M171" s="43">
        <f>IF(L171="","",($C171*'VACSICK EST'!H$30))</f>
        <v>2.7179349238407422</v>
      </c>
      <c r="N171" s="43">
        <f>IF(M171="","",($C171*'VACSICK EST'!I$30))</f>
        <v>2.9145220043493527</v>
      </c>
      <c r="O171" s="43">
        <f>IF(N171="","",($C171*'VACSICK EST'!J$30))</f>
        <v>3.1324455305161325</v>
      </c>
      <c r="P171" s="43">
        <f>IF(O171="","",($C171*'VACSICK EST'!K$30))</f>
        <v>2.8900853913733289</v>
      </c>
      <c r="Q171" s="43">
        <f>IF(P171="","",($C171*'VACSICK EST'!L$30))</f>
        <v>2.8559835508769371</v>
      </c>
      <c r="R171" s="43">
        <f>IF(Q171="","",($C171*'VACSICK EST'!M$30))</f>
        <v>2.6623142749027777</v>
      </c>
      <c r="S171" s="43">
        <f>IF(R171="","",($C171*'VACSICK EST'!N$30))</f>
        <v>3.0345167158286337</v>
      </c>
    </row>
    <row r="172" spans="1:19" x14ac:dyDescent="0.25">
      <c r="A172" s="2" t="s">
        <v>62</v>
      </c>
      <c r="B172" s="9" t="s">
        <v>93</v>
      </c>
      <c r="C172" s="4">
        <v>1</v>
      </c>
      <c r="E172" s="11" t="str">
        <f t="shared" ref="E172" si="1152">IF(B172="","",(IF($B172&lt;&gt;0,"Exempt - Headcount")))</f>
        <v>Exempt - Headcount</v>
      </c>
      <c r="F172" s="40">
        <f t="shared" ca="1" si="996"/>
        <v>2017</v>
      </c>
      <c r="G172" s="40" t="str">
        <f t="shared" si="997"/>
        <v>004100</v>
      </c>
      <c r="H172" s="41">
        <f t="shared" ref="H172" si="1153">IF(G172="","",(IF($C172=0,0,$C172)))</f>
        <v>1</v>
      </c>
      <c r="I172" s="41">
        <f t="shared" ref="I172" si="1154">IF(H172="","",(IF($C172=0,0,$C172)))</f>
        <v>1</v>
      </c>
      <c r="J172" s="41">
        <f t="shared" ref="J172" si="1155">IF(I172="","",(IF($C172=0,0,$C172)))</f>
        <v>1</v>
      </c>
      <c r="K172" s="41">
        <f t="shared" ref="K172" si="1156">IF(J172="","",(IF($C172=0,0,$C172)))</f>
        <v>1</v>
      </c>
      <c r="L172" s="41">
        <f t="shared" ref="L172" si="1157">IF(K172="","",(IF($C172=0,0,$C172)))</f>
        <v>1</v>
      </c>
      <c r="M172" s="41">
        <f t="shared" ref="M172" si="1158">IF(L172="","",(IF($C172=0,0,$C172)))</f>
        <v>1</v>
      </c>
      <c r="N172" s="41">
        <f t="shared" ref="N172" si="1159">IF(M172="","",(IF($C172=0,0,$C172)))</f>
        <v>1</v>
      </c>
      <c r="O172" s="41">
        <f t="shared" ref="O172" si="1160">IF(N172="","",(IF($C172=0,0,$C172)))</f>
        <v>1</v>
      </c>
      <c r="P172" s="41">
        <f t="shared" ref="P172" si="1161">IF(O172="","",(IF($C172=0,0,$C172)))</f>
        <v>1</v>
      </c>
      <c r="Q172" s="41">
        <f t="shared" ref="Q172" si="1162">IF(P172="","",(IF($C172=0,0,$C172)))</f>
        <v>1</v>
      </c>
      <c r="R172" s="41">
        <f t="shared" ref="R172" si="1163">IF(Q172="","",(IF($C172=0,0,$C172)))</f>
        <v>1</v>
      </c>
      <c r="S172" s="41">
        <f t="shared" ref="S172" si="1164">IF(R172="","",(IF($C172=0,0,$C172)))</f>
        <v>1</v>
      </c>
    </row>
    <row r="173" spans="1:19" x14ac:dyDescent="0.25">
      <c r="A173" s="2" t="s">
        <v>62</v>
      </c>
      <c r="B173" s="6" t="s">
        <v>92</v>
      </c>
      <c r="C173" s="4">
        <v>68.75</v>
      </c>
      <c r="E173" s="10" t="str">
        <f t="shared" ref="E173" si="1165">IF(B173="","",(IF($B173&lt;&gt;0,"Exempt - Avg Hourly Rate")))</f>
        <v>Exempt - Avg Hourly Rate</v>
      </c>
      <c r="F173" s="40">
        <f t="shared" ca="1" si="996"/>
        <v>2017</v>
      </c>
      <c r="G173" s="40" t="str">
        <f t="shared" si="997"/>
        <v>004100</v>
      </c>
      <c r="H173" s="42">
        <f t="shared" ref="H173" si="1166">IF(G173="","",(IF(C173=0,0,C173)*$G$4*$H$4*$I$4*$J$4))</f>
        <v>70.8125</v>
      </c>
      <c r="I173" s="42">
        <f t="shared" ref="I173" si="1167">IF(H173="","",(+H173))</f>
        <v>70.8125</v>
      </c>
      <c r="J173" s="42">
        <f t="shared" ref="J173" si="1168">IF(I173="","",(+I173*$J$6))</f>
        <v>72.936875000000001</v>
      </c>
      <c r="K173" s="42">
        <f t="shared" ref="K173" si="1169">IF(J173="","",+J173)</f>
        <v>72.936875000000001</v>
      </c>
      <c r="L173" s="42">
        <f t="shared" ref="L173" si="1170">IF(K173="","",+K173)</f>
        <v>72.936875000000001</v>
      </c>
      <c r="M173" s="42">
        <f t="shared" ref="M173" si="1171">IF(L173="","",+L173)</f>
        <v>72.936875000000001</v>
      </c>
      <c r="N173" s="42">
        <f t="shared" ref="N173" si="1172">IF(M173="","",+M173)</f>
        <v>72.936875000000001</v>
      </c>
      <c r="O173" s="42">
        <f t="shared" ref="O173" si="1173">IF(N173="","",+N173)</f>
        <v>72.936875000000001</v>
      </c>
      <c r="P173" s="42">
        <f t="shared" ref="P173" si="1174">IF(O173="","",+O173)</f>
        <v>72.936875000000001</v>
      </c>
      <c r="Q173" s="42">
        <f t="shared" ref="Q173" si="1175">IF(P173="","",+P173)</f>
        <v>72.936875000000001</v>
      </c>
      <c r="R173" s="42">
        <f t="shared" ref="R173" si="1176">IF(Q173="","",+Q173)</f>
        <v>72.936875000000001</v>
      </c>
      <c r="S173" s="42">
        <f t="shared" ref="S173" si="1177">IF(R173="","",+R173)</f>
        <v>72.936875000000001</v>
      </c>
    </row>
    <row r="174" spans="1:19" x14ac:dyDescent="0.25">
      <c r="A174" s="2" t="s">
        <v>62</v>
      </c>
      <c r="B174" s="9" t="s">
        <v>127</v>
      </c>
      <c r="C174" s="4">
        <v>160</v>
      </c>
      <c r="E174" s="10" t="str">
        <f t="shared" ref="E174" si="1178">IF(B174="","",(IF($B174&lt;&gt;0,"Exempt - Vacation Hours")))</f>
        <v>Exempt - Vacation Hours</v>
      </c>
      <c r="F174" s="40">
        <f t="shared" ca="1" si="996"/>
        <v>2017</v>
      </c>
      <c r="G174" s="40" t="str">
        <f t="shared" si="997"/>
        <v>004100</v>
      </c>
      <c r="H174" s="43">
        <f>IF(G174="","",($C174*'VACSICK EST'!C$50))</f>
        <v>6.7709652598618302</v>
      </c>
      <c r="I174" s="43">
        <f>IF(H174="","",($C174*'VACSICK EST'!D$50))</f>
        <v>7.2153493558487947</v>
      </c>
      <c r="J174" s="43">
        <f>IF(I174="","",($C174*'VACSICK EST'!E$50))</f>
        <v>7.6597334518357583</v>
      </c>
      <c r="K174" s="43">
        <f>IF(J174="","",($C174*'VACSICK EST'!F$50))</f>
        <v>11.136067941390674</v>
      </c>
      <c r="L174" s="43">
        <f>IF(K174="","",($C174*'VACSICK EST'!G$50))</f>
        <v>13.910868071414171</v>
      </c>
      <c r="M174" s="43">
        <f>IF(L174="","",($C174*'VACSICK EST'!H$50))</f>
        <v>15.71500166644036</v>
      </c>
      <c r="N174" s="43">
        <f>IF(M174="","",($C174*'VACSICK EST'!I$50))</f>
        <v>18.187488941830946</v>
      </c>
      <c r="O174" s="43">
        <f>IF(N174="","",($C174*'VACSICK EST'!J$50))</f>
        <v>12.312665358202384</v>
      </c>
      <c r="P174" s="43">
        <f>IF(O174="","",($C174*'VACSICK EST'!K$50))</f>
        <v>10.96305440001975</v>
      </c>
      <c r="Q174" s="43">
        <f>IF(P174="","",($C174*'VACSICK EST'!L$50))</f>
        <v>14.470199520229762</v>
      </c>
      <c r="R174" s="43">
        <f>IF(Q174="","",($C174*'VACSICK EST'!M$50))</f>
        <v>13.873210633946831</v>
      </c>
      <c r="S174" s="43">
        <f>IF(R174="","",($C174*'VACSICK EST'!N$50))</f>
        <v>27.785395398978739</v>
      </c>
    </row>
    <row r="175" spans="1:19" x14ac:dyDescent="0.25">
      <c r="A175" s="2" t="s">
        <v>62</v>
      </c>
      <c r="B175" s="9" t="s">
        <v>95</v>
      </c>
      <c r="C175" s="4">
        <v>40</v>
      </c>
      <c r="E175" s="10" t="str">
        <f t="shared" ref="E175" si="1179">IF(B175="","",(IF($B175&lt;&gt;0,"Exempt - Sick Time Hours")))</f>
        <v>Exempt - Sick Time Hours</v>
      </c>
      <c r="F175" s="40">
        <f t="shared" ca="1" si="996"/>
        <v>2017</v>
      </c>
      <c r="G175" s="40" t="str">
        <f t="shared" si="997"/>
        <v>004100</v>
      </c>
      <c r="H175" s="43">
        <f>IF(G175="","",($C175*'VACSICK EST'!C$30))</f>
        <v>5.0206297898724825</v>
      </c>
      <c r="I175" s="43">
        <f>IF(H175="","",($C175*'VACSICK EST'!D$30))</f>
        <v>4.3254628595396252</v>
      </c>
      <c r="J175" s="43">
        <f>IF(I175="","",($C175*'VACSICK EST'!E$30))</f>
        <v>3.9866328079765485</v>
      </c>
      <c r="K175" s="43">
        <f>IF(J175="","",($C175*'VACSICK EST'!F$30))</f>
        <v>3.5312729378188501</v>
      </c>
      <c r="L175" s="43">
        <f>IF(K175="","",($C175*'VACSICK EST'!G$30))</f>
        <v>2.9281992131045897</v>
      </c>
      <c r="M175" s="43">
        <f>IF(L175="","",($C175*'VACSICK EST'!H$30))</f>
        <v>2.7179349238407422</v>
      </c>
      <c r="N175" s="43">
        <f>IF(M175="","",($C175*'VACSICK EST'!I$30))</f>
        <v>2.9145220043493527</v>
      </c>
      <c r="O175" s="43">
        <f>IF(N175="","",($C175*'VACSICK EST'!J$30))</f>
        <v>3.1324455305161325</v>
      </c>
      <c r="P175" s="43">
        <f>IF(O175="","",($C175*'VACSICK EST'!K$30))</f>
        <v>2.8900853913733289</v>
      </c>
      <c r="Q175" s="43">
        <f>IF(P175="","",($C175*'VACSICK EST'!L$30))</f>
        <v>2.8559835508769371</v>
      </c>
      <c r="R175" s="43">
        <f>IF(Q175="","",($C175*'VACSICK EST'!M$30))</f>
        <v>2.6623142749027777</v>
      </c>
      <c r="S175" s="43">
        <f>IF(R175="","",($C175*'VACSICK EST'!N$30))</f>
        <v>3.0345167158286337</v>
      </c>
    </row>
    <row r="176" spans="1:19" x14ac:dyDescent="0.25">
      <c r="A176" s="2" t="s">
        <v>63</v>
      </c>
      <c r="B176" s="9" t="s">
        <v>93</v>
      </c>
      <c r="C176" s="4">
        <v>4</v>
      </c>
      <c r="E176" s="11" t="str">
        <f t="shared" ref="E176" si="1180">IF(B176="","",(IF($B176&lt;&gt;0,"Exempt - Headcount")))</f>
        <v>Exempt - Headcount</v>
      </c>
      <c r="F176" s="40">
        <f t="shared" ca="1" si="996"/>
        <v>2017</v>
      </c>
      <c r="G176" s="40" t="str">
        <f t="shared" si="997"/>
        <v>004140</v>
      </c>
      <c r="H176" s="41">
        <f t="shared" ref="H176" si="1181">IF(G176="","",(IF($C176=0,0,$C176)))</f>
        <v>4</v>
      </c>
      <c r="I176" s="41">
        <f t="shared" ref="I176" si="1182">IF(H176="","",(IF($C176=0,0,$C176)))</f>
        <v>4</v>
      </c>
      <c r="J176" s="41">
        <f t="shared" ref="J176" si="1183">IF(I176="","",(IF($C176=0,0,$C176)))</f>
        <v>4</v>
      </c>
      <c r="K176" s="41">
        <f t="shared" ref="K176" si="1184">IF(J176="","",(IF($C176=0,0,$C176)))</f>
        <v>4</v>
      </c>
      <c r="L176" s="41">
        <f t="shared" ref="L176" si="1185">IF(K176="","",(IF($C176=0,0,$C176)))</f>
        <v>4</v>
      </c>
      <c r="M176" s="41">
        <f t="shared" ref="M176" si="1186">IF(L176="","",(IF($C176=0,0,$C176)))</f>
        <v>4</v>
      </c>
      <c r="N176" s="41">
        <f t="shared" ref="N176" si="1187">IF(M176="","",(IF($C176=0,0,$C176)))</f>
        <v>4</v>
      </c>
      <c r="O176" s="41">
        <f t="shared" ref="O176" si="1188">IF(N176="","",(IF($C176=0,0,$C176)))</f>
        <v>4</v>
      </c>
      <c r="P176" s="41">
        <f t="shared" ref="P176" si="1189">IF(O176="","",(IF($C176=0,0,$C176)))</f>
        <v>4</v>
      </c>
      <c r="Q176" s="41">
        <f t="shared" ref="Q176" si="1190">IF(P176="","",(IF($C176=0,0,$C176)))</f>
        <v>4</v>
      </c>
      <c r="R176" s="41">
        <f t="shared" ref="R176" si="1191">IF(Q176="","",(IF($C176=0,0,$C176)))</f>
        <v>4</v>
      </c>
      <c r="S176" s="41">
        <f t="shared" ref="S176" si="1192">IF(R176="","",(IF($C176=0,0,$C176)))</f>
        <v>4</v>
      </c>
    </row>
    <row r="177" spans="1:19" x14ac:dyDescent="0.25">
      <c r="A177" s="2" t="s">
        <v>63</v>
      </c>
      <c r="B177" s="6" t="s">
        <v>92</v>
      </c>
      <c r="C177" s="4">
        <v>50.457452000000004</v>
      </c>
      <c r="E177" s="10" t="str">
        <f t="shared" ref="E177" si="1193">IF(B177="","",(IF($B177&lt;&gt;0,"Exempt - Avg Hourly Rate")))</f>
        <v>Exempt - Avg Hourly Rate</v>
      </c>
      <c r="F177" s="40">
        <f t="shared" ca="1" si="996"/>
        <v>2017</v>
      </c>
      <c r="G177" s="40" t="str">
        <f t="shared" si="997"/>
        <v>004140</v>
      </c>
      <c r="H177" s="42">
        <f t="shared" ref="H177" si="1194">IF(G177="","",(IF(C177=0,0,C177)*$G$4*$H$4*$I$4*$J$4))</f>
        <v>51.971175560000006</v>
      </c>
      <c r="I177" s="42">
        <f t="shared" ref="I177" si="1195">IF(H177="","",(+H177))</f>
        <v>51.971175560000006</v>
      </c>
      <c r="J177" s="42">
        <f t="shared" ref="J177" si="1196">IF(I177="","",(+I177*$J$6))</f>
        <v>53.530310826800005</v>
      </c>
      <c r="K177" s="42">
        <f t="shared" ref="K177" si="1197">IF(J177="","",+J177)</f>
        <v>53.530310826800005</v>
      </c>
      <c r="L177" s="42">
        <f t="shared" ref="L177" si="1198">IF(K177="","",+K177)</f>
        <v>53.530310826800005</v>
      </c>
      <c r="M177" s="42">
        <f t="shared" ref="M177" si="1199">IF(L177="","",+L177)</f>
        <v>53.530310826800005</v>
      </c>
      <c r="N177" s="42">
        <f t="shared" ref="N177" si="1200">IF(M177="","",+M177)</f>
        <v>53.530310826800005</v>
      </c>
      <c r="O177" s="42">
        <f t="shared" ref="O177" si="1201">IF(N177="","",+N177)</f>
        <v>53.530310826800005</v>
      </c>
      <c r="P177" s="42">
        <f t="shared" ref="P177" si="1202">IF(O177="","",+O177)</f>
        <v>53.530310826800005</v>
      </c>
      <c r="Q177" s="42">
        <f t="shared" ref="Q177" si="1203">IF(P177="","",+P177)</f>
        <v>53.530310826800005</v>
      </c>
      <c r="R177" s="42">
        <f t="shared" ref="R177" si="1204">IF(Q177="","",+Q177)</f>
        <v>53.530310826800005</v>
      </c>
      <c r="S177" s="42">
        <f t="shared" ref="S177" si="1205">IF(R177="","",+R177)</f>
        <v>53.530310826800005</v>
      </c>
    </row>
    <row r="178" spans="1:19" x14ac:dyDescent="0.25">
      <c r="A178" s="2" t="s">
        <v>63</v>
      </c>
      <c r="B178" s="9" t="s">
        <v>127</v>
      </c>
      <c r="C178" s="4">
        <v>680</v>
      </c>
      <c r="E178" s="10" t="str">
        <f t="shared" ref="E178" si="1206">IF(B178="","",(IF($B178&lt;&gt;0,"Exempt - Vacation Hours")))</f>
        <v>Exempt - Vacation Hours</v>
      </c>
      <c r="F178" s="40">
        <f t="shared" ca="1" si="996"/>
        <v>2017</v>
      </c>
      <c r="G178" s="40" t="str">
        <f t="shared" si="997"/>
        <v>004140</v>
      </c>
      <c r="H178" s="43">
        <f>IF(G178="","",($C178*'VACSICK EST'!C$50))</f>
        <v>28.776602354412777</v>
      </c>
      <c r="I178" s="43">
        <f>IF(H178="","",($C178*'VACSICK EST'!D$50))</f>
        <v>30.665234762357379</v>
      </c>
      <c r="J178" s="43">
        <f>IF(I178="","",($C178*'VACSICK EST'!E$50))</f>
        <v>32.55386717030197</v>
      </c>
      <c r="K178" s="43">
        <f>IF(J178="","",($C178*'VACSICK EST'!F$50))</f>
        <v>47.328288750910367</v>
      </c>
      <c r="L178" s="43">
        <f>IF(K178="","",($C178*'VACSICK EST'!G$50))</f>
        <v>59.121189303510228</v>
      </c>
      <c r="M178" s="43">
        <f>IF(L178="","",($C178*'VACSICK EST'!H$50))</f>
        <v>66.788757082371532</v>
      </c>
      <c r="N178" s="43">
        <f>IF(M178="","",($C178*'VACSICK EST'!I$50))</f>
        <v>77.29682800278151</v>
      </c>
      <c r="O178" s="43">
        <f>IF(N178="","",($C178*'VACSICK EST'!J$50))</f>
        <v>52.328827772360128</v>
      </c>
      <c r="P178" s="43">
        <f>IF(O178="","",($C178*'VACSICK EST'!K$50))</f>
        <v>46.592981200083933</v>
      </c>
      <c r="Q178" s="43">
        <f>IF(P178="","",($C178*'VACSICK EST'!L$50))</f>
        <v>61.498347960976496</v>
      </c>
      <c r="R178" s="43">
        <f>IF(Q178="","",($C178*'VACSICK EST'!M$50))</f>
        <v>58.961145194274032</v>
      </c>
      <c r="S178" s="43">
        <f>IF(R178="","",($C178*'VACSICK EST'!N$50))</f>
        <v>118.08793044565964</v>
      </c>
    </row>
    <row r="179" spans="1:19" x14ac:dyDescent="0.25">
      <c r="A179" s="2" t="s">
        <v>63</v>
      </c>
      <c r="B179" s="9" t="s">
        <v>95</v>
      </c>
      <c r="C179" s="4">
        <v>160</v>
      </c>
      <c r="E179" s="10" t="str">
        <f t="shared" ref="E179" si="1207">IF(B179="","",(IF($B179&lt;&gt;0,"Exempt - Sick Time Hours")))</f>
        <v>Exempt - Sick Time Hours</v>
      </c>
      <c r="F179" s="40">
        <f t="shared" ca="1" si="996"/>
        <v>2017</v>
      </c>
      <c r="G179" s="40" t="str">
        <f t="shared" si="997"/>
        <v>004140</v>
      </c>
      <c r="H179" s="43">
        <f>IF(G179="","",($C179*'VACSICK EST'!C$30))</f>
        <v>20.08251915948993</v>
      </c>
      <c r="I179" s="43">
        <f>IF(H179="","",($C179*'VACSICK EST'!D$30))</f>
        <v>17.301851438158501</v>
      </c>
      <c r="J179" s="43">
        <f>IF(I179="","",($C179*'VACSICK EST'!E$30))</f>
        <v>15.946531231906194</v>
      </c>
      <c r="K179" s="43">
        <f>IF(J179="","",($C179*'VACSICK EST'!F$30))</f>
        <v>14.1250917512754</v>
      </c>
      <c r="L179" s="43">
        <f>IF(K179="","",($C179*'VACSICK EST'!G$30))</f>
        <v>11.712796852418359</v>
      </c>
      <c r="M179" s="43">
        <f>IF(L179="","",($C179*'VACSICK EST'!H$30))</f>
        <v>10.871739695362969</v>
      </c>
      <c r="N179" s="43">
        <f>IF(M179="","",($C179*'VACSICK EST'!I$30))</f>
        <v>11.658088017397411</v>
      </c>
      <c r="O179" s="43">
        <f>IF(N179="","",($C179*'VACSICK EST'!J$30))</f>
        <v>12.52978212206453</v>
      </c>
      <c r="P179" s="43">
        <f>IF(O179="","",($C179*'VACSICK EST'!K$30))</f>
        <v>11.560341565493315</v>
      </c>
      <c r="Q179" s="43">
        <f>IF(P179="","",($C179*'VACSICK EST'!L$30))</f>
        <v>11.423934203507748</v>
      </c>
      <c r="R179" s="43">
        <f>IF(Q179="","",($C179*'VACSICK EST'!M$30))</f>
        <v>10.649257099611111</v>
      </c>
      <c r="S179" s="43">
        <f>IF(R179="","",($C179*'VACSICK EST'!N$30))</f>
        <v>12.138066863314535</v>
      </c>
    </row>
    <row r="180" spans="1:19" x14ac:dyDescent="0.25">
      <c r="A180" s="2" t="s">
        <v>64</v>
      </c>
      <c r="B180" s="9" t="s">
        <v>93</v>
      </c>
      <c r="C180" s="4">
        <v>4</v>
      </c>
      <c r="E180" s="11" t="str">
        <f t="shared" ref="E180" si="1208">IF(B180="","",(IF($B180&lt;&gt;0,"Exempt - Headcount")))</f>
        <v>Exempt - Headcount</v>
      </c>
      <c r="F180" s="40">
        <f t="shared" ca="1" si="996"/>
        <v>2017</v>
      </c>
      <c r="G180" s="40" t="str">
        <f t="shared" si="997"/>
        <v>004190</v>
      </c>
      <c r="H180" s="41">
        <f t="shared" ref="H180" si="1209">IF(G180="","",(IF($C180=0,0,$C180)))</f>
        <v>4</v>
      </c>
      <c r="I180" s="41">
        <f t="shared" ref="I180" si="1210">IF(H180="","",(IF($C180=0,0,$C180)))</f>
        <v>4</v>
      </c>
      <c r="J180" s="41">
        <f t="shared" ref="J180" si="1211">IF(I180="","",(IF($C180=0,0,$C180)))</f>
        <v>4</v>
      </c>
      <c r="K180" s="41">
        <f t="shared" ref="K180" si="1212">IF(J180="","",(IF($C180=0,0,$C180)))</f>
        <v>4</v>
      </c>
      <c r="L180" s="41">
        <f t="shared" ref="L180" si="1213">IF(K180="","",(IF($C180=0,0,$C180)))</f>
        <v>4</v>
      </c>
      <c r="M180" s="41">
        <f t="shared" ref="M180" si="1214">IF(L180="","",(IF($C180=0,0,$C180)))</f>
        <v>4</v>
      </c>
      <c r="N180" s="41">
        <f t="shared" ref="N180" si="1215">IF(M180="","",(IF($C180=0,0,$C180)))</f>
        <v>4</v>
      </c>
      <c r="O180" s="41">
        <f t="shared" ref="O180" si="1216">IF(N180="","",(IF($C180=0,0,$C180)))</f>
        <v>4</v>
      </c>
      <c r="P180" s="41">
        <f t="shared" ref="P180" si="1217">IF(O180="","",(IF($C180=0,0,$C180)))</f>
        <v>4</v>
      </c>
      <c r="Q180" s="41">
        <f t="shared" ref="Q180" si="1218">IF(P180="","",(IF($C180=0,0,$C180)))</f>
        <v>4</v>
      </c>
      <c r="R180" s="41">
        <f t="shared" ref="R180" si="1219">IF(Q180="","",(IF($C180=0,0,$C180)))</f>
        <v>4</v>
      </c>
      <c r="S180" s="41">
        <f t="shared" ref="S180" si="1220">IF(R180="","",(IF($C180=0,0,$C180)))</f>
        <v>4</v>
      </c>
    </row>
    <row r="181" spans="1:19" x14ac:dyDescent="0.25">
      <c r="A181" s="2" t="s">
        <v>64</v>
      </c>
      <c r="B181" s="6" t="s">
        <v>92</v>
      </c>
      <c r="C181" s="4">
        <v>49.621274250000006</v>
      </c>
      <c r="E181" s="10" t="str">
        <f t="shared" ref="E181" si="1221">IF(B181="","",(IF($B181&lt;&gt;0,"Exempt - Avg Hourly Rate")))</f>
        <v>Exempt - Avg Hourly Rate</v>
      </c>
      <c r="F181" s="40">
        <f t="shared" ca="1" si="996"/>
        <v>2017</v>
      </c>
      <c r="G181" s="40" t="str">
        <f t="shared" si="997"/>
        <v>004190</v>
      </c>
      <c r="H181" s="42">
        <f t="shared" ref="H181" si="1222">IF(G181="","",(IF(C181=0,0,C181)*$G$4*$H$4*$I$4*$J$4))</f>
        <v>51.109912477500011</v>
      </c>
      <c r="I181" s="42">
        <f t="shared" ref="I181" si="1223">IF(H181="","",(+H181))</f>
        <v>51.109912477500011</v>
      </c>
      <c r="J181" s="42">
        <f t="shared" ref="J181" si="1224">IF(I181="","",(+I181*$J$6))</f>
        <v>52.643209851825013</v>
      </c>
      <c r="K181" s="42">
        <f t="shared" ref="K181" si="1225">IF(J181="","",+J181)</f>
        <v>52.643209851825013</v>
      </c>
      <c r="L181" s="42">
        <f t="shared" ref="L181" si="1226">IF(K181="","",+K181)</f>
        <v>52.643209851825013</v>
      </c>
      <c r="M181" s="42">
        <f t="shared" ref="M181" si="1227">IF(L181="","",+L181)</f>
        <v>52.643209851825013</v>
      </c>
      <c r="N181" s="42">
        <f t="shared" ref="N181" si="1228">IF(M181="","",+M181)</f>
        <v>52.643209851825013</v>
      </c>
      <c r="O181" s="42">
        <f t="shared" ref="O181" si="1229">IF(N181="","",+N181)</f>
        <v>52.643209851825013</v>
      </c>
      <c r="P181" s="42">
        <f t="shared" ref="P181" si="1230">IF(O181="","",+O181)</f>
        <v>52.643209851825013</v>
      </c>
      <c r="Q181" s="42">
        <f t="shared" ref="Q181" si="1231">IF(P181="","",+P181)</f>
        <v>52.643209851825013</v>
      </c>
      <c r="R181" s="42">
        <f t="shared" ref="R181" si="1232">IF(Q181="","",+Q181)</f>
        <v>52.643209851825013</v>
      </c>
      <c r="S181" s="42">
        <f t="shared" ref="S181" si="1233">IF(R181="","",+R181)</f>
        <v>52.643209851825013</v>
      </c>
    </row>
    <row r="182" spans="1:19" x14ac:dyDescent="0.25">
      <c r="A182" s="2" t="s">
        <v>64</v>
      </c>
      <c r="B182" s="9" t="s">
        <v>127</v>
      </c>
      <c r="C182" s="4">
        <v>680</v>
      </c>
      <c r="E182" s="10" t="str">
        <f t="shared" ref="E182" si="1234">IF(B182="","",(IF($B182&lt;&gt;0,"Exempt - Vacation Hours")))</f>
        <v>Exempt - Vacation Hours</v>
      </c>
      <c r="F182" s="40">
        <f t="shared" ca="1" si="996"/>
        <v>2017</v>
      </c>
      <c r="G182" s="40" t="str">
        <f t="shared" si="997"/>
        <v>004190</v>
      </c>
      <c r="H182" s="43">
        <f>IF(G182="","",($C182*'VACSICK EST'!C$50))</f>
        <v>28.776602354412777</v>
      </c>
      <c r="I182" s="43">
        <f>IF(H182="","",($C182*'VACSICK EST'!D$50))</f>
        <v>30.665234762357379</v>
      </c>
      <c r="J182" s="43">
        <f>IF(I182="","",($C182*'VACSICK EST'!E$50))</f>
        <v>32.55386717030197</v>
      </c>
      <c r="K182" s="43">
        <f>IF(J182="","",($C182*'VACSICK EST'!F$50))</f>
        <v>47.328288750910367</v>
      </c>
      <c r="L182" s="43">
        <f>IF(K182="","",($C182*'VACSICK EST'!G$50))</f>
        <v>59.121189303510228</v>
      </c>
      <c r="M182" s="43">
        <f>IF(L182="","",($C182*'VACSICK EST'!H$50))</f>
        <v>66.788757082371532</v>
      </c>
      <c r="N182" s="43">
        <f>IF(M182="","",($C182*'VACSICK EST'!I$50))</f>
        <v>77.29682800278151</v>
      </c>
      <c r="O182" s="43">
        <f>IF(N182="","",($C182*'VACSICK EST'!J$50))</f>
        <v>52.328827772360128</v>
      </c>
      <c r="P182" s="43">
        <f>IF(O182="","",($C182*'VACSICK EST'!K$50))</f>
        <v>46.592981200083933</v>
      </c>
      <c r="Q182" s="43">
        <f>IF(P182="","",($C182*'VACSICK EST'!L$50))</f>
        <v>61.498347960976496</v>
      </c>
      <c r="R182" s="43">
        <f>IF(Q182="","",($C182*'VACSICK EST'!M$50))</f>
        <v>58.961145194274032</v>
      </c>
      <c r="S182" s="43">
        <f>IF(R182="","",($C182*'VACSICK EST'!N$50))</f>
        <v>118.08793044565964</v>
      </c>
    </row>
    <row r="183" spans="1:19" x14ac:dyDescent="0.25">
      <c r="A183" s="2" t="s">
        <v>64</v>
      </c>
      <c r="B183" s="9" t="s">
        <v>95</v>
      </c>
      <c r="C183" s="4">
        <v>160</v>
      </c>
      <c r="E183" s="10" t="str">
        <f t="shared" ref="E183" si="1235">IF(B183="","",(IF($B183&lt;&gt;0,"Exempt - Sick Time Hours")))</f>
        <v>Exempt - Sick Time Hours</v>
      </c>
      <c r="F183" s="40">
        <f t="shared" ca="1" si="996"/>
        <v>2017</v>
      </c>
      <c r="G183" s="40" t="str">
        <f t="shared" si="997"/>
        <v>004190</v>
      </c>
      <c r="H183" s="43">
        <f>IF(G183="","",($C183*'VACSICK EST'!C$30))</f>
        <v>20.08251915948993</v>
      </c>
      <c r="I183" s="43">
        <f>IF(H183="","",($C183*'VACSICK EST'!D$30))</f>
        <v>17.301851438158501</v>
      </c>
      <c r="J183" s="43">
        <f>IF(I183="","",($C183*'VACSICK EST'!E$30))</f>
        <v>15.946531231906194</v>
      </c>
      <c r="K183" s="43">
        <f>IF(J183="","",($C183*'VACSICK EST'!F$30))</f>
        <v>14.1250917512754</v>
      </c>
      <c r="L183" s="43">
        <f>IF(K183="","",($C183*'VACSICK EST'!G$30))</f>
        <v>11.712796852418359</v>
      </c>
      <c r="M183" s="43">
        <f>IF(L183="","",($C183*'VACSICK EST'!H$30))</f>
        <v>10.871739695362969</v>
      </c>
      <c r="N183" s="43">
        <f>IF(M183="","",($C183*'VACSICK EST'!I$30))</f>
        <v>11.658088017397411</v>
      </c>
      <c r="O183" s="43">
        <f>IF(N183="","",($C183*'VACSICK EST'!J$30))</f>
        <v>12.52978212206453</v>
      </c>
      <c r="P183" s="43">
        <f>IF(O183="","",($C183*'VACSICK EST'!K$30))</f>
        <v>11.560341565493315</v>
      </c>
      <c r="Q183" s="43">
        <f>IF(P183="","",($C183*'VACSICK EST'!L$30))</f>
        <v>11.423934203507748</v>
      </c>
      <c r="R183" s="43">
        <f>IF(Q183="","",($C183*'VACSICK EST'!M$30))</f>
        <v>10.649257099611111</v>
      </c>
      <c r="S183" s="43">
        <f>IF(R183="","",($C183*'VACSICK EST'!N$30))</f>
        <v>12.138066863314535</v>
      </c>
    </row>
    <row r="184" spans="1:19" x14ac:dyDescent="0.25">
      <c r="A184" s="2" t="s">
        <v>65</v>
      </c>
      <c r="B184" s="9" t="s">
        <v>93</v>
      </c>
      <c r="C184" s="4">
        <v>1</v>
      </c>
      <c r="E184" s="11" t="str">
        <f t="shared" ref="E184" si="1236">IF(B184="","",(IF($B184&lt;&gt;0,"Exempt - Headcount")))</f>
        <v>Exempt - Headcount</v>
      </c>
      <c r="F184" s="40">
        <f t="shared" ca="1" si="996"/>
        <v>2017</v>
      </c>
      <c r="G184" s="40" t="str">
        <f t="shared" si="997"/>
        <v>004210</v>
      </c>
      <c r="H184" s="41">
        <f t="shared" ref="H184" si="1237">IF(G184="","",(IF($C184=0,0,$C184)))</f>
        <v>1</v>
      </c>
      <c r="I184" s="41">
        <f t="shared" ref="I184" si="1238">IF(H184="","",(IF($C184=0,0,$C184)))</f>
        <v>1</v>
      </c>
      <c r="J184" s="41">
        <f t="shared" ref="J184" si="1239">IF(I184="","",(IF($C184=0,0,$C184)))</f>
        <v>1</v>
      </c>
      <c r="K184" s="41">
        <f t="shared" ref="K184" si="1240">IF(J184="","",(IF($C184=0,0,$C184)))</f>
        <v>1</v>
      </c>
      <c r="L184" s="41">
        <f t="shared" ref="L184" si="1241">IF(K184="","",(IF($C184=0,0,$C184)))</f>
        <v>1</v>
      </c>
      <c r="M184" s="41">
        <f t="shared" ref="M184" si="1242">IF(L184="","",(IF($C184=0,0,$C184)))</f>
        <v>1</v>
      </c>
      <c r="N184" s="41">
        <f t="shared" ref="N184" si="1243">IF(M184="","",(IF($C184=0,0,$C184)))</f>
        <v>1</v>
      </c>
      <c r="O184" s="41">
        <f t="shared" ref="O184" si="1244">IF(N184="","",(IF($C184=0,0,$C184)))</f>
        <v>1</v>
      </c>
      <c r="P184" s="41">
        <f t="shared" ref="P184" si="1245">IF(O184="","",(IF($C184=0,0,$C184)))</f>
        <v>1</v>
      </c>
      <c r="Q184" s="41">
        <f t="shared" ref="Q184" si="1246">IF(P184="","",(IF($C184=0,0,$C184)))</f>
        <v>1</v>
      </c>
      <c r="R184" s="41">
        <f t="shared" ref="R184" si="1247">IF(Q184="","",(IF($C184=0,0,$C184)))</f>
        <v>1</v>
      </c>
      <c r="S184" s="41">
        <f t="shared" ref="S184" si="1248">IF(R184="","",(IF($C184=0,0,$C184)))</f>
        <v>1</v>
      </c>
    </row>
    <row r="185" spans="1:19" x14ac:dyDescent="0.25">
      <c r="A185" s="2" t="s">
        <v>65</v>
      </c>
      <c r="B185" s="6" t="s">
        <v>92</v>
      </c>
      <c r="C185" s="4">
        <v>44.927404000000003</v>
      </c>
      <c r="E185" s="10" t="str">
        <f t="shared" ref="E185" si="1249">IF(B185="","",(IF($B185&lt;&gt;0,"Exempt - Avg Hourly Rate")))</f>
        <v>Exempt - Avg Hourly Rate</v>
      </c>
      <c r="F185" s="40">
        <f t="shared" ca="1" si="996"/>
        <v>2017</v>
      </c>
      <c r="G185" s="40" t="str">
        <f t="shared" si="997"/>
        <v>004210</v>
      </c>
      <c r="H185" s="42">
        <f t="shared" ref="H185" si="1250">IF(G185="","",(IF(C185=0,0,C185)*$G$4*$H$4*$I$4*$J$4))</f>
        <v>46.275226120000006</v>
      </c>
      <c r="I185" s="42">
        <f t="shared" ref="I185" si="1251">IF(H185="","",(+H185))</f>
        <v>46.275226120000006</v>
      </c>
      <c r="J185" s="42">
        <f t="shared" ref="J185" si="1252">IF(I185="","",(+I185*$J$6))</f>
        <v>47.663482903600006</v>
      </c>
      <c r="K185" s="42">
        <f t="shared" ref="K185" si="1253">IF(J185="","",+J185)</f>
        <v>47.663482903600006</v>
      </c>
      <c r="L185" s="42">
        <f t="shared" ref="L185" si="1254">IF(K185="","",+K185)</f>
        <v>47.663482903600006</v>
      </c>
      <c r="M185" s="42">
        <f t="shared" ref="M185" si="1255">IF(L185="","",+L185)</f>
        <v>47.663482903600006</v>
      </c>
      <c r="N185" s="42">
        <f t="shared" ref="N185" si="1256">IF(M185="","",+M185)</f>
        <v>47.663482903600006</v>
      </c>
      <c r="O185" s="42">
        <f t="shared" ref="O185" si="1257">IF(N185="","",+N185)</f>
        <v>47.663482903600006</v>
      </c>
      <c r="P185" s="42">
        <f t="shared" ref="P185" si="1258">IF(O185="","",+O185)</f>
        <v>47.663482903600006</v>
      </c>
      <c r="Q185" s="42">
        <f t="shared" ref="Q185" si="1259">IF(P185="","",+P185)</f>
        <v>47.663482903600006</v>
      </c>
      <c r="R185" s="42">
        <f t="shared" ref="R185" si="1260">IF(Q185="","",+Q185)</f>
        <v>47.663482903600006</v>
      </c>
      <c r="S185" s="42">
        <f t="shared" ref="S185" si="1261">IF(R185="","",+R185)</f>
        <v>47.663482903600006</v>
      </c>
    </row>
    <row r="186" spans="1:19" x14ac:dyDescent="0.25">
      <c r="A186" s="2" t="s">
        <v>65</v>
      </c>
      <c r="B186" s="9" t="s">
        <v>127</v>
      </c>
      <c r="C186" s="4">
        <v>200</v>
      </c>
      <c r="E186" s="10" t="str">
        <f t="shared" ref="E186" si="1262">IF(B186="","",(IF($B186&lt;&gt;0,"Exempt - Vacation Hours")))</f>
        <v>Exempt - Vacation Hours</v>
      </c>
      <c r="F186" s="40">
        <f t="shared" ca="1" si="996"/>
        <v>2017</v>
      </c>
      <c r="G186" s="40" t="str">
        <f t="shared" si="997"/>
        <v>004210</v>
      </c>
      <c r="H186" s="43">
        <f>IF(G186="","",($C186*'VACSICK EST'!C$50))</f>
        <v>8.4637065748272864</v>
      </c>
      <c r="I186" s="43">
        <f>IF(H186="","",($C186*'VACSICK EST'!D$50))</f>
        <v>9.019186694810994</v>
      </c>
      <c r="J186" s="43">
        <f>IF(I186="","",($C186*'VACSICK EST'!E$50))</f>
        <v>9.5746668147946981</v>
      </c>
      <c r="K186" s="43">
        <f>IF(J186="","",($C186*'VACSICK EST'!F$50))</f>
        <v>13.920084926738344</v>
      </c>
      <c r="L186" s="43">
        <f>IF(K186="","",($C186*'VACSICK EST'!G$50))</f>
        <v>17.388585089267714</v>
      </c>
      <c r="M186" s="43">
        <f>IF(L186="","",($C186*'VACSICK EST'!H$50))</f>
        <v>19.643752083050451</v>
      </c>
      <c r="N186" s="43">
        <f>IF(M186="","",($C186*'VACSICK EST'!I$50))</f>
        <v>22.73436117728868</v>
      </c>
      <c r="O186" s="43">
        <f>IF(N186="","",($C186*'VACSICK EST'!J$50))</f>
        <v>15.390831697752979</v>
      </c>
      <c r="P186" s="43">
        <f>IF(O186="","",($C186*'VACSICK EST'!K$50))</f>
        <v>13.703818000024686</v>
      </c>
      <c r="Q186" s="43">
        <f>IF(P186="","",($C186*'VACSICK EST'!L$50))</f>
        <v>18.087749400287205</v>
      </c>
      <c r="R186" s="43">
        <f>IF(Q186="","",($C186*'VACSICK EST'!M$50))</f>
        <v>17.34151329243354</v>
      </c>
      <c r="S186" s="43">
        <f>IF(R186="","",($C186*'VACSICK EST'!N$50))</f>
        <v>34.731744248723423</v>
      </c>
    </row>
    <row r="187" spans="1:19" x14ac:dyDescent="0.25">
      <c r="A187" s="2" t="s">
        <v>65</v>
      </c>
      <c r="B187" s="9" t="s">
        <v>95</v>
      </c>
      <c r="C187" s="4">
        <v>40</v>
      </c>
      <c r="E187" s="10" t="str">
        <f t="shared" ref="E187" si="1263">IF(B187="","",(IF($B187&lt;&gt;0,"Exempt - Sick Time Hours")))</f>
        <v>Exempt - Sick Time Hours</v>
      </c>
      <c r="F187" s="40">
        <f t="shared" ca="1" si="996"/>
        <v>2017</v>
      </c>
      <c r="G187" s="40" t="str">
        <f t="shared" si="997"/>
        <v>004210</v>
      </c>
      <c r="H187" s="43">
        <f>IF(G187="","",($C187*'VACSICK EST'!C$30))</f>
        <v>5.0206297898724825</v>
      </c>
      <c r="I187" s="43">
        <f>IF(H187="","",($C187*'VACSICK EST'!D$30))</f>
        <v>4.3254628595396252</v>
      </c>
      <c r="J187" s="43">
        <f>IF(I187="","",($C187*'VACSICK EST'!E$30))</f>
        <v>3.9866328079765485</v>
      </c>
      <c r="K187" s="43">
        <f>IF(J187="","",($C187*'VACSICK EST'!F$30))</f>
        <v>3.5312729378188501</v>
      </c>
      <c r="L187" s="43">
        <f>IF(K187="","",($C187*'VACSICK EST'!G$30))</f>
        <v>2.9281992131045897</v>
      </c>
      <c r="M187" s="43">
        <f>IF(L187="","",($C187*'VACSICK EST'!H$30))</f>
        <v>2.7179349238407422</v>
      </c>
      <c r="N187" s="43">
        <f>IF(M187="","",($C187*'VACSICK EST'!I$30))</f>
        <v>2.9145220043493527</v>
      </c>
      <c r="O187" s="43">
        <f>IF(N187="","",($C187*'VACSICK EST'!J$30))</f>
        <v>3.1324455305161325</v>
      </c>
      <c r="P187" s="43">
        <f>IF(O187="","",($C187*'VACSICK EST'!K$30))</f>
        <v>2.8900853913733289</v>
      </c>
      <c r="Q187" s="43">
        <f>IF(P187="","",($C187*'VACSICK EST'!L$30))</f>
        <v>2.8559835508769371</v>
      </c>
      <c r="R187" s="43">
        <f>IF(Q187="","",($C187*'VACSICK EST'!M$30))</f>
        <v>2.6623142749027777</v>
      </c>
      <c r="S187" s="43">
        <f>IF(R187="","",($C187*'VACSICK EST'!N$30))</f>
        <v>3.0345167158286337</v>
      </c>
    </row>
    <row r="188" spans="1:19" x14ac:dyDescent="0.25">
      <c r="A188" s="2" t="s">
        <v>67</v>
      </c>
      <c r="B188" s="9" t="s">
        <v>93</v>
      </c>
      <c r="C188" s="4">
        <v>1</v>
      </c>
      <c r="E188" s="11" t="str">
        <f t="shared" ref="E188" si="1264">IF(B188="","",(IF($B188&lt;&gt;0,"Exempt - Headcount")))</f>
        <v>Exempt - Headcount</v>
      </c>
      <c r="F188" s="40">
        <f t="shared" ca="1" si="996"/>
        <v>2017</v>
      </c>
      <c r="G188" s="40" t="str">
        <f t="shared" si="997"/>
        <v>004270</v>
      </c>
      <c r="H188" s="41">
        <f t="shared" ref="H188" si="1265">IF(G188="","",(IF($C188=0,0,$C188)))</f>
        <v>1</v>
      </c>
      <c r="I188" s="41">
        <f t="shared" ref="I188" si="1266">IF(H188="","",(IF($C188=0,0,$C188)))</f>
        <v>1</v>
      </c>
      <c r="J188" s="41">
        <f t="shared" ref="J188" si="1267">IF(I188="","",(IF($C188=0,0,$C188)))</f>
        <v>1</v>
      </c>
      <c r="K188" s="41">
        <f t="shared" ref="K188" si="1268">IF(J188="","",(IF($C188=0,0,$C188)))</f>
        <v>1</v>
      </c>
      <c r="L188" s="41">
        <f t="shared" ref="L188" si="1269">IF(K188="","",(IF($C188=0,0,$C188)))</f>
        <v>1</v>
      </c>
      <c r="M188" s="41">
        <f t="shared" ref="M188" si="1270">IF(L188="","",(IF($C188=0,0,$C188)))</f>
        <v>1</v>
      </c>
      <c r="N188" s="41">
        <f t="shared" ref="N188" si="1271">IF(M188="","",(IF($C188=0,0,$C188)))</f>
        <v>1</v>
      </c>
      <c r="O188" s="41">
        <f t="shared" ref="O188" si="1272">IF(N188="","",(IF($C188=0,0,$C188)))</f>
        <v>1</v>
      </c>
      <c r="P188" s="41">
        <f t="shared" ref="P188" si="1273">IF(O188="","",(IF($C188=0,0,$C188)))</f>
        <v>1</v>
      </c>
      <c r="Q188" s="41">
        <f t="shared" ref="Q188" si="1274">IF(P188="","",(IF($C188=0,0,$C188)))</f>
        <v>1</v>
      </c>
      <c r="R188" s="41">
        <f t="shared" ref="R188" si="1275">IF(Q188="","",(IF($C188=0,0,$C188)))</f>
        <v>1</v>
      </c>
      <c r="S188" s="41">
        <f t="shared" ref="S188" si="1276">IF(R188="","",(IF($C188=0,0,$C188)))</f>
        <v>1</v>
      </c>
    </row>
    <row r="189" spans="1:19" x14ac:dyDescent="0.25">
      <c r="A189" s="2" t="s">
        <v>67</v>
      </c>
      <c r="B189" s="6" t="s">
        <v>92</v>
      </c>
      <c r="C189" s="4">
        <v>45.144230999999998</v>
      </c>
      <c r="E189" s="10" t="str">
        <f t="shared" ref="E189" si="1277">IF(B189="","",(IF($B189&lt;&gt;0,"Exempt - Avg Hourly Rate")))</f>
        <v>Exempt - Avg Hourly Rate</v>
      </c>
      <c r="F189" s="40">
        <f t="shared" ca="1" si="996"/>
        <v>2017</v>
      </c>
      <c r="G189" s="40" t="str">
        <f t="shared" si="997"/>
        <v>004270</v>
      </c>
      <c r="H189" s="42">
        <f t="shared" ref="H189" si="1278">IF(G189="","",(IF(C189=0,0,C189)*$G$4*$H$4*$I$4*$J$4))</f>
        <v>46.498557929999997</v>
      </c>
      <c r="I189" s="42">
        <f t="shared" ref="I189" si="1279">IF(H189="","",(+H189))</f>
        <v>46.498557929999997</v>
      </c>
      <c r="J189" s="42">
        <f t="shared" ref="J189" si="1280">IF(I189="","",(+I189*$J$6))</f>
        <v>47.8935146679</v>
      </c>
      <c r="K189" s="42">
        <f t="shared" ref="K189" si="1281">IF(J189="","",+J189)</f>
        <v>47.8935146679</v>
      </c>
      <c r="L189" s="42">
        <f t="shared" ref="L189" si="1282">IF(K189="","",+K189)</f>
        <v>47.8935146679</v>
      </c>
      <c r="M189" s="42">
        <f t="shared" ref="M189" si="1283">IF(L189="","",+L189)</f>
        <v>47.8935146679</v>
      </c>
      <c r="N189" s="42">
        <f t="shared" ref="N189" si="1284">IF(M189="","",+M189)</f>
        <v>47.8935146679</v>
      </c>
      <c r="O189" s="42">
        <f t="shared" ref="O189" si="1285">IF(N189="","",+N189)</f>
        <v>47.8935146679</v>
      </c>
      <c r="P189" s="42">
        <f t="shared" ref="P189" si="1286">IF(O189="","",+O189)</f>
        <v>47.8935146679</v>
      </c>
      <c r="Q189" s="42">
        <f t="shared" ref="Q189" si="1287">IF(P189="","",+P189)</f>
        <v>47.8935146679</v>
      </c>
      <c r="R189" s="42">
        <f t="shared" ref="R189" si="1288">IF(Q189="","",+Q189)</f>
        <v>47.8935146679</v>
      </c>
      <c r="S189" s="42">
        <f t="shared" ref="S189" si="1289">IF(R189="","",+R189)</f>
        <v>47.8935146679</v>
      </c>
    </row>
    <row r="190" spans="1:19" x14ac:dyDescent="0.25">
      <c r="A190" s="2" t="s">
        <v>67</v>
      </c>
      <c r="B190" s="9" t="s">
        <v>127</v>
      </c>
      <c r="C190" s="4">
        <v>200</v>
      </c>
      <c r="E190" s="10" t="str">
        <f t="shared" ref="E190" si="1290">IF(B190="","",(IF($B190&lt;&gt;0,"Exempt - Vacation Hours")))</f>
        <v>Exempt - Vacation Hours</v>
      </c>
      <c r="F190" s="40">
        <f t="shared" ca="1" si="996"/>
        <v>2017</v>
      </c>
      <c r="G190" s="40" t="str">
        <f t="shared" si="997"/>
        <v>004270</v>
      </c>
      <c r="H190" s="43">
        <f>IF(G190="","",($C190*'VACSICK EST'!C$50))</f>
        <v>8.4637065748272864</v>
      </c>
      <c r="I190" s="43">
        <f>IF(H190="","",($C190*'VACSICK EST'!D$50))</f>
        <v>9.019186694810994</v>
      </c>
      <c r="J190" s="43">
        <f>IF(I190="","",($C190*'VACSICK EST'!E$50))</f>
        <v>9.5746668147946981</v>
      </c>
      <c r="K190" s="43">
        <f>IF(J190="","",($C190*'VACSICK EST'!F$50))</f>
        <v>13.920084926738344</v>
      </c>
      <c r="L190" s="43">
        <f>IF(K190="","",($C190*'VACSICK EST'!G$50))</f>
        <v>17.388585089267714</v>
      </c>
      <c r="M190" s="43">
        <f>IF(L190="","",($C190*'VACSICK EST'!H$50))</f>
        <v>19.643752083050451</v>
      </c>
      <c r="N190" s="43">
        <f>IF(M190="","",($C190*'VACSICK EST'!I$50))</f>
        <v>22.73436117728868</v>
      </c>
      <c r="O190" s="43">
        <f>IF(N190="","",($C190*'VACSICK EST'!J$50))</f>
        <v>15.390831697752979</v>
      </c>
      <c r="P190" s="43">
        <f>IF(O190="","",($C190*'VACSICK EST'!K$50))</f>
        <v>13.703818000024686</v>
      </c>
      <c r="Q190" s="43">
        <f>IF(P190="","",($C190*'VACSICK EST'!L$50))</f>
        <v>18.087749400287205</v>
      </c>
      <c r="R190" s="43">
        <f>IF(Q190="","",($C190*'VACSICK EST'!M$50))</f>
        <v>17.34151329243354</v>
      </c>
      <c r="S190" s="43">
        <f>IF(R190="","",($C190*'VACSICK EST'!N$50))</f>
        <v>34.731744248723423</v>
      </c>
    </row>
    <row r="191" spans="1:19" x14ac:dyDescent="0.25">
      <c r="A191" s="2" t="s">
        <v>67</v>
      </c>
      <c r="B191" s="9" t="s">
        <v>95</v>
      </c>
      <c r="C191" s="4">
        <v>40</v>
      </c>
      <c r="E191" s="10" t="str">
        <f t="shared" ref="E191" si="1291">IF(B191="","",(IF($B191&lt;&gt;0,"Exempt - Sick Time Hours")))</f>
        <v>Exempt - Sick Time Hours</v>
      </c>
      <c r="F191" s="40">
        <f t="shared" ca="1" si="996"/>
        <v>2017</v>
      </c>
      <c r="G191" s="40" t="str">
        <f t="shared" si="997"/>
        <v>004270</v>
      </c>
      <c r="H191" s="43">
        <f>IF(G191="","",($C191*'VACSICK EST'!C$30))</f>
        <v>5.0206297898724825</v>
      </c>
      <c r="I191" s="43">
        <f>IF(H191="","",($C191*'VACSICK EST'!D$30))</f>
        <v>4.3254628595396252</v>
      </c>
      <c r="J191" s="43">
        <f>IF(I191="","",($C191*'VACSICK EST'!E$30))</f>
        <v>3.9866328079765485</v>
      </c>
      <c r="K191" s="43">
        <f>IF(J191="","",($C191*'VACSICK EST'!F$30))</f>
        <v>3.5312729378188501</v>
      </c>
      <c r="L191" s="43">
        <f>IF(K191="","",($C191*'VACSICK EST'!G$30))</f>
        <v>2.9281992131045897</v>
      </c>
      <c r="M191" s="43">
        <f>IF(L191="","",($C191*'VACSICK EST'!H$30))</f>
        <v>2.7179349238407422</v>
      </c>
      <c r="N191" s="43">
        <f>IF(M191="","",($C191*'VACSICK EST'!I$30))</f>
        <v>2.9145220043493527</v>
      </c>
      <c r="O191" s="43">
        <f>IF(N191="","",($C191*'VACSICK EST'!J$30))</f>
        <v>3.1324455305161325</v>
      </c>
      <c r="P191" s="43">
        <f>IF(O191="","",($C191*'VACSICK EST'!K$30))</f>
        <v>2.8900853913733289</v>
      </c>
      <c r="Q191" s="43">
        <f>IF(P191="","",($C191*'VACSICK EST'!L$30))</f>
        <v>2.8559835508769371</v>
      </c>
      <c r="R191" s="43">
        <f>IF(Q191="","",($C191*'VACSICK EST'!M$30))</f>
        <v>2.6623142749027777</v>
      </c>
      <c r="S191" s="43">
        <f>IF(R191="","",($C191*'VACSICK EST'!N$30))</f>
        <v>3.0345167158286337</v>
      </c>
    </row>
    <row r="192" spans="1:19" x14ac:dyDescent="0.25">
      <c r="A192" s="2" t="s">
        <v>68</v>
      </c>
      <c r="B192" s="9" t="s">
        <v>93</v>
      </c>
      <c r="C192" s="4">
        <v>1</v>
      </c>
      <c r="E192" s="11" t="str">
        <f t="shared" ref="E192" si="1292">IF(B192="","",(IF($B192&lt;&gt;0,"Exempt - Headcount")))</f>
        <v>Exempt - Headcount</v>
      </c>
      <c r="F192" s="40">
        <f t="shared" ca="1" si="996"/>
        <v>2017</v>
      </c>
      <c r="G192" s="40" t="str">
        <f t="shared" si="997"/>
        <v>004280</v>
      </c>
      <c r="H192" s="41">
        <f t="shared" ref="H192" si="1293">IF(G192="","",(IF($C192=0,0,$C192)))</f>
        <v>1</v>
      </c>
      <c r="I192" s="41">
        <f t="shared" ref="I192" si="1294">IF(H192="","",(IF($C192=0,0,$C192)))</f>
        <v>1</v>
      </c>
      <c r="J192" s="41">
        <f t="shared" ref="J192" si="1295">IF(I192="","",(IF($C192=0,0,$C192)))</f>
        <v>1</v>
      </c>
      <c r="K192" s="41">
        <f t="shared" ref="K192" si="1296">IF(J192="","",(IF($C192=0,0,$C192)))</f>
        <v>1</v>
      </c>
      <c r="L192" s="41">
        <f t="shared" ref="L192" si="1297">IF(K192="","",(IF($C192=0,0,$C192)))</f>
        <v>1</v>
      </c>
      <c r="M192" s="41">
        <f t="shared" ref="M192" si="1298">IF(L192="","",(IF($C192=0,0,$C192)))</f>
        <v>1</v>
      </c>
      <c r="N192" s="41">
        <f t="shared" ref="N192" si="1299">IF(M192="","",(IF($C192=0,0,$C192)))</f>
        <v>1</v>
      </c>
      <c r="O192" s="41">
        <f t="shared" ref="O192" si="1300">IF(N192="","",(IF($C192=0,0,$C192)))</f>
        <v>1</v>
      </c>
      <c r="P192" s="41">
        <f t="shared" ref="P192" si="1301">IF(O192="","",(IF($C192=0,0,$C192)))</f>
        <v>1</v>
      </c>
      <c r="Q192" s="41">
        <f t="shared" ref="Q192" si="1302">IF(P192="","",(IF($C192=0,0,$C192)))</f>
        <v>1</v>
      </c>
      <c r="R192" s="41">
        <f t="shared" ref="R192" si="1303">IF(Q192="","",(IF($C192=0,0,$C192)))</f>
        <v>1</v>
      </c>
      <c r="S192" s="41">
        <f t="shared" ref="S192" si="1304">IF(R192="","",(IF($C192=0,0,$C192)))</f>
        <v>1</v>
      </c>
    </row>
    <row r="193" spans="1:19" x14ac:dyDescent="0.25">
      <c r="A193" s="2" t="s">
        <v>68</v>
      </c>
      <c r="B193" s="6" t="s">
        <v>92</v>
      </c>
      <c r="C193" s="4">
        <v>43.087018999999998</v>
      </c>
      <c r="E193" s="10" t="str">
        <f t="shared" ref="E193" si="1305">IF(B193="","",(IF($B193&lt;&gt;0,"Exempt - Avg Hourly Rate")))</f>
        <v>Exempt - Avg Hourly Rate</v>
      </c>
      <c r="F193" s="40">
        <f t="shared" ca="1" si="996"/>
        <v>2017</v>
      </c>
      <c r="G193" s="40" t="str">
        <f t="shared" si="997"/>
        <v>004280</v>
      </c>
      <c r="H193" s="42">
        <f t="shared" ref="H193" si="1306">IF(G193="","",(IF(C193=0,0,C193)*$G$4*$H$4*$I$4*$J$4))</f>
        <v>44.379629569999999</v>
      </c>
      <c r="I193" s="42">
        <f t="shared" ref="I193" si="1307">IF(H193="","",(+H193))</f>
        <v>44.379629569999999</v>
      </c>
      <c r="J193" s="42">
        <f t="shared" ref="J193" si="1308">IF(I193="","",(+I193*$J$6))</f>
        <v>45.711018457100003</v>
      </c>
      <c r="K193" s="42">
        <f t="shared" ref="K193" si="1309">IF(J193="","",+J193)</f>
        <v>45.711018457100003</v>
      </c>
      <c r="L193" s="42">
        <f t="shared" ref="L193" si="1310">IF(K193="","",+K193)</f>
        <v>45.711018457100003</v>
      </c>
      <c r="M193" s="42">
        <f t="shared" ref="M193" si="1311">IF(L193="","",+L193)</f>
        <v>45.711018457100003</v>
      </c>
      <c r="N193" s="42">
        <f t="shared" ref="N193" si="1312">IF(M193="","",+M193)</f>
        <v>45.711018457100003</v>
      </c>
      <c r="O193" s="42">
        <f t="shared" ref="O193" si="1313">IF(N193="","",+N193)</f>
        <v>45.711018457100003</v>
      </c>
      <c r="P193" s="42">
        <f t="shared" ref="P193" si="1314">IF(O193="","",+O193)</f>
        <v>45.711018457100003</v>
      </c>
      <c r="Q193" s="42">
        <f t="shared" ref="Q193" si="1315">IF(P193="","",+P193)</f>
        <v>45.711018457100003</v>
      </c>
      <c r="R193" s="42">
        <f t="shared" ref="R193" si="1316">IF(Q193="","",+Q193)</f>
        <v>45.711018457100003</v>
      </c>
      <c r="S193" s="42">
        <f t="shared" ref="S193" si="1317">IF(R193="","",+R193)</f>
        <v>45.711018457100003</v>
      </c>
    </row>
    <row r="194" spans="1:19" x14ac:dyDescent="0.25">
      <c r="A194" s="2" t="s">
        <v>68</v>
      </c>
      <c r="B194" s="9" t="s">
        <v>127</v>
      </c>
      <c r="C194" s="4">
        <v>200</v>
      </c>
      <c r="E194" s="10" t="str">
        <f t="shared" ref="E194" si="1318">IF(B194="","",(IF($B194&lt;&gt;0,"Exempt - Vacation Hours")))</f>
        <v>Exempt - Vacation Hours</v>
      </c>
      <c r="F194" s="40">
        <f t="shared" ca="1" si="996"/>
        <v>2017</v>
      </c>
      <c r="G194" s="40" t="str">
        <f t="shared" si="997"/>
        <v>004280</v>
      </c>
      <c r="H194" s="43">
        <f>IF(G194="","",($C194*'VACSICK EST'!C$50))</f>
        <v>8.4637065748272864</v>
      </c>
      <c r="I194" s="43">
        <f>IF(H194="","",($C194*'VACSICK EST'!D$50))</f>
        <v>9.019186694810994</v>
      </c>
      <c r="J194" s="43">
        <f>IF(I194="","",($C194*'VACSICK EST'!E$50))</f>
        <v>9.5746668147946981</v>
      </c>
      <c r="K194" s="43">
        <f>IF(J194="","",($C194*'VACSICK EST'!F$50))</f>
        <v>13.920084926738344</v>
      </c>
      <c r="L194" s="43">
        <f>IF(K194="","",($C194*'VACSICK EST'!G$50))</f>
        <v>17.388585089267714</v>
      </c>
      <c r="M194" s="43">
        <f>IF(L194="","",($C194*'VACSICK EST'!H$50))</f>
        <v>19.643752083050451</v>
      </c>
      <c r="N194" s="43">
        <f>IF(M194="","",($C194*'VACSICK EST'!I$50))</f>
        <v>22.73436117728868</v>
      </c>
      <c r="O194" s="43">
        <f>IF(N194="","",($C194*'VACSICK EST'!J$50))</f>
        <v>15.390831697752979</v>
      </c>
      <c r="P194" s="43">
        <f>IF(O194="","",($C194*'VACSICK EST'!K$50))</f>
        <v>13.703818000024686</v>
      </c>
      <c r="Q194" s="43">
        <f>IF(P194="","",($C194*'VACSICK EST'!L$50))</f>
        <v>18.087749400287205</v>
      </c>
      <c r="R194" s="43">
        <f>IF(Q194="","",($C194*'VACSICK EST'!M$50))</f>
        <v>17.34151329243354</v>
      </c>
      <c r="S194" s="43">
        <f>IF(R194="","",($C194*'VACSICK EST'!N$50))</f>
        <v>34.731744248723423</v>
      </c>
    </row>
    <row r="195" spans="1:19" x14ac:dyDescent="0.25">
      <c r="A195" s="2" t="s">
        <v>68</v>
      </c>
      <c r="B195" s="9" t="s">
        <v>95</v>
      </c>
      <c r="C195" s="4">
        <v>40</v>
      </c>
      <c r="E195" s="10" t="str">
        <f t="shared" ref="E195" si="1319">IF(B195="","",(IF($B195&lt;&gt;0,"Exempt - Sick Time Hours")))</f>
        <v>Exempt - Sick Time Hours</v>
      </c>
      <c r="F195" s="40">
        <f t="shared" ca="1" si="996"/>
        <v>2017</v>
      </c>
      <c r="G195" s="40" t="str">
        <f t="shared" si="997"/>
        <v>004280</v>
      </c>
      <c r="H195" s="43">
        <f>IF(G195="","",($C195*'VACSICK EST'!C$30))</f>
        <v>5.0206297898724825</v>
      </c>
      <c r="I195" s="43">
        <f>IF(H195="","",($C195*'VACSICK EST'!D$30))</f>
        <v>4.3254628595396252</v>
      </c>
      <c r="J195" s="43">
        <f>IF(I195="","",($C195*'VACSICK EST'!E$30))</f>
        <v>3.9866328079765485</v>
      </c>
      <c r="K195" s="43">
        <f>IF(J195="","",($C195*'VACSICK EST'!F$30))</f>
        <v>3.5312729378188501</v>
      </c>
      <c r="L195" s="43">
        <f>IF(K195="","",($C195*'VACSICK EST'!G$30))</f>
        <v>2.9281992131045897</v>
      </c>
      <c r="M195" s="43">
        <f>IF(L195="","",($C195*'VACSICK EST'!H$30))</f>
        <v>2.7179349238407422</v>
      </c>
      <c r="N195" s="43">
        <f>IF(M195="","",($C195*'VACSICK EST'!I$30))</f>
        <v>2.9145220043493527</v>
      </c>
      <c r="O195" s="43">
        <f>IF(N195="","",($C195*'VACSICK EST'!J$30))</f>
        <v>3.1324455305161325</v>
      </c>
      <c r="P195" s="43">
        <f>IF(O195="","",($C195*'VACSICK EST'!K$30))</f>
        <v>2.8900853913733289</v>
      </c>
      <c r="Q195" s="43">
        <f>IF(P195="","",($C195*'VACSICK EST'!L$30))</f>
        <v>2.8559835508769371</v>
      </c>
      <c r="R195" s="43">
        <f>IF(Q195="","",($C195*'VACSICK EST'!M$30))</f>
        <v>2.6623142749027777</v>
      </c>
      <c r="S195" s="43">
        <f>IF(R195="","",($C195*'VACSICK EST'!N$30))</f>
        <v>3.0345167158286337</v>
      </c>
    </row>
    <row r="196" spans="1:19" x14ac:dyDescent="0.25">
      <c r="A196" s="2" t="s">
        <v>69</v>
      </c>
      <c r="B196" s="9" t="s">
        <v>93</v>
      </c>
      <c r="C196" s="4">
        <v>1</v>
      </c>
      <c r="E196" s="11" t="str">
        <f t="shared" ref="E196" si="1320">IF(B196="","",(IF($B196&lt;&gt;0,"Exempt - Headcount")))</f>
        <v>Exempt - Headcount</v>
      </c>
      <c r="F196" s="40">
        <f t="shared" ca="1" si="996"/>
        <v>2017</v>
      </c>
      <c r="G196" s="40" t="str">
        <f t="shared" si="997"/>
        <v>004290</v>
      </c>
      <c r="H196" s="41">
        <f t="shared" ref="H196" si="1321">IF(G196="","",(IF($C196=0,0,$C196)))</f>
        <v>1</v>
      </c>
      <c r="I196" s="41">
        <f t="shared" ref="I196" si="1322">IF(H196="","",(IF($C196=0,0,$C196)))</f>
        <v>1</v>
      </c>
      <c r="J196" s="41">
        <f t="shared" ref="J196" si="1323">IF(I196="","",(IF($C196=0,0,$C196)))</f>
        <v>1</v>
      </c>
      <c r="K196" s="41">
        <f t="shared" ref="K196" si="1324">IF(J196="","",(IF($C196=0,0,$C196)))</f>
        <v>1</v>
      </c>
      <c r="L196" s="41">
        <f t="shared" ref="L196" si="1325">IF(K196="","",(IF($C196=0,0,$C196)))</f>
        <v>1</v>
      </c>
      <c r="M196" s="41">
        <f t="shared" ref="M196" si="1326">IF(L196="","",(IF($C196=0,0,$C196)))</f>
        <v>1</v>
      </c>
      <c r="N196" s="41">
        <f t="shared" ref="N196" si="1327">IF(M196="","",(IF($C196=0,0,$C196)))</f>
        <v>1</v>
      </c>
      <c r="O196" s="41">
        <f t="shared" ref="O196" si="1328">IF(N196="","",(IF($C196=0,0,$C196)))</f>
        <v>1</v>
      </c>
      <c r="P196" s="41">
        <f t="shared" ref="P196" si="1329">IF(O196="","",(IF($C196=0,0,$C196)))</f>
        <v>1</v>
      </c>
      <c r="Q196" s="41">
        <f t="shared" ref="Q196" si="1330">IF(P196="","",(IF($C196=0,0,$C196)))</f>
        <v>1</v>
      </c>
      <c r="R196" s="41">
        <f t="shared" ref="R196" si="1331">IF(Q196="","",(IF($C196=0,0,$C196)))</f>
        <v>1</v>
      </c>
      <c r="S196" s="41">
        <f t="shared" ref="S196" si="1332">IF(R196="","",(IF($C196=0,0,$C196)))</f>
        <v>1</v>
      </c>
    </row>
    <row r="197" spans="1:19" x14ac:dyDescent="0.25">
      <c r="A197" s="2" t="s">
        <v>69</v>
      </c>
      <c r="B197" s="6" t="s">
        <v>92</v>
      </c>
      <c r="C197" s="4">
        <v>40.764423000000001</v>
      </c>
      <c r="E197" s="10" t="str">
        <f t="shared" ref="E197" si="1333">IF(B197="","",(IF($B197&lt;&gt;0,"Exempt - Avg Hourly Rate")))</f>
        <v>Exempt - Avg Hourly Rate</v>
      </c>
      <c r="F197" s="40">
        <f t="shared" ca="1" si="996"/>
        <v>2017</v>
      </c>
      <c r="G197" s="40" t="str">
        <f t="shared" si="997"/>
        <v>004290</v>
      </c>
      <c r="H197" s="42">
        <f t="shared" ref="H197" si="1334">IF(G197="","",(IF(C197=0,0,C197)*$G$4*$H$4*$I$4*$J$4))</f>
        <v>41.987355690000001</v>
      </c>
      <c r="I197" s="42">
        <f t="shared" ref="I197" si="1335">IF(H197="","",(+H197))</f>
        <v>41.987355690000001</v>
      </c>
      <c r="J197" s="42">
        <f t="shared" ref="J197" si="1336">IF(I197="","",(+I197*$J$6))</f>
        <v>43.246976360700003</v>
      </c>
      <c r="K197" s="42">
        <f t="shared" ref="K197" si="1337">IF(J197="","",+J197)</f>
        <v>43.246976360700003</v>
      </c>
      <c r="L197" s="42">
        <f t="shared" ref="L197" si="1338">IF(K197="","",+K197)</f>
        <v>43.246976360700003</v>
      </c>
      <c r="M197" s="42">
        <f t="shared" ref="M197" si="1339">IF(L197="","",+L197)</f>
        <v>43.246976360700003</v>
      </c>
      <c r="N197" s="42">
        <f t="shared" ref="N197" si="1340">IF(M197="","",+M197)</f>
        <v>43.246976360700003</v>
      </c>
      <c r="O197" s="42">
        <f t="shared" ref="O197" si="1341">IF(N197="","",+N197)</f>
        <v>43.246976360700003</v>
      </c>
      <c r="P197" s="42">
        <f t="shared" ref="P197" si="1342">IF(O197="","",+O197)</f>
        <v>43.246976360700003</v>
      </c>
      <c r="Q197" s="42">
        <f t="shared" ref="Q197" si="1343">IF(P197="","",+P197)</f>
        <v>43.246976360700003</v>
      </c>
      <c r="R197" s="42">
        <f t="shared" ref="R197" si="1344">IF(Q197="","",+Q197)</f>
        <v>43.246976360700003</v>
      </c>
      <c r="S197" s="42">
        <f t="shared" ref="S197" si="1345">IF(R197="","",+R197)</f>
        <v>43.246976360700003</v>
      </c>
    </row>
    <row r="198" spans="1:19" x14ac:dyDescent="0.25">
      <c r="A198" s="2" t="s">
        <v>69</v>
      </c>
      <c r="B198" s="9" t="s">
        <v>127</v>
      </c>
      <c r="C198" s="4">
        <v>160</v>
      </c>
      <c r="E198" s="10" t="str">
        <f t="shared" ref="E198" si="1346">IF(B198="","",(IF($B198&lt;&gt;0,"Exempt - Vacation Hours")))</f>
        <v>Exempt - Vacation Hours</v>
      </c>
      <c r="F198" s="40">
        <f t="shared" ca="1" si="996"/>
        <v>2017</v>
      </c>
      <c r="G198" s="40" t="str">
        <f t="shared" si="997"/>
        <v>004290</v>
      </c>
      <c r="H198" s="43">
        <f>IF(G198="","",($C198*'VACSICK EST'!C$50))</f>
        <v>6.7709652598618302</v>
      </c>
      <c r="I198" s="43">
        <f>IF(H198="","",($C198*'VACSICK EST'!D$50))</f>
        <v>7.2153493558487947</v>
      </c>
      <c r="J198" s="43">
        <f>IF(I198="","",($C198*'VACSICK EST'!E$50))</f>
        <v>7.6597334518357583</v>
      </c>
      <c r="K198" s="43">
        <f>IF(J198="","",($C198*'VACSICK EST'!F$50))</f>
        <v>11.136067941390674</v>
      </c>
      <c r="L198" s="43">
        <f>IF(K198="","",($C198*'VACSICK EST'!G$50))</f>
        <v>13.910868071414171</v>
      </c>
      <c r="M198" s="43">
        <f>IF(L198="","",($C198*'VACSICK EST'!H$50))</f>
        <v>15.71500166644036</v>
      </c>
      <c r="N198" s="43">
        <f>IF(M198="","",($C198*'VACSICK EST'!I$50))</f>
        <v>18.187488941830946</v>
      </c>
      <c r="O198" s="43">
        <f>IF(N198="","",($C198*'VACSICK EST'!J$50))</f>
        <v>12.312665358202384</v>
      </c>
      <c r="P198" s="43">
        <f>IF(O198="","",($C198*'VACSICK EST'!K$50))</f>
        <v>10.96305440001975</v>
      </c>
      <c r="Q198" s="43">
        <f>IF(P198="","",($C198*'VACSICK EST'!L$50))</f>
        <v>14.470199520229762</v>
      </c>
      <c r="R198" s="43">
        <f>IF(Q198="","",($C198*'VACSICK EST'!M$50))</f>
        <v>13.873210633946831</v>
      </c>
      <c r="S198" s="43">
        <f>IF(R198="","",($C198*'VACSICK EST'!N$50))</f>
        <v>27.785395398978739</v>
      </c>
    </row>
    <row r="199" spans="1:19" x14ac:dyDescent="0.25">
      <c r="A199" s="2" t="s">
        <v>69</v>
      </c>
      <c r="B199" s="9" t="s">
        <v>95</v>
      </c>
      <c r="C199" s="4">
        <v>40</v>
      </c>
      <c r="E199" s="10" t="str">
        <f t="shared" ref="E199" si="1347">IF(B199="","",(IF($B199&lt;&gt;0,"Exempt - Sick Time Hours")))</f>
        <v>Exempt - Sick Time Hours</v>
      </c>
      <c r="F199" s="40">
        <f t="shared" ca="1" si="996"/>
        <v>2017</v>
      </c>
      <c r="G199" s="40" t="str">
        <f t="shared" si="997"/>
        <v>004290</v>
      </c>
      <c r="H199" s="43">
        <f>IF(G199="","",($C199*'VACSICK EST'!C$30))</f>
        <v>5.0206297898724825</v>
      </c>
      <c r="I199" s="43">
        <f>IF(H199="","",($C199*'VACSICK EST'!D$30))</f>
        <v>4.3254628595396252</v>
      </c>
      <c r="J199" s="43">
        <f>IF(I199="","",($C199*'VACSICK EST'!E$30))</f>
        <v>3.9866328079765485</v>
      </c>
      <c r="K199" s="43">
        <f>IF(J199="","",($C199*'VACSICK EST'!F$30))</f>
        <v>3.5312729378188501</v>
      </c>
      <c r="L199" s="43">
        <f>IF(K199="","",($C199*'VACSICK EST'!G$30))</f>
        <v>2.9281992131045897</v>
      </c>
      <c r="M199" s="43">
        <f>IF(L199="","",($C199*'VACSICK EST'!H$30))</f>
        <v>2.7179349238407422</v>
      </c>
      <c r="N199" s="43">
        <f>IF(M199="","",($C199*'VACSICK EST'!I$30))</f>
        <v>2.9145220043493527</v>
      </c>
      <c r="O199" s="43">
        <f>IF(N199="","",($C199*'VACSICK EST'!J$30))</f>
        <v>3.1324455305161325</v>
      </c>
      <c r="P199" s="43">
        <f>IF(O199="","",($C199*'VACSICK EST'!K$30))</f>
        <v>2.8900853913733289</v>
      </c>
      <c r="Q199" s="43">
        <f>IF(P199="","",($C199*'VACSICK EST'!L$30))</f>
        <v>2.8559835508769371</v>
      </c>
      <c r="R199" s="43">
        <f>IF(Q199="","",($C199*'VACSICK EST'!M$30))</f>
        <v>2.6623142749027777</v>
      </c>
      <c r="S199" s="43">
        <f>IF(R199="","",($C199*'VACSICK EST'!N$30))</f>
        <v>3.0345167158286337</v>
      </c>
    </row>
    <row r="200" spans="1:19" x14ac:dyDescent="0.25">
      <c r="A200" s="2" t="s">
        <v>71</v>
      </c>
      <c r="B200" s="9" t="s">
        <v>93</v>
      </c>
      <c r="C200" s="4">
        <v>10</v>
      </c>
      <c r="E200" s="11" t="str">
        <f t="shared" ref="E200" si="1348">IF(B200="","",(IF($B200&lt;&gt;0,"Exempt - Headcount")))</f>
        <v>Exempt - Headcount</v>
      </c>
      <c r="F200" s="40">
        <f t="shared" ca="1" si="996"/>
        <v>2017</v>
      </c>
      <c r="G200" s="40" t="str">
        <f t="shared" si="997"/>
        <v>004380</v>
      </c>
      <c r="H200" s="41">
        <f t="shared" ref="H200" si="1349">IF(G200="","",(IF($C200=0,0,$C200)))</f>
        <v>10</v>
      </c>
      <c r="I200" s="41">
        <f t="shared" ref="I200" si="1350">IF(H200="","",(IF($C200=0,0,$C200)))</f>
        <v>10</v>
      </c>
      <c r="J200" s="41">
        <f t="shared" ref="J200" si="1351">IF(I200="","",(IF($C200=0,0,$C200)))</f>
        <v>10</v>
      </c>
      <c r="K200" s="41">
        <f t="shared" ref="K200" si="1352">IF(J200="","",(IF($C200=0,0,$C200)))</f>
        <v>10</v>
      </c>
      <c r="L200" s="41">
        <f t="shared" ref="L200" si="1353">IF(K200="","",(IF($C200=0,0,$C200)))</f>
        <v>10</v>
      </c>
      <c r="M200" s="41">
        <f t="shared" ref="M200" si="1354">IF(L200="","",(IF($C200=0,0,$C200)))</f>
        <v>10</v>
      </c>
      <c r="N200" s="41">
        <f t="shared" ref="N200" si="1355">IF(M200="","",(IF($C200=0,0,$C200)))</f>
        <v>10</v>
      </c>
      <c r="O200" s="41">
        <f t="shared" ref="O200" si="1356">IF(N200="","",(IF($C200=0,0,$C200)))</f>
        <v>10</v>
      </c>
      <c r="P200" s="41">
        <f t="shared" ref="P200" si="1357">IF(O200="","",(IF($C200=0,0,$C200)))</f>
        <v>10</v>
      </c>
      <c r="Q200" s="41">
        <f t="shared" ref="Q200" si="1358">IF(P200="","",(IF($C200=0,0,$C200)))</f>
        <v>10</v>
      </c>
      <c r="R200" s="41">
        <f t="shared" ref="R200" si="1359">IF(Q200="","",(IF($C200=0,0,$C200)))</f>
        <v>10</v>
      </c>
      <c r="S200" s="41">
        <f t="shared" ref="S200" si="1360">IF(R200="","",(IF($C200=0,0,$C200)))</f>
        <v>10</v>
      </c>
    </row>
    <row r="201" spans="1:19" x14ac:dyDescent="0.25">
      <c r="A201" s="2" t="s">
        <v>71</v>
      </c>
      <c r="B201" s="6" t="s">
        <v>92</v>
      </c>
      <c r="C201" s="4">
        <v>40.746298100000004</v>
      </c>
      <c r="E201" s="10" t="str">
        <f t="shared" ref="E201" si="1361">IF(B201="","",(IF($B201&lt;&gt;0,"Exempt - Avg Hourly Rate")))</f>
        <v>Exempt - Avg Hourly Rate</v>
      </c>
      <c r="F201" s="40">
        <f t="shared" ca="1" si="996"/>
        <v>2017</v>
      </c>
      <c r="G201" s="40" t="str">
        <f t="shared" si="997"/>
        <v>004380</v>
      </c>
      <c r="H201" s="42">
        <f t="shared" ref="H201" si="1362">IF(G201="","",(IF(C201=0,0,C201)*$G$4*$H$4*$I$4*$J$4))</f>
        <v>41.968687043000003</v>
      </c>
      <c r="I201" s="42">
        <f t="shared" ref="I201" si="1363">IF(H201="","",(+H201))</f>
        <v>41.968687043000003</v>
      </c>
      <c r="J201" s="42">
        <f t="shared" ref="J201" si="1364">IF(I201="","",(+I201*$J$6))</f>
        <v>43.227747654290006</v>
      </c>
      <c r="K201" s="42">
        <f t="shared" ref="K201" si="1365">IF(J201="","",+J201)</f>
        <v>43.227747654290006</v>
      </c>
      <c r="L201" s="42">
        <f t="shared" ref="L201" si="1366">IF(K201="","",+K201)</f>
        <v>43.227747654290006</v>
      </c>
      <c r="M201" s="42">
        <f t="shared" ref="M201" si="1367">IF(L201="","",+L201)</f>
        <v>43.227747654290006</v>
      </c>
      <c r="N201" s="42">
        <f t="shared" ref="N201" si="1368">IF(M201="","",+M201)</f>
        <v>43.227747654290006</v>
      </c>
      <c r="O201" s="42">
        <f t="shared" ref="O201" si="1369">IF(N201="","",+N201)</f>
        <v>43.227747654290006</v>
      </c>
      <c r="P201" s="42">
        <f t="shared" ref="P201" si="1370">IF(O201="","",+O201)</f>
        <v>43.227747654290006</v>
      </c>
      <c r="Q201" s="42">
        <f t="shared" ref="Q201" si="1371">IF(P201="","",+P201)</f>
        <v>43.227747654290006</v>
      </c>
      <c r="R201" s="42">
        <f t="shared" ref="R201" si="1372">IF(Q201="","",+Q201)</f>
        <v>43.227747654290006</v>
      </c>
      <c r="S201" s="42">
        <f t="shared" ref="S201" si="1373">IF(R201="","",+R201)</f>
        <v>43.227747654290006</v>
      </c>
    </row>
    <row r="202" spans="1:19" x14ac:dyDescent="0.25">
      <c r="A202" s="2" t="s">
        <v>71</v>
      </c>
      <c r="B202" s="9" t="s">
        <v>127</v>
      </c>
      <c r="C202" s="4">
        <v>1160</v>
      </c>
      <c r="E202" s="10" t="str">
        <f t="shared" ref="E202" si="1374">IF(B202="","",(IF($B202&lt;&gt;0,"Exempt - Vacation Hours")))</f>
        <v>Exempt - Vacation Hours</v>
      </c>
      <c r="F202" s="40">
        <f t="shared" ca="1" si="996"/>
        <v>2017</v>
      </c>
      <c r="G202" s="40" t="str">
        <f t="shared" si="997"/>
        <v>004380</v>
      </c>
      <c r="H202" s="43">
        <f>IF(G202="","",($C202*'VACSICK EST'!C$50))</f>
        <v>49.089498133998262</v>
      </c>
      <c r="I202" s="43">
        <f>IF(H202="","",($C202*'VACSICK EST'!D$50))</f>
        <v>52.31128282990376</v>
      </c>
      <c r="J202" s="43">
        <f>IF(I202="","",($C202*'VACSICK EST'!E$50))</f>
        <v>55.533067525809251</v>
      </c>
      <c r="K202" s="43">
        <f>IF(J202="","",($C202*'VACSICK EST'!F$50))</f>
        <v>80.736492575082394</v>
      </c>
      <c r="L202" s="43">
        <f>IF(K202="","",($C202*'VACSICK EST'!G$50))</f>
        <v>100.85379351775273</v>
      </c>
      <c r="M202" s="43">
        <f>IF(L202="","",($C202*'VACSICK EST'!H$50))</f>
        <v>113.93376208169261</v>
      </c>
      <c r="N202" s="43">
        <f>IF(M202="","",($C202*'VACSICK EST'!I$50))</f>
        <v>131.85929482827436</v>
      </c>
      <c r="O202" s="43">
        <f>IF(N202="","",($C202*'VACSICK EST'!J$50))</f>
        <v>89.266823846967284</v>
      </c>
      <c r="P202" s="43">
        <f>IF(O202="","",($C202*'VACSICK EST'!K$50))</f>
        <v>79.482144400143184</v>
      </c>
      <c r="Q202" s="43">
        <f>IF(P202="","",($C202*'VACSICK EST'!L$50))</f>
        <v>104.90894652166578</v>
      </c>
      <c r="R202" s="43">
        <f>IF(Q202="","",($C202*'VACSICK EST'!M$50))</f>
        <v>100.58077709611452</v>
      </c>
      <c r="S202" s="43">
        <f>IF(R202="","",($C202*'VACSICK EST'!N$50))</f>
        <v>201.44411664259584</v>
      </c>
    </row>
    <row r="203" spans="1:19" x14ac:dyDescent="0.25">
      <c r="A203" s="2" t="s">
        <v>71</v>
      </c>
      <c r="B203" s="9" t="s">
        <v>95</v>
      </c>
      <c r="C203" s="4">
        <v>400</v>
      </c>
      <c r="E203" s="10" t="str">
        <f t="shared" ref="E203" si="1375">IF(B203="","",(IF($B203&lt;&gt;0,"Exempt - Sick Time Hours")))</f>
        <v>Exempt - Sick Time Hours</v>
      </c>
      <c r="F203" s="40">
        <f t="shared" ca="1" si="996"/>
        <v>2017</v>
      </c>
      <c r="G203" s="40" t="str">
        <f t="shared" si="997"/>
        <v>004380</v>
      </c>
      <c r="H203" s="43">
        <f>IF(G203="","",($C203*'VACSICK EST'!C$30))</f>
        <v>50.206297898724827</v>
      </c>
      <c r="I203" s="43">
        <f>IF(H203="","",($C203*'VACSICK EST'!D$30))</f>
        <v>43.254628595396248</v>
      </c>
      <c r="J203" s="43">
        <f>IF(I203="","",($C203*'VACSICK EST'!E$30))</f>
        <v>39.866328079765481</v>
      </c>
      <c r="K203" s="43">
        <f>IF(J203="","",($C203*'VACSICK EST'!F$30))</f>
        <v>35.3127293781885</v>
      </c>
      <c r="L203" s="43">
        <f>IF(K203="","",($C203*'VACSICK EST'!G$30))</f>
        <v>29.281992131045897</v>
      </c>
      <c r="M203" s="43">
        <f>IF(L203="","",($C203*'VACSICK EST'!H$30))</f>
        <v>27.179349238407426</v>
      </c>
      <c r="N203" s="43">
        <f>IF(M203="","",($C203*'VACSICK EST'!I$30))</f>
        <v>29.145220043493524</v>
      </c>
      <c r="O203" s="43">
        <f>IF(N203="","",($C203*'VACSICK EST'!J$30))</f>
        <v>31.324455305161326</v>
      </c>
      <c r="P203" s="43">
        <f>IF(O203="","",($C203*'VACSICK EST'!K$30))</f>
        <v>28.900853913733286</v>
      </c>
      <c r="Q203" s="43">
        <f>IF(P203="","",($C203*'VACSICK EST'!L$30))</f>
        <v>28.559835508769371</v>
      </c>
      <c r="R203" s="43">
        <f>IF(Q203="","",($C203*'VACSICK EST'!M$30))</f>
        <v>26.623142749027778</v>
      </c>
      <c r="S203" s="43">
        <f>IF(R203="","",($C203*'VACSICK EST'!N$30))</f>
        <v>30.345167158286333</v>
      </c>
    </row>
    <row r="204" spans="1:19" x14ac:dyDescent="0.25">
      <c r="A204" s="2" t="s">
        <v>72</v>
      </c>
      <c r="B204" s="9" t="s">
        <v>93</v>
      </c>
      <c r="C204" s="4">
        <v>7</v>
      </c>
      <c r="E204" s="11" t="str">
        <f t="shared" ref="E204" si="1376">IF(B204="","",(IF($B204&lt;&gt;0,"Exempt - Headcount")))</f>
        <v>Exempt - Headcount</v>
      </c>
      <c r="F204" s="40">
        <f t="shared" ca="1" si="996"/>
        <v>2017</v>
      </c>
      <c r="G204" s="40" t="str">
        <f t="shared" si="997"/>
        <v>004385</v>
      </c>
      <c r="H204" s="41">
        <f t="shared" ref="H204" si="1377">IF(G204="","",(IF($C204=0,0,$C204)))</f>
        <v>7</v>
      </c>
      <c r="I204" s="41">
        <f t="shared" ref="I204" si="1378">IF(H204="","",(IF($C204=0,0,$C204)))</f>
        <v>7</v>
      </c>
      <c r="J204" s="41">
        <f t="shared" ref="J204" si="1379">IF(I204="","",(IF($C204=0,0,$C204)))</f>
        <v>7</v>
      </c>
      <c r="K204" s="41">
        <f t="shared" ref="K204" si="1380">IF(J204="","",(IF($C204=0,0,$C204)))</f>
        <v>7</v>
      </c>
      <c r="L204" s="41">
        <f t="shared" ref="L204" si="1381">IF(K204="","",(IF($C204=0,0,$C204)))</f>
        <v>7</v>
      </c>
      <c r="M204" s="41">
        <f t="shared" ref="M204" si="1382">IF(L204="","",(IF($C204=0,0,$C204)))</f>
        <v>7</v>
      </c>
      <c r="N204" s="41">
        <f t="shared" ref="N204" si="1383">IF(M204="","",(IF($C204=0,0,$C204)))</f>
        <v>7</v>
      </c>
      <c r="O204" s="41">
        <f t="shared" ref="O204" si="1384">IF(N204="","",(IF($C204=0,0,$C204)))</f>
        <v>7</v>
      </c>
      <c r="P204" s="41">
        <f t="shared" ref="P204" si="1385">IF(O204="","",(IF($C204=0,0,$C204)))</f>
        <v>7</v>
      </c>
      <c r="Q204" s="41">
        <f t="shared" ref="Q204" si="1386">IF(P204="","",(IF($C204=0,0,$C204)))</f>
        <v>7</v>
      </c>
      <c r="R204" s="41">
        <f t="shared" ref="R204" si="1387">IF(Q204="","",(IF($C204=0,0,$C204)))</f>
        <v>7</v>
      </c>
      <c r="S204" s="41">
        <f t="shared" ref="S204" si="1388">IF(R204="","",(IF($C204=0,0,$C204)))</f>
        <v>7</v>
      </c>
    </row>
    <row r="205" spans="1:19" x14ac:dyDescent="0.25">
      <c r="A205" s="2" t="s">
        <v>72</v>
      </c>
      <c r="B205" s="6" t="s">
        <v>92</v>
      </c>
      <c r="C205" s="4">
        <v>38.586538428571437</v>
      </c>
      <c r="E205" s="10" t="str">
        <f t="shared" ref="E205" si="1389">IF(B205="","",(IF($B205&lt;&gt;0,"Exempt - Avg Hourly Rate")))</f>
        <v>Exempt - Avg Hourly Rate</v>
      </c>
      <c r="F205" s="40">
        <f t="shared" ca="1" si="996"/>
        <v>2017</v>
      </c>
      <c r="G205" s="40" t="str">
        <f t="shared" si="997"/>
        <v>004385</v>
      </c>
      <c r="H205" s="42">
        <f t="shared" ref="H205" si="1390">IF(G205="","",(IF(C205=0,0,C205)*$G$4*$H$4*$I$4*$J$4))</f>
        <v>39.744134581428582</v>
      </c>
      <c r="I205" s="42">
        <f t="shared" ref="I205" si="1391">IF(H205="","",(+H205))</f>
        <v>39.744134581428582</v>
      </c>
      <c r="J205" s="42">
        <f t="shared" ref="J205" si="1392">IF(I205="","",(+I205*$J$6))</f>
        <v>40.936458618871441</v>
      </c>
      <c r="K205" s="42">
        <f t="shared" ref="K205" si="1393">IF(J205="","",+J205)</f>
        <v>40.936458618871441</v>
      </c>
      <c r="L205" s="42">
        <f t="shared" ref="L205" si="1394">IF(K205="","",+K205)</f>
        <v>40.936458618871441</v>
      </c>
      <c r="M205" s="42">
        <f t="shared" ref="M205" si="1395">IF(L205="","",+L205)</f>
        <v>40.936458618871441</v>
      </c>
      <c r="N205" s="42">
        <f t="shared" ref="N205" si="1396">IF(M205="","",+M205)</f>
        <v>40.936458618871441</v>
      </c>
      <c r="O205" s="42">
        <f t="shared" ref="O205" si="1397">IF(N205="","",+N205)</f>
        <v>40.936458618871441</v>
      </c>
      <c r="P205" s="42">
        <f t="shared" ref="P205" si="1398">IF(O205="","",+O205)</f>
        <v>40.936458618871441</v>
      </c>
      <c r="Q205" s="42">
        <f t="shared" ref="Q205" si="1399">IF(P205="","",+P205)</f>
        <v>40.936458618871441</v>
      </c>
      <c r="R205" s="42">
        <f t="shared" ref="R205" si="1400">IF(Q205="","",+Q205)</f>
        <v>40.936458618871441</v>
      </c>
      <c r="S205" s="42">
        <f t="shared" ref="S205" si="1401">IF(R205="","",+R205)</f>
        <v>40.936458618871441</v>
      </c>
    </row>
    <row r="206" spans="1:19" x14ac:dyDescent="0.25">
      <c r="A206" s="2" t="s">
        <v>72</v>
      </c>
      <c r="B206" s="9" t="s">
        <v>127</v>
      </c>
      <c r="C206" s="4">
        <v>840</v>
      </c>
      <c r="E206" s="10" t="str">
        <f t="shared" ref="E206" si="1402">IF(B206="","",(IF($B206&lt;&gt;0,"Exempt - Vacation Hours")))</f>
        <v>Exempt - Vacation Hours</v>
      </c>
      <c r="F206" s="40">
        <f t="shared" ca="1" si="996"/>
        <v>2017</v>
      </c>
      <c r="G206" s="40" t="str">
        <f t="shared" si="997"/>
        <v>004385</v>
      </c>
      <c r="H206" s="43">
        <f>IF(G206="","",($C206*'VACSICK EST'!C$50))</f>
        <v>35.547567614274605</v>
      </c>
      <c r="I206" s="43">
        <f>IF(H206="","",($C206*'VACSICK EST'!D$50))</f>
        <v>37.880584118206173</v>
      </c>
      <c r="J206" s="43">
        <f>IF(I206="","",($C206*'VACSICK EST'!E$50))</f>
        <v>40.213600622137733</v>
      </c>
      <c r="K206" s="43">
        <f>IF(J206="","",($C206*'VACSICK EST'!F$50))</f>
        <v>58.464356692301045</v>
      </c>
      <c r="L206" s="43">
        <f>IF(K206="","",($C206*'VACSICK EST'!G$50))</f>
        <v>73.032057374924392</v>
      </c>
      <c r="M206" s="43">
        <f>IF(L206="","",($C206*'VACSICK EST'!H$50))</f>
        <v>82.50375874881189</v>
      </c>
      <c r="N206" s="43">
        <f>IF(M206="","",($C206*'VACSICK EST'!I$50))</f>
        <v>95.484316944612459</v>
      </c>
      <c r="O206" s="43">
        <f>IF(N206="","",($C206*'VACSICK EST'!J$50))</f>
        <v>64.641493130562509</v>
      </c>
      <c r="P206" s="43">
        <f>IF(O206="","",($C206*'VACSICK EST'!K$50))</f>
        <v>57.556035600103684</v>
      </c>
      <c r="Q206" s="43">
        <f>IF(P206="","",($C206*'VACSICK EST'!L$50))</f>
        <v>75.968547481206258</v>
      </c>
      <c r="R206" s="43">
        <f>IF(Q206="","",($C206*'VACSICK EST'!M$50))</f>
        <v>72.834355828220865</v>
      </c>
      <c r="S206" s="43">
        <f>IF(R206="","",($C206*'VACSICK EST'!N$50))</f>
        <v>145.87332584463837</v>
      </c>
    </row>
    <row r="207" spans="1:19" x14ac:dyDescent="0.25">
      <c r="A207" s="2" t="s">
        <v>72</v>
      </c>
      <c r="B207" s="9" t="s">
        <v>95</v>
      </c>
      <c r="C207" s="4">
        <v>280</v>
      </c>
      <c r="E207" s="10" t="str">
        <f t="shared" ref="E207" si="1403">IF(B207="","",(IF($B207&lt;&gt;0,"Exempt - Sick Time Hours")))</f>
        <v>Exempt - Sick Time Hours</v>
      </c>
      <c r="F207" s="40">
        <f t="shared" ca="1" si="996"/>
        <v>2017</v>
      </c>
      <c r="G207" s="40" t="str">
        <f t="shared" si="997"/>
        <v>004385</v>
      </c>
      <c r="H207" s="43">
        <f>IF(G207="","",($C207*'VACSICK EST'!C$30))</f>
        <v>35.14440852910738</v>
      </c>
      <c r="I207" s="43">
        <f>IF(H207="","",($C207*'VACSICK EST'!D$30))</f>
        <v>30.278240016777374</v>
      </c>
      <c r="J207" s="43">
        <f>IF(I207="","",($C207*'VACSICK EST'!E$30))</f>
        <v>27.90642965583584</v>
      </c>
      <c r="K207" s="43">
        <f>IF(J207="","",($C207*'VACSICK EST'!F$30))</f>
        <v>24.718910564731949</v>
      </c>
      <c r="L207" s="43">
        <f>IF(K207="","",($C207*'VACSICK EST'!G$30))</f>
        <v>20.497394491732127</v>
      </c>
      <c r="M207" s="43">
        <f>IF(L207="","",($C207*'VACSICK EST'!H$30))</f>
        <v>19.025544466885197</v>
      </c>
      <c r="N207" s="43">
        <f>IF(M207="","",($C207*'VACSICK EST'!I$30))</f>
        <v>20.401654030445467</v>
      </c>
      <c r="O207" s="43">
        <f>IF(N207="","",($C207*'VACSICK EST'!J$30))</f>
        <v>21.927118713612927</v>
      </c>
      <c r="P207" s="43">
        <f>IF(O207="","",($C207*'VACSICK EST'!K$30))</f>
        <v>20.230597739613302</v>
      </c>
      <c r="Q207" s="43">
        <f>IF(P207="","",($C207*'VACSICK EST'!L$30))</f>
        <v>19.991884856138562</v>
      </c>
      <c r="R207" s="43">
        <f>IF(Q207="","",($C207*'VACSICK EST'!M$30))</f>
        <v>18.636199924319445</v>
      </c>
      <c r="S207" s="43">
        <f>IF(R207="","",($C207*'VACSICK EST'!N$30))</f>
        <v>21.241617010800436</v>
      </c>
    </row>
    <row r="208" spans="1:19" x14ac:dyDescent="0.25">
      <c r="A208" s="2" t="s">
        <v>73</v>
      </c>
      <c r="B208" s="9" t="s">
        <v>93</v>
      </c>
      <c r="C208" s="4">
        <v>3</v>
      </c>
      <c r="E208" s="11" t="str">
        <f t="shared" ref="E208" si="1404">IF(B208="","",(IF($B208&lt;&gt;0,"Exempt - Headcount")))</f>
        <v>Exempt - Headcount</v>
      </c>
      <c r="F208" s="40">
        <f t="shared" ca="1" si="996"/>
        <v>2017</v>
      </c>
      <c r="G208" s="40" t="str">
        <f t="shared" si="997"/>
        <v>004450</v>
      </c>
      <c r="H208" s="41">
        <f t="shared" ref="H208" si="1405">IF(G208="","",(IF($C208=0,0,$C208)))</f>
        <v>3</v>
      </c>
      <c r="I208" s="41">
        <f t="shared" ref="I208" si="1406">IF(H208="","",(IF($C208=0,0,$C208)))</f>
        <v>3</v>
      </c>
      <c r="J208" s="41">
        <f t="shared" ref="J208" si="1407">IF(I208="","",(IF($C208=0,0,$C208)))</f>
        <v>3</v>
      </c>
      <c r="K208" s="41">
        <f t="shared" ref="K208" si="1408">IF(J208="","",(IF($C208=0,0,$C208)))</f>
        <v>3</v>
      </c>
      <c r="L208" s="41">
        <f t="shared" ref="L208" si="1409">IF(K208="","",(IF($C208=0,0,$C208)))</f>
        <v>3</v>
      </c>
      <c r="M208" s="41">
        <f t="shared" ref="M208" si="1410">IF(L208="","",(IF($C208=0,0,$C208)))</f>
        <v>3</v>
      </c>
      <c r="N208" s="41">
        <f t="shared" ref="N208" si="1411">IF(M208="","",(IF($C208=0,0,$C208)))</f>
        <v>3</v>
      </c>
      <c r="O208" s="41">
        <f t="shared" ref="O208" si="1412">IF(N208="","",(IF($C208=0,0,$C208)))</f>
        <v>3</v>
      </c>
      <c r="P208" s="41">
        <f t="shared" ref="P208" si="1413">IF(O208="","",(IF($C208=0,0,$C208)))</f>
        <v>3</v>
      </c>
      <c r="Q208" s="41">
        <f t="shared" ref="Q208" si="1414">IF(P208="","",(IF($C208=0,0,$C208)))</f>
        <v>3</v>
      </c>
      <c r="R208" s="41">
        <f t="shared" ref="R208" si="1415">IF(Q208="","",(IF($C208=0,0,$C208)))</f>
        <v>3</v>
      </c>
      <c r="S208" s="41">
        <f t="shared" ref="S208" si="1416">IF(R208="","",(IF($C208=0,0,$C208)))</f>
        <v>3</v>
      </c>
    </row>
    <row r="209" spans="1:19" x14ac:dyDescent="0.25">
      <c r="A209" s="2" t="s">
        <v>73</v>
      </c>
      <c r="B209" s="6" t="s">
        <v>92</v>
      </c>
      <c r="C209" s="4">
        <v>39.916666666666664</v>
      </c>
      <c r="E209" s="10" t="str">
        <f t="shared" ref="E209" si="1417">IF(B209="","",(IF($B209&lt;&gt;0,"Exempt - Avg Hourly Rate")))</f>
        <v>Exempt - Avg Hourly Rate</v>
      </c>
      <c r="F209" s="40">
        <f t="shared" ca="1" si="996"/>
        <v>2017</v>
      </c>
      <c r="G209" s="40" t="str">
        <f t="shared" si="997"/>
        <v>004450</v>
      </c>
      <c r="H209" s="42">
        <f t="shared" ref="H209" si="1418">IF(G209="","",(IF(C209=0,0,C209)*$G$4*$H$4*$I$4*$J$4))</f>
        <v>41.114166666666662</v>
      </c>
      <c r="I209" s="42">
        <f t="shared" ref="I209" si="1419">IF(H209="","",(+H209))</f>
        <v>41.114166666666662</v>
      </c>
      <c r="J209" s="42">
        <f t="shared" ref="J209" si="1420">IF(I209="","",(+I209*$J$6))</f>
        <v>42.347591666666666</v>
      </c>
      <c r="K209" s="42">
        <f t="shared" ref="K209" si="1421">IF(J209="","",+J209)</f>
        <v>42.347591666666666</v>
      </c>
      <c r="L209" s="42">
        <f t="shared" ref="L209" si="1422">IF(K209="","",+K209)</f>
        <v>42.347591666666666</v>
      </c>
      <c r="M209" s="42">
        <f t="shared" ref="M209" si="1423">IF(L209="","",+L209)</f>
        <v>42.347591666666666</v>
      </c>
      <c r="N209" s="42">
        <f t="shared" ref="N209" si="1424">IF(M209="","",+M209)</f>
        <v>42.347591666666666</v>
      </c>
      <c r="O209" s="42">
        <f t="shared" ref="O209" si="1425">IF(N209="","",+N209)</f>
        <v>42.347591666666666</v>
      </c>
      <c r="P209" s="42">
        <f t="shared" ref="P209" si="1426">IF(O209="","",+O209)</f>
        <v>42.347591666666666</v>
      </c>
      <c r="Q209" s="42">
        <f t="shared" ref="Q209" si="1427">IF(P209="","",+P209)</f>
        <v>42.347591666666666</v>
      </c>
      <c r="R209" s="42">
        <f t="shared" ref="R209" si="1428">IF(Q209="","",+Q209)</f>
        <v>42.347591666666666</v>
      </c>
      <c r="S209" s="42">
        <f t="shared" ref="S209" si="1429">IF(R209="","",+R209)</f>
        <v>42.347591666666666</v>
      </c>
    </row>
    <row r="210" spans="1:19" x14ac:dyDescent="0.25">
      <c r="A210" s="2" t="s">
        <v>73</v>
      </c>
      <c r="B210" s="9" t="s">
        <v>127</v>
      </c>
      <c r="C210" s="4">
        <v>360</v>
      </c>
      <c r="E210" s="10" t="str">
        <f t="shared" ref="E210" si="1430">IF(B210="","",(IF($B210&lt;&gt;0,"Exempt - Vacation Hours")))</f>
        <v>Exempt - Vacation Hours</v>
      </c>
      <c r="F210" s="40">
        <f t="shared" ca="1" si="996"/>
        <v>2017</v>
      </c>
      <c r="G210" s="40" t="str">
        <f t="shared" si="997"/>
        <v>004450</v>
      </c>
      <c r="H210" s="43">
        <f>IF(G210="","",($C210*'VACSICK EST'!C$50))</f>
        <v>15.234671834689117</v>
      </c>
      <c r="I210" s="43">
        <f>IF(H210="","",($C210*'VACSICK EST'!D$50))</f>
        <v>16.234536050659788</v>
      </c>
      <c r="J210" s="43">
        <f>IF(I210="","",($C210*'VACSICK EST'!E$50))</f>
        <v>17.234400266630455</v>
      </c>
      <c r="K210" s="43">
        <f>IF(J210="","",($C210*'VACSICK EST'!F$50))</f>
        <v>25.056152868129018</v>
      </c>
      <c r="L210" s="43">
        <f>IF(K210="","",($C210*'VACSICK EST'!G$50))</f>
        <v>31.299453160681885</v>
      </c>
      <c r="M210" s="43">
        <f>IF(L210="","",($C210*'VACSICK EST'!H$50))</f>
        <v>35.358753749490809</v>
      </c>
      <c r="N210" s="43">
        <f>IF(M210="","",($C210*'VACSICK EST'!I$50))</f>
        <v>40.921850119119625</v>
      </c>
      <c r="O210" s="43">
        <f>IF(N210="","",($C210*'VACSICK EST'!J$50))</f>
        <v>27.703497055955363</v>
      </c>
      <c r="P210" s="43">
        <f>IF(O210="","",($C210*'VACSICK EST'!K$50))</f>
        <v>24.666872400044436</v>
      </c>
      <c r="Q210" s="43">
        <f>IF(P210="","",($C210*'VACSICK EST'!L$50))</f>
        <v>32.557948920516964</v>
      </c>
      <c r="R210" s="43">
        <f>IF(Q210="","",($C210*'VACSICK EST'!M$50))</f>
        <v>31.214723926380369</v>
      </c>
      <c r="S210" s="43">
        <f>IF(R210="","",($C210*'VACSICK EST'!N$50))</f>
        <v>62.517139647702159</v>
      </c>
    </row>
    <row r="211" spans="1:19" x14ac:dyDescent="0.25">
      <c r="A211" s="2" t="s">
        <v>73</v>
      </c>
      <c r="B211" s="9" t="s">
        <v>95</v>
      </c>
      <c r="C211" s="4">
        <v>120</v>
      </c>
      <c r="E211" s="10" t="str">
        <f t="shared" ref="E211" si="1431">IF(B211="","",(IF($B211&lt;&gt;0,"Exempt - Sick Time Hours")))</f>
        <v>Exempt - Sick Time Hours</v>
      </c>
      <c r="F211" s="40">
        <f t="shared" ca="1" si="996"/>
        <v>2017</v>
      </c>
      <c r="G211" s="40" t="str">
        <f t="shared" si="997"/>
        <v>004450</v>
      </c>
      <c r="H211" s="43">
        <f>IF(G211="","",($C211*'VACSICK EST'!C$30))</f>
        <v>15.061889369617449</v>
      </c>
      <c r="I211" s="43">
        <f>IF(H211="","",($C211*'VACSICK EST'!D$30))</f>
        <v>12.976388578618876</v>
      </c>
      <c r="J211" s="43">
        <f>IF(I211="","",($C211*'VACSICK EST'!E$30))</f>
        <v>11.959898423929646</v>
      </c>
      <c r="K211" s="43">
        <f>IF(J211="","",($C211*'VACSICK EST'!F$30))</f>
        <v>10.593818813456551</v>
      </c>
      <c r="L211" s="43">
        <f>IF(K211="","",($C211*'VACSICK EST'!G$30))</f>
        <v>8.7845976393137697</v>
      </c>
      <c r="M211" s="43">
        <f>IF(L211="","",($C211*'VACSICK EST'!H$30))</f>
        <v>8.1538047715222266</v>
      </c>
      <c r="N211" s="43">
        <f>IF(M211="","",($C211*'VACSICK EST'!I$30))</f>
        <v>8.7435660130480581</v>
      </c>
      <c r="O211" s="43">
        <f>IF(N211="","",($C211*'VACSICK EST'!J$30))</f>
        <v>9.3973365915483971</v>
      </c>
      <c r="P211" s="43">
        <f>IF(O211="","",($C211*'VACSICK EST'!K$30))</f>
        <v>8.6702561741199862</v>
      </c>
      <c r="Q211" s="43">
        <f>IF(P211="","",($C211*'VACSICK EST'!L$30))</f>
        <v>8.5679506526308113</v>
      </c>
      <c r="R211" s="43">
        <f>IF(Q211="","",($C211*'VACSICK EST'!M$30))</f>
        <v>7.9869428247083336</v>
      </c>
      <c r="S211" s="43">
        <f>IF(R211="","",($C211*'VACSICK EST'!N$30))</f>
        <v>9.1035501474859011</v>
      </c>
    </row>
    <row r="212" spans="1:19" x14ac:dyDescent="0.25">
      <c r="A212" s="2" t="s">
        <v>74</v>
      </c>
      <c r="B212" s="9" t="s">
        <v>93</v>
      </c>
      <c r="C212" s="4">
        <v>5</v>
      </c>
      <c r="E212" s="11" t="str">
        <f t="shared" ref="E212" si="1432">IF(B212="","",(IF($B212&lt;&gt;0,"Exempt - Headcount")))</f>
        <v>Exempt - Headcount</v>
      </c>
      <c r="F212" s="40">
        <f t="shared" ca="1" si="996"/>
        <v>2017</v>
      </c>
      <c r="G212" s="40" t="str">
        <f t="shared" si="997"/>
        <v>004470</v>
      </c>
      <c r="H212" s="41">
        <f t="shared" ref="H212" si="1433">IF(G212="","",(IF($C212=0,0,$C212)))</f>
        <v>5</v>
      </c>
      <c r="I212" s="41">
        <f t="shared" ref="I212" si="1434">IF(H212="","",(IF($C212=0,0,$C212)))</f>
        <v>5</v>
      </c>
      <c r="J212" s="41">
        <f t="shared" ref="J212" si="1435">IF(I212="","",(IF($C212=0,0,$C212)))</f>
        <v>5</v>
      </c>
      <c r="K212" s="41">
        <f t="shared" ref="K212" si="1436">IF(J212="","",(IF($C212=0,0,$C212)))</f>
        <v>5</v>
      </c>
      <c r="L212" s="41">
        <f t="shared" ref="L212" si="1437">IF(K212="","",(IF($C212=0,0,$C212)))</f>
        <v>5</v>
      </c>
      <c r="M212" s="41">
        <f t="shared" ref="M212" si="1438">IF(L212="","",(IF($C212=0,0,$C212)))</f>
        <v>5</v>
      </c>
      <c r="N212" s="41">
        <f t="shared" ref="N212" si="1439">IF(M212="","",(IF($C212=0,0,$C212)))</f>
        <v>5</v>
      </c>
      <c r="O212" s="41">
        <f t="shared" ref="O212" si="1440">IF(N212="","",(IF($C212=0,0,$C212)))</f>
        <v>5</v>
      </c>
      <c r="P212" s="41">
        <f t="shared" ref="P212" si="1441">IF(O212="","",(IF($C212=0,0,$C212)))</f>
        <v>5</v>
      </c>
      <c r="Q212" s="41">
        <f t="shared" ref="Q212" si="1442">IF(P212="","",(IF($C212=0,0,$C212)))</f>
        <v>5</v>
      </c>
      <c r="R212" s="41">
        <f t="shared" ref="R212" si="1443">IF(Q212="","",(IF($C212=0,0,$C212)))</f>
        <v>5</v>
      </c>
      <c r="S212" s="41">
        <f t="shared" ref="S212" si="1444">IF(R212="","",(IF($C212=0,0,$C212)))</f>
        <v>5</v>
      </c>
    </row>
    <row r="213" spans="1:19" x14ac:dyDescent="0.25">
      <c r="A213" s="2" t="s">
        <v>74</v>
      </c>
      <c r="B213" s="6" t="s">
        <v>92</v>
      </c>
      <c r="C213" s="4">
        <v>42.594807600000003</v>
      </c>
      <c r="E213" s="10" t="str">
        <f t="shared" ref="E213" si="1445">IF(B213="","",(IF($B213&lt;&gt;0,"Exempt - Avg Hourly Rate")))</f>
        <v>Exempt - Avg Hourly Rate</v>
      </c>
      <c r="F213" s="40">
        <f t="shared" ref="F213:F255" ca="1" si="1446">IF(E213="","",$E$5)</f>
        <v>2017</v>
      </c>
      <c r="G213" s="40" t="str">
        <f t="shared" ref="G213:G255" si="1447">IF(E213="","",A213)</f>
        <v>004470</v>
      </c>
      <c r="H213" s="42">
        <f t="shared" ref="H213" si="1448">IF(G213="","",(IF(C213=0,0,C213)*$G$4*$H$4*$I$4*$J$4))</f>
        <v>43.872651828000002</v>
      </c>
      <c r="I213" s="42">
        <f t="shared" ref="I213" si="1449">IF(H213="","",(+H213))</f>
        <v>43.872651828000002</v>
      </c>
      <c r="J213" s="42">
        <f t="shared" ref="J213" si="1450">IF(I213="","",(+I213*$J$6))</f>
        <v>45.18883138284</v>
      </c>
      <c r="K213" s="42">
        <f t="shared" ref="K213" si="1451">IF(J213="","",+J213)</f>
        <v>45.18883138284</v>
      </c>
      <c r="L213" s="42">
        <f t="shared" ref="L213" si="1452">IF(K213="","",+K213)</f>
        <v>45.18883138284</v>
      </c>
      <c r="M213" s="42">
        <f t="shared" ref="M213" si="1453">IF(L213="","",+L213)</f>
        <v>45.18883138284</v>
      </c>
      <c r="N213" s="42">
        <f t="shared" ref="N213" si="1454">IF(M213="","",+M213)</f>
        <v>45.18883138284</v>
      </c>
      <c r="O213" s="42">
        <f t="shared" ref="O213" si="1455">IF(N213="","",+N213)</f>
        <v>45.18883138284</v>
      </c>
      <c r="P213" s="42">
        <f t="shared" ref="P213" si="1456">IF(O213="","",+O213)</f>
        <v>45.18883138284</v>
      </c>
      <c r="Q213" s="42">
        <f t="shared" ref="Q213" si="1457">IF(P213="","",+P213)</f>
        <v>45.18883138284</v>
      </c>
      <c r="R213" s="42">
        <f t="shared" ref="R213" si="1458">IF(Q213="","",+Q213)</f>
        <v>45.18883138284</v>
      </c>
      <c r="S213" s="42">
        <f t="shared" ref="S213" si="1459">IF(R213="","",+R213)</f>
        <v>45.18883138284</v>
      </c>
    </row>
    <row r="214" spans="1:19" x14ac:dyDescent="0.25">
      <c r="A214" s="2" t="s">
        <v>74</v>
      </c>
      <c r="B214" s="9" t="s">
        <v>127</v>
      </c>
      <c r="C214" s="4">
        <v>680</v>
      </c>
      <c r="E214" s="10" t="str">
        <f t="shared" ref="E214" si="1460">IF(B214="","",(IF($B214&lt;&gt;0,"Exempt - Vacation Hours")))</f>
        <v>Exempt - Vacation Hours</v>
      </c>
      <c r="F214" s="40">
        <f t="shared" ca="1" si="1446"/>
        <v>2017</v>
      </c>
      <c r="G214" s="40" t="str">
        <f t="shared" si="1447"/>
        <v>004470</v>
      </c>
      <c r="H214" s="43">
        <f>IF(G214="","",($C214*'VACSICK EST'!C$50))</f>
        <v>28.776602354412777</v>
      </c>
      <c r="I214" s="43">
        <f>IF(H214="","",($C214*'VACSICK EST'!D$50))</f>
        <v>30.665234762357379</v>
      </c>
      <c r="J214" s="43">
        <f>IF(I214="","",($C214*'VACSICK EST'!E$50))</f>
        <v>32.55386717030197</v>
      </c>
      <c r="K214" s="43">
        <f>IF(J214="","",($C214*'VACSICK EST'!F$50))</f>
        <v>47.328288750910367</v>
      </c>
      <c r="L214" s="43">
        <f>IF(K214="","",($C214*'VACSICK EST'!G$50))</f>
        <v>59.121189303510228</v>
      </c>
      <c r="M214" s="43">
        <f>IF(L214="","",($C214*'VACSICK EST'!H$50))</f>
        <v>66.788757082371532</v>
      </c>
      <c r="N214" s="43">
        <f>IF(M214="","",($C214*'VACSICK EST'!I$50))</f>
        <v>77.29682800278151</v>
      </c>
      <c r="O214" s="43">
        <f>IF(N214="","",($C214*'VACSICK EST'!J$50))</f>
        <v>52.328827772360128</v>
      </c>
      <c r="P214" s="43">
        <f>IF(O214="","",($C214*'VACSICK EST'!K$50))</f>
        <v>46.592981200083933</v>
      </c>
      <c r="Q214" s="43">
        <f>IF(P214="","",($C214*'VACSICK EST'!L$50))</f>
        <v>61.498347960976496</v>
      </c>
      <c r="R214" s="43">
        <f>IF(Q214="","",($C214*'VACSICK EST'!M$50))</f>
        <v>58.961145194274032</v>
      </c>
      <c r="S214" s="43">
        <f>IF(R214="","",($C214*'VACSICK EST'!N$50))</f>
        <v>118.08793044565964</v>
      </c>
    </row>
    <row r="215" spans="1:19" x14ac:dyDescent="0.25">
      <c r="A215" s="2" t="s">
        <v>74</v>
      </c>
      <c r="B215" s="9" t="s">
        <v>95</v>
      </c>
      <c r="C215" s="4">
        <v>200</v>
      </c>
      <c r="E215" s="10" t="str">
        <f t="shared" ref="E215" si="1461">IF(B215="","",(IF($B215&lt;&gt;0,"Exempt - Sick Time Hours")))</f>
        <v>Exempt - Sick Time Hours</v>
      </c>
      <c r="F215" s="40">
        <f t="shared" ca="1" si="1446"/>
        <v>2017</v>
      </c>
      <c r="G215" s="40" t="str">
        <f t="shared" si="1447"/>
        <v>004470</v>
      </c>
      <c r="H215" s="43">
        <f>IF(G215="","",($C215*'VACSICK EST'!C$30))</f>
        <v>25.103148949362414</v>
      </c>
      <c r="I215" s="43">
        <f>IF(H215="","",($C215*'VACSICK EST'!D$30))</f>
        <v>21.627314297698124</v>
      </c>
      <c r="J215" s="43">
        <f>IF(I215="","",($C215*'VACSICK EST'!E$30))</f>
        <v>19.93316403988274</v>
      </c>
      <c r="K215" s="43">
        <f>IF(J215="","",($C215*'VACSICK EST'!F$30))</f>
        <v>17.65636468909425</v>
      </c>
      <c r="L215" s="43">
        <f>IF(K215="","",($C215*'VACSICK EST'!G$30))</f>
        <v>14.640996065522948</v>
      </c>
      <c r="M215" s="43">
        <f>IF(L215="","",($C215*'VACSICK EST'!H$30))</f>
        <v>13.589674619203713</v>
      </c>
      <c r="N215" s="43">
        <f>IF(M215="","",($C215*'VACSICK EST'!I$30))</f>
        <v>14.572610021746762</v>
      </c>
      <c r="O215" s="43">
        <f>IF(N215="","",($C215*'VACSICK EST'!J$30))</f>
        <v>15.662227652580663</v>
      </c>
      <c r="P215" s="43">
        <f>IF(O215="","",($C215*'VACSICK EST'!K$30))</f>
        <v>14.450426956866643</v>
      </c>
      <c r="Q215" s="43">
        <f>IF(P215="","",($C215*'VACSICK EST'!L$30))</f>
        <v>14.279917754384686</v>
      </c>
      <c r="R215" s="43">
        <f>IF(Q215="","",($C215*'VACSICK EST'!M$30))</f>
        <v>13.311571374513889</v>
      </c>
      <c r="S215" s="43">
        <f>IF(R215="","",($C215*'VACSICK EST'!N$30))</f>
        <v>15.172583579143167</v>
      </c>
    </row>
    <row r="216" spans="1:19" x14ac:dyDescent="0.25">
      <c r="A216" s="2" t="s">
        <v>75</v>
      </c>
      <c r="B216" s="9" t="s">
        <v>93</v>
      </c>
      <c r="C216" s="4">
        <v>1</v>
      </c>
      <c r="E216" s="11" t="str">
        <f t="shared" ref="E216" si="1462">IF(B216="","",(IF($B216&lt;&gt;0,"Exempt - Headcount")))</f>
        <v>Exempt - Headcount</v>
      </c>
      <c r="F216" s="40">
        <f t="shared" ca="1" si="1446"/>
        <v>2017</v>
      </c>
      <c r="G216" s="40" t="str">
        <f t="shared" si="1447"/>
        <v>004475</v>
      </c>
      <c r="H216" s="41">
        <f t="shared" ref="H216" si="1463">IF(G216="","",(IF($C216=0,0,$C216)))</f>
        <v>1</v>
      </c>
      <c r="I216" s="41">
        <f t="shared" ref="I216" si="1464">IF(H216="","",(IF($C216=0,0,$C216)))</f>
        <v>1</v>
      </c>
      <c r="J216" s="41">
        <f t="shared" ref="J216" si="1465">IF(I216="","",(IF($C216=0,0,$C216)))</f>
        <v>1</v>
      </c>
      <c r="K216" s="41">
        <f t="shared" ref="K216" si="1466">IF(J216="","",(IF($C216=0,0,$C216)))</f>
        <v>1</v>
      </c>
      <c r="L216" s="41">
        <f t="shared" ref="L216" si="1467">IF(K216="","",(IF($C216=0,0,$C216)))</f>
        <v>1</v>
      </c>
      <c r="M216" s="41">
        <f t="shared" ref="M216" si="1468">IF(L216="","",(IF($C216=0,0,$C216)))</f>
        <v>1</v>
      </c>
      <c r="N216" s="41">
        <f t="shared" ref="N216" si="1469">IF(M216="","",(IF($C216=0,0,$C216)))</f>
        <v>1</v>
      </c>
      <c r="O216" s="41">
        <f t="shared" ref="O216" si="1470">IF(N216="","",(IF($C216=0,0,$C216)))</f>
        <v>1</v>
      </c>
      <c r="P216" s="41">
        <f t="shared" ref="P216" si="1471">IF(O216="","",(IF($C216=0,0,$C216)))</f>
        <v>1</v>
      </c>
      <c r="Q216" s="41">
        <f t="shared" ref="Q216" si="1472">IF(P216="","",(IF($C216=0,0,$C216)))</f>
        <v>1</v>
      </c>
      <c r="R216" s="41">
        <f t="shared" ref="R216" si="1473">IF(Q216="","",(IF($C216=0,0,$C216)))</f>
        <v>1</v>
      </c>
      <c r="S216" s="41">
        <f t="shared" ref="S216" si="1474">IF(R216="","",(IF($C216=0,0,$C216)))</f>
        <v>1</v>
      </c>
    </row>
    <row r="217" spans="1:19" x14ac:dyDescent="0.25">
      <c r="A217" s="2" t="s">
        <v>75</v>
      </c>
      <c r="B217" s="6" t="s">
        <v>92</v>
      </c>
      <c r="C217" s="4">
        <v>56.817307999999997</v>
      </c>
      <c r="E217" s="10" t="str">
        <f t="shared" ref="E217" si="1475">IF(B217="","",(IF($B217&lt;&gt;0,"Exempt - Avg Hourly Rate")))</f>
        <v>Exempt - Avg Hourly Rate</v>
      </c>
      <c r="F217" s="40">
        <f t="shared" ca="1" si="1446"/>
        <v>2017</v>
      </c>
      <c r="G217" s="40" t="str">
        <f t="shared" si="1447"/>
        <v>004475</v>
      </c>
      <c r="H217" s="42">
        <f t="shared" ref="H217" si="1476">IF(G217="","",(IF(C217=0,0,C217)*$G$4*$H$4*$I$4*$J$4))</f>
        <v>58.52182724</v>
      </c>
      <c r="I217" s="42">
        <f t="shared" ref="I217" si="1477">IF(H217="","",(+H217))</f>
        <v>58.52182724</v>
      </c>
      <c r="J217" s="42">
        <f t="shared" ref="J217" si="1478">IF(I217="","",(+I217*$J$6))</f>
        <v>60.277482057200004</v>
      </c>
      <c r="K217" s="42">
        <f t="shared" ref="K217" si="1479">IF(J217="","",+J217)</f>
        <v>60.277482057200004</v>
      </c>
      <c r="L217" s="42">
        <f t="shared" ref="L217" si="1480">IF(K217="","",+K217)</f>
        <v>60.277482057200004</v>
      </c>
      <c r="M217" s="42">
        <f t="shared" ref="M217" si="1481">IF(L217="","",+L217)</f>
        <v>60.277482057200004</v>
      </c>
      <c r="N217" s="42">
        <f t="shared" ref="N217" si="1482">IF(M217="","",+M217)</f>
        <v>60.277482057200004</v>
      </c>
      <c r="O217" s="42">
        <f t="shared" ref="O217" si="1483">IF(N217="","",+N217)</f>
        <v>60.277482057200004</v>
      </c>
      <c r="P217" s="42">
        <f t="shared" ref="P217" si="1484">IF(O217="","",+O217)</f>
        <v>60.277482057200004</v>
      </c>
      <c r="Q217" s="42">
        <f t="shared" ref="Q217" si="1485">IF(P217="","",+P217)</f>
        <v>60.277482057200004</v>
      </c>
      <c r="R217" s="42">
        <f t="shared" ref="R217" si="1486">IF(Q217="","",+Q217)</f>
        <v>60.277482057200004</v>
      </c>
      <c r="S217" s="42">
        <f t="shared" ref="S217" si="1487">IF(R217="","",+R217)</f>
        <v>60.277482057200004</v>
      </c>
    </row>
    <row r="218" spans="1:19" x14ac:dyDescent="0.25">
      <c r="A218" s="2" t="s">
        <v>75</v>
      </c>
      <c r="B218" s="9" t="s">
        <v>127</v>
      </c>
      <c r="C218" s="4">
        <v>160</v>
      </c>
      <c r="E218" s="10" t="str">
        <f t="shared" ref="E218" si="1488">IF(B218="","",(IF($B218&lt;&gt;0,"Exempt - Vacation Hours")))</f>
        <v>Exempt - Vacation Hours</v>
      </c>
      <c r="F218" s="40">
        <f t="shared" ca="1" si="1446"/>
        <v>2017</v>
      </c>
      <c r="G218" s="40" t="str">
        <f t="shared" si="1447"/>
        <v>004475</v>
      </c>
      <c r="H218" s="43">
        <f>IF(G218="","",($C218*'VACSICK EST'!C$50))</f>
        <v>6.7709652598618302</v>
      </c>
      <c r="I218" s="43">
        <f>IF(H218="","",($C218*'VACSICK EST'!D$50))</f>
        <v>7.2153493558487947</v>
      </c>
      <c r="J218" s="43">
        <f>IF(I218="","",($C218*'VACSICK EST'!E$50))</f>
        <v>7.6597334518357583</v>
      </c>
      <c r="K218" s="43">
        <f>IF(J218="","",($C218*'VACSICK EST'!F$50))</f>
        <v>11.136067941390674</v>
      </c>
      <c r="L218" s="43">
        <f>IF(K218="","",($C218*'VACSICK EST'!G$50))</f>
        <v>13.910868071414171</v>
      </c>
      <c r="M218" s="43">
        <f>IF(L218="","",($C218*'VACSICK EST'!H$50))</f>
        <v>15.71500166644036</v>
      </c>
      <c r="N218" s="43">
        <f>IF(M218="","",($C218*'VACSICK EST'!I$50))</f>
        <v>18.187488941830946</v>
      </c>
      <c r="O218" s="43">
        <f>IF(N218="","",($C218*'VACSICK EST'!J$50))</f>
        <v>12.312665358202384</v>
      </c>
      <c r="P218" s="43">
        <f>IF(O218="","",($C218*'VACSICK EST'!K$50))</f>
        <v>10.96305440001975</v>
      </c>
      <c r="Q218" s="43">
        <f>IF(P218="","",($C218*'VACSICK EST'!L$50))</f>
        <v>14.470199520229762</v>
      </c>
      <c r="R218" s="43">
        <f>IF(Q218="","",($C218*'VACSICK EST'!M$50))</f>
        <v>13.873210633946831</v>
      </c>
      <c r="S218" s="43">
        <f>IF(R218="","",($C218*'VACSICK EST'!N$50))</f>
        <v>27.785395398978739</v>
      </c>
    </row>
    <row r="219" spans="1:19" x14ac:dyDescent="0.25">
      <c r="A219" s="2" t="s">
        <v>75</v>
      </c>
      <c r="B219" s="9" t="s">
        <v>95</v>
      </c>
      <c r="C219" s="4">
        <v>40</v>
      </c>
      <c r="E219" s="10" t="str">
        <f t="shared" ref="E219" si="1489">IF(B219="","",(IF($B219&lt;&gt;0,"Exempt - Sick Time Hours")))</f>
        <v>Exempt - Sick Time Hours</v>
      </c>
      <c r="F219" s="40">
        <f t="shared" ca="1" si="1446"/>
        <v>2017</v>
      </c>
      <c r="G219" s="40" t="str">
        <f t="shared" si="1447"/>
        <v>004475</v>
      </c>
      <c r="H219" s="43">
        <f>IF(G219="","",($C219*'VACSICK EST'!C$30))</f>
        <v>5.0206297898724825</v>
      </c>
      <c r="I219" s="43">
        <f>IF(H219="","",($C219*'VACSICK EST'!D$30))</f>
        <v>4.3254628595396252</v>
      </c>
      <c r="J219" s="43">
        <f>IF(I219="","",($C219*'VACSICK EST'!E$30))</f>
        <v>3.9866328079765485</v>
      </c>
      <c r="K219" s="43">
        <f>IF(J219="","",($C219*'VACSICK EST'!F$30))</f>
        <v>3.5312729378188501</v>
      </c>
      <c r="L219" s="43">
        <f>IF(K219="","",($C219*'VACSICK EST'!G$30))</f>
        <v>2.9281992131045897</v>
      </c>
      <c r="M219" s="43">
        <f>IF(L219="","",($C219*'VACSICK EST'!H$30))</f>
        <v>2.7179349238407422</v>
      </c>
      <c r="N219" s="43">
        <f>IF(M219="","",($C219*'VACSICK EST'!I$30))</f>
        <v>2.9145220043493527</v>
      </c>
      <c r="O219" s="43">
        <f>IF(N219="","",($C219*'VACSICK EST'!J$30))</f>
        <v>3.1324455305161325</v>
      </c>
      <c r="P219" s="43">
        <f>IF(O219="","",($C219*'VACSICK EST'!K$30))</f>
        <v>2.8900853913733289</v>
      </c>
      <c r="Q219" s="43">
        <f>IF(P219="","",($C219*'VACSICK EST'!L$30))</f>
        <v>2.8559835508769371</v>
      </c>
      <c r="R219" s="43">
        <f>IF(Q219="","",($C219*'VACSICK EST'!M$30))</f>
        <v>2.6623142749027777</v>
      </c>
      <c r="S219" s="43">
        <f>IF(R219="","",($C219*'VACSICK EST'!N$30))</f>
        <v>3.0345167158286337</v>
      </c>
    </row>
    <row r="220" spans="1:19" x14ac:dyDescent="0.25">
      <c r="A220" s="2" t="s">
        <v>76</v>
      </c>
      <c r="B220" s="9" t="s">
        <v>93</v>
      </c>
      <c r="C220" s="4">
        <v>3</v>
      </c>
      <c r="E220" s="11" t="str">
        <f t="shared" ref="E220" si="1490">IF(B220="","",(IF($B220&lt;&gt;0,"Exempt - Headcount")))</f>
        <v>Exempt - Headcount</v>
      </c>
      <c r="F220" s="40">
        <f t="shared" ca="1" si="1446"/>
        <v>2017</v>
      </c>
      <c r="G220" s="40" t="str">
        <f t="shared" si="1447"/>
        <v>004480</v>
      </c>
      <c r="H220" s="41">
        <f t="shared" ref="H220" si="1491">IF(G220="","",(IF($C220=0,0,$C220)))</f>
        <v>3</v>
      </c>
      <c r="I220" s="41">
        <f t="shared" ref="I220" si="1492">IF(H220="","",(IF($C220=0,0,$C220)))</f>
        <v>3</v>
      </c>
      <c r="J220" s="41">
        <f t="shared" ref="J220" si="1493">IF(I220="","",(IF($C220=0,0,$C220)))</f>
        <v>3</v>
      </c>
      <c r="K220" s="41">
        <f t="shared" ref="K220" si="1494">IF(J220="","",(IF($C220=0,0,$C220)))</f>
        <v>3</v>
      </c>
      <c r="L220" s="41">
        <f t="shared" ref="L220" si="1495">IF(K220="","",(IF($C220=0,0,$C220)))</f>
        <v>3</v>
      </c>
      <c r="M220" s="41">
        <f t="shared" ref="M220" si="1496">IF(L220="","",(IF($C220=0,0,$C220)))</f>
        <v>3</v>
      </c>
      <c r="N220" s="41">
        <f t="shared" ref="N220" si="1497">IF(M220="","",(IF($C220=0,0,$C220)))</f>
        <v>3</v>
      </c>
      <c r="O220" s="41">
        <f t="shared" ref="O220" si="1498">IF(N220="","",(IF($C220=0,0,$C220)))</f>
        <v>3</v>
      </c>
      <c r="P220" s="41">
        <f t="shared" ref="P220" si="1499">IF(O220="","",(IF($C220=0,0,$C220)))</f>
        <v>3</v>
      </c>
      <c r="Q220" s="41">
        <f t="shared" ref="Q220" si="1500">IF(P220="","",(IF($C220=0,0,$C220)))</f>
        <v>3</v>
      </c>
      <c r="R220" s="41">
        <f t="shared" ref="R220" si="1501">IF(Q220="","",(IF($C220=0,0,$C220)))</f>
        <v>3</v>
      </c>
      <c r="S220" s="41">
        <f t="shared" ref="S220" si="1502">IF(R220="","",(IF($C220=0,0,$C220)))</f>
        <v>3</v>
      </c>
    </row>
    <row r="221" spans="1:19" x14ac:dyDescent="0.25">
      <c r="A221" s="2" t="s">
        <v>76</v>
      </c>
      <c r="B221" s="6" t="s">
        <v>92</v>
      </c>
      <c r="C221" s="4">
        <v>47.868429333333331</v>
      </c>
      <c r="E221" s="10" t="str">
        <f t="shared" ref="E221" si="1503">IF(B221="","",(IF($B221&lt;&gt;0,"Exempt - Avg Hourly Rate")))</f>
        <v>Exempt - Avg Hourly Rate</v>
      </c>
      <c r="F221" s="40">
        <f t="shared" ca="1" si="1446"/>
        <v>2017</v>
      </c>
      <c r="G221" s="40" t="str">
        <f t="shared" si="1447"/>
        <v>004480</v>
      </c>
      <c r="H221" s="42">
        <f t="shared" ref="H221" si="1504">IF(G221="","",(IF(C221=0,0,C221)*$G$4*$H$4*$I$4*$J$4))</f>
        <v>49.30448221333333</v>
      </c>
      <c r="I221" s="42">
        <f t="shared" ref="I221" si="1505">IF(H221="","",(+H221))</f>
        <v>49.30448221333333</v>
      </c>
      <c r="J221" s="42">
        <f t="shared" ref="J221" si="1506">IF(I221="","",(+I221*$J$6))</f>
        <v>50.783616679733328</v>
      </c>
      <c r="K221" s="42">
        <f t="shared" ref="K221" si="1507">IF(J221="","",+J221)</f>
        <v>50.783616679733328</v>
      </c>
      <c r="L221" s="42">
        <f t="shared" ref="L221" si="1508">IF(K221="","",+K221)</f>
        <v>50.783616679733328</v>
      </c>
      <c r="M221" s="42">
        <f t="shared" ref="M221" si="1509">IF(L221="","",+L221)</f>
        <v>50.783616679733328</v>
      </c>
      <c r="N221" s="42">
        <f t="shared" ref="N221" si="1510">IF(M221="","",+M221)</f>
        <v>50.783616679733328</v>
      </c>
      <c r="O221" s="42">
        <f t="shared" ref="O221" si="1511">IF(N221="","",+N221)</f>
        <v>50.783616679733328</v>
      </c>
      <c r="P221" s="42">
        <f t="shared" ref="P221" si="1512">IF(O221="","",+O221)</f>
        <v>50.783616679733328</v>
      </c>
      <c r="Q221" s="42">
        <f t="shared" ref="Q221" si="1513">IF(P221="","",+P221)</f>
        <v>50.783616679733328</v>
      </c>
      <c r="R221" s="42">
        <f t="shared" ref="R221" si="1514">IF(Q221="","",+Q221)</f>
        <v>50.783616679733328</v>
      </c>
      <c r="S221" s="42">
        <f t="shared" ref="S221" si="1515">IF(R221="","",+R221)</f>
        <v>50.783616679733328</v>
      </c>
    </row>
    <row r="222" spans="1:19" x14ac:dyDescent="0.25">
      <c r="A222" s="2" t="s">
        <v>76</v>
      </c>
      <c r="B222" s="9" t="s">
        <v>127</v>
      </c>
      <c r="C222" s="4">
        <v>520</v>
      </c>
      <c r="E222" s="10" t="str">
        <f t="shared" ref="E222" si="1516">IF(B222="","",(IF($B222&lt;&gt;0,"Exempt - Vacation Hours")))</f>
        <v>Exempt - Vacation Hours</v>
      </c>
      <c r="F222" s="40">
        <f t="shared" ca="1" si="1446"/>
        <v>2017</v>
      </c>
      <c r="G222" s="40" t="str">
        <f t="shared" si="1447"/>
        <v>004480</v>
      </c>
      <c r="H222" s="43">
        <f>IF(G222="","",($C222*'VACSICK EST'!C$50))</f>
        <v>22.005637094550945</v>
      </c>
      <c r="I222" s="43">
        <f>IF(H222="","",($C222*'VACSICK EST'!D$50))</f>
        <v>23.449885406508582</v>
      </c>
      <c r="J222" s="43">
        <f>IF(I222="","",($C222*'VACSICK EST'!E$50))</f>
        <v>24.894133718466215</v>
      </c>
      <c r="K222" s="43">
        <f>IF(J222="","",($C222*'VACSICK EST'!F$50))</f>
        <v>36.192220809519696</v>
      </c>
      <c r="L222" s="43">
        <f>IF(K222="","",($C222*'VACSICK EST'!G$50))</f>
        <v>45.210321232096057</v>
      </c>
      <c r="M222" s="43">
        <f>IF(L222="","",($C222*'VACSICK EST'!H$50))</f>
        <v>51.073755415931174</v>
      </c>
      <c r="N222" s="43">
        <f>IF(M222="","",($C222*'VACSICK EST'!I$50))</f>
        <v>59.109339060950568</v>
      </c>
      <c r="O222" s="43">
        <f>IF(N222="","",($C222*'VACSICK EST'!J$50))</f>
        <v>40.016162414157748</v>
      </c>
      <c r="P222" s="43">
        <f>IF(O222="","",($C222*'VACSICK EST'!K$50))</f>
        <v>35.629926800064183</v>
      </c>
      <c r="Q222" s="43">
        <f>IF(P222="","",($C222*'VACSICK EST'!L$50))</f>
        <v>47.028148440746726</v>
      </c>
      <c r="R222" s="43">
        <f>IF(Q222="","",($C222*'VACSICK EST'!M$50))</f>
        <v>45.087934560327199</v>
      </c>
      <c r="S222" s="43">
        <f>IF(R222="","",($C222*'VACSICK EST'!N$50))</f>
        <v>90.302535046680902</v>
      </c>
    </row>
    <row r="223" spans="1:19" x14ac:dyDescent="0.25">
      <c r="A223" s="2" t="s">
        <v>76</v>
      </c>
      <c r="B223" s="9" t="s">
        <v>95</v>
      </c>
      <c r="C223" s="4">
        <v>120</v>
      </c>
      <c r="E223" s="10" t="str">
        <f t="shared" ref="E223" si="1517">IF(B223="","",(IF($B223&lt;&gt;0,"Exempt - Sick Time Hours")))</f>
        <v>Exempt - Sick Time Hours</v>
      </c>
      <c r="F223" s="40">
        <f t="shared" ca="1" si="1446"/>
        <v>2017</v>
      </c>
      <c r="G223" s="40" t="str">
        <f t="shared" si="1447"/>
        <v>004480</v>
      </c>
      <c r="H223" s="43">
        <f>IF(G223="","",($C223*'VACSICK EST'!C$30))</f>
        <v>15.061889369617449</v>
      </c>
      <c r="I223" s="43">
        <f>IF(H223="","",($C223*'VACSICK EST'!D$30))</f>
        <v>12.976388578618876</v>
      </c>
      <c r="J223" s="43">
        <f>IF(I223="","",($C223*'VACSICK EST'!E$30))</f>
        <v>11.959898423929646</v>
      </c>
      <c r="K223" s="43">
        <f>IF(J223="","",($C223*'VACSICK EST'!F$30))</f>
        <v>10.593818813456551</v>
      </c>
      <c r="L223" s="43">
        <f>IF(K223="","",($C223*'VACSICK EST'!G$30))</f>
        <v>8.7845976393137697</v>
      </c>
      <c r="M223" s="43">
        <f>IF(L223="","",($C223*'VACSICK EST'!H$30))</f>
        <v>8.1538047715222266</v>
      </c>
      <c r="N223" s="43">
        <f>IF(M223="","",($C223*'VACSICK EST'!I$30))</f>
        <v>8.7435660130480581</v>
      </c>
      <c r="O223" s="43">
        <f>IF(N223="","",($C223*'VACSICK EST'!J$30))</f>
        <v>9.3973365915483971</v>
      </c>
      <c r="P223" s="43">
        <f>IF(O223="","",($C223*'VACSICK EST'!K$30))</f>
        <v>8.6702561741199862</v>
      </c>
      <c r="Q223" s="43">
        <f>IF(P223="","",($C223*'VACSICK EST'!L$30))</f>
        <v>8.5679506526308113</v>
      </c>
      <c r="R223" s="43">
        <f>IF(Q223="","",($C223*'VACSICK EST'!M$30))</f>
        <v>7.9869428247083336</v>
      </c>
      <c r="S223" s="43">
        <f>IF(R223="","",($C223*'VACSICK EST'!N$30))</f>
        <v>9.1035501474859011</v>
      </c>
    </row>
    <row r="224" spans="1:19" x14ac:dyDescent="0.25">
      <c r="A224" s="2" t="s">
        <v>77</v>
      </c>
      <c r="B224" s="9" t="s">
        <v>93</v>
      </c>
      <c r="C224" s="4">
        <v>1</v>
      </c>
      <c r="E224" s="11" t="str">
        <f t="shared" ref="E224" si="1518">IF(B224="","",(IF($B224&lt;&gt;0,"Exempt - Headcount")))</f>
        <v>Exempt - Headcount</v>
      </c>
      <c r="F224" s="40">
        <f t="shared" ca="1" si="1446"/>
        <v>2017</v>
      </c>
      <c r="G224" s="40" t="str">
        <f t="shared" si="1447"/>
        <v>004485</v>
      </c>
      <c r="H224" s="41">
        <f t="shared" ref="H224" si="1519">IF(G224="","",(IF($C224=0,0,$C224)))</f>
        <v>1</v>
      </c>
      <c r="I224" s="41">
        <f t="shared" ref="I224" si="1520">IF(H224="","",(IF($C224=0,0,$C224)))</f>
        <v>1</v>
      </c>
      <c r="J224" s="41">
        <f t="shared" ref="J224" si="1521">IF(I224="","",(IF($C224=0,0,$C224)))</f>
        <v>1</v>
      </c>
      <c r="K224" s="41">
        <f t="shared" ref="K224" si="1522">IF(J224="","",(IF($C224=0,0,$C224)))</f>
        <v>1</v>
      </c>
      <c r="L224" s="41">
        <f t="shared" ref="L224" si="1523">IF(K224="","",(IF($C224=0,0,$C224)))</f>
        <v>1</v>
      </c>
      <c r="M224" s="41">
        <f t="shared" ref="M224" si="1524">IF(L224="","",(IF($C224=0,0,$C224)))</f>
        <v>1</v>
      </c>
      <c r="N224" s="41">
        <f t="shared" ref="N224" si="1525">IF(M224="","",(IF($C224=0,0,$C224)))</f>
        <v>1</v>
      </c>
      <c r="O224" s="41">
        <f t="shared" ref="O224" si="1526">IF(N224="","",(IF($C224=0,0,$C224)))</f>
        <v>1</v>
      </c>
      <c r="P224" s="41">
        <f t="shared" ref="P224" si="1527">IF(O224="","",(IF($C224=0,0,$C224)))</f>
        <v>1</v>
      </c>
      <c r="Q224" s="41">
        <f t="shared" ref="Q224" si="1528">IF(P224="","",(IF($C224=0,0,$C224)))</f>
        <v>1</v>
      </c>
      <c r="R224" s="41">
        <f t="shared" ref="R224" si="1529">IF(Q224="","",(IF($C224=0,0,$C224)))</f>
        <v>1</v>
      </c>
      <c r="S224" s="41">
        <f t="shared" ref="S224" si="1530">IF(R224="","",(IF($C224=0,0,$C224)))</f>
        <v>1</v>
      </c>
    </row>
    <row r="225" spans="1:19" x14ac:dyDescent="0.25">
      <c r="A225" s="2" t="s">
        <v>77</v>
      </c>
      <c r="B225" s="6" t="s">
        <v>92</v>
      </c>
      <c r="C225" s="4">
        <v>42.780287999999999</v>
      </c>
      <c r="E225" s="10" t="str">
        <f t="shared" ref="E225" si="1531">IF(B225="","",(IF($B225&lt;&gt;0,"Exempt - Avg Hourly Rate")))</f>
        <v>Exempt - Avg Hourly Rate</v>
      </c>
      <c r="F225" s="40">
        <f t="shared" ca="1" si="1446"/>
        <v>2017</v>
      </c>
      <c r="G225" s="40" t="str">
        <f t="shared" si="1447"/>
        <v>004485</v>
      </c>
      <c r="H225" s="42">
        <f t="shared" ref="H225" si="1532">IF(G225="","",(IF(C225=0,0,C225)*$G$4*$H$4*$I$4*$J$4))</f>
        <v>44.063696640000003</v>
      </c>
      <c r="I225" s="42">
        <f t="shared" ref="I225" si="1533">IF(H225="","",(+H225))</f>
        <v>44.063696640000003</v>
      </c>
      <c r="J225" s="42">
        <f t="shared" ref="J225" si="1534">IF(I225="","",(+I225*$J$6))</f>
        <v>45.385607539200002</v>
      </c>
      <c r="K225" s="42">
        <f t="shared" ref="K225" si="1535">IF(J225="","",+J225)</f>
        <v>45.385607539200002</v>
      </c>
      <c r="L225" s="42">
        <f t="shared" ref="L225" si="1536">IF(K225="","",+K225)</f>
        <v>45.385607539200002</v>
      </c>
      <c r="M225" s="42">
        <f t="shared" ref="M225" si="1537">IF(L225="","",+L225)</f>
        <v>45.385607539200002</v>
      </c>
      <c r="N225" s="42">
        <f t="shared" ref="N225" si="1538">IF(M225="","",+M225)</f>
        <v>45.385607539200002</v>
      </c>
      <c r="O225" s="42">
        <f t="shared" ref="O225" si="1539">IF(N225="","",+N225)</f>
        <v>45.385607539200002</v>
      </c>
      <c r="P225" s="42">
        <f t="shared" ref="P225" si="1540">IF(O225="","",+O225)</f>
        <v>45.385607539200002</v>
      </c>
      <c r="Q225" s="42">
        <f t="shared" ref="Q225" si="1541">IF(P225="","",+P225)</f>
        <v>45.385607539200002</v>
      </c>
      <c r="R225" s="42">
        <f t="shared" ref="R225" si="1542">IF(Q225="","",+Q225)</f>
        <v>45.385607539200002</v>
      </c>
      <c r="S225" s="42">
        <f t="shared" ref="S225" si="1543">IF(R225="","",+R225)</f>
        <v>45.385607539200002</v>
      </c>
    </row>
    <row r="226" spans="1:19" x14ac:dyDescent="0.25">
      <c r="A226" s="2" t="s">
        <v>77</v>
      </c>
      <c r="B226" s="9" t="s">
        <v>127</v>
      </c>
      <c r="C226" s="4">
        <v>200</v>
      </c>
      <c r="E226" s="10" t="str">
        <f t="shared" ref="E226" si="1544">IF(B226="","",(IF($B226&lt;&gt;0,"Exempt - Vacation Hours")))</f>
        <v>Exempt - Vacation Hours</v>
      </c>
      <c r="F226" s="40">
        <f t="shared" ca="1" si="1446"/>
        <v>2017</v>
      </c>
      <c r="G226" s="40" t="str">
        <f t="shared" si="1447"/>
        <v>004485</v>
      </c>
      <c r="H226" s="43">
        <f>IF(G226="","",($C226*'VACSICK EST'!C$50))</f>
        <v>8.4637065748272864</v>
      </c>
      <c r="I226" s="43">
        <f>IF(H226="","",($C226*'VACSICK EST'!D$50))</f>
        <v>9.019186694810994</v>
      </c>
      <c r="J226" s="43">
        <f>IF(I226="","",($C226*'VACSICK EST'!E$50))</f>
        <v>9.5746668147946981</v>
      </c>
      <c r="K226" s="43">
        <f>IF(J226="","",($C226*'VACSICK EST'!F$50))</f>
        <v>13.920084926738344</v>
      </c>
      <c r="L226" s="43">
        <f>IF(K226="","",($C226*'VACSICK EST'!G$50))</f>
        <v>17.388585089267714</v>
      </c>
      <c r="M226" s="43">
        <f>IF(L226="","",($C226*'VACSICK EST'!H$50))</f>
        <v>19.643752083050451</v>
      </c>
      <c r="N226" s="43">
        <f>IF(M226="","",($C226*'VACSICK EST'!I$50))</f>
        <v>22.73436117728868</v>
      </c>
      <c r="O226" s="43">
        <f>IF(N226="","",($C226*'VACSICK EST'!J$50))</f>
        <v>15.390831697752979</v>
      </c>
      <c r="P226" s="43">
        <f>IF(O226="","",($C226*'VACSICK EST'!K$50))</f>
        <v>13.703818000024686</v>
      </c>
      <c r="Q226" s="43">
        <f>IF(P226="","",($C226*'VACSICK EST'!L$50))</f>
        <v>18.087749400287205</v>
      </c>
      <c r="R226" s="43">
        <f>IF(Q226="","",($C226*'VACSICK EST'!M$50))</f>
        <v>17.34151329243354</v>
      </c>
      <c r="S226" s="43">
        <f>IF(R226="","",($C226*'VACSICK EST'!N$50))</f>
        <v>34.731744248723423</v>
      </c>
    </row>
    <row r="227" spans="1:19" x14ac:dyDescent="0.25">
      <c r="A227" s="2" t="s">
        <v>77</v>
      </c>
      <c r="B227" s="9" t="s">
        <v>95</v>
      </c>
      <c r="C227" s="4">
        <v>40</v>
      </c>
      <c r="E227" s="10" t="str">
        <f t="shared" ref="E227" si="1545">IF(B227="","",(IF($B227&lt;&gt;0,"Exempt - Sick Time Hours")))</f>
        <v>Exempt - Sick Time Hours</v>
      </c>
      <c r="F227" s="40">
        <f t="shared" ca="1" si="1446"/>
        <v>2017</v>
      </c>
      <c r="G227" s="40" t="str">
        <f t="shared" si="1447"/>
        <v>004485</v>
      </c>
      <c r="H227" s="43">
        <f>IF(G227="","",($C227*'VACSICK EST'!C$30))</f>
        <v>5.0206297898724825</v>
      </c>
      <c r="I227" s="43">
        <f>IF(H227="","",($C227*'VACSICK EST'!D$30))</f>
        <v>4.3254628595396252</v>
      </c>
      <c r="J227" s="43">
        <f>IF(I227="","",($C227*'VACSICK EST'!E$30))</f>
        <v>3.9866328079765485</v>
      </c>
      <c r="K227" s="43">
        <f>IF(J227="","",($C227*'VACSICK EST'!F$30))</f>
        <v>3.5312729378188501</v>
      </c>
      <c r="L227" s="43">
        <f>IF(K227="","",($C227*'VACSICK EST'!G$30))</f>
        <v>2.9281992131045897</v>
      </c>
      <c r="M227" s="43">
        <f>IF(L227="","",($C227*'VACSICK EST'!H$30))</f>
        <v>2.7179349238407422</v>
      </c>
      <c r="N227" s="43">
        <f>IF(M227="","",($C227*'VACSICK EST'!I$30))</f>
        <v>2.9145220043493527</v>
      </c>
      <c r="O227" s="43">
        <f>IF(N227="","",($C227*'VACSICK EST'!J$30))</f>
        <v>3.1324455305161325</v>
      </c>
      <c r="P227" s="43">
        <f>IF(O227="","",($C227*'VACSICK EST'!K$30))</f>
        <v>2.8900853913733289</v>
      </c>
      <c r="Q227" s="43">
        <f>IF(P227="","",($C227*'VACSICK EST'!L$30))</f>
        <v>2.8559835508769371</v>
      </c>
      <c r="R227" s="43">
        <f>IF(Q227="","",($C227*'VACSICK EST'!M$30))</f>
        <v>2.6623142749027777</v>
      </c>
      <c r="S227" s="43">
        <f>IF(R227="","",($C227*'VACSICK EST'!N$30))</f>
        <v>3.0345167158286337</v>
      </c>
    </row>
    <row r="228" spans="1:19" x14ac:dyDescent="0.25">
      <c r="A228" s="2" t="s">
        <v>78</v>
      </c>
      <c r="B228" s="9" t="s">
        <v>93</v>
      </c>
      <c r="C228" s="4">
        <v>9</v>
      </c>
      <c r="E228" s="11" t="str">
        <f t="shared" ref="E228" si="1546">IF(B228="","",(IF($B228&lt;&gt;0,"Exempt - Headcount")))</f>
        <v>Exempt - Headcount</v>
      </c>
      <c r="F228" s="40">
        <f t="shared" ca="1" si="1446"/>
        <v>2017</v>
      </c>
      <c r="G228" s="40" t="str">
        <f t="shared" si="1447"/>
        <v>004490</v>
      </c>
      <c r="H228" s="41">
        <f t="shared" ref="H228" si="1547">IF(G228="","",(IF($C228=0,0,$C228)))</f>
        <v>9</v>
      </c>
      <c r="I228" s="41">
        <f t="shared" ref="I228" si="1548">IF(H228="","",(IF($C228=0,0,$C228)))</f>
        <v>9</v>
      </c>
      <c r="J228" s="41">
        <f t="shared" ref="J228" si="1549">IF(I228="","",(IF($C228=0,0,$C228)))</f>
        <v>9</v>
      </c>
      <c r="K228" s="41">
        <f t="shared" ref="K228" si="1550">IF(J228="","",(IF($C228=0,0,$C228)))</f>
        <v>9</v>
      </c>
      <c r="L228" s="41">
        <f t="shared" ref="L228" si="1551">IF(K228="","",(IF($C228=0,0,$C228)))</f>
        <v>9</v>
      </c>
      <c r="M228" s="41">
        <f t="shared" ref="M228" si="1552">IF(L228="","",(IF($C228=0,0,$C228)))</f>
        <v>9</v>
      </c>
      <c r="N228" s="41">
        <f t="shared" ref="N228" si="1553">IF(M228="","",(IF($C228=0,0,$C228)))</f>
        <v>9</v>
      </c>
      <c r="O228" s="41">
        <f t="shared" ref="O228" si="1554">IF(N228="","",(IF($C228=0,0,$C228)))</f>
        <v>9</v>
      </c>
      <c r="P228" s="41">
        <f t="shared" ref="P228" si="1555">IF(O228="","",(IF($C228=0,0,$C228)))</f>
        <v>9</v>
      </c>
      <c r="Q228" s="41">
        <f t="shared" ref="Q228" si="1556">IF(P228="","",(IF($C228=0,0,$C228)))</f>
        <v>9</v>
      </c>
      <c r="R228" s="41">
        <f t="shared" ref="R228" si="1557">IF(Q228="","",(IF($C228=0,0,$C228)))</f>
        <v>9</v>
      </c>
      <c r="S228" s="41">
        <f t="shared" ref="S228" si="1558">IF(R228="","",(IF($C228=0,0,$C228)))</f>
        <v>9</v>
      </c>
    </row>
    <row r="229" spans="1:19" x14ac:dyDescent="0.25">
      <c r="A229" s="2" t="s">
        <v>78</v>
      </c>
      <c r="B229" s="6" t="s">
        <v>92</v>
      </c>
      <c r="C229" s="4">
        <v>46.693910333333328</v>
      </c>
      <c r="E229" s="10" t="str">
        <f t="shared" ref="E229" si="1559">IF(B229="","",(IF($B229&lt;&gt;0,"Exempt - Avg Hourly Rate")))</f>
        <v>Exempt - Avg Hourly Rate</v>
      </c>
      <c r="F229" s="40">
        <f t="shared" ca="1" si="1446"/>
        <v>2017</v>
      </c>
      <c r="G229" s="40" t="str">
        <f t="shared" si="1447"/>
        <v>004490</v>
      </c>
      <c r="H229" s="42">
        <f t="shared" ref="H229" si="1560">IF(G229="","",(IF(C229=0,0,C229)*$G$4*$H$4*$I$4*$J$4))</f>
        <v>48.094727643333329</v>
      </c>
      <c r="I229" s="42">
        <f t="shared" ref="I229" si="1561">IF(H229="","",(+H229))</f>
        <v>48.094727643333329</v>
      </c>
      <c r="J229" s="42">
        <f t="shared" ref="J229" si="1562">IF(I229="","",(+I229*$J$6))</f>
        <v>49.537569472633329</v>
      </c>
      <c r="K229" s="42">
        <f t="shared" ref="K229" si="1563">IF(J229="","",+J229)</f>
        <v>49.537569472633329</v>
      </c>
      <c r="L229" s="42">
        <f t="shared" ref="L229" si="1564">IF(K229="","",+K229)</f>
        <v>49.537569472633329</v>
      </c>
      <c r="M229" s="42">
        <f t="shared" ref="M229" si="1565">IF(L229="","",+L229)</f>
        <v>49.537569472633329</v>
      </c>
      <c r="N229" s="42">
        <f t="shared" ref="N229" si="1566">IF(M229="","",+M229)</f>
        <v>49.537569472633329</v>
      </c>
      <c r="O229" s="42">
        <f t="shared" ref="O229" si="1567">IF(N229="","",+N229)</f>
        <v>49.537569472633329</v>
      </c>
      <c r="P229" s="42">
        <f t="shared" ref="P229" si="1568">IF(O229="","",+O229)</f>
        <v>49.537569472633329</v>
      </c>
      <c r="Q229" s="42">
        <f t="shared" ref="Q229" si="1569">IF(P229="","",+P229)</f>
        <v>49.537569472633329</v>
      </c>
      <c r="R229" s="42">
        <f t="shared" ref="R229" si="1570">IF(Q229="","",+Q229)</f>
        <v>49.537569472633329</v>
      </c>
      <c r="S229" s="42">
        <f t="shared" ref="S229" si="1571">IF(R229="","",+R229)</f>
        <v>49.537569472633329</v>
      </c>
    </row>
    <row r="230" spans="1:19" x14ac:dyDescent="0.25">
      <c r="A230" s="2" t="s">
        <v>78</v>
      </c>
      <c r="B230" s="9" t="s">
        <v>127</v>
      </c>
      <c r="C230" s="4">
        <v>1720</v>
      </c>
      <c r="E230" s="10" t="str">
        <f t="shared" ref="E230" si="1572">IF(B230="","",(IF($B230&lt;&gt;0,"Exempt - Vacation Hours")))</f>
        <v>Exempt - Vacation Hours</v>
      </c>
      <c r="F230" s="40">
        <f t="shared" ca="1" si="1446"/>
        <v>2017</v>
      </c>
      <c r="G230" s="40" t="str">
        <f t="shared" si="1447"/>
        <v>004490</v>
      </c>
      <c r="H230" s="43">
        <f>IF(G230="","",($C230*'VACSICK EST'!C$50))</f>
        <v>72.78787654351467</v>
      </c>
      <c r="I230" s="43">
        <f>IF(H230="","",($C230*'VACSICK EST'!D$50))</f>
        <v>77.565005575374542</v>
      </c>
      <c r="J230" s="43">
        <f>IF(I230="","",($C230*'VACSICK EST'!E$50))</f>
        <v>82.342134607234399</v>
      </c>
      <c r="K230" s="43">
        <f>IF(J230="","",($C230*'VACSICK EST'!F$50))</f>
        <v>119.71273036994975</v>
      </c>
      <c r="L230" s="43">
        <f>IF(K230="","",($C230*'VACSICK EST'!G$50))</f>
        <v>149.54183176770235</v>
      </c>
      <c r="M230" s="43">
        <f>IF(L230="","",($C230*'VACSICK EST'!H$50))</f>
        <v>168.93626791423387</v>
      </c>
      <c r="N230" s="43">
        <f>IF(M230="","",($C230*'VACSICK EST'!I$50))</f>
        <v>195.51550612468264</v>
      </c>
      <c r="O230" s="43">
        <f>IF(N230="","",($C230*'VACSICK EST'!J$50))</f>
        <v>132.36115260067564</v>
      </c>
      <c r="P230" s="43">
        <f>IF(O230="","",($C230*'VACSICK EST'!K$50))</f>
        <v>117.85283480021231</v>
      </c>
      <c r="Q230" s="43">
        <f>IF(P230="","",($C230*'VACSICK EST'!L$50))</f>
        <v>155.55464484246994</v>
      </c>
      <c r="R230" s="43">
        <f>IF(Q230="","",($C230*'VACSICK EST'!M$50))</f>
        <v>149.13701431492842</v>
      </c>
      <c r="S230" s="43">
        <f>IF(R230="","",($C230*'VACSICK EST'!N$50))</f>
        <v>298.69300053902145</v>
      </c>
    </row>
    <row r="231" spans="1:19" x14ac:dyDescent="0.25">
      <c r="A231" s="2" t="s">
        <v>78</v>
      </c>
      <c r="B231" s="9" t="s">
        <v>95</v>
      </c>
      <c r="C231" s="4">
        <v>360</v>
      </c>
      <c r="E231" s="10" t="str">
        <f t="shared" ref="E231" si="1573">IF(B231="","",(IF($B231&lt;&gt;0,"Exempt - Sick Time Hours")))</f>
        <v>Exempt - Sick Time Hours</v>
      </c>
      <c r="F231" s="40">
        <f t="shared" ca="1" si="1446"/>
        <v>2017</v>
      </c>
      <c r="G231" s="40" t="str">
        <f t="shared" si="1447"/>
        <v>004490</v>
      </c>
      <c r="H231" s="43">
        <f>IF(G231="","",($C231*'VACSICK EST'!C$30))</f>
        <v>45.185668108852347</v>
      </c>
      <c r="I231" s="43">
        <f>IF(H231="","",($C231*'VACSICK EST'!D$30))</f>
        <v>38.929165735856621</v>
      </c>
      <c r="J231" s="43">
        <f>IF(I231="","",($C231*'VACSICK EST'!E$30))</f>
        <v>35.879695271788933</v>
      </c>
      <c r="K231" s="43">
        <f>IF(J231="","",($C231*'VACSICK EST'!F$30))</f>
        <v>31.781456440369652</v>
      </c>
      <c r="L231" s="43">
        <f>IF(K231="","",($C231*'VACSICK EST'!G$30))</f>
        <v>26.353792917941309</v>
      </c>
      <c r="M231" s="43">
        <f>IF(L231="","",($C231*'VACSICK EST'!H$30))</f>
        <v>24.461414314566682</v>
      </c>
      <c r="N231" s="43">
        <f>IF(M231="","",($C231*'VACSICK EST'!I$30))</f>
        <v>26.230698039144173</v>
      </c>
      <c r="O231" s="43">
        <f>IF(N231="","",($C231*'VACSICK EST'!J$30))</f>
        <v>28.192009774645193</v>
      </c>
      <c r="P231" s="43">
        <f>IF(O231="","",($C231*'VACSICK EST'!K$30))</f>
        <v>26.01076852235996</v>
      </c>
      <c r="Q231" s="43">
        <f>IF(P231="","",($C231*'VACSICK EST'!L$30))</f>
        <v>25.703851957892432</v>
      </c>
      <c r="R231" s="43">
        <f>IF(Q231="","",($C231*'VACSICK EST'!M$30))</f>
        <v>23.960828474125002</v>
      </c>
      <c r="S231" s="43">
        <f>IF(R231="","",($C231*'VACSICK EST'!N$30))</f>
        <v>27.3106504424577</v>
      </c>
    </row>
    <row r="232" spans="1:19" x14ac:dyDescent="0.25">
      <c r="A232" s="2" t="s">
        <v>79</v>
      </c>
      <c r="B232" s="9" t="s">
        <v>93</v>
      </c>
      <c r="C232" s="4">
        <v>1</v>
      </c>
      <c r="E232" s="11" t="str">
        <f t="shared" ref="E232" si="1574">IF(B232="","",(IF($B232&lt;&gt;0,"Exempt - Headcount")))</f>
        <v>Exempt - Headcount</v>
      </c>
      <c r="F232" s="40">
        <f t="shared" ca="1" si="1446"/>
        <v>2017</v>
      </c>
      <c r="G232" s="40" t="str">
        <f t="shared" si="1447"/>
        <v>004500</v>
      </c>
      <c r="H232" s="41">
        <f t="shared" ref="H232" si="1575">IF(G232="","",(IF($C232=0,0,$C232)))</f>
        <v>1</v>
      </c>
      <c r="I232" s="41">
        <f t="shared" ref="I232" si="1576">IF(H232="","",(IF($C232=0,0,$C232)))</f>
        <v>1</v>
      </c>
      <c r="J232" s="41">
        <f t="shared" ref="J232" si="1577">IF(I232="","",(IF($C232=0,0,$C232)))</f>
        <v>1</v>
      </c>
      <c r="K232" s="41">
        <f t="shared" ref="K232" si="1578">IF(J232="","",(IF($C232=0,0,$C232)))</f>
        <v>1</v>
      </c>
      <c r="L232" s="41">
        <f t="shared" ref="L232" si="1579">IF(K232="","",(IF($C232=0,0,$C232)))</f>
        <v>1</v>
      </c>
      <c r="M232" s="41">
        <f t="shared" ref="M232" si="1580">IF(L232="","",(IF($C232=0,0,$C232)))</f>
        <v>1</v>
      </c>
      <c r="N232" s="41">
        <f t="shared" ref="N232" si="1581">IF(M232="","",(IF($C232=0,0,$C232)))</f>
        <v>1</v>
      </c>
      <c r="O232" s="41">
        <f t="shared" ref="O232" si="1582">IF(N232="","",(IF($C232=0,0,$C232)))</f>
        <v>1</v>
      </c>
      <c r="P232" s="41">
        <f t="shared" ref="P232" si="1583">IF(O232="","",(IF($C232=0,0,$C232)))</f>
        <v>1</v>
      </c>
      <c r="Q232" s="41">
        <f t="shared" ref="Q232" si="1584">IF(P232="","",(IF($C232=0,0,$C232)))</f>
        <v>1</v>
      </c>
      <c r="R232" s="41">
        <f t="shared" ref="R232" si="1585">IF(Q232="","",(IF($C232=0,0,$C232)))</f>
        <v>1</v>
      </c>
      <c r="S232" s="41">
        <f t="shared" ref="S232" si="1586">IF(R232="","",(IF($C232=0,0,$C232)))</f>
        <v>1</v>
      </c>
    </row>
    <row r="233" spans="1:19" x14ac:dyDescent="0.25">
      <c r="A233" s="2" t="s">
        <v>79</v>
      </c>
      <c r="B233" s="6" t="s">
        <v>92</v>
      </c>
      <c r="C233" s="4">
        <v>45.177885000000003</v>
      </c>
      <c r="E233" s="10" t="str">
        <f t="shared" ref="E233" si="1587">IF(B233="","",(IF($B233&lt;&gt;0,"Exempt - Avg Hourly Rate")))</f>
        <v>Exempt - Avg Hourly Rate</v>
      </c>
      <c r="F233" s="40">
        <f t="shared" ca="1" si="1446"/>
        <v>2017</v>
      </c>
      <c r="G233" s="40" t="str">
        <f t="shared" si="1447"/>
        <v>004500</v>
      </c>
      <c r="H233" s="42">
        <f t="shared" ref="H233" si="1588">IF(G233="","",(IF(C233=0,0,C233)*$G$4*$H$4*$I$4*$J$4))</f>
        <v>46.533221550000007</v>
      </c>
      <c r="I233" s="42">
        <f t="shared" ref="I233" si="1589">IF(H233="","",(+H233))</f>
        <v>46.533221550000007</v>
      </c>
      <c r="J233" s="42">
        <f t="shared" ref="J233" si="1590">IF(I233="","",(+I233*$J$6))</f>
        <v>47.92921819650001</v>
      </c>
      <c r="K233" s="42">
        <f t="shared" ref="K233" si="1591">IF(J233="","",+J233)</f>
        <v>47.92921819650001</v>
      </c>
      <c r="L233" s="42">
        <f t="shared" ref="L233" si="1592">IF(K233="","",+K233)</f>
        <v>47.92921819650001</v>
      </c>
      <c r="M233" s="42">
        <f t="shared" ref="M233" si="1593">IF(L233="","",+L233)</f>
        <v>47.92921819650001</v>
      </c>
      <c r="N233" s="42">
        <f t="shared" ref="N233" si="1594">IF(M233="","",+M233)</f>
        <v>47.92921819650001</v>
      </c>
      <c r="O233" s="42">
        <f t="shared" ref="O233" si="1595">IF(N233="","",+N233)</f>
        <v>47.92921819650001</v>
      </c>
      <c r="P233" s="42">
        <f t="shared" ref="P233" si="1596">IF(O233="","",+O233)</f>
        <v>47.92921819650001</v>
      </c>
      <c r="Q233" s="42">
        <f t="shared" ref="Q233" si="1597">IF(P233="","",+P233)</f>
        <v>47.92921819650001</v>
      </c>
      <c r="R233" s="42">
        <f t="shared" ref="R233" si="1598">IF(Q233="","",+Q233)</f>
        <v>47.92921819650001</v>
      </c>
      <c r="S233" s="42">
        <f t="shared" ref="S233" si="1599">IF(R233="","",+R233)</f>
        <v>47.92921819650001</v>
      </c>
    </row>
    <row r="234" spans="1:19" x14ac:dyDescent="0.25">
      <c r="A234" s="2" t="s">
        <v>79</v>
      </c>
      <c r="B234" s="9" t="s">
        <v>127</v>
      </c>
      <c r="C234" s="4">
        <v>200</v>
      </c>
      <c r="E234" s="10" t="str">
        <f t="shared" ref="E234" si="1600">IF(B234="","",(IF($B234&lt;&gt;0,"Exempt - Vacation Hours")))</f>
        <v>Exempt - Vacation Hours</v>
      </c>
      <c r="F234" s="40">
        <f t="shared" ca="1" si="1446"/>
        <v>2017</v>
      </c>
      <c r="G234" s="40" t="str">
        <f t="shared" si="1447"/>
        <v>004500</v>
      </c>
      <c r="H234" s="43">
        <f>IF(G234="","",($C234*'VACSICK EST'!C$50))</f>
        <v>8.4637065748272864</v>
      </c>
      <c r="I234" s="43">
        <f>IF(H234="","",($C234*'VACSICK EST'!D$50))</f>
        <v>9.019186694810994</v>
      </c>
      <c r="J234" s="43">
        <f>IF(I234="","",($C234*'VACSICK EST'!E$50))</f>
        <v>9.5746668147946981</v>
      </c>
      <c r="K234" s="43">
        <f>IF(J234="","",($C234*'VACSICK EST'!F$50))</f>
        <v>13.920084926738344</v>
      </c>
      <c r="L234" s="43">
        <f>IF(K234="","",($C234*'VACSICK EST'!G$50))</f>
        <v>17.388585089267714</v>
      </c>
      <c r="M234" s="43">
        <f>IF(L234="","",($C234*'VACSICK EST'!H$50))</f>
        <v>19.643752083050451</v>
      </c>
      <c r="N234" s="43">
        <f>IF(M234="","",($C234*'VACSICK EST'!I$50))</f>
        <v>22.73436117728868</v>
      </c>
      <c r="O234" s="43">
        <f>IF(N234="","",($C234*'VACSICK EST'!J$50))</f>
        <v>15.390831697752979</v>
      </c>
      <c r="P234" s="43">
        <f>IF(O234="","",($C234*'VACSICK EST'!K$50))</f>
        <v>13.703818000024686</v>
      </c>
      <c r="Q234" s="43">
        <f>IF(P234="","",($C234*'VACSICK EST'!L$50))</f>
        <v>18.087749400287205</v>
      </c>
      <c r="R234" s="43">
        <f>IF(Q234="","",($C234*'VACSICK EST'!M$50))</f>
        <v>17.34151329243354</v>
      </c>
      <c r="S234" s="43">
        <f>IF(R234="","",($C234*'VACSICK EST'!N$50))</f>
        <v>34.731744248723423</v>
      </c>
    </row>
    <row r="235" spans="1:19" x14ac:dyDescent="0.25">
      <c r="A235" s="2" t="s">
        <v>79</v>
      </c>
      <c r="B235" s="9" t="s">
        <v>95</v>
      </c>
      <c r="C235" s="4">
        <v>40</v>
      </c>
      <c r="E235" s="10" t="str">
        <f t="shared" ref="E235" si="1601">IF(B235="","",(IF($B235&lt;&gt;0,"Exempt - Sick Time Hours")))</f>
        <v>Exempt - Sick Time Hours</v>
      </c>
      <c r="F235" s="40">
        <f t="shared" ca="1" si="1446"/>
        <v>2017</v>
      </c>
      <c r="G235" s="40" t="str">
        <f t="shared" si="1447"/>
        <v>004500</v>
      </c>
      <c r="H235" s="43">
        <f>IF(G235="","",($C235*'VACSICK EST'!C$30))</f>
        <v>5.0206297898724825</v>
      </c>
      <c r="I235" s="43">
        <f>IF(H235="","",($C235*'VACSICK EST'!D$30))</f>
        <v>4.3254628595396252</v>
      </c>
      <c r="J235" s="43">
        <f>IF(I235="","",($C235*'VACSICK EST'!E$30))</f>
        <v>3.9866328079765485</v>
      </c>
      <c r="K235" s="43">
        <f>IF(J235="","",($C235*'VACSICK EST'!F$30))</f>
        <v>3.5312729378188501</v>
      </c>
      <c r="L235" s="43">
        <f>IF(K235="","",($C235*'VACSICK EST'!G$30))</f>
        <v>2.9281992131045897</v>
      </c>
      <c r="M235" s="43">
        <f>IF(L235="","",($C235*'VACSICK EST'!H$30))</f>
        <v>2.7179349238407422</v>
      </c>
      <c r="N235" s="43">
        <f>IF(M235="","",($C235*'VACSICK EST'!I$30))</f>
        <v>2.9145220043493527</v>
      </c>
      <c r="O235" s="43">
        <f>IF(N235="","",($C235*'VACSICK EST'!J$30))</f>
        <v>3.1324455305161325</v>
      </c>
      <c r="P235" s="43">
        <f>IF(O235="","",($C235*'VACSICK EST'!K$30))</f>
        <v>2.8900853913733289</v>
      </c>
      <c r="Q235" s="43">
        <f>IF(P235="","",($C235*'VACSICK EST'!L$30))</f>
        <v>2.8559835508769371</v>
      </c>
      <c r="R235" s="43">
        <f>IF(Q235="","",($C235*'VACSICK EST'!M$30))</f>
        <v>2.6623142749027777</v>
      </c>
      <c r="S235" s="43">
        <f>IF(R235="","",($C235*'VACSICK EST'!N$30))</f>
        <v>3.0345167158286337</v>
      </c>
    </row>
    <row r="236" spans="1:19" x14ac:dyDescent="0.25">
      <c r="A236" s="2" t="s">
        <v>80</v>
      </c>
      <c r="B236" s="9" t="s">
        <v>93</v>
      </c>
      <c r="C236" s="4">
        <v>1</v>
      </c>
      <c r="E236" s="11" t="str">
        <f t="shared" ref="E236" si="1602">IF(B236="","",(IF($B236&lt;&gt;0,"Exempt - Headcount")))</f>
        <v>Exempt - Headcount</v>
      </c>
      <c r="F236" s="40">
        <f t="shared" ca="1" si="1446"/>
        <v>2017</v>
      </c>
      <c r="G236" s="40" t="str">
        <f t="shared" si="1447"/>
        <v>004510</v>
      </c>
      <c r="H236" s="41">
        <f t="shared" ref="H236" si="1603">IF(G236="","",(IF($C236=0,0,$C236)))</f>
        <v>1</v>
      </c>
      <c r="I236" s="41">
        <f t="shared" ref="I236" si="1604">IF(H236="","",(IF($C236=0,0,$C236)))</f>
        <v>1</v>
      </c>
      <c r="J236" s="41">
        <f t="shared" ref="J236" si="1605">IF(I236="","",(IF($C236=0,0,$C236)))</f>
        <v>1</v>
      </c>
      <c r="K236" s="41">
        <f t="shared" ref="K236" si="1606">IF(J236="","",(IF($C236=0,0,$C236)))</f>
        <v>1</v>
      </c>
      <c r="L236" s="41">
        <f t="shared" ref="L236" si="1607">IF(K236="","",(IF($C236=0,0,$C236)))</f>
        <v>1</v>
      </c>
      <c r="M236" s="41">
        <f t="shared" ref="M236" si="1608">IF(L236="","",(IF($C236=0,0,$C236)))</f>
        <v>1</v>
      </c>
      <c r="N236" s="41">
        <f t="shared" ref="N236" si="1609">IF(M236="","",(IF($C236=0,0,$C236)))</f>
        <v>1</v>
      </c>
      <c r="O236" s="41">
        <f t="shared" ref="O236" si="1610">IF(N236="","",(IF($C236=0,0,$C236)))</f>
        <v>1</v>
      </c>
      <c r="P236" s="41">
        <f t="shared" ref="P236" si="1611">IF(O236="","",(IF($C236=0,0,$C236)))</f>
        <v>1</v>
      </c>
      <c r="Q236" s="41">
        <f t="shared" ref="Q236" si="1612">IF(P236="","",(IF($C236=0,0,$C236)))</f>
        <v>1</v>
      </c>
      <c r="R236" s="41">
        <f t="shared" ref="R236" si="1613">IF(Q236="","",(IF($C236=0,0,$C236)))</f>
        <v>1</v>
      </c>
      <c r="S236" s="41">
        <f t="shared" ref="S236" si="1614">IF(R236="","",(IF($C236=0,0,$C236)))</f>
        <v>1</v>
      </c>
    </row>
    <row r="237" spans="1:19" x14ac:dyDescent="0.25">
      <c r="A237" s="2" t="s">
        <v>80</v>
      </c>
      <c r="B237" s="6" t="s">
        <v>92</v>
      </c>
      <c r="C237" s="4">
        <v>45.706730999999998</v>
      </c>
      <c r="E237" s="10" t="str">
        <f t="shared" ref="E237" si="1615">IF(B237="","",(IF($B237&lt;&gt;0,"Exempt - Avg Hourly Rate")))</f>
        <v>Exempt - Avg Hourly Rate</v>
      </c>
      <c r="F237" s="40">
        <f t="shared" ca="1" si="1446"/>
        <v>2017</v>
      </c>
      <c r="G237" s="40" t="str">
        <f t="shared" si="1447"/>
        <v>004510</v>
      </c>
      <c r="H237" s="42">
        <f t="shared" ref="H237" si="1616">IF(G237="","",(IF(C237=0,0,C237)*$G$4*$H$4*$I$4*$J$4))</f>
        <v>47.077932929999996</v>
      </c>
      <c r="I237" s="42">
        <f t="shared" ref="I237" si="1617">IF(H237="","",(+H237))</f>
        <v>47.077932929999996</v>
      </c>
      <c r="J237" s="42">
        <f t="shared" ref="J237" si="1618">IF(I237="","",(+I237*$J$6))</f>
        <v>48.490270917899998</v>
      </c>
      <c r="K237" s="42">
        <f t="shared" ref="K237" si="1619">IF(J237="","",+J237)</f>
        <v>48.490270917899998</v>
      </c>
      <c r="L237" s="42">
        <f t="shared" ref="L237" si="1620">IF(K237="","",+K237)</f>
        <v>48.490270917899998</v>
      </c>
      <c r="M237" s="42">
        <f t="shared" ref="M237" si="1621">IF(L237="","",+L237)</f>
        <v>48.490270917899998</v>
      </c>
      <c r="N237" s="42">
        <f t="shared" ref="N237" si="1622">IF(M237="","",+M237)</f>
        <v>48.490270917899998</v>
      </c>
      <c r="O237" s="42">
        <f t="shared" ref="O237" si="1623">IF(N237="","",+N237)</f>
        <v>48.490270917899998</v>
      </c>
      <c r="P237" s="42">
        <f t="shared" ref="P237" si="1624">IF(O237="","",+O237)</f>
        <v>48.490270917899998</v>
      </c>
      <c r="Q237" s="42">
        <f t="shared" ref="Q237" si="1625">IF(P237="","",+P237)</f>
        <v>48.490270917899998</v>
      </c>
      <c r="R237" s="42">
        <f t="shared" ref="R237" si="1626">IF(Q237="","",+Q237)</f>
        <v>48.490270917899998</v>
      </c>
      <c r="S237" s="42">
        <f t="shared" ref="S237" si="1627">IF(R237="","",+R237)</f>
        <v>48.490270917899998</v>
      </c>
    </row>
    <row r="238" spans="1:19" x14ac:dyDescent="0.25">
      <c r="A238" s="2" t="s">
        <v>80</v>
      </c>
      <c r="B238" s="9" t="s">
        <v>127</v>
      </c>
      <c r="C238" s="4">
        <v>200</v>
      </c>
      <c r="E238" s="10" t="str">
        <f t="shared" ref="E238" si="1628">IF(B238="","",(IF($B238&lt;&gt;0,"Exempt - Vacation Hours")))</f>
        <v>Exempt - Vacation Hours</v>
      </c>
      <c r="F238" s="40">
        <f t="shared" ca="1" si="1446"/>
        <v>2017</v>
      </c>
      <c r="G238" s="40" t="str">
        <f t="shared" si="1447"/>
        <v>004510</v>
      </c>
      <c r="H238" s="43">
        <f>IF(G238="","",($C238*'VACSICK EST'!C$50))</f>
        <v>8.4637065748272864</v>
      </c>
      <c r="I238" s="43">
        <f>IF(H238="","",($C238*'VACSICK EST'!D$50))</f>
        <v>9.019186694810994</v>
      </c>
      <c r="J238" s="43">
        <f>IF(I238="","",($C238*'VACSICK EST'!E$50))</f>
        <v>9.5746668147946981</v>
      </c>
      <c r="K238" s="43">
        <f>IF(J238="","",($C238*'VACSICK EST'!F$50))</f>
        <v>13.920084926738344</v>
      </c>
      <c r="L238" s="43">
        <f>IF(K238="","",($C238*'VACSICK EST'!G$50))</f>
        <v>17.388585089267714</v>
      </c>
      <c r="M238" s="43">
        <f>IF(L238="","",($C238*'VACSICK EST'!H$50))</f>
        <v>19.643752083050451</v>
      </c>
      <c r="N238" s="43">
        <f>IF(M238="","",($C238*'VACSICK EST'!I$50))</f>
        <v>22.73436117728868</v>
      </c>
      <c r="O238" s="43">
        <f>IF(N238="","",($C238*'VACSICK EST'!J$50))</f>
        <v>15.390831697752979</v>
      </c>
      <c r="P238" s="43">
        <f>IF(O238="","",($C238*'VACSICK EST'!K$50))</f>
        <v>13.703818000024686</v>
      </c>
      <c r="Q238" s="43">
        <f>IF(P238="","",($C238*'VACSICK EST'!L$50))</f>
        <v>18.087749400287205</v>
      </c>
      <c r="R238" s="43">
        <f>IF(Q238="","",($C238*'VACSICK EST'!M$50))</f>
        <v>17.34151329243354</v>
      </c>
      <c r="S238" s="43">
        <f>IF(R238="","",($C238*'VACSICK EST'!N$50))</f>
        <v>34.731744248723423</v>
      </c>
    </row>
    <row r="239" spans="1:19" x14ac:dyDescent="0.25">
      <c r="A239" s="2" t="s">
        <v>80</v>
      </c>
      <c r="B239" s="9" t="s">
        <v>95</v>
      </c>
      <c r="C239" s="4">
        <v>40</v>
      </c>
      <c r="E239" s="10" t="str">
        <f t="shared" ref="E239" si="1629">IF(B239="","",(IF($B239&lt;&gt;0,"Exempt - Sick Time Hours")))</f>
        <v>Exempt - Sick Time Hours</v>
      </c>
      <c r="F239" s="40">
        <f t="shared" ca="1" si="1446"/>
        <v>2017</v>
      </c>
      <c r="G239" s="40" t="str">
        <f t="shared" si="1447"/>
        <v>004510</v>
      </c>
      <c r="H239" s="43">
        <f>IF(G239="","",($C239*'VACSICK EST'!C$30))</f>
        <v>5.0206297898724825</v>
      </c>
      <c r="I239" s="43">
        <f>IF(H239="","",($C239*'VACSICK EST'!D$30))</f>
        <v>4.3254628595396252</v>
      </c>
      <c r="J239" s="43">
        <f>IF(I239="","",($C239*'VACSICK EST'!E$30))</f>
        <v>3.9866328079765485</v>
      </c>
      <c r="K239" s="43">
        <f>IF(J239="","",($C239*'VACSICK EST'!F$30))</f>
        <v>3.5312729378188501</v>
      </c>
      <c r="L239" s="43">
        <f>IF(K239="","",($C239*'VACSICK EST'!G$30))</f>
        <v>2.9281992131045897</v>
      </c>
      <c r="M239" s="43">
        <f>IF(L239="","",($C239*'VACSICK EST'!H$30))</f>
        <v>2.7179349238407422</v>
      </c>
      <c r="N239" s="43">
        <f>IF(M239="","",($C239*'VACSICK EST'!I$30))</f>
        <v>2.9145220043493527</v>
      </c>
      <c r="O239" s="43">
        <f>IF(N239="","",($C239*'VACSICK EST'!J$30))</f>
        <v>3.1324455305161325</v>
      </c>
      <c r="P239" s="43">
        <f>IF(O239="","",($C239*'VACSICK EST'!K$30))</f>
        <v>2.8900853913733289</v>
      </c>
      <c r="Q239" s="43">
        <f>IF(P239="","",($C239*'VACSICK EST'!L$30))</f>
        <v>2.8559835508769371</v>
      </c>
      <c r="R239" s="43">
        <f>IF(Q239="","",($C239*'VACSICK EST'!M$30))</f>
        <v>2.6623142749027777</v>
      </c>
      <c r="S239" s="43">
        <f>IF(R239="","",($C239*'VACSICK EST'!N$30))</f>
        <v>3.0345167158286337</v>
      </c>
    </row>
    <row r="240" spans="1:19" x14ac:dyDescent="0.25">
      <c r="A240" s="2" t="s">
        <v>81</v>
      </c>
      <c r="B240" s="9" t="s">
        <v>93</v>
      </c>
      <c r="C240" s="4">
        <v>5</v>
      </c>
      <c r="E240" s="11" t="str">
        <f t="shared" ref="E240" si="1630">IF(B240="","",(IF($B240&lt;&gt;0,"Exempt - Headcount")))</f>
        <v>Exempt - Headcount</v>
      </c>
      <c r="F240" s="40">
        <f t="shared" ca="1" si="1446"/>
        <v>2017</v>
      </c>
      <c r="G240" s="40" t="str">
        <f t="shared" si="1447"/>
        <v>004560</v>
      </c>
      <c r="H240" s="41">
        <f t="shared" ref="H240" si="1631">IF(G240="","",(IF($C240=0,0,$C240)))</f>
        <v>5</v>
      </c>
      <c r="I240" s="41">
        <f t="shared" ref="I240" si="1632">IF(H240="","",(IF($C240=0,0,$C240)))</f>
        <v>5</v>
      </c>
      <c r="J240" s="41">
        <f t="shared" ref="J240" si="1633">IF(I240="","",(IF($C240=0,0,$C240)))</f>
        <v>5</v>
      </c>
      <c r="K240" s="41">
        <f t="shared" ref="K240" si="1634">IF(J240="","",(IF($C240=0,0,$C240)))</f>
        <v>5</v>
      </c>
      <c r="L240" s="41">
        <f t="shared" ref="L240" si="1635">IF(K240="","",(IF($C240=0,0,$C240)))</f>
        <v>5</v>
      </c>
      <c r="M240" s="41">
        <f t="shared" ref="M240" si="1636">IF(L240="","",(IF($C240=0,0,$C240)))</f>
        <v>5</v>
      </c>
      <c r="N240" s="41">
        <f t="shared" ref="N240" si="1637">IF(M240="","",(IF($C240=0,0,$C240)))</f>
        <v>5</v>
      </c>
      <c r="O240" s="41">
        <f t="shared" ref="O240" si="1638">IF(N240="","",(IF($C240=0,0,$C240)))</f>
        <v>5</v>
      </c>
      <c r="P240" s="41">
        <f t="shared" ref="P240" si="1639">IF(O240="","",(IF($C240=0,0,$C240)))</f>
        <v>5</v>
      </c>
      <c r="Q240" s="41">
        <f t="shared" ref="Q240" si="1640">IF(P240="","",(IF($C240=0,0,$C240)))</f>
        <v>5</v>
      </c>
      <c r="R240" s="41">
        <f t="shared" ref="R240" si="1641">IF(Q240="","",(IF($C240=0,0,$C240)))</f>
        <v>5</v>
      </c>
      <c r="S240" s="41">
        <f t="shared" ref="S240" si="1642">IF(R240="","",(IF($C240=0,0,$C240)))</f>
        <v>5</v>
      </c>
    </row>
    <row r="241" spans="1:19" x14ac:dyDescent="0.25">
      <c r="A241" s="2" t="s">
        <v>81</v>
      </c>
      <c r="B241" s="6" t="s">
        <v>92</v>
      </c>
      <c r="C241" s="4">
        <v>56.121153800000002</v>
      </c>
      <c r="E241" s="10" t="str">
        <f t="shared" ref="E241" si="1643">IF(B241="","",(IF($B241&lt;&gt;0,"Exempt - Avg Hourly Rate")))</f>
        <v>Exempt - Avg Hourly Rate</v>
      </c>
      <c r="F241" s="40">
        <f t="shared" ca="1" si="1446"/>
        <v>2017</v>
      </c>
      <c r="G241" s="40" t="str">
        <f t="shared" si="1447"/>
        <v>004560</v>
      </c>
      <c r="H241" s="42">
        <f t="shared" ref="H241" si="1644">IF(G241="","",(IF(C241=0,0,C241)*$G$4*$H$4*$I$4*$J$4))</f>
        <v>57.804788414000001</v>
      </c>
      <c r="I241" s="42">
        <f t="shared" ref="I241" si="1645">IF(H241="","",(+H241))</f>
        <v>57.804788414000001</v>
      </c>
      <c r="J241" s="42">
        <f t="shared" ref="J241" si="1646">IF(I241="","",(+I241*$J$6))</f>
        <v>59.538932066420003</v>
      </c>
      <c r="K241" s="42">
        <f t="shared" ref="K241" si="1647">IF(J241="","",+J241)</f>
        <v>59.538932066420003</v>
      </c>
      <c r="L241" s="42">
        <f t="shared" ref="L241" si="1648">IF(K241="","",+K241)</f>
        <v>59.538932066420003</v>
      </c>
      <c r="M241" s="42">
        <f t="shared" ref="M241" si="1649">IF(L241="","",+L241)</f>
        <v>59.538932066420003</v>
      </c>
      <c r="N241" s="42">
        <f t="shared" ref="N241" si="1650">IF(M241="","",+M241)</f>
        <v>59.538932066420003</v>
      </c>
      <c r="O241" s="42">
        <f t="shared" ref="O241" si="1651">IF(N241="","",+N241)</f>
        <v>59.538932066420003</v>
      </c>
      <c r="P241" s="42">
        <f t="shared" ref="P241" si="1652">IF(O241="","",+O241)</f>
        <v>59.538932066420003</v>
      </c>
      <c r="Q241" s="42">
        <f t="shared" ref="Q241" si="1653">IF(P241="","",+P241)</f>
        <v>59.538932066420003</v>
      </c>
      <c r="R241" s="42">
        <f t="shared" ref="R241" si="1654">IF(Q241="","",+Q241)</f>
        <v>59.538932066420003</v>
      </c>
      <c r="S241" s="42">
        <f t="shared" ref="S241" si="1655">IF(R241="","",+R241)</f>
        <v>59.538932066420003</v>
      </c>
    </row>
    <row r="242" spans="1:19" x14ac:dyDescent="0.25">
      <c r="A242" s="2" t="s">
        <v>81</v>
      </c>
      <c r="B242" s="9" t="s">
        <v>127</v>
      </c>
      <c r="C242" s="4">
        <v>960</v>
      </c>
      <c r="E242" s="10" t="str">
        <f t="shared" ref="E242" si="1656">IF(B242="","",(IF($B242&lt;&gt;0,"Exempt - Vacation Hours")))</f>
        <v>Exempt - Vacation Hours</v>
      </c>
      <c r="F242" s="40">
        <f t="shared" ca="1" si="1446"/>
        <v>2017</v>
      </c>
      <c r="G242" s="40" t="str">
        <f t="shared" si="1447"/>
        <v>004560</v>
      </c>
      <c r="H242" s="43">
        <f>IF(G242="","",($C242*'VACSICK EST'!C$50))</f>
        <v>40.625791559170978</v>
      </c>
      <c r="I242" s="43">
        <f>IF(H242="","",($C242*'VACSICK EST'!D$50))</f>
        <v>43.29209613509277</v>
      </c>
      <c r="J242" s="43">
        <f>IF(I242="","",($C242*'VACSICK EST'!E$50))</f>
        <v>45.958400711014548</v>
      </c>
      <c r="K242" s="43">
        <f>IF(J242="","",($C242*'VACSICK EST'!F$50))</f>
        <v>66.816407648344054</v>
      </c>
      <c r="L242" s="43">
        <f>IF(K242="","",($C242*'VACSICK EST'!G$50))</f>
        <v>83.465208428485028</v>
      </c>
      <c r="M242" s="43">
        <f>IF(L242="","",($C242*'VACSICK EST'!H$50))</f>
        <v>94.290009998642162</v>
      </c>
      <c r="N242" s="43">
        <f>IF(M242="","",($C242*'VACSICK EST'!I$50))</f>
        <v>109.12493365098567</v>
      </c>
      <c r="O242" s="43">
        <f>IF(N242="","",($C242*'VACSICK EST'!J$50))</f>
        <v>73.875992149214298</v>
      </c>
      <c r="P242" s="43">
        <f>IF(O242="","",($C242*'VACSICK EST'!K$50))</f>
        <v>65.778326400118502</v>
      </c>
      <c r="Q242" s="43">
        <f>IF(P242="","",($C242*'VACSICK EST'!L$50))</f>
        <v>86.821197121378574</v>
      </c>
      <c r="R242" s="43">
        <f>IF(Q242="","",($C242*'VACSICK EST'!M$50))</f>
        <v>83.239263803680984</v>
      </c>
      <c r="S242" s="43">
        <f>IF(R242="","",($C242*'VACSICK EST'!N$50))</f>
        <v>166.71237239387244</v>
      </c>
    </row>
    <row r="243" spans="1:19" x14ac:dyDescent="0.25">
      <c r="A243" s="2" t="s">
        <v>81</v>
      </c>
      <c r="B243" s="9" t="s">
        <v>95</v>
      </c>
      <c r="C243" s="4">
        <v>200</v>
      </c>
      <c r="E243" s="10" t="str">
        <f t="shared" ref="E243" si="1657">IF(B243="","",(IF($B243&lt;&gt;0,"Exempt - Sick Time Hours")))</f>
        <v>Exempt - Sick Time Hours</v>
      </c>
      <c r="F243" s="40">
        <f t="shared" ca="1" si="1446"/>
        <v>2017</v>
      </c>
      <c r="G243" s="40" t="str">
        <f t="shared" si="1447"/>
        <v>004560</v>
      </c>
      <c r="H243" s="43">
        <f>IF(G243="","",($C243*'VACSICK EST'!C$30))</f>
        <v>25.103148949362414</v>
      </c>
      <c r="I243" s="43">
        <f>IF(H243="","",($C243*'VACSICK EST'!D$30))</f>
        <v>21.627314297698124</v>
      </c>
      <c r="J243" s="43">
        <f>IF(I243="","",($C243*'VACSICK EST'!E$30))</f>
        <v>19.93316403988274</v>
      </c>
      <c r="K243" s="43">
        <f>IF(J243="","",($C243*'VACSICK EST'!F$30))</f>
        <v>17.65636468909425</v>
      </c>
      <c r="L243" s="43">
        <f>IF(K243="","",($C243*'VACSICK EST'!G$30))</f>
        <v>14.640996065522948</v>
      </c>
      <c r="M243" s="43">
        <f>IF(L243="","",($C243*'VACSICK EST'!H$30))</f>
        <v>13.589674619203713</v>
      </c>
      <c r="N243" s="43">
        <f>IF(M243="","",($C243*'VACSICK EST'!I$30))</f>
        <v>14.572610021746762</v>
      </c>
      <c r="O243" s="43">
        <f>IF(N243="","",($C243*'VACSICK EST'!J$30))</f>
        <v>15.662227652580663</v>
      </c>
      <c r="P243" s="43">
        <f>IF(O243="","",($C243*'VACSICK EST'!K$30))</f>
        <v>14.450426956866643</v>
      </c>
      <c r="Q243" s="43">
        <f>IF(P243="","",($C243*'VACSICK EST'!L$30))</f>
        <v>14.279917754384686</v>
      </c>
      <c r="R243" s="43">
        <f>IF(Q243="","",($C243*'VACSICK EST'!M$30))</f>
        <v>13.311571374513889</v>
      </c>
      <c r="S243" s="43">
        <f>IF(R243="","",($C243*'VACSICK EST'!N$30))</f>
        <v>15.172583579143167</v>
      </c>
    </row>
    <row r="244" spans="1:19" x14ac:dyDescent="0.25">
      <c r="A244" s="2" t="s">
        <v>82</v>
      </c>
      <c r="B244" s="9" t="s">
        <v>93</v>
      </c>
      <c r="C244" s="4">
        <v>2</v>
      </c>
      <c r="E244" s="11" t="str">
        <f t="shared" ref="E244" si="1658">IF(B244="","",(IF($B244&lt;&gt;0,"Exempt - Headcount")))</f>
        <v>Exempt - Headcount</v>
      </c>
      <c r="F244" s="40">
        <f t="shared" ca="1" si="1446"/>
        <v>2017</v>
      </c>
      <c r="G244" s="40" t="str">
        <f t="shared" si="1447"/>
        <v>004600</v>
      </c>
      <c r="H244" s="41">
        <f t="shared" ref="H244" si="1659">IF(G244="","",(IF($C244=0,0,$C244)))</f>
        <v>2</v>
      </c>
      <c r="I244" s="41">
        <f t="shared" ref="I244" si="1660">IF(H244="","",(IF($C244=0,0,$C244)))</f>
        <v>2</v>
      </c>
      <c r="J244" s="41">
        <f t="shared" ref="J244" si="1661">IF(I244="","",(IF($C244=0,0,$C244)))</f>
        <v>2</v>
      </c>
      <c r="K244" s="41">
        <f t="shared" ref="K244" si="1662">IF(J244="","",(IF($C244=0,0,$C244)))</f>
        <v>2</v>
      </c>
      <c r="L244" s="41">
        <f t="shared" ref="L244" si="1663">IF(K244="","",(IF($C244=0,0,$C244)))</f>
        <v>2</v>
      </c>
      <c r="M244" s="41">
        <f t="shared" ref="M244" si="1664">IF(L244="","",(IF($C244=0,0,$C244)))</f>
        <v>2</v>
      </c>
      <c r="N244" s="41">
        <f t="shared" ref="N244" si="1665">IF(M244="","",(IF($C244=0,0,$C244)))</f>
        <v>2</v>
      </c>
      <c r="O244" s="41">
        <f t="shared" ref="O244" si="1666">IF(N244="","",(IF($C244=0,0,$C244)))</f>
        <v>2</v>
      </c>
      <c r="P244" s="41">
        <f t="shared" ref="P244" si="1667">IF(O244="","",(IF($C244=0,0,$C244)))</f>
        <v>2</v>
      </c>
      <c r="Q244" s="41">
        <f t="shared" ref="Q244" si="1668">IF(P244="","",(IF($C244=0,0,$C244)))</f>
        <v>2</v>
      </c>
      <c r="R244" s="41">
        <f t="shared" ref="R244" si="1669">IF(Q244="","",(IF($C244=0,0,$C244)))</f>
        <v>2</v>
      </c>
      <c r="S244" s="41">
        <f t="shared" ref="S244" si="1670">IF(R244="","",(IF($C244=0,0,$C244)))</f>
        <v>2</v>
      </c>
    </row>
    <row r="245" spans="1:19" x14ac:dyDescent="0.25">
      <c r="A245" s="2" t="s">
        <v>82</v>
      </c>
      <c r="B245" s="6" t="s">
        <v>92</v>
      </c>
      <c r="C245" s="4">
        <v>58.3153845</v>
      </c>
      <c r="E245" s="10" t="str">
        <f t="shared" ref="E245" si="1671">IF(B245="","",(IF($B245&lt;&gt;0,"Exempt - Avg Hourly Rate")))</f>
        <v>Exempt - Avg Hourly Rate</v>
      </c>
      <c r="F245" s="40">
        <f t="shared" ca="1" si="1446"/>
        <v>2017</v>
      </c>
      <c r="G245" s="40" t="str">
        <f t="shared" si="1447"/>
        <v>004600</v>
      </c>
      <c r="H245" s="42">
        <f t="shared" ref="H245" si="1672">IF(G245="","",(IF(C245=0,0,C245)*$G$4*$H$4*$I$4*$J$4))</f>
        <v>60.064846035000002</v>
      </c>
      <c r="I245" s="42">
        <f t="shared" ref="I245" si="1673">IF(H245="","",(+H245))</f>
        <v>60.064846035000002</v>
      </c>
      <c r="J245" s="42">
        <f t="shared" ref="J245" si="1674">IF(I245="","",(+I245*$J$6))</f>
        <v>61.866791416050006</v>
      </c>
      <c r="K245" s="42">
        <f t="shared" ref="K245" si="1675">IF(J245="","",+J245)</f>
        <v>61.866791416050006</v>
      </c>
      <c r="L245" s="42">
        <f t="shared" ref="L245" si="1676">IF(K245="","",+K245)</f>
        <v>61.866791416050006</v>
      </c>
      <c r="M245" s="42">
        <f t="shared" ref="M245" si="1677">IF(L245="","",+L245)</f>
        <v>61.866791416050006</v>
      </c>
      <c r="N245" s="42">
        <f t="shared" ref="N245" si="1678">IF(M245="","",+M245)</f>
        <v>61.866791416050006</v>
      </c>
      <c r="O245" s="42">
        <f t="shared" ref="O245" si="1679">IF(N245="","",+N245)</f>
        <v>61.866791416050006</v>
      </c>
      <c r="P245" s="42">
        <f t="shared" ref="P245" si="1680">IF(O245="","",+O245)</f>
        <v>61.866791416050006</v>
      </c>
      <c r="Q245" s="42">
        <f t="shared" ref="Q245" si="1681">IF(P245="","",+P245)</f>
        <v>61.866791416050006</v>
      </c>
      <c r="R245" s="42">
        <f t="shared" ref="R245" si="1682">IF(Q245="","",+Q245)</f>
        <v>61.866791416050006</v>
      </c>
      <c r="S245" s="42">
        <f t="shared" ref="S245" si="1683">IF(R245="","",+R245)</f>
        <v>61.866791416050006</v>
      </c>
    </row>
    <row r="246" spans="1:19" x14ac:dyDescent="0.25">
      <c r="A246" s="2" t="s">
        <v>82</v>
      </c>
      <c r="B246" s="9" t="s">
        <v>127</v>
      </c>
      <c r="C246" s="4">
        <v>360</v>
      </c>
      <c r="E246" s="10" t="str">
        <f t="shared" ref="E246" si="1684">IF(B246="","",(IF($B246&lt;&gt;0,"Exempt - Vacation Hours")))</f>
        <v>Exempt - Vacation Hours</v>
      </c>
      <c r="F246" s="40">
        <f t="shared" ca="1" si="1446"/>
        <v>2017</v>
      </c>
      <c r="G246" s="40" t="str">
        <f t="shared" si="1447"/>
        <v>004600</v>
      </c>
      <c r="H246" s="43">
        <f>IF(G246="","",($C246*'VACSICK EST'!C$50))</f>
        <v>15.234671834689117</v>
      </c>
      <c r="I246" s="43">
        <f>IF(H246="","",($C246*'VACSICK EST'!D$50))</f>
        <v>16.234536050659788</v>
      </c>
      <c r="J246" s="43">
        <f>IF(I246="","",($C246*'VACSICK EST'!E$50))</f>
        <v>17.234400266630455</v>
      </c>
      <c r="K246" s="43">
        <f>IF(J246="","",($C246*'VACSICK EST'!F$50))</f>
        <v>25.056152868129018</v>
      </c>
      <c r="L246" s="43">
        <f>IF(K246="","",($C246*'VACSICK EST'!G$50))</f>
        <v>31.299453160681885</v>
      </c>
      <c r="M246" s="43">
        <f>IF(L246="","",($C246*'VACSICK EST'!H$50))</f>
        <v>35.358753749490809</v>
      </c>
      <c r="N246" s="43">
        <f>IF(M246="","",($C246*'VACSICK EST'!I$50))</f>
        <v>40.921850119119625</v>
      </c>
      <c r="O246" s="43">
        <f>IF(N246="","",($C246*'VACSICK EST'!J$50))</f>
        <v>27.703497055955363</v>
      </c>
      <c r="P246" s="43">
        <f>IF(O246="","",($C246*'VACSICK EST'!K$50))</f>
        <v>24.666872400044436</v>
      </c>
      <c r="Q246" s="43">
        <f>IF(P246="","",($C246*'VACSICK EST'!L$50))</f>
        <v>32.557948920516964</v>
      </c>
      <c r="R246" s="43">
        <f>IF(Q246="","",($C246*'VACSICK EST'!M$50))</f>
        <v>31.214723926380369</v>
      </c>
      <c r="S246" s="43">
        <f>IF(R246="","",($C246*'VACSICK EST'!N$50))</f>
        <v>62.517139647702159</v>
      </c>
    </row>
    <row r="247" spans="1:19" x14ac:dyDescent="0.25">
      <c r="A247" s="2" t="s">
        <v>82</v>
      </c>
      <c r="B247" s="9" t="s">
        <v>95</v>
      </c>
      <c r="C247" s="4">
        <v>80</v>
      </c>
      <c r="E247" s="10" t="str">
        <f t="shared" ref="E247" si="1685">IF(B247="","",(IF($B247&lt;&gt;0,"Exempt - Sick Time Hours")))</f>
        <v>Exempt - Sick Time Hours</v>
      </c>
      <c r="F247" s="40">
        <f t="shared" ca="1" si="1446"/>
        <v>2017</v>
      </c>
      <c r="G247" s="40" t="str">
        <f t="shared" si="1447"/>
        <v>004600</v>
      </c>
      <c r="H247" s="43">
        <f>IF(G247="","",($C247*'VACSICK EST'!C$30))</f>
        <v>10.041259579744965</v>
      </c>
      <c r="I247" s="43">
        <f>IF(H247="","",($C247*'VACSICK EST'!D$30))</f>
        <v>8.6509257190792503</v>
      </c>
      <c r="J247" s="43">
        <f>IF(I247="","",($C247*'VACSICK EST'!E$30))</f>
        <v>7.973265615953097</v>
      </c>
      <c r="K247" s="43">
        <f>IF(J247="","",($C247*'VACSICK EST'!F$30))</f>
        <v>7.0625458756377002</v>
      </c>
      <c r="L247" s="43">
        <f>IF(K247="","",($C247*'VACSICK EST'!G$30))</f>
        <v>5.8563984262091795</v>
      </c>
      <c r="M247" s="43">
        <f>IF(L247="","",($C247*'VACSICK EST'!H$30))</f>
        <v>5.4358698476814844</v>
      </c>
      <c r="N247" s="43">
        <f>IF(M247="","",($C247*'VACSICK EST'!I$30))</f>
        <v>5.8290440086987054</v>
      </c>
      <c r="O247" s="43">
        <f>IF(N247="","",($C247*'VACSICK EST'!J$30))</f>
        <v>6.264891061032265</v>
      </c>
      <c r="P247" s="43">
        <f>IF(O247="","",($C247*'VACSICK EST'!K$30))</f>
        <v>5.7801707827466577</v>
      </c>
      <c r="Q247" s="43">
        <f>IF(P247="","",($C247*'VACSICK EST'!L$30))</f>
        <v>5.7119671017538742</v>
      </c>
      <c r="R247" s="43">
        <f>IF(Q247="","",($C247*'VACSICK EST'!M$30))</f>
        <v>5.3246285498055554</v>
      </c>
      <c r="S247" s="43">
        <f>IF(R247="","",($C247*'VACSICK EST'!N$30))</f>
        <v>6.0690334316572674</v>
      </c>
    </row>
    <row r="248" spans="1:19" x14ac:dyDescent="0.25">
      <c r="A248" s="2" t="s">
        <v>85</v>
      </c>
      <c r="B248" s="9" t="s">
        <v>93</v>
      </c>
      <c r="C248" s="4">
        <v>2</v>
      </c>
      <c r="E248" s="11" t="str">
        <f t="shared" ref="E248" si="1686">IF(B248="","",(IF($B248&lt;&gt;0,"Exempt - Headcount")))</f>
        <v>Exempt - Headcount</v>
      </c>
      <c r="F248" s="40">
        <f t="shared" ca="1" si="1446"/>
        <v>2017</v>
      </c>
      <c r="G248" s="40" t="str">
        <f t="shared" si="1447"/>
        <v>005580</v>
      </c>
      <c r="H248" s="41">
        <f t="shared" ref="H248" si="1687">IF(G248="","",(IF($C248=0,0,$C248)))</f>
        <v>2</v>
      </c>
      <c r="I248" s="41">
        <f t="shared" ref="I248" si="1688">IF(H248="","",(IF($C248=0,0,$C248)))</f>
        <v>2</v>
      </c>
      <c r="J248" s="41">
        <f t="shared" ref="J248" si="1689">IF(I248="","",(IF($C248=0,0,$C248)))</f>
        <v>2</v>
      </c>
      <c r="K248" s="41">
        <f t="shared" ref="K248" si="1690">IF(J248="","",(IF($C248=0,0,$C248)))</f>
        <v>2</v>
      </c>
      <c r="L248" s="41">
        <f t="shared" ref="L248" si="1691">IF(K248="","",(IF($C248=0,0,$C248)))</f>
        <v>2</v>
      </c>
      <c r="M248" s="41">
        <f t="shared" ref="M248" si="1692">IF(L248="","",(IF($C248=0,0,$C248)))</f>
        <v>2</v>
      </c>
      <c r="N248" s="41">
        <f t="shared" ref="N248" si="1693">IF(M248="","",(IF($C248=0,0,$C248)))</f>
        <v>2</v>
      </c>
      <c r="O248" s="41">
        <f t="shared" ref="O248" si="1694">IF(N248="","",(IF($C248=0,0,$C248)))</f>
        <v>2</v>
      </c>
      <c r="P248" s="41">
        <f t="shared" ref="P248" si="1695">IF(O248="","",(IF($C248=0,0,$C248)))</f>
        <v>2</v>
      </c>
      <c r="Q248" s="41">
        <f t="shared" ref="Q248" si="1696">IF(P248="","",(IF($C248=0,0,$C248)))</f>
        <v>2</v>
      </c>
      <c r="R248" s="41">
        <f t="shared" ref="R248" si="1697">IF(Q248="","",(IF($C248=0,0,$C248)))</f>
        <v>2</v>
      </c>
      <c r="S248" s="41">
        <f t="shared" ref="S248" si="1698">IF(R248="","",(IF($C248=0,0,$C248)))</f>
        <v>2</v>
      </c>
    </row>
    <row r="249" spans="1:19" x14ac:dyDescent="0.25">
      <c r="A249" s="2" t="s">
        <v>85</v>
      </c>
      <c r="B249" s="6" t="s">
        <v>92</v>
      </c>
      <c r="C249" s="4">
        <v>37.759615500000002</v>
      </c>
      <c r="E249" s="10" t="str">
        <f t="shared" ref="E249" si="1699">IF(B249="","",(IF($B249&lt;&gt;0,"Exempt - Avg Hourly Rate")))</f>
        <v>Exempt - Avg Hourly Rate</v>
      </c>
      <c r="F249" s="40">
        <f t="shared" ca="1" si="1446"/>
        <v>2017</v>
      </c>
      <c r="G249" s="40" t="str">
        <f t="shared" si="1447"/>
        <v>005580</v>
      </c>
      <c r="H249" s="42">
        <f t="shared" ref="H249" si="1700">IF(G249="","",(IF(C249=0,0,C249)*$G$4*$H$4*$I$4*$J$4))</f>
        <v>38.892403965000007</v>
      </c>
      <c r="I249" s="42">
        <f t="shared" ref="I249" si="1701">IF(H249="","",(+H249))</f>
        <v>38.892403965000007</v>
      </c>
      <c r="J249" s="42">
        <f t="shared" ref="J249" si="1702">IF(I249="","",(+I249*$J$6))</f>
        <v>40.059176083950007</v>
      </c>
      <c r="K249" s="42">
        <f t="shared" ref="K249" si="1703">IF(J249="","",+J249)</f>
        <v>40.059176083950007</v>
      </c>
      <c r="L249" s="42">
        <f t="shared" ref="L249" si="1704">IF(K249="","",+K249)</f>
        <v>40.059176083950007</v>
      </c>
      <c r="M249" s="42">
        <f t="shared" ref="M249" si="1705">IF(L249="","",+L249)</f>
        <v>40.059176083950007</v>
      </c>
      <c r="N249" s="42">
        <f t="shared" ref="N249" si="1706">IF(M249="","",+M249)</f>
        <v>40.059176083950007</v>
      </c>
      <c r="O249" s="42">
        <f t="shared" ref="O249" si="1707">IF(N249="","",+N249)</f>
        <v>40.059176083950007</v>
      </c>
      <c r="P249" s="42">
        <f t="shared" ref="P249" si="1708">IF(O249="","",+O249)</f>
        <v>40.059176083950007</v>
      </c>
      <c r="Q249" s="42">
        <f t="shared" ref="Q249" si="1709">IF(P249="","",+P249)</f>
        <v>40.059176083950007</v>
      </c>
      <c r="R249" s="42">
        <f t="shared" ref="R249" si="1710">IF(Q249="","",+Q249)</f>
        <v>40.059176083950007</v>
      </c>
      <c r="S249" s="42">
        <f t="shared" ref="S249" si="1711">IF(R249="","",+R249)</f>
        <v>40.059176083950007</v>
      </c>
    </row>
    <row r="250" spans="1:19" x14ac:dyDescent="0.25">
      <c r="A250" s="2" t="s">
        <v>85</v>
      </c>
      <c r="B250" s="9" t="s">
        <v>127</v>
      </c>
      <c r="C250" s="4">
        <v>280</v>
      </c>
      <c r="E250" s="10" t="str">
        <f t="shared" ref="E250" si="1712">IF(B250="","",(IF($B250&lt;&gt;0,"Exempt - Vacation Hours")))</f>
        <v>Exempt - Vacation Hours</v>
      </c>
      <c r="F250" s="40">
        <f t="shared" ca="1" si="1446"/>
        <v>2017</v>
      </c>
      <c r="G250" s="40" t="str">
        <f t="shared" si="1447"/>
        <v>005580</v>
      </c>
      <c r="H250" s="43">
        <f>IF(G250="","",($C250*'VACSICK EST'!C$50))</f>
        <v>11.849189204758202</v>
      </c>
      <c r="I250" s="43">
        <f>IF(H250="","",($C250*'VACSICK EST'!D$50))</f>
        <v>12.626861372735391</v>
      </c>
      <c r="J250" s="43">
        <f>IF(I250="","",($C250*'VACSICK EST'!E$50))</f>
        <v>13.404533540712578</v>
      </c>
      <c r="K250" s="43">
        <f>IF(J250="","",($C250*'VACSICK EST'!F$50))</f>
        <v>19.488118897433679</v>
      </c>
      <c r="L250" s="43">
        <f>IF(K250="","",($C250*'VACSICK EST'!G$50))</f>
        <v>24.3440191249748</v>
      </c>
      <c r="M250" s="43">
        <f>IF(L250="","",($C250*'VACSICK EST'!H$50))</f>
        <v>27.50125291627063</v>
      </c>
      <c r="N250" s="43">
        <f>IF(M250="","",($C250*'VACSICK EST'!I$50))</f>
        <v>31.828105648204154</v>
      </c>
      <c r="O250" s="43">
        <f>IF(N250="","",($C250*'VACSICK EST'!J$50))</f>
        <v>21.547164376854173</v>
      </c>
      <c r="P250" s="43">
        <f>IF(O250="","",($C250*'VACSICK EST'!K$50))</f>
        <v>19.185345200034561</v>
      </c>
      <c r="Q250" s="43">
        <f>IF(P250="","",($C250*'VACSICK EST'!L$50))</f>
        <v>25.322849160402086</v>
      </c>
      <c r="R250" s="43">
        <f>IF(Q250="","",($C250*'VACSICK EST'!M$50))</f>
        <v>24.278118609406953</v>
      </c>
      <c r="S250" s="43">
        <f>IF(R250="","",($C250*'VACSICK EST'!N$50))</f>
        <v>48.624441948212791</v>
      </c>
    </row>
    <row r="251" spans="1:19" x14ac:dyDescent="0.25">
      <c r="A251" s="2" t="s">
        <v>85</v>
      </c>
      <c r="B251" s="9" t="s">
        <v>95</v>
      </c>
      <c r="C251" s="4">
        <v>80</v>
      </c>
      <c r="E251" s="10" t="str">
        <f t="shared" ref="E251" si="1713">IF(B251="","",(IF($B251&lt;&gt;0,"Exempt - Sick Time Hours")))</f>
        <v>Exempt - Sick Time Hours</v>
      </c>
      <c r="F251" s="40">
        <f t="shared" ca="1" si="1446"/>
        <v>2017</v>
      </c>
      <c r="G251" s="40" t="str">
        <f t="shared" si="1447"/>
        <v>005580</v>
      </c>
      <c r="H251" s="43">
        <f>IF(G251="","",($C251*'VACSICK EST'!C$30))</f>
        <v>10.041259579744965</v>
      </c>
      <c r="I251" s="43">
        <f>IF(H251="","",($C251*'VACSICK EST'!D$30))</f>
        <v>8.6509257190792503</v>
      </c>
      <c r="J251" s="43">
        <f>IF(I251="","",($C251*'VACSICK EST'!E$30))</f>
        <v>7.973265615953097</v>
      </c>
      <c r="K251" s="43">
        <f>IF(J251="","",($C251*'VACSICK EST'!F$30))</f>
        <v>7.0625458756377002</v>
      </c>
      <c r="L251" s="43">
        <f>IF(K251="","",($C251*'VACSICK EST'!G$30))</f>
        <v>5.8563984262091795</v>
      </c>
      <c r="M251" s="43">
        <f>IF(L251="","",($C251*'VACSICK EST'!H$30))</f>
        <v>5.4358698476814844</v>
      </c>
      <c r="N251" s="43">
        <f>IF(M251="","",($C251*'VACSICK EST'!I$30))</f>
        <v>5.8290440086987054</v>
      </c>
      <c r="O251" s="43">
        <f>IF(N251="","",($C251*'VACSICK EST'!J$30))</f>
        <v>6.264891061032265</v>
      </c>
      <c r="P251" s="43">
        <f>IF(O251="","",($C251*'VACSICK EST'!K$30))</f>
        <v>5.7801707827466577</v>
      </c>
      <c r="Q251" s="43">
        <f>IF(P251="","",($C251*'VACSICK EST'!L$30))</f>
        <v>5.7119671017538742</v>
      </c>
      <c r="R251" s="43">
        <f>IF(Q251="","",($C251*'VACSICK EST'!M$30))</f>
        <v>5.3246285498055554</v>
      </c>
      <c r="S251" s="43">
        <f>IF(R251="","",($C251*'VACSICK EST'!N$30))</f>
        <v>6.0690334316572674</v>
      </c>
    </row>
    <row r="252" spans="1:19" x14ac:dyDescent="0.25">
      <c r="A252" s="49" t="s">
        <v>97</v>
      </c>
      <c r="B252" s="49"/>
      <c r="C252" s="50">
        <v>268</v>
      </c>
      <c r="E252" s="11" t="str">
        <f t="shared" ref="E252" si="1714">IF(B252="","",(IF($B252&lt;&gt;0,"Exempt - Headcount")))</f>
        <v/>
      </c>
      <c r="F252" s="40" t="str">
        <f t="shared" si="1446"/>
        <v/>
      </c>
      <c r="G252" s="40" t="str">
        <f t="shared" si="1447"/>
        <v/>
      </c>
      <c r="H252" s="41" t="str">
        <f t="shared" ref="H252" si="1715">IF(G252="","",(IF($C252=0,0,$C252)))</f>
        <v/>
      </c>
      <c r="I252" s="41" t="str">
        <f t="shared" ref="I252" si="1716">IF(H252="","",(IF($C252=0,0,$C252)))</f>
        <v/>
      </c>
      <c r="J252" s="41" t="str">
        <f t="shared" ref="J252" si="1717">IF(I252="","",(IF($C252=0,0,$C252)))</f>
        <v/>
      </c>
      <c r="K252" s="41" t="str">
        <f t="shared" ref="K252" si="1718">IF(J252="","",(IF($C252=0,0,$C252)))</f>
        <v/>
      </c>
      <c r="L252" s="41" t="str">
        <f t="shared" ref="L252" si="1719">IF(K252="","",(IF($C252=0,0,$C252)))</f>
        <v/>
      </c>
      <c r="M252" s="41" t="str">
        <f t="shared" ref="M252" si="1720">IF(L252="","",(IF($C252=0,0,$C252)))</f>
        <v/>
      </c>
      <c r="N252" s="41" t="str">
        <f t="shared" ref="N252" si="1721">IF(M252="","",(IF($C252=0,0,$C252)))</f>
        <v/>
      </c>
      <c r="O252" s="41" t="str">
        <f t="shared" ref="O252" si="1722">IF(N252="","",(IF($C252=0,0,$C252)))</f>
        <v/>
      </c>
      <c r="P252" s="41" t="str">
        <f t="shared" ref="P252" si="1723">IF(O252="","",(IF($C252=0,0,$C252)))</f>
        <v/>
      </c>
      <c r="Q252" s="41" t="str">
        <f t="shared" ref="Q252" si="1724">IF(P252="","",(IF($C252=0,0,$C252)))</f>
        <v/>
      </c>
      <c r="R252" s="41" t="str">
        <f t="shared" ref="R252" si="1725">IF(Q252="","",(IF($C252=0,0,$C252)))</f>
        <v/>
      </c>
      <c r="S252" s="41" t="str">
        <f t="shared" ref="S252" si="1726">IF(R252="","",(IF($C252=0,0,$C252)))</f>
        <v/>
      </c>
    </row>
    <row r="253" spans="1:19" x14ac:dyDescent="0.25">
      <c r="A253" s="51" t="s">
        <v>96</v>
      </c>
      <c r="B253" s="51"/>
      <c r="C253" s="52">
        <v>46.949768570895507</v>
      </c>
      <c r="E253" s="10" t="str">
        <f t="shared" ref="E253" si="1727">IF(B253="","",(IF($B253&lt;&gt;0,"Exempt - Avg Hourly Rate")))</f>
        <v/>
      </c>
      <c r="F253" s="40" t="str">
        <f t="shared" si="1446"/>
        <v/>
      </c>
      <c r="G253" s="40" t="str">
        <f t="shared" si="1447"/>
        <v/>
      </c>
      <c r="H253" s="42" t="str">
        <f t="shared" ref="H253" si="1728">IF(G253="","",(IF(C253=0,0,C253)*$G$4*$H$4*$I$4*$J$4))</f>
        <v/>
      </c>
      <c r="I253" s="42" t="str">
        <f t="shared" ref="I253" si="1729">IF(H253="","",(+H253))</f>
        <v/>
      </c>
      <c r="J253" s="42" t="str">
        <f t="shared" ref="J253" si="1730">IF(I253="","",(+I253*$J$6))</f>
        <v/>
      </c>
      <c r="K253" s="42" t="str">
        <f t="shared" ref="K253" si="1731">IF(J253="","",+J253)</f>
        <v/>
      </c>
      <c r="L253" s="42" t="str">
        <f t="shared" ref="L253" si="1732">IF(K253="","",+K253)</f>
        <v/>
      </c>
      <c r="M253" s="42" t="str">
        <f t="shared" ref="M253" si="1733">IF(L253="","",+L253)</f>
        <v/>
      </c>
      <c r="N253" s="42" t="str">
        <f t="shared" ref="N253" si="1734">IF(M253="","",+M253)</f>
        <v/>
      </c>
      <c r="O253" s="42" t="str">
        <f t="shared" ref="O253" si="1735">IF(N253="","",+N253)</f>
        <v/>
      </c>
      <c r="P253" s="42" t="str">
        <f t="shared" ref="P253" si="1736">IF(O253="","",+O253)</f>
        <v/>
      </c>
      <c r="Q253" s="42" t="str">
        <f t="shared" ref="Q253" si="1737">IF(P253="","",+P253)</f>
        <v/>
      </c>
      <c r="R253" s="42" t="str">
        <f t="shared" ref="R253" si="1738">IF(Q253="","",+Q253)</f>
        <v/>
      </c>
      <c r="S253" s="42" t="str">
        <f t="shared" ref="S253" si="1739">IF(R253="","",+R253)</f>
        <v/>
      </c>
    </row>
    <row r="254" spans="1:19" x14ac:dyDescent="0.25">
      <c r="A254" s="51" t="s">
        <v>128</v>
      </c>
      <c r="B254" s="51"/>
      <c r="C254" s="52">
        <v>45000</v>
      </c>
      <c r="E254" s="10" t="str">
        <f t="shared" ref="E254" si="1740">IF(B254="","",(IF($B254&lt;&gt;0,"Exempt - Vacation Hours")))</f>
        <v/>
      </c>
      <c r="F254" s="40" t="str">
        <f t="shared" si="1446"/>
        <v/>
      </c>
      <c r="G254" s="40" t="str">
        <f t="shared" si="1447"/>
        <v/>
      </c>
      <c r="H254" s="43" t="str">
        <f>IF(G254="","",($C254*'VACSICK EST'!C$50))</f>
        <v/>
      </c>
      <c r="I254" s="43" t="str">
        <f>IF(H254="","",($C254*'VACSICK EST'!D$50))</f>
        <v/>
      </c>
      <c r="J254" s="43" t="str">
        <f>IF(I254="","",($C254*'VACSICK EST'!E$50))</f>
        <v/>
      </c>
      <c r="K254" s="43" t="str">
        <f>IF(J254="","",($C254*'VACSICK EST'!F$50))</f>
        <v/>
      </c>
      <c r="L254" s="43" t="str">
        <f>IF(K254="","",($C254*'VACSICK EST'!G$50))</f>
        <v/>
      </c>
      <c r="M254" s="43" t="str">
        <f>IF(L254="","",($C254*'VACSICK EST'!H$50))</f>
        <v/>
      </c>
      <c r="N254" s="43" t="str">
        <f>IF(M254="","",($C254*'VACSICK EST'!I$50))</f>
        <v/>
      </c>
      <c r="O254" s="43" t="str">
        <f>IF(N254="","",($C254*'VACSICK EST'!J$50))</f>
        <v/>
      </c>
      <c r="P254" s="43" t="str">
        <f>IF(O254="","",($C254*'VACSICK EST'!K$50))</f>
        <v/>
      </c>
      <c r="Q254" s="43" t="str">
        <f>IF(P254="","",($C254*'VACSICK EST'!L$50))</f>
        <v/>
      </c>
      <c r="R254" s="43" t="str">
        <f>IF(Q254="","",($C254*'VACSICK EST'!M$50))</f>
        <v/>
      </c>
      <c r="S254" s="43" t="str">
        <f>IF(R254="","",($C254*'VACSICK EST'!N$50))</f>
        <v/>
      </c>
    </row>
    <row r="255" spans="1:19" x14ac:dyDescent="0.25">
      <c r="A255" s="51" t="s">
        <v>99</v>
      </c>
      <c r="B255" s="51"/>
      <c r="C255" s="52">
        <v>10720</v>
      </c>
      <c r="E255" s="10" t="str">
        <f t="shared" ref="E255" si="1741">IF(B255="","",(IF($B255&lt;&gt;0,"Exempt - Sick Time Hours")))</f>
        <v/>
      </c>
      <c r="F255" s="40" t="str">
        <f t="shared" si="1446"/>
        <v/>
      </c>
      <c r="G255" s="40" t="str">
        <f t="shared" si="1447"/>
        <v/>
      </c>
      <c r="H255" s="43" t="str">
        <f>IF(G255="","",($C255*'VACSICK EST'!C$30))</f>
        <v/>
      </c>
      <c r="I255" s="43" t="str">
        <f>IF(H255="","",($C255*'VACSICK EST'!D$30))</f>
        <v/>
      </c>
      <c r="J255" s="43" t="str">
        <f>IF(I255="","",($C255*'VACSICK EST'!E$30))</f>
        <v/>
      </c>
      <c r="K255" s="43" t="str">
        <f>IF(J255="","",($C255*'VACSICK EST'!F$30))</f>
        <v/>
      </c>
      <c r="L255" s="43" t="str">
        <f>IF(K255="","",($C255*'VACSICK EST'!G$30))</f>
        <v/>
      </c>
      <c r="M255" s="43" t="str">
        <f>IF(L255="","",($C255*'VACSICK EST'!H$30))</f>
        <v/>
      </c>
      <c r="N255" s="43" t="str">
        <f>IF(M255="","",($C255*'VACSICK EST'!I$30))</f>
        <v/>
      </c>
      <c r="O255" s="43" t="str">
        <f>IF(N255="","",($C255*'VACSICK EST'!J$30))</f>
        <v/>
      </c>
      <c r="P255" s="43" t="str">
        <f>IF(O255="","",($C255*'VACSICK EST'!K$30))</f>
        <v/>
      </c>
      <c r="Q255" s="43" t="str">
        <f>IF(P255="","",($C255*'VACSICK EST'!L$30))</f>
        <v/>
      </c>
      <c r="R255" s="43" t="str">
        <f>IF(Q255="","",($C255*'VACSICK EST'!M$30))</f>
        <v/>
      </c>
      <c r="S255" s="43" t="str">
        <f>IF(R255="","",($C255*'VACSICK EST'!N$30))</f>
        <v/>
      </c>
    </row>
  </sheetData>
  <autoFilter ref="E7:S255"/>
  <mergeCells count="5">
    <mergeCell ref="F3:F4"/>
    <mergeCell ref="Q3:S3"/>
    <mergeCell ref="A1:C1"/>
    <mergeCell ref="H1:S1"/>
    <mergeCell ref="P4:S4"/>
  </mergeCells>
  <pageMargins left="0.5" right="0.5" top="1" bottom="1.25" header="0.5" footer="0.5"/>
  <pageSetup scale="57" fitToHeight="0" orientation="landscape" r:id="rId1"/>
  <headerFooter scaleWithDoc="0">
    <oddFooter>&amp;R&amp;"Times New Roman,Bold"&amp;12Attachment 1 to Response to LGE PSC-2 Question No. 90(b)
Page &amp;P of &amp;N
K.Blake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S255"/>
  <sheetViews>
    <sheetView zoomScale="85" zoomScaleNormal="85" workbookViewId="0">
      <selection activeCell="B1" sqref="B1"/>
    </sheetView>
  </sheetViews>
  <sheetFormatPr defaultRowHeight="15" x14ac:dyDescent="0.25"/>
  <cols>
    <col min="1" max="1" width="24.85546875" style="2" bestFit="1" customWidth="1"/>
    <col min="2" max="2" width="19.85546875" style="2" customWidth="1"/>
    <col min="3" max="3" width="7.5703125" style="2" customWidth="1"/>
    <col min="4" max="4" width="14.42578125" style="2" bestFit="1" customWidth="1"/>
    <col min="5" max="5" width="23.7109375" style="2" bestFit="1" customWidth="1"/>
    <col min="6" max="6" width="10.5703125" style="2" customWidth="1"/>
    <col min="7" max="7" width="15.5703125" style="2" bestFit="1" customWidth="1"/>
    <col min="8" max="19" width="8.7109375" style="2" customWidth="1"/>
    <col min="20" max="16384" width="9.140625" style="2"/>
  </cols>
  <sheetData>
    <row r="1" spans="1:19" x14ac:dyDescent="0.25">
      <c r="A1" s="62" t="s">
        <v>173</v>
      </c>
      <c r="B1" s="62"/>
      <c r="C1" s="62"/>
      <c r="H1" s="63" t="s">
        <v>174</v>
      </c>
      <c r="I1" s="64"/>
      <c r="J1" s="64"/>
      <c r="K1" s="64"/>
      <c r="L1" s="64"/>
      <c r="M1" s="64"/>
      <c r="N1" s="64"/>
      <c r="O1" s="64"/>
      <c r="P1" s="64"/>
      <c r="Q1" s="64"/>
      <c r="R1" s="64"/>
      <c r="S1" s="65"/>
    </row>
    <row r="2" spans="1:19" ht="15.75" thickBot="1" x14ac:dyDescent="0.3"/>
    <row r="3" spans="1:19" x14ac:dyDescent="0.25">
      <c r="A3" s="46" t="s">
        <v>87</v>
      </c>
      <c r="B3" s="46" t="s">
        <v>10</v>
      </c>
      <c r="D3" s="16" t="s">
        <v>102</v>
      </c>
      <c r="E3" s="16" t="s">
        <v>138</v>
      </c>
      <c r="F3" s="60" t="s">
        <v>126</v>
      </c>
      <c r="G3" s="5" t="s">
        <v>105</v>
      </c>
      <c r="H3" s="5" t="s">
        <v>106</v>
      </c>
      <c r="I3" s="5" t="s">
        <v>107</v>
      </c>
      <c r="J3" s="5" t="s">
        <v>108</v>
      </c>
      <c r="Q3" s="59" t="s">
        <v>136</v>
      </c>
      <c r="R3" s="59"/>
      <c r="S3" s="59"/>
    </row>
    <row r="4" spans="1:19" x14ac:dyDescent="0.25">
      <c r="A4" s="46" t="s">
        <v>0</v>
      </c>
      <c r="B4" s="46" t="s">
        <v>4</v>
      </c>
      <c r="C4" s="15" t="s">
        <v>137</v>
      </c>
      <c r="D4" s="17">
        <v>0</v>
      </c>
      <c r="E4" s="18">
        <v>3</v>
      </c>
      <c r="F4" s="61"/>
      <c r="G4" s="14">
        <v>1.03</v>
      </c>
      <c r="H4" s="14">
        <v>1.03</v>
      </c>
      <c r="I4" s="14">
        <v>1</v>
      </c>
      <c r="J4" s="14">
        <v>1</v>
      </c>
      <c r="P4" s="66" t="s">
        <v>175</v>
      </c>
      <c r="Q4" s="67"/>
      <c r="R4" s="67"/>
      <c r="S4" s="68"/>
    </row>
    <row r="5" spans="1:19" ht="15.75" thickBot="1" x14ac:dyDescent="0.3">
      <c r="A5" s="47" t="s">
        <v>1</v>
      </c>
      <c r="B5" s="47" t="s">
        <v>5</v>
      </c>
      <c r="D5" s="19">
        <f ca="1">YEAR(TODAY())</f>
        <v>2015</v>
      </c>
      <c r="E5" s="8">
        <f ca="1">D5+E4</f>
        <v>2018</v>
      </c>
    </row>
    <row r="6" spans="1:19" x14ac:dyDescent="0.25">
      <c r="J6" s="7">
        <v>1.03</v>
      </c>
      <c r="K6" s="2" t="s">
        <v>165</v>
      </c>
    </row>
    <row r="7" spans="1:19" x14ac:dyDescent="0.25">
      <c r="A7" s="48"/>
      <c r="B7" s="48"/>
      <c r="C7" s="48" t="s">
        <v>103</v>
      </c>
      <c r="E7" s="3" t="s">
        <v>100</v>
      </c>
      <c r="F7" s="3" t="s">
        <v>101</v>
      </c>
      <c r="G7" s="3" t="s">
        <v>104</v>
      </c>
      <c r="H7" s="3" t="s">
        <v>109</v>
      </c>
      <c r="I7" s="3" t="s">
        <v>110</v>
      </c>
      <c r="J7" s="3" t="s">
        <v>111</v>
      </c>
      <c r="K7" s="3" t="s">
        <v>112</v>
      </c>
      <c r="L7" s="3" t="s">
        <v>113</v>
      </c>
      <c r="M7" s="3" t="s">
        <v>114</v>
      </c>
      <c r="N7" s="3" t="s">
        <v>115</v>
      </c>
      <c r="O7" s="3" t="s">
        <v>116</v>
      </c>
      <c r="P7" s="3" t="s">
        <v>117</v>
      </c>
      <c r="Q7" s="3" t="s">
        <v>118</v>
      </c>
      <c r="R7" s="3" t="s">
        <v>119</v>
      </c>
      <c r="S7" s="3" t="s">
        <v>120</v>
      </c>
    </row>
    <row r="8" spans="1:19" x14ac:dyDescent="0.25">
      <c r="A8" s="2" t="s">
        <v>9</v>
      </c>
      <c r="B8" s="9" t="s">
        <v>93</v>
      </c>
      <c r="C8" s="4">
        <v>1</v>
      </c>
      <c r="E8" s="11" t="str">
        <f>IF(B8="","",(IF($B8&lt;&gt;0,"Exempt - Headcount")))</f>
        <v>Exempt - Headcount</v>
      </c>
      <c r="F8" s="40">
        <f ca="1">IF(E8="","",$E$5)</f>
        <v>2018</v>
      </c>
      <c r="G8" s="40" t="str">
        <f>IF(E8="","",A8)</f>
        <v>001295</v>
      </c>
      <c r="H8" s="41">
        <f>IF(G8="","",(IF($C8=0,0,$C8)))</f>
        <v>1</v>
      </c>
      <c r="I8" s="41">
        <f t="shared" ref="I8" si="0">IF(H8="","",(IF($C8=0,0,$C8)))</f>
        <v>1</v>
      </c>
      <c r="J8" s="41">
        <f t="shared" ref="J8" si="1">IF(I8="","",(IF($C8=0,0,$C8)))</f>
        <v>1</v>
      </c>
      <c r="K8" s="41">
        <f t="shared" ref="K8" si="2">IF(J8="","",(IF($C8=0,0,$C8)))</f>
        <v>1</v>
      </c>
      <c r="L8" s="41">
        <f t="shared" ref="L8" si="3">IF(K8="","",(IF($C8=0,0,$C8)))</f>
        <v>1</v>
      </c>
      <c r="M8" s="41">
        <f t="shared" ref="M8" si="4">IF(L8="","",(IF($C8=0,0,$C8)))</f>
        <v>1</v>
      </c>
      <c r="N8" s="41">
        <f t="shared" ref="N8" si="5">IF(M8="","",(IF($C8=0,0,$C8)))</f>
        <v>1</v>
      </c>
      <c r="O8" s="41">
        <f t="shared" ref="O8" si="6">IF(N8="","",(IF($C8=0,0,$C8)))</f>
        <v>1</v>
      </c>
      <c r="P8" s="41">
        <f t="shared" ref="P8" si="7">IF(O8="","",(IF($C8=0,0,$C8)))</f>
        <v>1</v>
      </c>
      <c r="Q8" s="41">
        <f t="shared" ref="Q8" si="8">IF(P8="","",(IF($C8=0,0,$C8)))</f>
        <v>1</v>
      </c>
      <c r="R8" s="41">
        <f t="shared" ref="R8" si="9">IF(Q8="","",(IF($C8=0,0,$C8)))</f>
        <v>1</v>
      </c>
      <c r="S8" s="41">
        <f t="shared" ref="S8" si="10">IF(R8="","",(IF($C8=0,0,$C8)))</f>
        <v>1</v>
      </c>
    </row>
    <row r="9" spans="1:19" x14ac:dyDescent="0.25">
      <c r="A9" s="2" t="s">
        <v>9</v>
      </c>
      <c r="B9" s="6" t="s">
        <v>92</v>
      </c>
      <c r="C9" s="4">
        <v>44.9375</v>
      </c>
      <c r="E9" s="10" t="str">
        <f>IF(B9="","",(IF($B9&lt;&gt;0,"Exempt - Avg Hourly Rate")))</f>
        <v>Exempt - Avg Hourly Rate</v>
      </c>
      <c r="F9" s="40">
        <f t="shared" ref="F9:F12" ca="1" si="11">IF(E9="","",$E$5)</f>
        <v>2018</v>
      </c>
      <c r="G9" s="40" t="str">
        <f t="shared" ref="G9:G12" si="12">IF(E9="","",A9)</f>
        <v>001295</v>
      </c>
      <c r="H9" s="42">
        <f t="shared" ref="H9" si="13">IF(G9="","",(IF(C9=0,0,C9)*$G$4*$H$4*$I$4*$J$4))</f>
        <v>47.674193750000008</v>
      </c>
      <c r="I9" s="42">
        <f t="shared" ref="I9" si="14">IF(H9="","",(+H9))</f>
        <v>47.674193750000008</v>
      </c>
      <c r="J9" s="42">
        <f t="shared" ref="J9" si="15">IF(I9="","",(+I9*$J$6))</f>
        <v>49.104419562500006</v>
      </c>
      <c r="K9" s="42">
        <f t="shared" ref="K9" si="16">IF(J9="","",+J9)</f>
        <v>49.104419562500006</v>
      </c>
      <c r="L9" s="42">
        <f t="shared" ref="L9" si="17">IF(K9="","",+K9)</f>
        <v>49.104419562500006</v>
      </c>
      <c r="M9" s="42">
        <f t="shared" ref="M9" si="18">IF(L9="","",+L9)</f>
        <v>49.104419562500006</v>
      </c>
      <c r="N9" s="42">
        <f t="shared" ref="N9" si="19">IF(M9="","",+M9)</f>
        <v>49.104419562500006</v>
      </c>
      <c r="O9" s="42">
        <f t="shared" ref="O9" si="20">IF(N9="","",+N9)</f>
        <v>49.104419562500006</v>
      </c>
      <c r="P9" s="42">
        <f t="shared" ref="P9" si="21">IF(O9="","",+O9)</f>
        <v>49.104419562500006</v>
      </c>
      <c r="Q9" s="42">
        <f t="shared" ref="Q9" si="22">IF(P9="","",+P9)</f>
        <v>49.104419562500006</v>
      </c>
      <c r="R9" s="42">
        <f t="shared" ref="R9" si="23">IF(Q9="","",+Q9)</f>
        <v>49.104419562500006</v>
      </c>
      <c r="S9" s="42">
        <f t="shared" ref="S9" si="24">IF(R9="","",+R9)</f>
        <v>49.104419562500006</v>
      </c>
    </row>
    <row r="10" spans="1:19" x14ac:dyDescent="0.25">
      <c r="A10" s="2" t="s">
        <v>9</v>
      </c>
      <c r="B10" s="53" t="s">
        <v>139</v>
      </c>
      <c r="C10" s="4">
        <v>200</v>
      </c>
      <c r="D10" s="34"/>
      <c r="E10" s="10" t="str">
        <f>IF(B10="","",(IF($B10&lt;&gt;0,"Exempt - Vacation Hours")))</f>
        <v>Exempt - Vacation Hours</v>
      </c>
      <c r="F10" s="40">
        <f t="shared" ca="1" si="11"/>
        <v>2018</v>
      </c>
      <c r="G10" s="40" t="str">
        <f t="shared" si="12"/>
        <v>001295</v>
      </c>
      <c r="H10" s="43">
        <f>IF(G10="","",($C10*'VACSICK EST'!C$50))</f>
        <v>8.4637065748272864</v>
      </c>
      <c r="I10" s="43">
        <f>IF(H10="","",($C10*'VACSICK EST'!D$50))</f>
        <v>9.019186694810994</v>
      </c>
      <c r="J10" s="43">
        <f>IF(I10="","",($C10*'VACSICK EST'!E$50))</f>
        <v>9.5746668147946981</v>
      </c>
      <c r="K10" s="43">
        <f>IF(J10="","",($C10*'VACSICK EST'!F$50))</f>
        <v>13.920084926738344</v>
      </c>
      <c r="L10" s="43">
        <f>IF(K10="","",($C10*'VACSICK EST'!G$50))</f>
        <v>17.388585089267714</v>
      </c>
      <c r="M10" s="43">
        <f>IF(L10="","",($C10*'VACSICK EST'!H$50))</f>
        <v>19.643752083050451</v>
      </c>
      <c r="N10" s="43">
        <f>IF(M10="","",($C10*'VACSICK EST'!I$50))</f>
        <v>22.73436117728868</v>
      </c>
      <c r="O10" s="43">
        <f>IF(N10="","",($C10*'VACSICK EST'!J$50))</f>
        <v>15.390831697752979</v>
      </c>
      <c r="P10" s="43">
        <f>IF(O10="","",($C10*'VACSICK EST'!K$50))</f>
        <v>13.703818000024686</v>
      </c>
      <c r="Q10" s="43">
        <f>IF(P10="","",($C10*'VACSICK EST'!L$50))</f>
        <v>18.087749400287205</v>
      </c>
      <c r="R10" s="43">
        <f>IF(Q10="","",($C10*'VACSICK EST'!M$50))</f>
        <v>17.34151329243354</v>
      </c>
      <c r="S10" s="43">
        <f>IF(R10="","",($C10*'VACSICK EST'!N$50))</f>
        <v>34.731744248723423</v>
      </c>
    </row>
    <row r="11" spans="1:19" x14ac:dyDescent="0.25">
      <c r="A11" s="2" t="s">
        <v>9</v>
      </c>
      <c r="B11" s="9" t="s">
        <v>95</v>
      </c>
      <c r="C11" s="4">
        <v>40</v>
      </c>
      <c r="D11" s="6"/>
      <c r="E11" s="10" t="str">
        <f>IF(B11="","",(IF($B11&lt;&gt;0,"Exempt - Sick Time Hours")))</f>
        <v>Exempt - Sick Time Hours</v>
      </c>
      <c r="F11" s="40">
        <f t="shared" ca="1" si="11"/>
        <v>2018</v>
      </c>
      <c r="G11" s="40" t="str">
        <f t="shared" si="12"/>
        <v>001295</v>
      </c>
      <c r="H11" s="43">
        <f>IF(G11="","",($C11*'VACSICK EST'!C$30))</f>
        <v>5.0206297898724825</v>
      </c>
      <c r="I11" s="43">
        <f>IF(H11="","",($C11*'VACSICK EST'!D$30))</f>
        <v>4.3254628595396252</v>
      </c>
      <c r="J11" s="43">
        <f>IF(I11="","",($C11*'VACSICK EST'!E$30))</f>
        <v>3.9866328079765485</v>
      </c>
      <c r="K11" s="43">
        <f>IF(J11="","",($C11*'VACSICK EST'!F$30))</f>
        <v>3.5312729378188501</v>
      </c>
      <c r="L11" s="43">
        <f>IF(K11="","",($C11*'VACSICK EST'!G$30))</f>
        <v>2.9281992131045897</v>
      </c>
      <c r="M11" s="43">
        <f>IF(L11="","",($C11*'VACSICK EST'!H$30))</f>
        <v>2.7179349238407422</v>
      </c>
      <c r="N11" s="43">
        <f>IF(M11="","",($C11*'VACSICK EST'!I$30))</f>
        <v>2.9145220043493527</v>
      </c>
      <c r="O11" s="43">
        <f>IF(N11="","",($C11*'VACSICK EST'!J$30))</f>
        <v>3.1324455305161325</v>
      </c>
      <c r="P11" s="43">
        <f>IF(O11="","",($C11*'VACSICK EST'!K$30))</f>
        <v>2.8900853913733289</v>
      </c>
      <c r="Q11" s="43">
        <f>IF(P11="","",($C11*'VACSICK EST'!L$30))</f>
        <v>2.8559835508769371</v>
      </c>
      <c r="R11" s="43">
        <f>IF(Q11="","",($C11*'VACSICK EST'!M$30))</f>
        <v>2.6623142749027777</v>
      </c>
      <c r="S11" s="43">
        <f>IF(R11="","",($C11*'VACSICK EST'!N$30))</f>
        <v>3.0345167158286337</v>
      </c>
    </row>
    <row r="12" spans="1:19" x14ac:dyDescent="0.25">
      <c r="A12" s="2" t="s">
        <v>11</v>
      </c>
      <c r="B12" s="9" t="s">
        <v>93</v>
      </c>
      <c r="C12" s="4">
        <v>1</v>
      </c>
      <c r="E12" s="11" t="str">
        <f t="shared" ref="E12" si="25">IF(B12="","",(IF($B12&lt;&gt;0,"Exempt - Headcount")))</f>
        <v>Exempt - Headcount</v>
      </c>
      <c r="F12" s="40">
        <f t="shared" ca="1" si="11"/>
        <v>2018</v>
      </c>
      <c r="G12" s="40" t="str">
        <f t="shared" si="12"/>
        <v>001320</v>
      </c>
      <c r="H12" s="41">
        <f t="shared" ref="H12" si="26">IF(G12="","",(IF($C12=0,0,$C12)))</f>
        <v>1</v>
      </c>
      <c r="I12" s="41">
        <f t="shared" ref="I12" si="27">IF(H12="","",(IF($C12=0,0,$C12)))</f>
        <v>1</v>
      </c>
      <c r="J12" s="41">
        <f t="shared" ref="J12" si="28">IF(I12="","",(IF($C12=0,0,$C12)))</f>
        <v>1</v>
      </c>
      <c r="K12" s="41">
        <f t="shared" ref="K12" si="29">IF(J12="","",(IF($C12=0,0,$C12)))</f>
        <v>1</v>
      </c>
      <c r="L12" s="41">
        <f t="shared" ref="L12" si="30">IF(K12="","",(IF($C12=0,0,$C12)))</f>
        <v>1</v>
      </c>
      <c r="M12" s="41">
        <f t="shared" ref="M12" si="31">IF(L12="","",(IF($C12=0,0,$C12)))</f>
        <v>1</v>
      </c>
      <c r="N12" s="41">
        <f t="shared" ref="N12" si="32">IF(M12="","",(IF($C12=0,0,$C12)))</f>
        <v>1</v>
      </c>
      <c r="O12" s="41">
        <f t="shared" ref="O12" si="33">IF(N12="","",(IF($C12=0,0,$C12)))</f>
        <v>1</v>
      </c>
      <c r="P12" s="41">
        <f t="shared" ref="P12" si="34">IF(O12="","",(IF($C12=0,0,$C12)))</f>
        <v>1</v>
      </c>
      <c r="Q12" s="41">
        <f t="shared" ref="Q12" si="35">IF(P12="","",(IF($C12=0,0,$C12)))</f>
        <v>1</v>
      </c>
      <c r="R12" s="41">
        <f t="shared" ref="R12" si="36">IF(Q12="","",(IF($C12=0,0,$C12)))</f>
        <v>1</v>
      </c>
      <c r="S12" s="41">
        <f t="shared" ref="S12" si="37">IF(R12="","",(IF($C12=0,0,$C12)))</f>
        <v>1</v>
      </c>
    </row>
    <row r="13" spans="1:19" x14ac:dyDescent="0.25">
      <c r="A13" s="2" t="s">
        <v>11</v>
      </c>
      <c r="B13" s="6" t="s">
        <v>92</v>
      </c>
      <c r="C13" s="4">
        <v>33.711537999999997</v>
      </c>
      <c r="E13" s="10" t="str">
        <f t="shared" ref="E13" si="38">IF(B13="","",(IF($B13&lt;&gt;0,"Exempt - Avg Hourly Rate")))</f>
        <v>Exempt - Avg Hourly Rate</v>
      </c>
      <c r="F13" s="40">
        <f t="shared" ref="F13:F76" ca="1" si="39">IF(E13="","",$E$5)</f>
        <v>2018</v>
      </c>
      <c r="G13" s="40" t="str">
        <f t="shared" ref="G13:G76" si="40">IF(E13="","",A13)</f>
        <v>001320</v>
      </c>
      <c r="H13" s="42">
        <f t="shared" ref="H13" si="41">IF(G13="","",(IF(C13=0,0,C13)*$G$4*$H$4*$I$4*$J$4))</f>
        <v>35.764570664200001</v>
      </c>
      <c r="I13" s="42">
        <f t="shared" ref="I13" si="42">IF(H13="","",(+H13))</f>
        <v>35.764570664200001</v>
      </c>
      <c r="J13" s="42">
        <f t="shared" ref="J13" si="43">IF(I13="","",(+I13*$J$6))</f>
        <v>36.837507784126004</v>
      </c>
      <c r="K13" s="42">
        <f t="shared" ref="K13" si="44">IF(J13="","",+J13)</f>
        <v>36.837507784126004</v>
      </c>
      <c r="L13" s="42">
        <f t="shared" ref="L13" si="45">IF(K13="","",+K13)</f>
        <v>36.837507784126004</v>
      </c>
      <c r="M13" s="42">
        <f t="shared" ref="M13" si="46">IF(L13="","",+L13)</f>
        <v>36.837507784126004</v>
      </c>
      <c r="N13" s="42">
        <f t="shared" ref="N13" si="47">IF(M13="","",+M13)</f>
        <v>36.837507784126004</v>
      </c>
      <c r="O13" s="42">
        <f t="shared" ref="O13" si="48">IF(N13="","",+N13)</f>
        <v>36.837507784126004</v>
      </c>
      <c r="P13" s="42">
        <f t="shared" ref="P13" si="49">IF(O13="","",+O13)</f>
        <v>36.837507784126004</v>
      </c>
      <c r="Q13" s="42">
        <f t="shared" ref="Q13" si="50">IF(P13="","",+P13)</f>
        <v>36.837507784126004</v>
      </c>
      <c r="R13" s="42">
        <f t="shared" ref="R13" si="51">IF(Q13="","",+Q13)</f>
        <v>36.837507784126004</v>
      </c>
      <c r="S13" s="42">
        <f t="shared" ref="S13" si="52">IF(R13="","",+R13)</f>
        <v>36.837507784126004</v>
      </c>
    </row>
    <row r="14" spans="1:19" x14ac:dyDescent="0.25">
      <c r="A14" s="2" t="s">
        <v>11</v>
      </c>
      <c r="B14" s="9" t="s">
        <v>139</v>
      </c>
      <c r="C14" s="4">
        <v>200</v>
      </c>
      <c r="E14" s="10" t="str">
        <f t="shared" ref="E14" si="53">IF(B14="","",(IF($B14&lt;&gt;0,"Exempt - Vacation Hours")))</f>
        <v>Exempt - Vacation Hours</v>
      </c>
      <c r="F14" s="40">
        <f t="shared" ca="1" si="39"/>
        <v>2018</v>
      </c>
      <c r="G14" s="40" t="str">
        <f t="shared" si="40"/>
        <v>001320</v>
      </c>
      <c r="H14" s="43">
        <f>IF(G14="","",($C14*'VACSICK EST'!C$50))</f>
        <v>8.4637065748272864</v>
      </c>
      <c r="I14" s="43">
        <f>IF(H14="","",($C14*'VACSICK EST'!D$50))</f>
        <v>9.019186694810994</v>
      </c>
      <c r="J14" s="43">
        <f>IF(I14="","",($C14*'VACSICK EST'!E$50))</f>
        <v>9.5746668147946981</v>
      </c>
      <c r="K14" s="43">
        <f>IF(J14="","",($C14*'VACSICK EST'!F$50))</f>
        <v>13.920084926738344</v>
      </c>
      <c r="L14" s="43">
        <f>IF(K14="","",($C14*'VACSICK EST'!G$50))</f>
        <v>17.388585089267714</v>
      </c>
      <c r="M14" s="43">
        <f>IF(L14="","",($C14*'VACSICK EST'!H$50))</f>
        <v>19.643752083050451</v>
      </c>
      <c r="N14" s="43">
        <f>IF(M14="","",($C14*'VACSICK EST'!I$50))</f>
        <v>22.73436117728868</v>
      </c>
      <c r="O14" s="43">
        <f>IF(N14="","",($C14*'VACSICK EST'!J$50))</f>
        <v>15.390831697752979</v>
      </c>
      <c r="P14" s="43">
        <f>IF(O14="","",($C14*'VACSICK EST'!K$50))</f>
        <v>13.703818000024686</v>
      </c>
      <c r="Q14" s="43">
        <f>IF(P14="","",($C14*'VACSICK EST'!L$50))</f>
        <v>18.087749400287205</v>
      </c>
      <c r="R14" s="43">
        <f>IF(Q14="","",($C14*'VACSICK EST'!M$50))</f>
        <v>17.34151329243354</v>
      </c>
      <c r="S14" s="43">
        <f>IF(R14="","",($C14*'VACSICK EST'!N$50))</f>
        <v>34.731744248723423</v>
      </c>
    </row>
    <row r="15" spans="1:19" x14ac:dyDescent="0.25">
      <c r="A15" s="2" t="s">
        <v>11</v>
      </c>
      <c r="B15" s="9" t="s">
        <v>95</v>
      </c>
      <c r="C15" s="4">
        <v>40</v>
      </c>
      <c r="E15" s="10" t="str">
        <f t="shared" ref="E15" si="54">IF(B15="","",(IF($B15&lt;&gt;0,"Exempt - Sick Time Hours")))</f>
        <v>Exempt - Sick Time Hours</v>
      </c>
      <c r="F15" s="40">
        <f t="shared" ca="1" si="39"/>
        <v>2018</v>
      </c>
      <c r="G15" s="40" t="str">
        <f t="shared" si="40"/>
        <v>001320</v>
      </c>
      <c r="H15" s="43">
        <f>IF(G15="","",($C15*'VACSICK EST'!C$30))</f>
        <v>5.0206297898724825</v>
      </c>
      <c r="I15" s="43">
        <f>IF(H15="","",($C15*'VACSICK EST'!D$30))</f>
        <v>4.3254628595396252</v>
      </c>
      <c r="J15" s="43">
        <f>IF(I15="","",($C15*'VACSICK EST'!E$30))</f>
        <v>3.9866328079765485</v>
      </c>
      <c r="K15" s="43">
        <f>IF(J15="","",($C15*'VACSICK EST'!F$30))</f>
        <v>3.5312729378188501</v>
      </c>
      <c r="L15" s="43">
        <f>IF(K15="","",($C15*'VACSICK EST'!G$30))</f>
        <v>2.9281992131045897</v>
      </c>
      <c r="M15" s="43">
        <f>IF(L15="","",($C15*'VACSICK EST'!H$30))</f>
        <v>2.7179349238407422</v>
      </c>
      <c r="N15" s="43">
        <f>IF(M15="","",($C15*'VACSICK EST'!I$30))</f>
        <v>2.9145220043493527</v>
      </c>
      <c r="O15" s="43">
        <f>IF(N15="","",($C15*'VACSICK EST'!J$30))</f>
        <v>3.1324455305161325</v>
      </c>
      <c r="P15" s="43">
        <f>IF(O15="","",($C15*'VACSICK EST'!K$30))</f>
        <v>2.8900853913733289</v>
      </c>
      <c r="Q15" s="43">
        <f>IF(P15="","",($C15*'VACSICK EST'!L$30))</f>
        <v>2.8559835508769371</v>
      </c>
      <c r="R15" s="43">
        <f>IF(Q15="","",($C15*'VACSICK EST'!M$30))</f>
        <v>2.6623142749027777</v>
      </c>
      <c r="S15" s="43">
        <f>IF(R15="","",($C15*'VACSICK EST'!N$30))</f>
        <v>3.0345167158286337</v>
      </c>
    </row>
    <row r="16" spans="1:19" x14ac:dyDescent="0.25">
      <c r="A16" s="2" t="s">
        <v>12</v>
      </c>
      <c r="B16" s="9" t="s">
        <v>93</v>
      </c>
      <c r="C16" s="4">
        <v>1</v>
      </c>
      <c r="E16" s="11" t="str">
        <f t="shared" ref="E16" si="55">IF(B16="","",(IF($B16&lt;&gt;0,"Exempt - Headcount")))</f>
        <v>Exempt - Headcount</v>
      </c>
      <c r="F16" s="40">
        <f t="shared" ca="1" si="39"/>
        <v>2018</v>
      </c>
      <c r="G16" s="40" t="str">
        <f t="shared" si="40"/>
        <v>001345</v>
      </c>
      <c r="H16" s="41">
        <f t="shared" ref="H16" si="56">IF(G16="","",(IF($C16=0,0,$C16)))</f>
        <v>1</v>
      </c>
      <c r="I16" s="41">
        <f t="shared" ref="I16" si="57">IF(H16="","",(IF($C16=0,0,$C16)))</f>
        <v>1</v>
      </c>
      <c r="J16" s="41">
        <f t="shared" ref="J16" si="58">IF(I16="","",(IF($C16=0,0,$C16)))</f>
        <v>1</v>
      </c>
      <c r="K16" s="41">
        <f t="shared" ref="K16" si="59">IF(J16="","",(IF($C16=0,0,$C16)))</f>
        <v>1</v>
      </c>
      <c r="L16" s="41">
        <f t="shared" ref="L16" si="60">IF(K16="","",(IF($C16=0,0,$C16)))</f>
        <v>1</v>
      </c>
      <c r="M16" s="41">
        <f t="shared" ref="M16" si="61">IF(L16="","",(IF($C16=0,0,$C16)))</f>
        <v>1</v>
      </c>
      <c r="N16" s="41">
        <f t="shared" ref="N16" si="62">IF(M16="","",(IF($C16=0,0,$C16)))</f>
        <v>1</v>
      </c>
      <c r="O16" s="41">
        <f t="shared" ref="O16" si="63">IF(N16="","",(IF($C16=0,0,$C16)))</f>
        <v>1</v>
      </c>
      <c r="P16" s="41">
        <f t="shared" ref="P16" si="64">IF(O16="","",(IF($C16=0,0,$C16)))</f>
        <v>1</v>
      </c>
      <c r="Q16" s="41">
        <f t="shared" ref="Q16" si="65">IF(P16="","",(IF($C16=0,0,$C16)))</f>
        <v>1</v>
      </c>
      <c r="R16" s="41">
        <f t="shared" ref="R16" si="66">IF(Q16="","",(IF($C16=0,0,$C16)))</f>
        <v>1</v>
      </c>
      <c r="S16" s="41">
        <f t="shared" ref="S16" si="67">IF(R16="","",(IF($C16=0,0,$C16)))</f>
        <v>1</v>
      </c>
    </row>
    <row r="17" spans="1:19" x14ac:dyDescent="0.25">
      <c r="A17" s="2" t="s">
        <v>12</v>
      </c>
      <c r="B17" s="6" t="s">
        <v>92</v>
      </c>
      <c r="C17" s="4">
        <v>44.956730999999998</v>
      </c>
      <c r="E17" s="10" t="str">
        <f t="shared" ref="E17" si="68">IF(B17="","",(IF($B17&lt;&gt;0,"Exempt - Avg Hourly Rate")))</f>
        <v>Exempt - Avg Hourly Rate</v>
      </c>
      <c r="F17" s="40">
        <f t="shared" ca="1" si="39"/>
        <v>2018</v>
      </c>
      <c r="G17" s="40" t="str">
        <f t="shared" si="40"/>
        <v>001345</v>
      </c>
      <c r="H17" s="42">
        <f t="shared" ref="H17" si="69">IF(G17="","",(IF(C17=0,0,C17)*$G$4*$H$4*$I$4*$J$4))</f>
        <v>47.694595917900003</v>
      </c>
      <c r="I17" s="42">
        <f t="shared" ref="I17" si="70">IF(H17="","",(+H17))</f>
        <v>47.694595917900003</v>
      </c>
      <c r="J17" s="42">
        <f t="shared" ref="J17" si="71">IF(I17="","",(+I17*$J$6))</f>
        <v>49.125433795437004</v>
      </c>
      <c r="K17" s="42">
        <f t="shared" ref="K17" si="72">IF(J17="","",+J17)</f>
        <v>49.125433795437004</v>
      </c>
      <c r="L17" s="42">
        <f t="shared" ref="L17" si="73">IF(K17="","",+K17)</f>
        <v>49.125433795437004</v>
      </c>
      <c r="M17" s="42">
        <f t="shared" ref="M17" si="74">IF(L17="","",+L17)</f>
        <v>49.125433795437004</v>
      </c>
      <c r="N17" s="42">
        <f t="shared" ref="N17" si="75">IF(M17="","",+M17)</f>
        <v>49.125433795437004</v>
      </c>
      <c r="O17" s="42">
        <f t="shared" ref="O17" si="76">IF(N17="","",+N17)</f>
        <v>49.125433795437004</v>
      </c>
      <c r="P17" s="42">
        <f t="shared" ref="P17" si="77">IF(O17="","",+O17)</f>
        <v>49.125433795437004</v>
      </c>
      <c r="Q17" s="42">
        <f t="shared" ref="Q17" si="78">IF(P17="","",+P17)</f>
        <v>49.125433795437004</v>
      </c>
      <c r="R17" s="42">
        <f t="shared" ref="R17" si="79">IF(Q17="","",+Q17)</f>
        <v>49.125433795437004</v>
      </c>
      <c r="S17" s="42">
        <f t="shared" ref="S17" si="80">IF(R17="","",+R17)</f>
        <v>49.125433795437004</v>
      </c>
    </row>
    <row r="18" spans="1:19" x14ac:dyDescent="0.25">
      <c r="A18" s="2" t="s">
        <v>12</v>
      </c>
      <c r="B18" s="9" t="s">
        <v>139</v>
      </c>
      <c r="C18" s="4">
        <v>200</v>
      </c>
      <c r="E18" s="10" t="str">
        <f t="shared" ref="E18" si="81">IF(B18="","",(IF($B18&lt;&gt;0,"Exempt - Vacation Hours")))</f>
        <v>Exempt - Vacation Hours</v>
      </c>
      <c r="F18" s="40">
        <f t="shared" ca="1" si="39"/>
        <v>2018</v>
      </c>
      <c r="G18" s="40" t="str">
        <f t="shared" si="40"/>
        <v>001345</v>
      </c>
      <c r="H18" s="43">
        <f>IF(G18="","",($C18*'VACSICK EST'!C$50))</f>
        <v>8.4637065748272864</v>
      </c>
      <c r="I18" s="43">
        <f>IF(H18="","",($C18*'VACSICK EST'!D$50))</f>
        <v>9.019186694810994</v>
      </c>
      <c r="J18" s="43">
        <f>IF(I18="","",($C18*'VACSICK EST'!E$50))</f>
        <v>9.5746668147946981</v>
      </c>
      <c r="K18" s="43">
        <f>IF(J18="","",($C18*'VACSICK EST'!F$50))</f>
        <v>13.920084926738344</v>
      </c>
      <c r="L18" s="43">
        <f>IF(K18="","",($C18*'VACSICK EST'!G$50))</f>
        <v>17.388585089267714</v>
      </c>
      <c r="M18" s="43">
        <f>IF(L18="","",($C18*'VACSICK EST'!H$50))</f>
        <v>19.643752083050451</v>
      </c>
      <c r="N18" s="43">
        <f>IF(M18="","",($C18*'VACSICK EST'!I$50))</f>
        <v>22.73436117728868</v>
      </c>
      <c r="O18" s="43">
        <f>IF(N18="","",($C18*'VACSICK EST'!J$50))</f>
        <v>15.390831697752979</v>
      </c>
      <c r="P18" s="43">
        <f>IF(O18="","",($C18*'VACSICK EST'!K$50))</f>
        <v>13.703818000024686</v>
      </c>
      <c r="Q18" s="43">
        <f>IF(P18="","",($C18*'VACSICK EST'!L$50))</f>
        <v>18.087749400287205</v>
      </c>
      <c r="R18" s="43">
        <f>IF(Q18="","",($C18*'VACSICK EST'!M$50))</f>
        <v>17.34151329243354</v>
      </c>
      <c r="S18" s="43">
        <f>IF(R18="","",($C18*'VACSICK EST'!N$50))</f>
        <v>34.731744248723423</v>
      </c>
    </row>
    <row r="19" spans="1:19" x14ac:dyDescent="0.25">
      <c r="A19" s="2" t="s">
        <v>12</v>
      </c>
      <c r="B19" s="9" t="s">
        <v>95</v>
      </c>
      <c r="C19" s="4">
        <v>40</v>
      </c>
      <c r="E19" s="10" t="str">
        <f t="shared" ref="E19" si="82">IF(B19="","",(IF($B19&lt;&gt;0,"Exempt - Sick Time Hours")))</f>
        <v>Exempt - Sick Time Hours</v>
      </c>
      <c r="F19" s="40">
        <f t="shared" ca="1" si="39"/>
        <v>2018</v>
      </c>
      <c r="G19" s="40" t="str">
        <f t="shared" si="40"/>
        <v>001345</v>
      </c>
      <c r="H19" s="43">
        <f>IF(G19="","",($C19*'VACSICK EST'!C$30))</f>
        <v>5.0206297898724825</v>
      </c>
      <c r="I19" s="43">
        <f>IF(H19="","",($C19*'VACSICK EST'!D$30))</f>
        <v>4.3254628595396252</v>
      </c>
      <c r="J19" s="43">
        <f>IF(I19="","",($C19*'VACSICK EST'!E$30))</f>
        <v>3.9866328079765485</v>
      </c>
      <c r="K19" s="43">
        <f>IF(J19="","",($C19*'VACSICK EST'!F$30))</f>
        <v>3.5312729378188501</v>
      </c>
      <c r="L19" s="43">
        <f>IF(K19="","",($C19*'VACSICK EST'!G$30))</f>
        <v>2.9281992131045897</v>
      </c>
      <c r="M19" s="43">
        <f>IF(L19="","",($C19*'VACSICK EST'!H$30))</f>
        <v>2.7179349238407422</v>
      </c>
      <c r="N19" s="43">
        <f>IF(M19="","",($C19*'VACSICK EST'!I$30))</f>
        <v>2.9145220043493527</v>
      </c>
      <c r="O19" s="43">
        <f>IF(N19="","",($C19*'VACSICK EST'!J$30))</f>
        <v>3.1324455305161325</v>
      </c>
      <c r="P19" s="43">
        <f>IF(O19="","",($C19*'VACSICK EST'!K$30))</f>
        <v>2.8900853913733289</v>
      </c>
      <c r="Q19" s="43">
        <f>IF(P19="","",($C19*'VACSICK EST'!L$30))</f>
        <v>2.8559835508769371</v>
      </c>
      <c r="R19" s="43">
        <f>IF(Q19="","",($C19*'VACSICK EST'!M$30))</f>
        <v>2.6623142749027777</v>
      </c>
      <c r="S19" s="43">
        <f>IF(R19="","",($C19*'VACSICK EST'!N$30))</f>
        <v>3.0345167158286337</v>
      </c>
    </row>
    <row r="20" spans="1:19" x14ac:dyDescent="0.25">
      <c r="A20" s="2" t="s">
        <v>13</v>
      </c>
      <c r="B20" s="9" t="s">
        <v>93</v>
      </c>
      <c r="C20" s="4">
        <v>4</v>
      </c>
      <c r="E20" s="11" t="str">
        <f t="shared" ref="E20" si="83">IF(B20="","",(IF($B20&lt;&gt;0,"Exempt - Headcount")))</f>
        <v>Exempt - Headcount</v>
      </c>
      <c r="F20" s="40">
        <f t="shared" ca="1" si="39"/>
        <v>2018</v>
      </c>
      <c r="G20" s="40" t="str">
        <f t="shared" si="40"/>
        <v>002030</v>
      </c>
      <c r="H20" s="41">
        <f t="shared" ref="H20" si="84">IF(G20="","",(IF($C20=0,0,$C20)))</f>
        <v>4</v>
      </c>
      <c r="I20" s="41">
        <f t="shared" ref="I20" si="85">IF(H20="","",(IF($C20=0,0,$C20)))</f>
        <v>4</v>
      </c>
      <c r="J20" s="41">
        <f t="shared" ref="J20" si="86">IF(I20="","",(IF($C20=0,0,$C20)))</f>
        <v>4</v>
      </c>
      <c r="K20" s="41">
        <f t="shared" ref="K20" si="87">IF(J20="","",(IF($C20=0,0,$C20)))</f>
        <v>4</v>
      </c>
      <c r="L20" s="41">
        <f t="shared" ref="L20" si="88">IF(K20="","",(IF($C20=0,0,$C20)))</f>
        <v>4</v>
      </c>
      <c r="M20" s="41">
        <f t="shared" ref="M20" si="89">IF(L20="","",(IF($C20=0,0,$C20)))</f>
        <v>4</v>
      </c>
      <c r="N20" s="41">
        <f t="shared" ref="N20" si="90">IF(M20="","",(IF($C20=0,0,$C20)))</f>
        <v>4</v>
      </c>
      <c r="O20" s="41">
        <f t="shared" ref="O20" si="91">IF(N20="","",(IF($C20=0,0,$C20)))</f>
        <v>4</v>
      </c>
      <c r="P20" s="41">
        <f t="shared" ref="P20" si="92">IF(O20="","",(IF($C20=0,0,$C20)))</f>
        <v>4</v>
      </c>
      <c r="Q20" s="41">
        <f t="shared" ref="Q20" si="93">IF(P20="","",(IF($C20=0,0,$C20)))</f>
        <v>4</v>
      </c>
      <c r="R20" s="41">
        <f t="shared" ref="R20" si="94">IF(Q20="","",(IF($C20=0,0,$C20)))</f>
        <v>4</v>
      </c>
      <c r="S20" s="41">
        <f t="shared" ref="S20" si="95">IF(R20="","",(IF($C20=0,0,$C20)))</f>
        <v>4</v>
      </c>
    </row>
    <row r="21" spans="1:19" x14ac:dyDescent="0.25">
      <c r="A21" s="2" t="s">
        <v>13</v>
      </c>
      <c r="B21" s="6" t="s">
        <v>92</v>
      </c>
      <c r="C21" s="4">
        <v>57.116586749999996</v>
      </c>
      <c r="E21" s="10" t="str">
        <f t="shared" ref="E21" si="96">IF(B21="","",(IF($B21&lt;&gt;0,"Exempt - Avg Hourly Rate")))</f>
        <v>Exempt - Avg Hourly Rate</v>
      </c>
      <c r="F21" s="40">
        <f t="shared" ca="1" si="39"/>
        <v>2018</v>
      </c>
      <c r="G21" s="40" t="str">
        <f t="shared" si="40"/>
        <v>002030</v>
      </c>
      <c r="H21" s="42">
        <f t="shared" ref="H21" si="97">IF(G21="","",(IF(C21=0,0,C21)*$G$4*$H$4*$I$4*$J$4))</f>
        <v>60.594986883074995</v>
      </c>
      <c r="I21" s="42">
        <f t="shared" ref="I21" si="98">IF(H21="","",(+H21))</f>
        <v>60.594986883074995</v>
      </c>
      <c r="J21" s="42">
        <f t="shared" ref="J21" si="99">IF(I21="","",(+I21*$J$6))</f>
        <v>62.412836489567248</v>
      </c>
      <c r="K21" s="42">
        <f t="shared" ref="K21" si="100">IF(J21="","",+J21)</f>
        <v>62.412836489567248</v>
      </c>
      <c r="L21" s="42">
        <f t="shared" ref="L21" si="101">IF(K21="","",+K21)</f>
        <v>62.412836489567248</v>
      </c>
      <c r="M21" s="42">
        <f t="shared" ref="M21" si="102">IF(L21="","",+L21)</f>
        <v>62.412836489567248</v>
      </c>
      <c r="N21" s="42">
        <f t="shared" ref="N21" si="103">IF(M21="","",+M21)</f>
        <v>62.412836489567248</v>
      </c>
      <c r="O21" s="42">
        <f t="shared" ref="O21" si="104">IF(N21="","",+N21)</f>
        <v>62.412836489567248</v>
      </c>
      <c r="P21" s="42">
        <f t="shared" ref="P21" si="105">IF(O21="","",+O21)</f>
        <v>62.412836489567248</v>
      </c>
      <c r="Q21" s="42">
        <f t="shared" ref="Q21" si="106">IF(P21="","",+P21)</f>
        <v>62.412836489567248</v>
      </c>
      <c r="R21" s="42">
        <f t="shared" ref="R21" si="107">IF(Q21="","",+Q21)</f>
        <v>62.412836489567248</v>
      </c>
      <c r="S21" s="42">
        <f t="shared" ref="S21" si="108">IF(R21="","",+R21)</f>
        <v>62.412836489567248</v>
      </c>
    </row>
    <row r="22" spans="1:19" x14ac:dyDescent="0.25">
      <c r="A22" s="2" t="s">
        <v>13</v>
      </c>
      <c r="B22" s="9" t="s">
        <v>139</v>
      </c>
      <c r="C22" s="4">
        <v>600</v>
      </c>
      <c r="E22" s="10" t="str">
        <f t="shared" ref="E22" si="109">IF(B22="","",(IF($B22&lt;&gt;0,"Exempt - Vacation Hours")))</f>
        <v>Exempt - Vacation Hours</v>
      </c>
      <c r="F22" s="40">
        <f t="shared" ca="1" si="39"/>
        <v>2018</v>
      </c>
      <c r="G22" s="40" t="str">
        <f t="shared" si="40"/>
        <v>002030</v>
      </c>
      <c r="H22" s="43">
        <f>IF(G22="","",($C22*'VACSICK EST'!C$50))</f>
        <v>25.391119724481861</v>
      </c>
      <c r="I22" s="43">
        <f>IF(H22="","",($C22*'VACSICK EST'!D$50))</f>
        <v>27.057560084432978</v>
      </c>
      <c r="J22" s="43">
        <f>IF(I22="","",($C22*'VACSICK EST'!E$50))</f>
        <v>28.724000444384096</v>
      </c>
      <c r="K22" s="43">
        <f>IF(J22="","",($C22*'VACSICK EST'!F$50))</f>
        <v>41.760254780215028</v>
      </c>
      <c r="L22" s="43">
        <f>IF(K22="","",($C22*'VACSICK EST'!G$50))</f>
        <v>52.165755267803142</v>
      </c>
      <c r="M22" s="43">
        <f>IF(L22="","",($C22*'VACSICK EST'!H$50))</f>
        <v>58.931256249151353</v>
      </c>
      <c r="N22" s="43">
        <f>IF(M22="","",($C22*'VACSICK EST'!I$50))</f>
        <v>68.203083531866042</v>
      </c>
      <c r="O22" s="43">
        <f>IF(N22="","",($C22*'VACSICK EST'!J$50))</f>
        <v>46.172495093258938</v>
      </c>
      <c r="P22" s="43">
        <f>IF(O22="","",($C22*'VACSICK EST'!K$50))</f>
        <v>41.111454000074062</v>
      </c>
      <c r="Q22" s="43">
        <f>IF(P22="","",($C22*'VACSICK EST'!L$50))</f>
        <v>54.263248200861611</v>
      </c>
      <c r="R22" s="43">
        <f>IF(Q22="","",($C22*'VACSICK EST'!M$50))</f>
        <v>52.024539877300619</v>
      </c>
      <c r="S22" s="43">
        <f>IF(R22="","",($C22*'VACSICK EST'!N$50))</f>
        <v>104.19523274617026</v>
      </c>
    </row>
    <row r="23" spans="1:19" x14ac:dyDescent="0.25">
      <c r="A23" s="2" t="s">
        <v>13</v>
      </c>
      <c r="B23" s="9" t="s">
        <v>95</v>
      </c>
      <c r="C23" s="4">
        <v>160</v>
      </c>
      <c r="E23" s="10" t="str">
        <f t="shared" ref="E23" si="110">IF(B23="","",(IF($B23&lt;&gt;0,"Exempt - Sick Time Hours")))</f>
        <v>Exempt - Sick Time Hours</v>
      </c>
      <c r="F23" s="40">
        <f t="shared" ca="1" si="39"/>
        <v>2018</v>
      </c>
      <c r="G23" s="40" t="str">
        <f t="shared" si="40"/>
        <v>002030</v>
      </c>
      <c r="H23" s="43">
        <f>IF(G23="","",($C23*'VACSICK EST'!C$30))</f>
        <v>20.08251915948993</v>
      </c>
      <c r="I23" s="43">
        <f>IF(H23="","",($C23*'VACSICK EST'!D$30))</f>
        <v>17.301851438158501</v>
      </c>
      <c r="J23" s="43">
        <f>IF(I23="","",($C23*'VACSICK EST'!E$30))</f>
        <v>15.946531231906194</v>
      </c>
      <c r="K23" s="43">
        <f>IF(J23="","",($C23*'VACSICK EST'!F$30))</f>
        <v>14.1250917512754</v>
      </c>
      <c r="L23" s="43">
        <f>IF(K23="","",($C23*'VACSICK EST'!G$30))</f>
        <v>11.712796852418359</v>
      </c>
      <c r="M23" s="43">
        <f>IF(L23="","",($C23*'VACSICK EST'!H$30))</f>
        <v>10.871739695362969</v>
      </c>
      <c r="N23" s="43">
        <f>IF(M23="","",($C23*'VACSICK EST'!I$30))</f>
        <v>11.658088017397411</v>
      </c>
      <c r="O23" s="43">
        <f>IF(N23="","",($C23*'VACSICK EST'!J$30))</f>
        <v>12.52978212206453</v>
      </c>
      <c r="P23" s="43">
        <f>IF(O23="","",($C23*'VACSICK EST'!K$30))</f>
        <v>11.560341565493315</v>
      </c>
      <c r="Q23" s="43">
        <f>IF(P23="","",($C23*'VACSICK EST'!L$30))</f>
        <v>11.423934203507748</v>
      </c>
      <c r="R23" s="43">
        <f>IF(Q23="","",($C23*'VACSICK EST'!M$30))</f>
        <v>10.649257099611111</v>
      </c>
      <c r="S23" s="43">
        <f>IF(R23="","",($C23*'VACSICK EST'!N$30))</f>
        <v>12.138066863314535</v>
      </c>
    </row>
    <row r="24" spans="1:19" x14ac:dyDescent="0.25">
      <c r="A24" s="2" t="s">
        <v>16</v>
      </c>
      <c r="B24" s="9" t="s">
        <v>93</v>
      </c>
      <c r="C24" s="4">
        <v>1</v>
      </c>
      <c r="E24" s="11" t="str">
        <f t="shared" ref="E24" si="111">IF(B24="","",(IF($B24&lt;&gt;0,"Exempt - Headcount")))</f>
        <v>Exempt - Headcount</v>
      </c>
      <c r="F24" s="40">
        <f t="shared" ca="1" si="39"/>
        <v>2018</v>
      </c>
      <c r="G24" s="40" t="str">
        <f t="shared" si="40"/>
        <v>002120</v>
      </c>
      <c r="H24" s="41">
        <f t="shared" ref="H24" si="112">IF(G24="","",(IF($C24=0,0,$C24)))</f>
        <v>1</v>
      </c>
      <c r="I24" s="41">
        <f t="shared" ref="I24" si="113">IF(H24="","",(IF($C24=0,0,$C24)))</f>
        <v>1</v>
      </c>
      <c r="J24" s="41">
        <f t="shared" ref="J24" si="114">IF(I24="","",(IF($C24=0,0,$C24)))</f>
        <v>1</v>
      </c>
      <c r="K24" s="41">
        <f t="shared" ref="K24" si="115">IF(J24="","",(IF($C24=0,0,$C24)))</f>
        <v>1</v>
      </c>
      <c r="L24" s="41">
        <f t="shared" ref="L24" si="116">IF(K24="","",(IF($C24=0,0,$C24)))</f>
        <v>1</v>
      </c>
      <c r="M24" s="41">
        <f t="shared" ref="M24" si="117">IF(L24="","",(IF($C24=0,0,$C24)))</f>
        <v>1</v>
      </c>
      <c r="N24" s="41">
        <f t="shared" ref="N24" si="118">IF(M24="","",(IF($C24=0,0,$C24)))</f>
        <v>1</v>
      </c>
      <c r="O24" s="41">
        <f t="shared" ref="O24" si="119">IF(N24="","",(IF($C24=0,0,$C24)))</f>
        <v>1</v>
      </c>
      <c r="P24" s="41">
        <f t="shared" ref="P24" si="120">IF(O24="","",(IF($C24=0,0,$C24)))</f>
        <v>1</v>
      </c>
      <c r="Q24" s="41">
        <f t="shared" ref="Q24" si="121">IF(P24="","",(IF($C24=0,0,$C24)))</f>
        <v>1</v>
      </c>
      <c r="R24" s="41">
        <f t="shared" ref="R24" si="122">IF(Q24="","",(IF($C24=0,0,$C24)))</f>
        <v>1</v>
      </c>
      <c r="S24" s="41">
        <f t="shared" ref="S24" si="123">IF(R24="","",(IF($C24=0,0,$C24)))</f>
        <v>1</v>
      </c>
    </row>
    <row r="25" spans="1:19" x14ac:dyDescent="0.25">
      <c r="A25" s="2" t="s">
        <v>16</v>
      </c>
      <c r="B25" s="6" t="s">
        <v>92</v>
      </c>
      <c r="C25" s="4">
        <v>51.245192000000003</v>
      </c>
      <c r="E25" s="10" t="str">
        <f t="shared" ref="E25" si="124">IF(B25="","",(IF($B25&lt;&gt;0,"Exempt - Avg Hourly Rate")))</f>
        <v>Exempt - Avg Hourly Rate</v>
      </c>
      <c r="F25" s="40">
        <f t="shared" ca="1" si="39"/>
        <v>2018</v>
      </c>
      <c r="G25" s="40" t="str">
        <f t="shared" si="40"/>
        <v>002120</v>
      </c>
      <c r="H25" s="42">
        <f t="shared" ref="H25" si="125">IF(G25="","",(IF(C25=0,0,C25)*$G$4*$H$4*$I$4*$J$4))</f>
        <v>54.366024192800012</v>
      </c>
      <c r="I25" s="42">
        <f t="shared" ref="I25" si="126">IF(H25="","",(+H25))</f>
        <v>54.366024192800012</v>
      </c>
      <c r="J25" s="42">
        <f t="shared" ref="J25" si="127">IF(I25="","",(+I25*$J$6))</f>
        <v>55.997004918584011</v>
      </c>
      <c r="K25" s="42">
        <f t="shared" ref="K25" si="128">IF(J25="","",+J25)</f>
        <v>55.997004918584011</v>
      </c>
      <c r="L25" s="42">
        <f t="shared" ref="L25" si="129">IF(K25="","",+K25)</f>
        <v>55.997004918584011</v>
      </c>
      <c r="M25" s="42">
        <f t="shared" ref="M25" si="130">IF(L25="","",+L25)</f>
        <v>55.997004918584011</v>
      </c>
      <c r="N25" s="42">
        <f t="shared" ref="N25" si="131">IF(M25="","",+M25)</f>
        <v>55.997004918584011</v>
      </c>
      <c r="O25" s="42">
        <f t="shared" ref="O25" si="132">IF(N25="","",+N25)</f>
        <v>55.997004918584011</v>
      </c>
      <c r="P25" s="42">
        <f t="shared" ref="P25" si="133">IF(O25="","",+O25)</f>
        <v>55.997004918584011</v>
      </c>
      <c r="Q25" s="42">
        <f t="shared" ref="Q25" si="134">IF(P25="","",+P25)</f>
        <v>55.997004918584011</v>
      </c>
      <c r="R25" s="42">
        <f t="shared" ref="R25" si="135">IF(Q25="","",+Q25)</f>
        <v>55.997004918584011</v>
      </c>
      <c r="S25" s="42">
        <f t="shared" ref="S25" si="136">IF(R25="","",+R25)</f>
        <v>55.997004918584011</v>
      </c>
    </row>
    <row r="26" spans="1:19" x14ac:dyDescent="0.25">
      <c r="A26" s="2" t="s">
        <v>16</v>
      </c>
      <c r="B26" s="9" t="s">
        <v>139</v>
      </c>
      <c r="C26" s="4">
        <v>200</v>
      </c>
      <c r="E26" s="10" t="str">
        <f t="shared" ref="E26" si="137">IF(B26="","",(IF($B26&lt;&gt;0,"Exempt - Vacation Hours")))</f>
        <v>Exempt - Vacation Hours</v>
      </c>
      <c r="F26" s="40">
        <f t="shared" ca="1" si="39"/>
        <v>2018</v>
      </c>
      <c r="G26" s="40" t="str">
        <f t="shared" si="40"/>
        <v>002120</v>
      </c>
      <c r="H26" s="43">
        <f>IF(G26="","",($C26*'VACSICK EST'!C$50))</f>
        <v>8.4637065748272864</v>
      </c>
      <c r="I26" s="43">
        <f>IF(H26="","",($C26*'VACSICK EST'!D$50))</f>
        <v>9.019186694810994</v>
      </c>
      <c r="J26" s="43">
        <f>IF(I26="","",($C26*'VACSICK EST'!E$50))</f>
        <v>9.5746668147946981</v>
      </c>
      <c r="K26" s="43">
        <f>IF(J26="","",($C26*'VACSICK EST'!F$50))</f>
        <v>13.920084926738344</v>
      </c>
      <c r="L26" s="43">
        <f>IF(K26="","",($C26*'VACSICK EST'!G$50))</f>
        <v>17.388585089267714</v>
      </c>
      <c r="M26" s="43">
        <f>IF(L26="","",($C26*'VACSICK EST'!H$50))</f>
        <v>19.643752083050451</v>
      </c>
      <c r="N26" s="43">
        <f>IF(M26="","",($C26*'VACSICK EST'!I$50))</f>
        <v>22.73436117728868</v>
      </c>
      <c r="O26" s="43">
        <f>IF(N26="","",($C26*'VACSICK EST'!J$50))</f>
        <v>15.390831697752979</v>
      </c>
      <c r="P26" s="43">
        <f>IF(O26="","",($C26*'VACSICK EST'!K$50))</f>
        <v>13.703818000024686</v>
      </c>
      <c r="Q26" s="43">
        <f>IF(P26="","",($C26*'VACSICK EST'!L$50))</f>
        <v>18.087749400287205</v>
      </c>
      <c r="R26" s="43">
        <f>IF(Q26="","",($C26*'VACSICK EST'!M$50))</f>
        <v>17.34151329243354</v>
      </c>
      <c r="S26" s="43">
        <f>IF(R26="","",($C26*'VACSICK EST'!N$50))</f>
        <v>34.731744248723423</v>
      </c>
    </row>
    <row r="27" spans="1:19" x14ac:dyDescent="0.25">
      <c r="A27" s="2" t="s">
        <v>16</v>
      </c>
      <c r="B27" s="9" t="s">
        <v>95</v>
      </c>
      <c r="C27" s="4">
        <v>40</v>
      </c>
      <c r="E27" s="10" t="str">
        <f t="shared" ref="E27" si="138">IF(B27="","",(IF($B27&lt;&gt;0,"Exempt - Sick Time Hours")))</f>
        <v>Exempt - Sick Time Hours</v>
      </c>
      <c r="F27" s="40">
        <f t="shared" ca="1" si="39"/>
        <v>2018</v>
      </c>
      <c r="G27" s="40" t="str">
        <f t="shared" si="40"/>
        <v>002120</v>
      </c>
      <c r="H27" s="43">
        <f>IF(G27="","",($C27*'VACSICK EST'!C$30))</f>
        <v>5.0206297898724825</v>
      </c>
      <c r="I27" s="43">
        <f>IF(H27="","",($C27*'VACSICK EST'!D$30))</f>
        <v>4.3254628595396252</v>
      </c>
      <c r="J27" s="43">
        <f>IF(I27="","",($C27*'VACSICK EST'!E$30))</f>
        <v>3.9866328079765485</v>
      </c>
      <c r="K27" s="43">
        <f>IF(J27="","",($C27*'VACSICK EST'!F$30))</f>
        <v>3.5312729378188501</v>
      </c>
      <c r="L27" s="43">
        <f>IF(K27="","",($C27*'VACSICK EST'!G$30))</f>
        <v>2.9281992131045897</v>
      </c>
      <c r="M27" s="43">
        <f>IF(L27="","",($C27*'VACSICK EST'!H$30))</f>
        <v>2.7179349238407422</v>
      </c>
      <c r="N27" s="43">
        <f>IF(M27="","",($C27*'VACSICK EST'!I$30))</f>
        <v>2.9145220043493527</v>
      </c>
      <c r="O27" s="43">
        <f>IF(N27="","",($C27*'VACSICK EST'!J$30))</f>
        <v>3.1324455305161325</v>
      </c>
      <c r="P27" s="43">
        <f>IF(O27="","",($C27*'VACSICK EST'!K$30))</f>
        <v>2.8900853913733289</v>
      </c>
      <c r="Q27" s="43">
        <f>IF(P27="","",($C27*'VACSICK EST'!L$30))</f>
        <v>2.8559835508769371</v>
      </c>
      <c r="R27" s="43">
        <f>IF(Q27="","",($C27*'VACSICK EST'!M$30))</f>
        <v>2.6623142749027777</v>
      </c>
      <c r="S27" s="43">
        <f>IF(R27="","",($C27*'VACSICK EST'!N$30))</f>
        <v>3.0345167158286337</v>
      </c>
    </row>
    <row r="28" spans="1:19" x14ac:dyDescent="0.25">
      <c r="A28" s="2" t="s">
        <v>17</v>
      </c>
      <c r="B28" s="9" t="s">
        <v>93</v>
      </c>
      <c r="C28" s="4">
        <v>11</v>
      </c>
      <c r="E28" s="11" t="str">
        <f t="shared" ref="E28" si="139">IF(B28="","",(IF($B28&lt;&gt;0,"Exempt - Headcount")))</f>
        <v>Exempt - Headcount</v>
      </c>
      <c r="F28" s="40">
        <f t="shared" ca="1" si="39"/>
        <v>2018</v>
      </c>
      <c r="G28" s="40" t="str">
        <f t="shared" si="40"/>
        <v>002280</v>
      </c>
      <c r="H28" s="41">
        <f t="shared" ref="H28" si="140">IF(G28="","",(IF($C28=0,0,$C28)))</f>
        <v>11</v>
      </c>
      <c r="I28" s="41">
        <f t="shared" ref="I28" si="141">IF(H28="","",(IF($C28=0,0,$C28)))</f>
        <v>11</v>
      </c>
      <c r="J28" s="41">
        <f t="shared" ref="J28" si="142">IF(I28="","",(IF($C28=0,0,$C28)))</f>
        <v>11</v>
      </c>
      <c r="K28" s="41">
        <f t="shared" ref="K28" si="143">IF(J28="","",(IF($C28=0,0,$C28)))</f>
        <v>11</v>
      </c>
      <c r="L28" s="41">
        <f t="shared" ref="L28" si="144">IF(K28="","",(IF($C28=0,0,$C28)))</f>
        <v>11</v>
      </c>
      <c r="M28" s="41">
        <f t="shared" ref="M28" si="145">IF(L28="","",(IF($C28=0,0,$C28)))</f>
        <v>11</v>
      </c>
      <c r="N28" s="41">
        <f t="shared" ref="N28" si="146">IF(M28="","",(IF($C28=0,0,$C28)))</f>
        <v>11</v>
      </c>
      <c r="O28" s="41">
        <f t="shared" ref="O28" si="147">IF(N28="","",(IF($C28=0,0,$C28)))</f>
        <v>11</v>
      </c>
      <c r="P28" s="41">
        <f t="shared" ref="P28" si="148">IF(O28="","",(IF($C28=0,0,$C28)))</f>
        <v>11</v>
      </c>
      <c r="Q28" s="41">
        <f t="shared" ref="Q28" si="149">IF(P28="","",(IF($C28=0,0,$C28)))</f>
        <v>11</v>
      </c>
      <c r="R28" s="41">
        <f t="shared" ref="R28" si="150">IF(Q28="","",(IF($C28=0,0,$C28)))</f>
        <v>11</v>
      </c>
      <c r="S28" s="41">
        <f t="shared" ref="S28" si="151">IF(R28="","",(IF($C28=0,0,$C28)))</f>
        <v>11</v>
      </c>
    </row>
    <row r="29" spans="1:19" x14ac:dyDescent="0.25">
      <c r="A29" s="2" t="s">
        <v>17</v>
      </c>
      <c r="B29" s="6" t="s">
        <v>92</v>
      </c>
      <c r="C29" s="4">
        <v>48.751311272727278</v>
      </c>
      <c r="E29" s="10" t="str">
        <f t="shared" ref="E29" si="152">IF(B29="","",(IF($B29&lt;&gt;0,"Exempt - Avg Hourly Rate")))</f>
        <v>Exempt - Avg Hourly Rate</v>
      </c>
      <c r="F29" s="40">
        <f t="shared" ca="1" si="39"/>
        <v>2018</v>
      </c>
      <c r="G29" s="40" t="str">
        <f t="shared" si="40"/>
        <v>002280</v>
      </c>
      <c r="H29" s="42">
        <f t="shared" ref="H29" si="153">IF(G29="","",(IF(C29=0,0,C29)*$G$4*$H$4*$I$4*$J$4))</f>
        <v>51.720266129236371</v>
      </c>
      <c r="I29" s="42">
        <f t="shared" ref="I29" si="154">IF(H29="","",(+H29))</f>
        <v>51.720266129236371</v>
      </c>
      <c r="J29" s="42">
        <f t="shared" ref="J29" si="155">IF(I29="","",(+I29*$J$6))</f>
        <v>53.271874113113462</v>
      </c>
      <c r="K29" s="42">
        <f t="shared" ref="K29" si="156">IF(J29="","",+J29)</f>
        <v>53.271874113113462</v>
      </c>
      <c r="L29" s="42">
        <f t="shared" ref="L29" si="157">IF(K29="","",+K29)</f>
        <v>53.271874113113462</v>
      </c>
      <c r="M29" s="42">
        <f t="shared" ref="M29" si="158">IF(L29="","",+L29)</f>
        <v>53.271874113113462</v>
      </c>
      <c r="N29" s="42">
        <f t="shared" ref="N29" si="159">IF(M29="","",+M29)</f>
        <v>53.271874113113462</v>
      </c>
      <c r="O29" s="42">
        <f t="shared" ref="O29" si="160">IF(N29="","",+N29)</f>
        <v>53.271874113113462</v>
      </c>
      <c r="P29" s="42">
        <f t="shared" ref="P29" si="161">IF(O29="","",+O29)</f>
        <v>53.271874113113462</v>
      </c>
      <c r="Q29" s="42">
        <f t="shared" ref="Q29" si="162">IF(P29="","",+P29)</f>
        <v>53.271874113113462</v>
      </c>
      <c r="R29" s="42">
        <f t="shared" ref="R29" si="163">IF(Q29="","",+Q29)</f>
        <v>53.271874113113462</v>
      </c>
      <c r="S29" s="42">
        <f t="shared" ref="S29" si="164">IF(R29="","",+R29)</f>
        <v>53.271874113113462</v>
      </c>
    </row>
    <row r="30" spans="1:19" x14ac:dyDescent="0.25">
      <c r="A30" s="2" t="s">
        <v>17</v>
      </c>
      <c r="B30" s="9" t="s">
        <v>139</v>
      </c>
      <c r="C30" s="4">
        <v>2040</v>
      </c>
      <c r="E30" s="10" t="str">
        <f t="shared" ref="E30" si="165">IF(B30="","",(IF($B30&lt;&gt;0,"Exempt - Vacation Hours")))</f>
        <v>Exempt - Vacation Hours</v>
      </c>
      <c r="F30" s="40">
        <f t="shared" ca="1" si="39"/>
        <v>2018</v>
      </c>
      <c r="G30" s="40" t="str">
        <f t="shared" si="40"/>
        <v>002280</v>
      </c>
      <c r="H30" s="43">
        <f>IF(G30="","",($C30*'VACSICK EST'!C$50))</f>
        <v>86.329807063238334</v>
      </c>
      <c r="I30" s="43">
        <f>IF(H30="","",($C30*'VACSICK EST'!D$50))</f>
        <v>91.99570428707213</v>
      </c>
      <c r="J30" s="43">
        <f>IF(I30="","",($C30*'VACSICK EST'!E$50))</f>
        <v>97.661601510905925</v>
      </c>
      <c r="K30" s="43">
        <f>IF(J30="","",($C30*'VACSICK EST'!F$50))</f>
        <v>141.98486625273111</v>
      </c>
      <c r="L30" s="43">
        <f>IF(K30="","",($C30*'VACSICK EST'!G$50))</f>
        <v>177.36356791053069</v>
      </c>
      <c r="M30" s="43">
        <f>IF(L30="","",($C30*'VACSICK EST'!H$50))</f>
        <v>200.36627124711458</v>
      </c>
      <c r="N30" s="43">
        <f>IF(M30="","",($C30*'VACSICK EST'!I$50))</f>
        <v>231.89048400834454</v>
      </c>
      <c r="O30" s="43">
        <f>IF(N30="","",($C30*'VACSICK EST'!J$50))</f>
        <v>156.9864833170804</v>
      </c>
      <c r="P30" s="43">
        <f>IF(O30="","",($C30*'VACSICK EST'!K$50))</f>
        <v>139.77894360025181</v>
      </c>
      <c r="Q30" s="43">
        <f>IF(P30="","",($C30*'VACSICK EST'!L$50))</f>
        <v>184.49504388292948</v>
      </c>
      <c r="R30" s="43">
        <f>IF(Q30="","",($C30*'VACSICK EST'!M$50))</f>
        <v>176.8834355828221</v>
      </c>
      <c r="S30" s="43">
        <f>IF(R30="","",($C30*'VACSICK EST'!N$50))</f>
        <v>354.2637913369789</v>
      </c>
    </row>
    <row r="31" spans="1:19" x14ac:dyDescent="0.25">
      <c r="A31" s="2" t="s">
        <v>17</v>
      </c>
      <c r="B31" s="9" t="s">
        <v>95</v>
      </c>
      <c r="C31" s="4">
        <v>440</v>
      </c>
      <c r="E31" s="10" t="str">
        <f t="shared" ref="E31" si="166">IF(B31="","",(IF($B31&lt;&gt;0,"Exempt - Sick Time Hours")))</f>
        <v>Exempt - Sick Time Hours</v>
      </c>
      <c r="F31" s="40">
        <f t="shared" ca="1" si="39"/>
        <v>2018</v>
      </c>
      <c r="G31" s="40" t="str">
        <f t="shared" si="40"/>
        <v>002280</v>
      </c>
      <c r="H31" s="43">
        <f>IF(G31="","",($C31*'VACSICK EST'!C$30))</f>
        <v>55.226927688597307</v>
      </c>
      <c r="I31" s="43">
        <f>IF(H31="","",($C31*'VACSICK EST'!D$30))</f>
        <v>47.580091454935875</v>
      </c>
      <c r="J31" s="43">
        <f>IF(I31="","",($C31*'VACSICK EST'!E$30))</f>
        <v>43.852960887742036</v>
      </c>
      <c r="K31" s="43">
        <f>IF(J31="","",($C31*'VACSICK EST'!F$30))</f>
        <v>38.844002316007348</v>
      </c>
      <c r="L31" s="43">
        <f>IF(K31="","",($C31*'VACSICK EST'!G$30))</f>
        <v>32.210191344150488</v>
      </c>
      <c r="M31" s="43">
        <f>IF(L31="","",($C31*'VACSICK EST'!H$30))</f>
        <v>29.897284162248166</v>
      </c>
      <c r="N31" s="43">
        <f>IF(M31="","",($C31*'VACSICK EST'!I$30))</f>
        <v>32.059742047842875</v>
      </c>
      <c r="O31" s="43">
        <f>IF(N31="","",($C31*'VACSICK EST'!J$30))</f>
        <v>34.456900835677459</v>
      </c>
      <c r="P31" s="43">
        <f>IF(O31="","",($C31*'VACSICK EST'!K$30))</f>
        <v>31.790939305106615</v>
      </c>
      <c r="Q31" s="43">
        <f>IF(P31="","",($C31*'VACSICK EST'!L$30))</f>
        <v>31.41581905964631</v>
      </c>
      <c r="R31" s="43">
        <f>IF(Q31="","",($C31*'VACSICK EST'!M$30))</f>
        <v>29.285457023930554</v>
      </c>
      <c r="S31" s="43">
        <f>IF(R31="","",($C31*'VACSICK EST'!N$30))</f>
        <v>33.379683874114967</v>
      </c>
    </row>
    <row r="32" spans="1:19" x14ac:dyDescent="0.25">
      <c r="A32" s="2" t="s">
        <v>20</v>
      </c>
      <c r="B32" s="9" t="s">
        <v>93</v>
      </c>
      <c r="C32" s="4">
        <v>22</v>
      </c>
      <c r="E32" s="11" t="str">
        <f t="shared" ref="E32" si="167">IF(B32="","",(IF($B32&lt;&gt;0,"Exempt - Headcount")))</f>
        <v>Exempt - Headcount</v>
      </c>
      <c r="F32" s="40">
        <f t="shared" ca="1" si="39"/>
        <v>2018</v>
      </c>
      <c r="G32" s="40" t="str">
        <f t="shared" si="40"/>
        <v>002320</v>
      </c>
      <c r="H32" s="41">
        <f t="shared" ref="H32" si="168">IF(G32="","",(IF($C32=0,0,$C32)))</f>
        <v>22</v>
      </c>
      <c r="I32" s="41">
        <f t="shared" ref="I32" si="169">IF(H32="","",(IF($C32=0,0,$C32)))</f>
        <v>22</v>
      </c>
      <c r="J32" s="41">
        <f t="shared" ref="J32" si="170">IF(I32="","",(IF($C32=0,0,$C32)))</f>
        <v>22</v>
      </c>
      <c r="K32" s="41">
        <f t="shared" ref="K32" si="171">IF(J32="","",(IF($C32=0,0,$C32)))</f>
        <v>22</v>
      </c>
      <c r="L32" s="41">
        <f t="shared" ref="L32" si="172">IF(K32="","",(IF($C32=0,0,$C32)))</f>
        <v>22</v>
      </c>
      <c r="M32" s="41">
        <f t="shared" ref="M32" si="173">IF(L32="","",(IF($C32=0,0,$C32)))</f>
        <v>22</v>
      </c>
      <c r="N32" s="41">
        <f t="shared" ref="N32" si="174">IF(M32="","",(IF($C32=0,0,$C32)))</f>
        <v>22</v>
      </c>
      <c r="O32" s="41">
        <f t="shared" ref="O32" si="175">IF(N32="","",(IF($C32=0,0,$C32)))</f>
        <v>22</v>
      </c>
      <c r="P32" s="41">
        <f t="shared" ref="P32" si="176">IF(O32="","",(IF($C32=0,0,$C32)))</f>
        <v>22</v>
      </c>
      <c r="Q32" s="41">
        <f t="shared" ref="Q32" si="177">IF(P32="","",(IF($C32=0,0,$C32)))</f>
        <v>22</v>
      </c>
      <c r="R32" s="41">
        <f t="shared" ref="R32" si="178">IF(Q32="","",(IF($C32=0,0,$C32)))</f>
        <v>22</v>
      </c>
      <c r="S32" s="41">
        <f t="shared" ref="S32" si="179">IF(R32="","",(IF($C32=0,0,$C32)))</f>
        <v>22</v>
      </c>
    </row>
    <row r="33" spans="1:19" x14ac:dyDescent="0.25">
      <c r="A33" s="2" t="s">
        <v>20</v>
      </c>
      <c r="B33" s="6" t="s">
        <v>92</v>
      </c>
      <c r="C33" s="4">
        <v>46.99748690909091</v>
      </c>
      <c r="E33" s="10" t="str">
        <f t="shared" ref="E33" si="180">IF(B33="","",(IF($B33&lt;&gt;0,"Exempt - Avg Hourly Rate")))</f>
        <v>Exempt - Avg Hourly Rate</v>
      </c>
      <c r="F33" s="40">
        <f t="shared" ca="1" si="39"/>
        <v>2018</v>
      </c>
      <c r="G33" s="40" t="str">
        <f t="shared" si="40"/>
        <v>002320</v>
      </c>
      <c r="H33" s="42">
        <f t="shared" ref="H33" si="181">IF(G33="","",(IF(C33=0,0,C33)*$G$4*$H$4*$I$4*$J$4))</f>
        <v>49.859633861854547</v>
      </c>
      <c r="I33" s="42">
        <f t="shared" ref="I33" si="182">IF(H33="","",(+H33))</f>
        <v>49.859633861854547</v>
      </c>
      <c r="J33" s="42">
        <f t="shared" ref="J33" si="183">IF(I33="","",(+I33*$J$6))</f>
        <v>51.355422877710183</v>
      </c>
      <c r="K33" s="42">
        <f t="shared" ref="K33" si="184">IF(J33="","",+J33)</f>
        <v>51.355422877710183</v>
      </c>
      <c r="L33" s="42">
        <f t="shared" ref="L33" si="185">IF(K33="","",+K33)</f>
        <v>51.355422877710183</v>
      </c>
      <c r="M33" s="42">
        <f t="shared" ref="M33" si="186">IF(L33="","",+L33)</f>
        <v>51.355422877710183</v>
      </c>
      <c r="N33" s="42">
        <f t="shared" ref="N33" si="187">IF(M33="","",+M33)</f>
        <v>51.355422877710183</v>
      </c>
      <c r="O33" s="42">
        <f t="shared" ref="O33" si="188">IF(N33="","",+N33)</f>
        <v>51.355422877710183</v>
      </c>
      <c r="P33" s="42">
        <f t="shared" ref="P33" si="189">IF(O33="","",+O33)</f>
        <v>51.355422877710183</v>
      </c>
      <c r="Q33" s="42">
        <f t="shared" ref="Q33" si="190">IF(P33="","",+P33)</f>
        <v>51.355422877710183</v>
      </c>
      <c r="R33" s="42">
        <f t="shared" ref="R33" si="191">IF(Q33="","",+Q33)</f>
        <v>51.355422877710183</v>
      </c>
      <c r="S33" s="42">
        <f t="shared" ref="S33" si="192">IF(R33="","",+R33)</f>
        <v>51.355422877710183</v>
      </c>
    </row>
    <row r="34" spans="1:19" x14ac:dyDescent="0.25">
      <c r="A34" s="2" t="s">
        <v>20</v>
      </c>
      <c r="B34" s="9" t="s">
        <v>139</v>
      </c>
      <c r="C34" s="4">
        <v>3920</v>
      </c>
      <c r="E34" s="10" t="str">
        <f t="shared" ref="E34" si="193">IF(B34="","",(IF($B34&lt;&gt;0,"Exempt - Vacation Hours")))</f>
        <v>Exempt - Vacation Hours</v>
      </c>
      <c r="F34" s="40">
        <f t="shared" ca="1" si="39"/>
        <v>2018</v>
      </c>
      <c r="G34" s="40" t="str">
        <f t="shared" si="40"/>
        <v>002320</v>
      </c>
      <c r="H34" s="43">
        <f>IF(G34="","",($C34*'VACSICK EST'!C$50))</f>
        <v>165.88864886661483</v>
      </c>
      <c r="I34" s="43">
        <f>IF(H34="","",($C34*'VACSICK EST'!D$50))</f>
        <v>176.77605921829547</v>
      </c>
      <c r="J34" s="43">
        <f>IF(I34="","",($C34*'VACSICK EST'!E$50))</f>
        <v>187.66346956997609</v>
      </c>
      <c r="K34" s="43">
        <f>IF(J34="","",($C34*'VACSICK EST'!F$50))</f>
        <v>272.83366456407151</v>
      </c>
      <c r="L34" s="43">
        <f>IF(K34="","",($C34*'VACSICK EST'!G$50))</f>
        <v>340.81626774964718</v>
      </c>
      <c r="M34" s="43">
        <f>IF(L34="","",($C34*'VACSICK EST'!H$50))</f>
        <v>385.01754082778882</v>
      </c>
      <c r="N34" s="43">
        <f>IF(M34="","",($C34*'VACSICK EST'!I$50))</f>
        <v>445.59347907485812</v>
      </c>
      <c r="O34" s="43">
        <f>IF(N34="","",($C34*'VACSICK EST'!J$50))</f>
        <v>301.66030127595837</v>
      </c>
      <c r="P34" s="43">
        <f>IF(O34="","",($C34*'VACSICK EST'!K$50))</f>
        <v>268.59483280048386</v>
      </c>
      <c r="Q34" s="43">
        <f>IF(P34="","",($C34*'VACSICK EST'!L$50))</f>
        <v>354.5198882456292</v>
      </c>
      <c r="R34" s="43">
        <f>IF(Q34="","",($C34*'VACSICK EST'!M$50))</f>
        <v>339.89366053169738</v>
      </c>
      <c r="S34" s="43">
        <f>IF(R34="","",($C34*'VACSICK EST'!N$50))</f>
        <v>680.74218727497907</v>
      </c>
    </row>
    <row r="35" spans="1:19" x14ac:dyDescent="0.25">
      <c r="A35" s="2" t="s">
        <v>20</v>
      </c>
      <c r="B35" s="9" t="s">
        <v>95</v>
      </c>
      <c r="C35" s="4">
        <v>880</v>
      </c>
      <c r="E35" s="10" t="str">
        <f t="shared" ref="E35" si="194">IF(B35="","",(IF($B35&lt;&gt;0,"Exempt - Sick Time Hours")))</f>
        <v>Exempt - Sick Time Hours</v>
      </c>
      <c r="F35" s="40">
        <f t="shared" ca="1" si="39"/>
        <v>2018</v>
      </c>
      <c r="G35" s="40" t="str">
        <f t="shared" si="40"/>
        <v>002320</v>
      </c>
      <c r="H35" s="43">
        <f>IF(G35="","",($C35*'VACSICK EST'!C$30))</f>
        <v>110.45385537719461</v>
      </c>
      <c r="I35" s="43">
        <f>IF(H35="","",($C35*'VACSICK EST'!D$30))</f>
        <v>95.16018290987175</v>
      </c>
      <c r="J35" s="43">
        <f>IF(I35="","",($C35*'VACSICK EST'!E$30))</f>
        <v>87.705921775484072</v>
      </c>
      <c r="K35" s="43">
        <f>IF(J35="","",($C35*'VACSICK EST'!F$30))</f>
        <v>77.688004632014696</v>
      </c>
      <c r="L35" s="43">
        <f>IF(K35="","",($C35*'VACSICK EST'!G$30))</f>
        <v>64.420382688300975</v>
      </c>
      <c r="M35" s="43">
        <f>IF(L35="","",($C35*'VACSICK EST'!H$30))</f>
        <v>59.794568324496332</v>
      </c>
      <c r="N35" s="43">
        <f>IF(M35="","",($C35*'VACSICK EST'!I$30))</f>
        <v>64.119484095685749</v>
      </c>
      <c r="O35" s="43">
        <f>IF(N35="","",($C35*'VACSICK EST'!J$30))</f>
        <v>68.913801671354918</v>
      </c>
      <c r="P35" s="43">
        <f>IF(O35="","",($C35*'VACSICK EST'!K$30))</f>
        <v>63.581878610213231</v>
      </c>
      <c r="Q35" s="43">
        <f>IF(P35="","",($C35*'VACSICK EST'!L$30))</f>
        <v>62.83163811929262</v>
      </c>
      <c r="R35" s="43">
        <f>IF(Q35="","",($C35*'VACSICK EST'!M$30))</f>
        <v>58.570914047861109</v>
      </c>
      <c r="S35" s="43">
        <f>IF(R35="","",($C35*'VACSICK EST'!N$30))</f>
        <v>66.759367748229934</v>
      </c>
    </row>
    <row r="36" spans="1:19" x14ac:dyDescent="0.25">
      <c r="A36" s="2" t="s">
        <v>21</v>
      </c>
      <c r="B36" s="9" t="s">
        <v>93</v>
      </c>
      <c r="C36" s="4">
        <v>6</v>
      </c>
      <c r="E36" s="11" t="str">
        <f t="shared" ref="E36" si="195">IF(B36="","",(IF($B36&lt;&gt;0,"Exempt - Headcount")))</f>
        <v>Exempt - Headcount</v>
      </c>
      <c r="F36" s="40">
        <f t="shared" ca="1" si="39"/>
        <v>2018</v>
      </c>
      <c r="G36" s="40" t="str">
        <f t="shared" si="40"/>
        <v>002340</v>
      </c>
      <c r="H36" s="41">
        <f t="shared" ref="H36" si="196">IF(G36="","",(IF($C36=0,0,$C36)))</f>
        <v>6</v>
      </c>
      <c r="I36" s="41">
        <f t="shared" ref="I36" si="197">IF(H36="","",(IF($C36=0,0,$C36)))</f>
        <v>6</v>
      </c>
      <c r="J36" s="41">
        <f t="shared" ref="J36" si="198">IF(I36="","",(IF($C36=0,0,$C36)))</f>
        <v>6</v>
      </c>
      <c r="K36" s="41">
        <f t="shared" ref="K36" si="199">IF(J36="","",(IF($C36=0,0,$C36)))</f>
        <v>6</v>
      </c>
      <c r="L36" s="41">
        <f t="shared" ref="L36" si="200">IF(K36="","",(IF($C36=0,0,$C36)))</f>
        <v>6</v>
      </c>
      <c r="M36" s="41">
        <f t="shared" ref="M36" si="201">IF(L36="","",(IF($C36=0,0,$C36)))</f>
        <v>6</v>
      </c>
      <c r="N36" s="41">
        <f t="shared" ref="N36" si="202">IF(M36="","",(IF($C36=0,0,$C36)))</f>
        <v>6</v>
      </c>
      <c r="O36" s="41">
        <f t="shared" ref="O36" si="203">IF(N36="","",(IF($C36=0,0,$C36)))</f>
        <v>6</v>
      </c>
      <c r="P36" s="41">
        <f t="shared" ref="P36" si="204">IF(O36="","",(IF($C36=0,0,$C36)))</f>
        <v>6</v>
      </c>
      <c r="Q36" s="41">
        <f t="shared" ref="Q36" si="205">IF(P36="","",(IF($C36=0,0,$C36)))</f>
        <v>6</v>
      </c>
      <c r="R36" s="41">
        <f t="shared" ref="R36" si="206">IF(Q36="","",(IF($C36=0,0,$C36)))</f>
        <v>6</v>
      </c>
      <c r="S36" s="41">
        <f t="shared" ref="S36" si="207">IF(R36="","",(IF($C36=0,0,$C36)))</f>
        <v>6</v>
      </c>
    </row>
    <row r="37" spans="1:19" x14ac:dyDescent="0.25">
      <c r="A37" s="2" t="s">
        <v>21</v>
      </c>
      <c r="B37" s="6" t="s">
        <v>92</v>
      </c>
      <c r="C37" s="4">
        <v>44.671474333333329</v>
      </c>
      <c r="E37" s="10" t="str">
        <f t="shared" ref="E37" si="208">IF(B37="","",(IF($B37&lt;&gt;0,"Exempt - Avg Hourly Rate")))</f>
        <v>Exempt - Avg Hourly Rate</v>
      </c>
      <c r="F37" s="40">
        <f t="shared" ca="1" si="39"/>
        <v>2018</v>
      </c>
      <c r="G37" s="40" t="str">
        <f t="shared" si="40"/>
        <v>002340</v>
      </c>
      <c r="H37" s="42">
        <f t="shared" ref="H37" si="209">IF(G37="","",(IF(C37=0,0,C37)*$G$4*$H$4*$I$4*$J$4))</f>
        <v>47.391967120233332</v>
      </c>
      <c r="I37" s="42">
        <f t="shared" ref="I37" si="210">IF(H37="","",(+H37))</f>
        <v>47.391967120233332</v>
      </c>
      <c r="J37" s="42">
        <f t="shared" ref="J37" si="211">IF(I37="","",(+I37*$J$6))</f>
        <v>48.813726133840333</v>
      </c>
      <c r="K37" s="42">
        <f t="shared" ref="K37" si="212">IF(J37="","",+J37)</f>
        <v>48.813726133840333</v>
      </c>
      <c r="L37" s="42">
        <f t="shared" ref="L37" si="213">IF(K37="","",+K37)</f>
        <v>48.813726133840333</v>
      </c>
      <c r="M37" s="42">
        <f t="shared" ref="M37" si="214">IF(L37="","",+L37)</f>
        <v>48.813726133840333</v>
      </c>
      <c r="N37" s="42">
        <f t="shared" ref="N37" si="215">IF(M37="","",+M37)</f>
        <v>48.813726133840333</v>
      </c>
      <c r="O37" s="42">
        <f t="shared" ref="O37" si="216">IF(N37="","",+N37)</f>
        <v>48.813726133840333</v>
      </c>
      <c r="P37" s="42">
        <f t="shared" ref="P37" si="217">IF(O37="","",+O37)</f>
        <v>48.813726133840333</v>
      </c>
      <c r="Q37" s="42">
        <f t="shared" ref="Q37" si="218">IF(P37="","",+P37)</f>
        <v>48.813726133840333</v>
      </c>
      <c r="R37" s="42">
        <f t="shared" ref="R37" si="219">IF(Q37="","",+Q37)</f>
        <v>48.813726133840333</v>
      </c>
      <c r="S37" s="42">
        <f t="shared" ref="S37" si="220">IF(R37="","",+R37)</f>
        <v>48.813726133840333</v>
      </c>
    </row>
    <row r="38" spans="1:19" x14ac:dyDescent="0.25">
      <c r="A38" s="2" t="s">
        <v>21</v>
      </c>
      <c r="B38" s="9" t="s">
        <v>139</v>
      </c>
      <c r="C38" s="4">
        <v>1040</v>
      </c>
      <c r="E38" s="10" t="str">
        <f t="shared" ref="E38" si="221">IF(B38="","",(IF($B38&lt;&gt;0,"Exempt - Vacation Hours")))</f>
        <v>Exempt - Vacation Hours</v>
      </c>
      <c r="F38" s="40">
        <f t="shared" ca="1" si="39"/>
        <v>2018</v>
      </c>
      <c r="G38" s="40" t="str">
        <f t="shared" si="40"/>
        <v>002340</v>
      </c>
      <c r="H38" s="43">
        <f>IF(G38="","",($C38*'VACSICK EST'!C$50))</f>
        <v>44.01127418910189</v>
      </c>
      <c r="I38" s="43">
        <f>IF(H38="","",($C38*'VACSICK EST'!D$50))</f>
        <v>46.899770813017163</v>
      </c>
      <c r="J38" s="43">
        <f>IF(I38="","",($C38*'VACSICK EST'!E$50))</f>
        <v>49.788267436932429</v>
      </c>
      <c r="K38" s="43">
        <f>IF(J38="","",($C38*'VACSICK EST'!F$50))</f>
        <v>72.384441619039393</v>
      </c>
      <c r="L38" s="43">
        <f>IF(K38="","",($C38*'VACSICK EST'!G$50))</f>
        <v>90.420642464192113</v>
      </c>
      <c r="M38" s="43">
        <f>IF(L38="","",($C38*'VACSICK EST'!H$50))</f>
        <v>102.14751083186235</v>
      </c>
      <c r="N38" s="43">
        <f>IF(M38="","",($C38*'VACSICK EST'!I$50))</f>
        <v>118.21867812190114</v>
      </c>
      <c r="O38" s="43">
        <f>IF(N38="","",($C38*'VACSICK EST'!J$50))</f>
        <v>80.032324828315495</v>
      </c>
      <c r="P38" s="43">
        <f>IF(O38="","",($C38*'VACSICK EST'!K$50))</f>
        <v>71.259853600128366</v>
      </c>
      <c r="Q38" s="43">
        <f>IF(P38="","",($C38*'VACSICK EST'!L$50))</f>
        <v>94.056296881493452</v>
      </c>
      <c r="R38" s="43">
        <f>IF(Q38="","",($C38*'VACSICK EST'!M$50))</f>
        <v>90.175869120654397</v>
      </c>
      <c r="S38" s="43">
        <f>IF(R38="","",($C38*'VACSICK EST'!N$50))</f>
        <v>180.6050700933618</v>
      </c>
    </row>
    <row r="39" spans="1:19" x14ac:dyDescent="0.25">
      <c r="A39" s="2" t="s">
        <v>21</v>
      </c>
      <c r="B39" s="9" t="s">
        <v>95</v>
      </c>
      <c r="C39" s="4">
        <v>240</v>
      </c>
      <c r="E39" s="10" t="str">
        <f t="shared" ref="E39" si="222">IF(B39="","",(IF($B39&lt;&gt;0,"Exempt - Sick Time Hours")))</f>
        <v>Exempt - Sick Time Hours</v>
      </c>
      <c r="F39" s="40">
        <f t="shared" ca="1" si="39"/>
        <v>2018</v>
      </c>
      <c r="G39" s="40" t="str">
        <f t="shared" si="40"/>
        <v>002340</v>
      </c>
      <c r="H39" s="43">
        <f>IF(G39="","",($C39*'VACSICK EST'!C$30))</f>
        <v>30.123778739234897</v>
      </c>
      <c r="I39" s="43">
        <f>IF(H39="","",($C39*'VACSICK EST'!D$30))</f>
        <v>25.952777157237751</v>
      </c>
      <c r="J39" s="43">
        <f>IF(I39="","",($C39*'VACSICK EST'!E$30))</f>
        <v>23.919796847859292</v>
      </c>
      <c r="K39" s="43">
        <f>IF(J39="","",($C39*'VACSICK EST'!F$30))</f>
        <v>21.187637626913101</v>
      </c>
      <c r="L39" s="43">
        <f>IF(K39="","",($C39*'VACSICK EST'!G$30))</f>
        <v>17.569195278627539</v>
      </c>
      <c r="M39" s="43">
        <f>IF(L39="","",($C39*'VACSICK EST'!H$30))</f>
        <v>16.307609543044453</v>
      </c>
      <c r="N39" s="43">
        <f>IF(M39="","",($C39*'VACSICK EST'!I$30))</f>
        <v>17.487132026096116</v>
      </c>
      <c r="O39" s="43">
        <f>IF(N39="","",($C39*'VACSICK EST'!J$30))</f>
        <v>18.794673183096794</v>
      </c>
      <c r="P39" s="43">
        <f>IF(O39="","",($C39*'VACSICK EST'!K$30))</f>
        <v>17.340512348239972</v>
      </c>
      <c r="Q39" s="43">
        <f>IF(P39="","",($C39*'VACSICK EST'!L$30))</f>
        <v>17.135901305261623</v>
      </c>
      <c r="R39" s="43">
        <f>IF(Q39="","",($C39*'VACSICK EST'!M$30))</f>
        <v>15.973885649416667</v>
      </c>
      <c r="S39" s="43">
        <f>IF(R39="","",($C39*'VACSICK EST'!N$30))</f>
        <v>18.207100294971802</v>
      </c>
    </row>
    <row r="40" spans="1:19" x14ac:dyDescent="0.25">
      <c r="A40" s="2" t="s">
        <v>22</v>
      </c>
      <c r="B40" s="9" t="s">
        <v>93</v>
      </c>
      <c r="C40" s="4">
        <v>1</v>
      </c>
      <c r="E40" s="11" t="str">
        <f t="shared" ref="E40" si="223">IF(B40="","",(IF($B40&lt;&gt;0,"Exempt - Headcount")))</f>
        <v>Exempt - Headcount</v>
      </c>
      <c r="F40" s="40">
        <f t="shared" ca="1" si="39"/>
        <v>2018</v>
      </c>
      <c r="G40" s="40" t="str">
        <f t="shared" si="40"/>
        <v>002350</v>
      </c>
      <c r="H40" s="41">
        <f t="shared" ref="H40" si="224">IF(G40="","",(IF($C40=0,0,$C40)))</f>
        <v>1</v>
      </c>
      <c r="I40" s="41">
        <f t="shared" ref="I40" si="225">IF(H40="","",(IF($C40=0,0,$C40)))</f>
        <v>1</v>
      </c>
      <c r="J40" s="41">
        <f t="shared" ref="J40" si="226">IF(I40="","",(IF($C40=0,0,$C40)))</f>
        <v>1</v>
      </c>
      <c r="K40" s="41">
        <f t="shared" ref="K40" si="227">IF(J40="","",(IF($C40=0,0,$C40)))</f>
        <v>1</v>
      </c>
      <c r="L40" s="41">
        <f t="shared" ref="L40" si="228">IF(K40="","",(IF($C40=0,0,$C40)))</f>
        <v>1</v>
      </c>
      <c r="M40" s="41">
        <f t="shared" ref="M40" si="229">IF(L40="","",(IF($C40=0,0,$C40)))</f>
        <v>1</v>
      </c>
      <c r="N40" s="41">
        <f t="shared" ref="N40" si="230">IF(M40="","",(IF($C40=0,0,$C40)))</f>
        <v>1</v>
      </c>
      <c r="O40" s="41">
        <f t="shared" ref="O40" si="231">IF(N40="","",(IF($C40=0,0,$C40)))</f>
        <v>1</v>
      </c>
      <c r="P40" s="41">
        <f t="shared" ref="P40" si="232">IF(O40="","",(IF($C40=0,0,$C40)))</f>
        <v>1</v>
      </c>
      <c r="Q40" s="41">
        <f t="shared" ref="Q40" si="233">IF(P40="","",(IF($C40=0,0,$C40)))</f>
        <v>1</v>
      </c>
      <c r="R40" s="41">
        <f t="shared" ref="R40" si="234">IF(Q40="","",(IF($C40=0,0,$C40)))</f>
        <v>1</v>
      </c>
      <c r="S40" s="41">
        <f t="shared" ref="S40" si="235">IF(R40="","",(IF($C40=0,0,$C40)))</f>
        <v>1</v>
      </c>
    </row>
    <row r="41" spans="1:19" x14ac:dyDescent="0.25">
      <c r="A41" s="2" t="s">
        <v>22</v>
      </c>
      <c r="B41" s="6" t="s">
        <v>92</v>
      </c>
      <c r="C41" s="4">
        <v>42.307692000000003</v>
      </c>
      <c r="E41" s="10" t="str">
        <f t="shared" ref="E41" si="236">IF(B41="","",(IF($B41&lt;&gt;0,"Exempt - Avg Hourly Rate")))</f>
        <v>Exempt - Avg Hourly Rate</v>
      </c>
      <c r="F41" s="40">
        <f t="shared" ca="1" si="39"/>
        <v>2018</v>
      </c>
      <c r="G41" s="40" t="str">
        <f t="shared" si="40"/>
        <v>002350</v>
      </c>
      <c r="H41" s="42">
        <f t="shared" ref="H41" si="237">IF(G41="","",(IF(C41=0,0,C41)*$G$4*$H$4*$I$4*$J$4))</f>
        <v>44.884230442800003</v>
      </c>
      <c r="I41" s="42">
        <f t="shared" ref="I41" si="238">IF(H41="","",(+H41))</f>
        <v>44.884230442800003</v>
      </c>
      <c r="J41" s="42">
        <f t="shared" ref="J41" si="239">IF(I41="","",(+I41*$J$6))</f>
        <v>46.230757356084005</v>
      </c>
      <c r="K41" s="42">
        <f t="shared" ref="K41" si="240">IF(J41="","",+J41)</f>
        <v>46.230757356084005</v>
      </c>
      <c r="L41" s="42">
        <f t="shared" ref="L41" si="241">IF(K41="","",+K41)</f>
        <v>46.230757356084005</v>
      </c>
      <c r="M41" s="42">
        <f t="shared" ref="M41" si="242">IF(L41="","",+L41)</f>
        <v>46.230757356084005</v>
      </c>
      <c r="N41" s="42">
        <f t="shared" ref="N41" si="243">IF(M41="","",+M41)</f>
        <v>46.230757356084005</v>
      </c>
      <c r="O41" s="42">
        <f t="shared" ref="O41" si="244">IF(N41="","",+N41)</f>
        <v>46.230757356084005</v>
      </c>
      <c r="P41" s="42">
        <f t="shared" ref="P41" si="245">IF(O41="","",+O41)</f>
        <v>46.230757356084005</v>
      </c>
      <c r="Q41" s="42">
        <f t="shared" ref="Q41" si="246">IF(P41="","",+P41)</f>
        <v>46.230757356084005</v>
      </c>
      <c r="R41" s="42">
        <f t="shared" ref="R41" si="247">IF(Q41="","",+Q41)</f>
        <v>46.230757356084005</v>
      </c>
      <c r="S41" s="42">
        <f t="shared" ref="S41" si="248">IF(R41="","",+R41)</f>
        <v>46.230757356084005</v>
      </c>
    </row>
    <row r="42" spans="1:19" x14ac:dyDescent="0.25">
      <c r="A42" s="2" t="s">
        <v>22</v>
      </c>
      <c r="B42" s="9" t="s">
        <v>139</v>
      </c>
      <c r="C42" s="4">
        <v>200</v>
      </c>
      <c r="E42" s="10" t="str">
        <f t="shared" ref="E42" si="249">IF(B42="","",(IF($B42&lt;&gt;0,"Exempt - Vacation Hours")))</f>
        <v>Exempt - Vacation Hours</v>
      </c>
      <c r="F42" s="40">
        <f t="shared" ca="1" si="39"/>
        <v>2018</v>
      </c>
      <c r="G42" s="40" t="str">
        <f t="shared" si="40"/>
        <v>002350</v>
      </c>
      <c r="H42" s="43">
        <f>IF(G42="","",($C42*'VACSICK EST'!C$50))</f>
        <v>8.4637065748272864</v>
      </c>
      <c r="I42" s="43">
        <f>IF(H42="","",($C42*'VACSICK EST'!D$50))</f>
        <v>9.019186694810994</v>
      </c>
      <c r="J42" s="43">
        <f>IF(I42="","",($C42*'VACSICK EST'!E$50))</f>
        <v>9.5746668147946981</v>
      </c>
      <c r="K42" s="43">
        <f>IF(J42="","",($C42*'VACSICK EST'!F$50))</f>
        <v>13.920084926738344</v>
      </c>
      <c r="L42" s="43">
        <f>IF(K42="","",($C42*'VACSICK EST'!G$50))</f>
        <v>17.388585089267714</v>
      </c>
      <c r="M42" s="43">
        <f>IF(L42="","",($C42*'VACSICK EST'!H$50))</f>
        <v>19.643752083050451</v>
      </c>
      <c r="N42" s="43">
        <f>IF(M42="","",($C42*'VACSICK EST'!I$50))</f>
        <v>22.73436117728868</v>
      </c>
      <c r="O42" s="43">
        <f>IF(N42="","",($C42*'VACSICK EST'!J$50))</f>
        <v>15.390831697752979</v>
      </c>
      <c r="P42" s="43">
        <f>IF(O42="","",($C42*'VACSICK EST'!K$50))</f>
        <v>13.703818000024686</v>
      </c>
      <c r="Q42" s="43">
        <f>IF(P42="","",($C42*'VACSICK EST'!L$50))</f>
        <v>18.087749400287205</v>
      </c>
      <c r="R42" s="43">
        <f>IF(Q42="","",($C42*'VACSICK EST'!M$50))</f>
        <v>17.34151329243354</v>
      </c>
      <c r="S42" s="43">
        <f>IF(R42="","",($C42*'VACSICK EST'!N$50))</f>
        <v>34.731744248723423</v>
      </c>
    </row>
    <row r="43" spans="1:19" x14ac:dyDescent="0.25">
      <c r="A43" s="2" t="s">
        <v>22</v>
      </c>
      <c r="B43" s="9" t="s">
        <v>95</v>
      </c>
      <c r="C43" s="4">
        <v>40</v>
      </c>
      <c r="E43" s="10" t="str">
        <f t="shared" ref="E43" si="250">IF(B43="","",(IF($B43&lt;&gt;0,"Exempt - Sick Time Hours")))</f>
        <v>Exempt - Sick Time Hours</v>
      </c>
      <c r="F43" s="40">
        <f t="shared" ca="1" si="39"/>
        <v>2018</v>
      </c>
      <c r="G43" s="40" t="str">
        <f t="shared" si="40"/>
        <v>002350</v>
      </c>
      <c r="H43" s="43">
        <f>IF(G43="","",($C43*'VACSICK EST'!C$30))</f>
        <v>5.0206297898724825</v>
      </c>
      <c r="I43" s="43">
        <f>IF(H43="","",($C43*'VACSICK EST'!D$30))</f>
        <v>4.3254628595396252</v>
      </c>
      <c r="J43" s="43">
        <f>IF(I43="","",($C43*'VACSICK EST'!E$30))</f>
        <v>3.9866328079765485</v>
      </c>
      <c r="K43" s="43">
        <f>IF(J43="","",($C43*'VACSICK EST'!F$30))</f>
        <v>3.5312729378188501</v>
      </c>
      <c r="L43" s="43">
        <f>IF(K43="","",($C43*'VACSICK EST'!G$30))</f>
        <v>2.9281992131045897</v>
      </c>
      <c r="M43" s="43">
        <f>IF(L43="","",($C43*'VACSICK EST'!H$30))</f>
        <v>2.7179349238407422</v>
      </c>
      <c r="N43" s="43">
        <f>IF(M43="","",($C43*'VACSICK EST'!I$30))</f>
        <v>2.9145220043493527</v>
      </c>
      <c r="O43" s="43">
        <f>IF(N43="","",($C43*'VACSICK EST'!J$30))</f>
        <v>3.1324455305161325</v>
      </c>
      <c r="P43" s="43">
        <f>IF(O43="","",($C43*'VACSICK EST'!K$30))</f>
        <v>2.8900853913733289</v>
      </c>
      <c r="Q43" s="43">
        <f>IF(P43="","",($C43*'VACSICK EST'!L$30))</f>
        <v>2.8559835508769371</v>
      </c>
      <c r="R43" s="43">
        <f>IF(Q43="","",($C43*'VACSICK EST'!M$30))</f>
        <v>2.6623142749027777</v>
      </c>
      <c r="S43" s="43">
        <f>IF(R43="","",($C43*'VACSICK EST'!N$30))</f>
        <v>3.0345167158286337</v>
      </c>
    </row>
    <row r="44" spans="1:19" x14ac:dyDescent="0.25">
      <c r="A44" s="2" t="s">
        <v>23</v>
      </c>
      <c r="B44" s="9" t="s">
        <v>93</v>
      </c>
      <c r="C44" s="4">
        <v>6</v>
      </c>
      <c r="E44" s="11" t="str">
        <f t="shared" ref="E44" si="251">IF(B44="","",(IF($B44&lt;&gt;0,"Exempt - Headcount")))</f>
        <v>Exempt - Headcount</v>
      </c>
      <c r="F44" s="40">
        <f t="shared" ca="1" si="39"/>
        <v>2018</v>
      </c>
      <c r="G44" s="40" t="str">
        <f t="shared" si="40"/>
        <v>002401</v>
      </c>
      <c r="H44" s="41">
        <f t="shared" ref="H44" si="252">IF(G44="","",(IF($C44=0,0,$C44)))</f>
        <v>6</v>
      </c>
      <c r="I44" s="41">
        <f t="shared" ref="I44" si="253">IF(H44="","",(IF($C44=0,0,$C44)))</f>
        <v>6</v>
      </c>
      <c r="J44" s="41">
        <f t="shared" ref="J44" si="254">IF(I44="","",(IF($C44=0,0,$C44)))</f>
        <v>6</v>
      </c>
      <c r="K44" s="41">
        <f t="shared" ref="K44" si="255">IF(J44="","",(IF($C44=0,0,$C44)))</f>
        <v>6</v>
      </c>
      <c r="L44" s="41">
        <f t="shared" ref="L44" si="256">IF(K44="","",(IF($C44=0,0,$C44)))</f>
        <v>6</v>
      </c>
      <c r="M44" s="41">
        <f t="shared" ref="M44" si="257">IF(L44="","",(IF($C44=0,0,$C44)))</f>
        <v>6</v>
      </c>
      <c r="N44" s="41">
        <f t="shared" ref="N44" si="258">IF(M44="","",(IF($C44=0,0,$C44)))</f>
        <v>6</v>
      </c>
      <c r="O44" s="41">
        <f t="shared" ref="O44" si="259">IF(N44="","",(IF($C44=0,0,$C44)))</f>
        <v>6</v>
      </c>
      <c r="P44" s="41">
        <f t="shared" ref="P44" si="260">IF(O44="","",(IF($C44=0,0,$C44)))</f>
        <v>6</v>
      </c>
      <c r="Q44" s="41">
        <f t="shared" ref="Q44" si="261">IF(P44="","",(IF($C44=0,0,$C44)))</f>
        <v>6</v>
      </c>
      <c r="R44" s="41">
        <f t="shared" ref="R44" si="262">IF(Q44="","",(IF($C44=0,0,$C44)))</f>
        <v>6</v>
      </c>
      <c r="S44" s="41">
        <f t="shared" ref="S44" si="263">IF(R44="","",(IF($C44=0,0,$C44)))</f>
        <v>6</v>
      </c>
    </row>
    <row r="45" spans="1:19" x14ac:dyDescent="0.25">
      <c r="A45" s="2" t="s">
        <v>23</v>
      </c>
      <c r="B45" s="6" t="s">
        <v>92</v>
      </c>
      <c r="C45" s="4">
        <v>61.899839666666672</v>
      </c>
      <c r="E45" s="10" t="str">
        <f t="shared" ref="E45" si="264">IF(B45="","",(IF($B45&lt;&gt;0,"Exempt - Avg Hourly Rate")))</f>
        <v>Exempt - Avg Hourly Rate</v>
      </c>
      <c r="F45" s="40">
        <f t="shared" ca="1" si="39"/>
        <v>2018</v>
      </c>
      <c r="G45" s="40" t="str">
        <f t="shared" si="40"/>
        <v>002401</v>
      </c>
      <c r="H45" s="42">
        <f t="shared" ref="H45" si="265">IF(G45="","",(IF(C45=0,0,C45)*$G$4*$H$4*$I$4*$J$4))</f>
        <v>65.669539902366679</v>
      </c>
      <c r="I45" s="42">
        <f t="shared" ref="I45" si="266">IF(H45="","",(+H45))</f>
        <v>65.669539902366679</v>
      </c>
      <c r="J45" s="42">
        <f t="shared" ref="J45" si="267">IF(I45="","",(+I45*$J$6))</f>
        <v>67.639626099437677</v>
      </c>
      <c r="K45" s="42">
        <f t="shared" ref="K45" si="268">IF(J45="","",+J45)</f>
        <v>67.639626099437677</v>
      </c>
      <c r="L45" s="42">
        <f t="shared" ref="L45" si="269">IF(K45="","",+K45)</f>
        <v>67.639626099437677</v>
      </c>
      <c r="M45" s="42">
        <f t="shared" ref="M45" si="270">IF(L45="","",+L45)</f>
        <v>67.639626099437677</v>
      </c>
      <c r="N45" s="42">
        <f t="shared" ref="N45" si="271">IF(M45="","",+M45)</f>
        <v>67.639626099437677</v>
      </c>
      <c r="O45" s="42">
        <f t="shared" ref="O45" si="272">IF(N45="","",+N45)</f>
        <v>67.639626099437677</v>
      </c>
      <c r="P45" s="42">
        <f t="shared" ref="P45" si="273">IF(O45="","",+O45)</f>
        <v>67.639626099437677</v>
      </c>
      <c r="Q45" s="42">
        <f t="shared" ref="Q45" si="274">IF(P45="","",+P45)</f>
        <v>67.639626099437677</v>
      </c>
      <c r="R45" s="42">
        <f t="shared" ref="R45" si="275">IF(Q45="","",+Q45)</f>
        <v>67.639626099437677</v>
      </c>
      <c r="S45" s="42">
        <f t="shared" ref="S45" si="276">IF(R45="","",+R45)</f>
        <v>67.639626099437677</v>
      </c>
    </row>
    <row r="46" spans="1:19" x14ac:dyDescent="0.25">
      <c r="A46" s="2" t="s">
        <v>23</v>
      </c>
      <c r="B46" s="9" t="s">
        <v>139</v>
      </c>
      <c r="C46" s="4">
        <v>960</v>
      </c>
      <c r="E46" s="10" t="str">
        <f t="shared" ref="E46" si="277">IF(B46="","",(IF($B46&lt;&gt;0,"Exempt - Vacation Hours")))</f>
        <v>Exempt - Vacation Hours</v>
      </c>
      <c r="F46" s="40">
        <f t="shared" ca="1" si="39"/>
        <v>2018</v>
      </c>
      <c r="G46" s="40" t="str">
        <f t="shared" si="40"/>
        <v>002401</v>
      </c>
      <c r="H46" s="43">
        <f>IF(G46="","",($C46*'VACSICK EST'!C$50))</f>
        <v>40.625791559170978</v>
      </c>
      <c r="I46" s="43">
        <f>IF(H46="","",($C46*'VACSICK EST'!D$50))</f>
        <v>43.29209613509277</v>
      </c>
      <c r="J46" s="43">
        <f>IF(I46="","",($C46*'VACSICK EST'!E$50))</f>
        <v>45.958400711014548</v>
      </c>
      <c r="K46" s="43">
        <f>IF(J46="","",($C46*'VACSICK EST'!F$50))</f>
        <v>66.816407648344054</v>
      </c>
      <c r="L46" s="43">
        <f>IF(K46="","",($C46*'VACSICK EST'!G$50))</f>
        <v>83.465208428485028</v>
      </c>
      <c r="M46" s="43">
        <f>IF(L46="","",($C46*'VACSICK EST'!H$50))</f>
        <v>94.290009998642162</v>
      </c>
      <c r="N46" s="43">
        <f>IF(M46="","",($C46*'VACSICK EST'!I$50))</f>
        <v>109.12493365098567</v>
      </c>
      <c r="O46" s="43">
        <f>IF(N46="","",($C46*'VACSICK EST'!J$50))</f>
        <v>73.875992149214298</v>
      </c>
      <c r="P46" s="43">
        <f>IF(O46="","",($C46*'VACSICK EST'!K$50))</f>
        <v>65.778326400118502</v>
      </c>
      <c r="Q46" s="43">
        <f>IF(P46="","",($C46*'VACSICK EST'!L$50))</f>
        <v>86.821197121378574</v>
      </c>
      <c r="R46" s="43">
        <f>IF(Q46="","",($C46*'VACSICK EST'!M$50))</f>
        <v>83.239263803680984</v>
      </c>
      <c r="S46" s="43">
        <f>IF(R46="","",($C46*'VACSICK EST'!N$50))</f>
        <v>166.71237239387244</v>
      </c>
    </row>
    <row r="47" spans="1:19" x14ac:dyDescent="0.25">
      <c r="A47" s="2" t="s">
        <v>23</v>
      </c>
      <c r="B47" s="9" t="s">
        <v>95</v>
      </c>
      <c r="C47" s="4">
        <v>240</v>
      </c>
      <c r="E47" s="10" t="str">
        <f t="shared" ref="E47" si="278">IF(B47="","",(IF($B47&lt;&gt;0,"Exempt - Sick Time Hours")))</f>
        <v>Exempt - Sick Time Hours</v>
      </c>
      <c r="F47" s="40">
        <f t="shared" ca="1" si="39"/>
        <v>2018</v>
      </c>
      <c r="G47" s="40" t="str">
        <f t="shared" si="40"/>
        <v>002401</v>
      </c>
      <c r="H47" s="43">
        <f>IF(G47="","",($C47*'VACSICK EST'!C$30))</f>
        <v>30.123778739234897</v>
      </c>
      <c r="I47" s="43">
        <f>IF(H47="","",($C47*'VACSICK EST'!D$30))</f>
        <v>25.952777157237751</v>
      </c>
      <c r="J47" s="43">
        <f>IF(I47="","",($C47*'VACSICK EST'!E$30))</f>
        <v>23.919796847859292</v>
      </c>
      <c r="K47" s="43">
        <f>IF(J47="","",($C47*'VACSICK EST'!F$30))</f>
        <v>21.187637626913101</v>
      </c>
      <c r="L47" s="43">
        <f>IF(K47="","",($C47*'VACSICK EST'!G$30))</f>
        <v>17.569195278627539</v>
      </c>
      <c r="M47" s="43">
        <f>IF(L47="","",($C47*'VACSICK EST'!H$30))</f>
        <v>16.307609543044453</v>
      </c>
      <c r="N47" s="43">
        <f>IF(M47="","",($C47*'VACSICK EST'!I$30))</f>
        <v>17.487132026096116</v>
      </c>
      <c r="O47" s="43">
        <f>IF(N47="","",($C47*'VACSICK EST'!J$30))</f>
        <v>18.794673183096794</v>
      </c>
      <c r="P47" s="43">
        <f>IF(O47="","",($C47*'VACSICK EST'!K$30))</f>
        <v>17.340512348239972</v>
      </c>
      <c r="Q47" s="43">
        <f>IF(P47="","",($C47*'VACSICK EST'!L$30))</f>
        <v>17.135901305261623</v>
      </c>
      <c r="R47" s="43">
        <f>IF(Q47="","",($C47*'VACSICK EST'!M$30))</f>
        <v>15.973885649416667</v>
      </c>
      <c r="S47" s="43">
        <f>IF(R47="","",($C47*'VACSICK EST'!N$30))</f>
        <v>18.207100294971802</v>
      </c>
    </row>
    <row r="48" spans="1:19" x14ac:dyDescent="0.25">
      <c r="A48" s="2" t="s">
        <v>24</v>
      </c>
      <c r="B48" s="9" t="s">
        <v>93</v>
      </c>
      <c r="C48" s="4">
        <v>17</v>
      </c>
      <c r="E48" s="11" t="str">
        <f t="shared" ref="E48" si="279">IF(B48="","",(IF($B48&lt;&gt;0,"Exempt - Headcount")))</f>
        <v>Exempt - Headcount</v>
      </c>
      <c r="F48" s="40">
        <f t="shared" ca="1" si="39"/>
        <v>2018</v>
      </c>
      <c r="G48" s="40" t="str">
        <f t="shared" si="40"/>
        <v>002480</v>
      </c>
      <c r="H48" s="41">
        <f t="shared" ref="H48" si="280">IF(G48="","",(IF($C48=0,0,$C48)))</f>
        <v>17</v>
      </c>
      <c r="I48" s="41">
        <f t="shared" ref="I48" si="281">IF(H48="","",(IF($C48=0,0,$C48)))</f>
        <v>17</v>
      </c>
      <c r="J48" s="41">
        <f t="shared" ref="J48" si="282">IF(I48="","",(IF($C48=0,0,$C48)))</f>
        <v>17</v>
      </c>
      <c r="K48" s="41">
        <f t="shared" ref="K48" si="283">IF(J48="","",(IF($C48=0,0,$C48)))</f>
        <v>17</v>
      </c>
      <c r="L48" s="41">
        <f t="shared" ref="L48" si="284">IF(K48="","",(IF($C48=0,0,$C48)))</f>
        <v>17</v>
      </c>
      <c r="M48" s="41">
        <f t="shared" ref="M48" si="285">IF(L48="","",(IF($C48=0,0,$C48)))</f>
        <v>17</v>
      </c>
      <c r="N48" s="41">
        <f t="shared" ref="N48" si="286">IF(M48="","",(IF($C48=0,0,$C48)))</f>
        <v>17</v>
      </c>
      <c r="O48" s="41">
        <f t="shared" ref="O48" si="287">IF(N48="","",(IF($C48=0,0,$C48)))</f>
        <v>17</v>
      </c>
      <c r="P48" s="41">
        <f t="shared" ref="P48" si="288">IF(O48="","",(IF($C48=0,0,$C48)))</f>
        <v>17</v>
      </c>
      <c r="Q48" s="41">
        <f t="shared" ref="Q48" si="289">IF(P48="","",(IF($C48=0,0,$C48)))</f>
        <v>17</v>
      </c>
      <c r="R48" s="41">
        <f t="shared" ref="R48" si="290">IF(Q48="","",(IF($C48=0,0,$C48)))</f>
        <v>17</v>
      </c>
      <c r="S48" s="41">
        <f t="shared" ref="S48" si="291">IF(R48="","",(IF($C48=0,0,$C48)))</f>
        <v>17</v>
      </c>
    </row>
    <row r="49" spans="1:19" x14ac:dyDescent="0.25">
      <c r="A49" s="2" t="s">
        <v>24</v>
      </c>
      <c r="B49" s="6" t="s">
        <v>92</v>
      </c>
      <c r="C49" s="4">
        <v>46.266544117647058</v>
      </c>
      <c r="E49" s="10" t="str">
        <f t="shared" ref="E49" si="292">IF(B49="","",(IF($B49&lt;&gt;0,"Exempt - Avg Hourly Rate")))</f>
        <v>Exempt - Avg Hourly Rate</v>
      </c>
      <c r="F49" s="40">
        <f t="shared" ca="1" si="39"/>
        <v>2018</v>
      </c>
      <c r="G49" s="40" t="str">
        <f t="shared" si="40"/>
        <v>002480</v>
      </c>
      <c r="H49" s="42">
        <f t="shared" ref="H49" si="293">IF(G49="","",(IF(C49=0,0,C49)*$G$4*$H$4*$I$4*$J$4))</f>
        <v>49.08417665441177</v>
      </c>
      <c r="I49" s="42">
        <f t="shared" ref="I49" si="294">IF(H49="","",(+H49))</f>
        <v>49.08417665441177</v>
      </c>
      <c r="J49" s="42">
        <f t="shared" ref="J49" si="295">IF(I49="","",(+I49*$J$6))</f>
        <v>50.556701954044122</v>
      </c>
      <c r="K49" s="42">
        <f t="shared" ref="K49" si="296">IF(J49="","",+J49)</f>
        <v>50.556701954044122</v>
      </c>
      <c r="L49" s="42">
        <f t="shared" ref="L49" si="297">IF(K49="","",+K49)</f>
        <v>50.556701954044122</v>
      </c>
      <c r="M49" s="42">
        <f t="shared" ref="M49" si="298">IF(L49="","",+L49)</f>
        <v>50.556701954044122</v>
      </c>
      <c r="N49" s="42">
        <f t="shared" ref="N49" si="299">IF(M49="","",+M49)</f>
        <v>50.556701954044122</v>
      </c>
      <c r="O49" s="42">
        <f t="shared" ref="O49" si="300">IF(N49="","",+N49)</f>
        <v>50.556701954044122</v>
      </c>
      <c r="P49" s="42">
        <f t="shared" ref="P49" si="301">IF(O49="","",+O49)</f>
        <v>50.556701954044122</v>
      </c>
      <c r="Q49" s="42">
        <f t="shared" ref="Q49" si="302">IF(P49="","",+P49)</f>
        <v>50.556701954044122</v>
      </c>
      <c r="R49" s="42">
        <f t="shared" ref="R49" si="303">IF(Q49="","",+Q49)</f>
        <v>50.556701954044122</v>
      </c>
      <c r="S49" s="42">
        <f t="shared" ref="S49" si="304">IF(R49="","",+R49)</f>
        <v>50.556701954044122</v>
      </c>
    </row>
    <row r="50" spans="1:19" x14ac:dyDescent="0.25">
      <c r="A50" s="2" t="s">
        <v>24</v>
      </c>
      <c r="B50" s="9" t="s">
        <v>139</v>
      </c>
      <c r="C50" s="4">
        <v>2920</v>
      </c>
      <c r="E50" s="10" t="str">
        <f t="shared" ref="E50" si="305">IF(B50="","",(IF($B50&lt;&gt;0,"Exempt - Vacation Hours")))</f>
        <v>Exempt - Vacation Hours</v>
      </c>
      <c r="F50" s="40">
        <f t="shared" ca="1" si="39"/>
        <v>2018</v>
      </c>
      <c r="G50" s="40" t="str">
        <f t="shared" si="40"/>
        <v>002480</v>
      </c>
      <c r="H50" s="43">
        <f>IF(G50="","",($C50*'VACSICK EST'!C$50))</f>
        <v>123.57011599247839</v>
      </c>
      <c r="I50" s="43">
        <f>IF(H50="","",($C50*'VACSICK EST'!D$50))</f>
        <v>131.68012574424051</v>
      </c>
      <c r="J50" s="43">
        <f>IF(I50="","",($C50*'VACSICK EST'!E$50))</f>
        <v>139.79013549600259</v>
      </c>
      <c r="K50" s="43">
        <f>IF(J50="","",($C50*'VACSICK EST'!F$50))</f>
        <v>203.23323993037982</v>
      </c>
      <c r="L50" s="43">
        <f>IF(K50="","",($C50*'VACSICK EST'!G$50))</f>
        <v>253.87334230330862</v>
      </c>
      <c r="M50" s="43">
        <f>IF(L50="","",($C50*'VACSICK EST'!H$50))</f>
        <v>286.79878041253659</v>
      </c>
      <c r="N50" s="43">
        <f>IF(M50="","",($C50*'VACSICK EST'!I$50))</f>
        <v>331.92167318841473</v>
      </c>
      <c r="O50" s="43">
        <f>IF(N50="","",($C50*'VACSICK EST'!J$50))</f>
        <v>224.7061427871935</v>
      </c>
      <c r="P50" s="43">
        <f>IF(O50="","",($C50*'VACSICK EST'!K$50))</f>
        <v>200.07574280036042</v>
      </c>
      <c r="Q50" s="43">
        <f>IF(P50="","",($C50*'VACSICK EST'!L$50))</f>
        <v>264.08114124419319</v>
      </c>
      <c r="R50" s="43">
        <f>IF(Q50="","",($C50*'VACSICK EST'!M$50))</f>
        <v>253.18609406952967</v>
      </c>
      <c r="S50" s="43">
        <f>IF(R50="","",($C50*'VACSICK EST'!N$50))</f>
        <v>507.08346603136198</v>
      </c>
    </row>
    <row r="51" spans="1:19" x14ac:dyDescent="0.25">
      <c r="A51" s="2" t="s">
        <v>24</v>
      </c>
      <c r="B51" s="9" t="s">
        <v>95</v>
      </c>
      <c r="C51" s="4">
        <v>680</v>
      </c>
      <c r="E51" s="10" t="str">
        <f t="shared" ref="E51" si="306">IF(B51="","",(IF($B51&lt;&gt;0,"Exempt - Sick Time Hours")))</f>
        <v>Exempt - Sick Time Hours</v>
      </c>
      <c r="F51" s="40">
        <f t="shared" ca="1" si="39"/>
        <v>2018</v>
      </c>
      <c r="G51" s="40" t="str">
        <f t="shared" si="40"/>
        <v>002480</v>
      </c>
      <c r="H51" s="43">
        <f>IF(G51="","",($C51*'VACSICK EST'!C$30))</f>
        <v>85.350706427832208</v>
      </c>
      <c r="I51" s="43">
        <f>IF(H51="","",($C51*'VACSICK EST'!D$30))</f>
        <v>73.53286861217363</v>
      </c>
      <c r="J51" s="43">
        <f>IF(I51="","",($C51*'VACSICK EST'!E$30))</f>
        <v>67.772757735601317</v>
      </c>
      <c r="K51" s="43">
        <f>IF(J51="","",($C51*'VACSICK EST'!F$30))</f>
        <v>60.031639942920449</v>
      </c>
      <c r="L51" s="43">
        <f>IF(K51="","",($C51*'VACSICK EST'!G$30))</f>
        <v>49.779386622778027</v>
      </c>
      <c r="M51" s="43">
        <f>IF(L51="","",($C51*'VACSICK EST'!H$30))</f>
        <v>46.204893705292619</v>
      </c>
      <c r="N51" s="43">
        <f>IF(M51="","",($C51*'VACSICK EST'!I$30))</f>
        <v>49.546874073938994</v>
      </c>
      <c r="O51" s="43">
        <f>IF(N51="","",($C51*'VACSICK EST'!J$30))</f>
        <v>53.251574018774249</v>
      </c>
      <c r="P51" s="43">
        <f>IF(O51="","",($C51*'VACSICK EST'!K$30))</f>
        <v>49.131451653346588</v>
      </c>
      <c r="Q51" s="43">
        <f>IF(P51="","",($C51*'VACSICK EST'!L$30))</f>
        <v>48.551720364907929</v>
      </c>
      <c r="R51" s="43">
        <f>IF(Q51="","",($C51*'VACSICK EST'!M$30))</f>
        <v>45.25934267334722</v>
      </c>
      <c r="S51" s="43">
        <f>IF(R51="","",($C51*'VACSICK EST'!N$30))</f>
        <v>51.586784169086769</v>
      </c>
    </row>
    <row r="52" spans="1:19" x14ac:dyDescent="0.25">
      <c r="A52" s="2" t="s">
        <v>25</v>
      </c>
      <c r="B52" s="9" t="s">
        <v>93</v>
      </c>
      <c r="C52" s="4">
        <v>6</v>
      </c>
      <c r="E52" s="11" t="str">
        <f t="shared" ref="E52" si="307">IF(B52="","",(IF($B52&lt;&gt;0,"Exempt - Headcount")))</f>
        <v>Exempt - Headcount</v>
      </c>
      <c r="F52" s="40">
        <f t="shared" ca="1" si="39"/>
        <v>2018</v>
      </c>
      <c r="G52" s="40" t="str">
        <f t="shared" si="40"/>
        <v>002481</v>
      </c>
      <c r="H52" s="41">
        <f t="shared" ref="H52" si="308">IF(G52="","",(IF($C52=0,0,$C52)))</f>
        <v>6</v>
      </c>
      <c r="I52" s="41">
        <f t="shared" ref="I52" si="309">IF(H52="","",(IF($C52=0,0,$C52)))</f>
        <v>6</v>
      </c>
      <c r="J52" s="41">
        <f t="shared" ref="J52" si="310">IF(I52="","",(IF($C52=0,0,$C52)))</f>
        <v>6</v>
      </c>
      <c r="K52" s="41">
        <f t="shared" ref="K52" si="311">IF(J52="","",(IF($C52=0,0,$C52)))</f>
        <v>6</v>
      </c>
      <c r="L52" s="41">
        <f t="shared" ref="L52" si="312">IF(K52="","",(IF($C52=0,0,$C52)))</f>
        <v>6</v>
      </c>
      <c r="M52" s="41">
        <f t="shared" ref="M52" si="313">IF(L52="","",(IF($C52=0,0,$C52)))</f>
        <v>6</v>
      </c>
      <c r="N52" s="41">
        <f t="shared" ref="N52" si="314">IF(M52="","",(IF($C52=0,0,$C52)))</f>
        <v>6</v>
      </c>
      <c r="O52" s="41">
        <f t="shared" ref="O52" si="315">IF(N52="","",(IF($C52=0,0,$C52)))</f>
        <v>6</v>
      </c>
      <c r="P52" s="41">
        <f t="shared" ref="P52" si="316">IF(O52="","",(IF($C52=0,0,$C52)))</f>
        <v>6</v>
      </c>
      <c r="Q52" s="41">
        <f t="shared" ref="Q52" si="317">IF(P52="","",(IF($C52=0,0,$C52)))</f>
        <v>6</v>
      </c>
      <c r="R52" s="41">
        <f t="shared" ref="R52" si="318">IF(Q52="","",(IF($C52=0,0,$C52)))</f>
        <v>6</v>
      </c>
      <c r="S52" s="41">
        <f t="shared" ref="S52" si="319">IF(R52="","",(IF($C52=0,0,$C52)))</f>
        <v>6</v>
      </c>
    </row>
    <row r="53" spans="1:19" x14ac:dyDescent="0.25">
      <c r="A53" s="2" t="s">
        <v>25</v>
      </c>
      <c r="B53" s="6" t="s">
        <v>92</v>
      </c>
      <c r="C53" s="4">
        <v>49.608173000000001</v>
      </c>
      <c r="E53" s="10" t="str">
        <f t="shared" ref="E53" si="320">IF(B53="","",(IF($B53&lt;&gt;0,"Exempt - Avg Hourly Rate")))</f>
        <v>Exempt - Avg Hourly Rate</v>
      </c>
      <c r="F53" s="40">
        <f t="shared" ca="1" si="39"/>
        <v>2018</v>
      </c>
      <c r="G53" s="40" t="str">
        <f t="shared" si="40"/>
        <v>002481</v>
      </c>
      <c r="H53" s="42">
        <f t="shared" ref="H53" si="321">IF(G53="","",(IF(C53=0,0,C53)*$G$4*$H$4*$I$4*$J$4))</f>
        <v>52.629310735700003</v>
      </c>
      <c r="I53" s="42">
        <f t="shared" ref="I53" si="322">IF(H53="","",(+H53))</f>
        <v>52.629310735700003</v>
      </c>
      <c r="J53" s="42">
        <f t="shared" ref="J53" si="323">IF(I53="","",(+I53*$J$6))</f>
        <v>54.208190057771006</v>
      </c>
      <c r="K53" s="42">
        <f t="shared" ref="K53" si="324">IF(J53="","",+J53)</f>
        <v>54.208190057771006</v>
      </c>
      <c r="L53" s="42">
        <f t="shared" ref="L53" si="325">IF(K53="","",+K53)</f>
        <v>54.208190057771006</v>
      </c>
      <c r="M53" s="42">
        <f t="shared" ref="M53" si="326">IF(L53="","",+L53)</f>
        <v>54.208190057771006</v>
      </c>
      <c r="N53" s="42">
        <f t="shared" ref="N53" si="327">IF(M53="","",+M53)</f>
        <v>54.208190057771006</v>
      </c>
      <c r="O53" s="42">
        <f t="shared" ref="O53" si="328">IF(N53="","",+N53)</f>
        <v>54.208190057771006</v>
      </c>
      <c r="P53" s="42">
        <f t="shared" ref="P53" si="329">IF(O53="","",+O53)</f>
        <v>54.208190057771006</v>
      </c>
      <c r="Q53" s="42">
        <f t="shared" ref="Q53" si="330">IF(P53="","",+P53)</f>
        <v>54.208190057771006</v>
      </c>
      <c r="R53" s="42">
        <f t="shared" ref="R53" si="331">IF(Q53="","",+Q53)</f>
        <v>54.208190057771006</v>
      </c>
      <c r="S53" s="42">
        <f t="shared" ref="S53" si="332">IF(R53="","",+R53)</f>
        <v>54.208190057771006</v>
      </c>
    </row>
    <row r="54" spans="1:19" x14ac:dyDescent="0.25">
      <c r="A54" s="2" t="s">
        <v>25</v>
      </c>
      <c r="B54" s="9" t="s">
        <v>139</v>
      </c>
      <c r="C54" s="4">
        <v>1200</v>
      </c>
      <c r="E54" s="10" t="str">
        <f t="shared" ref="E54" si="333">IF(B54="","",(IF($B54&lt;&gt;0,"Exempt - Vacation Hours")))</f>
        <v>Exempt - Vacation Hours</v>
      </c>
      <c r="F54" s="40">
        <f t="shared" ca="1" si="39"/>
        <v>2018</v>
      </c>
      <c r="G54" s="40" t="str">
        <f t="shared" si="40"/>
        <v>002481</v>
      </c>
      <c r="H54" s="43">
        <f>IF(G54="","",($C54*'VACSICK EST'!C$50))</f>
        <v>50.782239448963722</v>
      </c>
      <c r="I54" s="43">
        <f>IF(H54="","",($C54*'VACSICK EST'!D$50))</f>
        <v>54.115120168865957</v>
      </c>
      <c r="J54" s="43">
        <f>IF(I54="","",($C54*'VACSICK EST'!E$50))</f>
        <v>57.448000888768192</v>
      </c>
      <c r="K54" s="43">
        <f>IF(J54="","",($C54*'VACSICK EST'!F$50))</f>
        <v>83.520509560430057</v>
      </c>
      <c r="L54" s="43">
        <f>IF(K54="","",($C54*'VACSICK EST'!G$50))</f>
        <v>104.33151053560628</v>
      </c>
      <c r="M54" s="43">
        <f>IF(L54="","",($C54*'VACSICK EST'!H$50))</f>
        <v>117.86251249830271</v>
      </c>
      <c r="N54" s="43">
        <f>IF(M54="","",($C54*'VACSICK EST'!I$50))</f>
        <v>136.40616706373208</v>
      </c>
      <c r="O54" s="43">
        <f>IF(N54="","",($C54*'VACSICK EST'!J$50))</f>
        <v>92.344990186517876</v>
      </c>
      <c r="P54" s="43">
        <f>IF(O54="","",($C54*'VACSICK EST'!K$50))</f>
        <v>82.222908000148124</v>
      </c>
      <c r="Q54" s="43">
        <f>IF(P54="","",($C54*'VACSICK EST'!L$50))</f>
        <v>108.52649640172322</v>
      </c>
      <c r="R54" s="43">
        <f>IF(Q54="","",($C54*'VACSICK EST'!M$50))</f>
        <v>104.04907975460124</v>
      </c>
      <c r="S54" s="43">
        <f>IF(R54="","",($C54*'VACSICK EST'!N$50))</f>
        <v>208.39046549234052</v>
      </c>
    </row>
    <row r="55" spans="1:19" x14ac:dyDescent="0.25">
      <c r="A55" s="2" t="s">
        <v>25</v>
      </c>
      <c r="B55" s="9" t="s">
        <v>95</v>
      </c>
      <c r="C55" s="4">
        <v>240</v>
      </c>
      <c r="E55" s="10" t="str">
        <f t="shared" ref="E55" si="334">IF(B55="","",(IF($B55&lt;&gt;0,"Exempt - Sick Time Hours")))</f>
        <v>Exempt - Sick Time Hours</v>
      </c>
      <c r="F55" s="40">
        <f t="shared" ca="1" si="39"/>
        <v>2018</v>
      </c>
      <c r="G55" s="40" t="str">
        <f t="shared" si="40"/>
        <v>002481</v>
      </c>
      <c r="H55" s="43">
        <f>IF(G55="","",($C55*'VACSICK EST'!C$30))</f>
        <v>30.123778739234897</v>
      </c>
      <c r="I55" s="43">
        <f>IF(H55="","",($C55*'VACSICK EST'!D$30))</f>
        <v>25.952777157237751</v>
      </c>
      <c r="J55" s="43">
        <f>IF(I55="","",($C55*'VACSICK EST'!E$30))</f>
        <v>23.919796847859292</v>
      </c>
      <c r="K55" s="43">
        <f>IF(J55="","",($C55*'VACSICK EST'!F$30))</f>
        <v>21.187637626913101</v>
      </c>
      <c r="L55" s="43">
        <f>IF(K55="","",($C55*'VACSICK EST'!G$30))</f>
        <v>17.569195278627539</v>
      </c>
      <c r="M55" s="43">
        <f>IF(L55="","",($C55*'VACSICK EST'!H$30))</f>
        <v>16.307609543044453</v>
      </c>
      <c r="N55" s="43">
        <f>IF(M55="","",($C55*'VACSICK EST'!I$30))</f>
        <v>17.487132026096116</v>
      </c>
      <c r="O55" s="43">
        <f>IF(N55="","",($C55*'VACSICK EST'!J$30))</f>
        <v>18.794673183096794</v>
      </c>
      <c r="P55" s="43">
        <f>IF(O55="","",($C55*'VACSICK EST'!K$30))</f>
        <v>17.340512348239972</v>
      </c>
      <c r="Q55" s="43">
        <f>IF(P55="","",($C55*'VACSICK EST'!L$30))</f>
        <v>17.135901305261623</v>
      </c>
      <c r="R55" s="43">
        <f>IF(Q55="","",($C55*'VACSICK EST'!M$30))</f>
        <v>15.973885649416667</v>
      </c>
      <c r="S55" s="43">
        <f>IF(R55="","",($C55*'VACSICK EST'!N$30))</f>
        <v>18.207100294971802</v>
      </c>
    </row>
    <row r="56" spans="1:19" x14ac:dyDescent="0.25">
      <c r="A56" s="2" t="s">
        <v>26</v>
      </c>
      <c r="B56" s="9" t="s">
        <v>93</v>
      </c>
      <c r="C56" s="4">
        <v>4</v>
      </c>
      <c r="E56" s="11" t="str">
        <f t="shared" ref="E56" si="335">IF(B56="","",(IF($B56&lt;&gt;0,"Exempt - Headcount")))</f>
        <v>Exempt - Headcount</v>
      </c>
      <c r="F56" s="40">
        <f t="shared" ca="1" si="39"/>
        <v>2018</v>
      </c>
      <c r="G56" s="40" t="str">
        <f t="shared" si="40"/>
        <v>002482</v>
      </c>
      <c r="H56" s="41">
        <f t="shared" ref="H56" si="336">IF(G56="","",(IF($C56=0,0,$C56)))</f>
        <v>4</v>
      </c>
      <c r="I56" s="41">
        <f t="shared" ref="I56" si="337">IF(H56="","",(IF($C56=0,0,$C56)))</f>
        <v>4</v>
      </c>
      <c r="J56" s="41">
        <f t="shared" ref="J56" si="338">IF(I56="","",(IF($C56=0,0,$C56)))</f>
        <v>4</v>
      </c>
      <c r="K56" s="41">
        <f t="shared" ref="K56" si="339">IF(J56="","",(IF($C56=0,0,$C56)))</f>
        <v>4</v>
      </c>
      <c r="L56" s="41">
        <f t="shared" ref="L56" si="340">IF(K56="","",(IF($C56=0,0,$C56)))</f>
        <v>4</v>
      </c>
      <c r="M56" s="41">
        <f t="shared" ref="M56" si="341">IF(L56="","",(IF($C56=0,0,$C56)))</f>
        <v>4</v>
      </c>
      <c r="N56" s="41">
        <f t="shared" ref="N56" si="342">IF(M56="","",(IF($C56=0,0,$C56)))</f>
        <v>4</v>
      </c>
      <c r="O56" s="41">
        <f t="shared" ref="O56" si="343">IF(N56="","",(IF($C56=0,0,$C56)))</f>
        <v>4</v>
      </c>
      <c r="P56" s="41">
        <f t="shared" ref="P56" si="344">IF(O56="","",(IF($C56=0,0,$C56)))</f>
        <v>4</v>
      </c>
      <c r="Q56" s="41">
        <f t="shared" ref="Q56" si="345">IF(P56="","",(IF($C56=0,0,$C56)))</f>
        <v>4</v>
      </c>
      <c r="R56" s="41">
        <f t="shared" ref="R56" si="346">IF(Q56="","",(IF($C56=0,0,$C56)))</f>
        <v>4</v>
      </c>
      <c r="S56" s="41">
        <f t="shared" ref="S56" si="347">IF(R56="","",(IF($C56=0,0,$C56)))</f>
        <v>4</v>
      </c>
    </row>
    <row r="57" spans="1:19" x14ac:dyDescent="0.25">
      <c r="A57" s="2" t="s">
        <v>26</v>
      </c>
      <c r="B57" s="6" t="s">
        <v>92</v>
      </c>
      <c r="C57" s="4">
        <v>46.762019500000008</v>
      </c>
      <c r="E57" s="10" t="str">
        <f t="shared" ref="E57" si="348">IF(B57="","",(IF($B57&lt;&gt;0,"Exempt - Avg Hourly Rate")))</f>
        <v>Exempt - Avg Hourly Rate</v>
      </c>
      <c r="F57" s="40">
        <f t="shared" ca="1" si="39"/>
        <v>2018</v>
      </c>
      <c r="G57" s="40" t="str">
        <f t="shared" si="40"/>
        <v>002482</v>
      </c>
      <c r="H57" s="42">
        <f t="shared" ref="H57" si="349">IF(G57="","",(IF(C57=0,0,C57)*$G$4*$H$4*$I$4*$J$4))</f>
        <v>49.609826487550009</v>
      </c>
      <c r="I57" s="42">
        <f t="shared" ref="I57" si="350">IF(H57="","",(+H57))</f>
        <v>49.609826487550009</v>
      </c>
      <c r="J57" s="42">
        <f t="shared" ref="J57" si="351">IF(I57="","",(+I57*$J$6))</f>
        <v>51.098121282176514</v>
      </c>
      <c r="K57" s="42">
        <f t="shared" ref="K57" si="352">IF(J57="","",+J57)</f>
        <v>51.098121282176514</v>
      </c>
      <c r="L57" s="42">
        <f t="shared" ref="L57" si="353">IF(K57="","",+K57)</f>
        <v>51.098121282176514</v>
      </c>
      <c r="M57" s="42">
        <f t="shared" ref="M57" si="354">IF(L57="","",+L57)</f>
        <v>51.098121282176514</v>
      </c>
      <c r="N57" s="42">
        <f t="shared" ref="N57" si="355">IF(M57="","",+M57)</f>
        <v>51.098121282176514</v>
      </c>
      <c r="O57" s="42">
        <f t="shared" ref="O57" si="356">IF(N57="","",+N57)</f>
        <v>51.098121282176514</v>
      </c>
      <c r="P57" s="42">
        <f t="shared" ref="P57" si="357">IF(O57="","",+O57)</f>
        <v>51.098121282176514</v>
      </c>
      <c r="Q57" s="42">
        <f t="shared" ref="Q57" si="358">IF(P57="","",+P57)</f>
        <v>51.098121282176514</v>
      </c>
      <c r="R57" s="42">
        <f t="shared" ref="R57" si="359">IF(Q57="","",+Q57)</f>
        <v>51.098121282176514</v>
      </c>
      <c r="S57" s="42">
        <f t="shared" ref="S57" si="360">IF(R57="","",+R57)</f>
        <v>51.098121282176514</v>
      </c>
    </row>
    <row r="58" spans="1:19" x14ac:dyDescent="0.25">
      <c r="A58" s="2" t="s">
        <v>26</v>
      </c>
      <c r="B58" s="9" t="s">
        <v>139</v>
      </c>
      <c r="C58" s="4">
        <v>800</v>
      </c>
      <c r="E58" s="10" t="str">
        <f t="shared" ref="E58" si="361">IF(B58="","",(IF($B58&lt;&gt;0,"Exempt - Vacation Hours")))</f>
        <v>Exempt - Vacation Hours</v>
      </c>
      <c r="F58" s="40">
        <f t="shared" ca="1" si="39"/>
        <v>2018</v>
      </c>
      <c r="G58" s="40" t="str">
        <f t="shared" si="40"/>
        <v>002482</v>
      </c>
      <c r="H58" s="43">
        <f>IF(G58="","",($C58*'VACSICK EST'!C$50))</f>
        <v>33.854826299309146</v>
      </c>
      <c r="I58" s="43">
        <f>IF(H58="","",($C58*'VACSICK EST'!D$50))</f>
        <v>36.076746779243976</v>
      </c>
      <c r="J58" s="43">
        <f>IF(I58="","",($C58*'VACSICK EST'!E$50))</f>
        <v>38.298667259178792</v>
      </c>
      <c r="K58" s="43">
        <f>IF(J58="","",($C58*'VACSICK EST'!F$50))</f>
        <v>55.680339706953376</v>
      </c>
      <c r="L58" s="43">
        <f>IF(K58="","",($C58*'VACSICK EST'!G$50))</f>
        <v>69.554340357070856</v>
      </c>
      <c r="M58" s="43">
        <f>IF(L58="","",($C58*'VACSICK EST'!H$50))</f>
        <v>78.575008332201804</v>
      </c>
      <c r="N58" s="43">
        <f>IF(M58="","",($C58*'VACSICK EST'!I$50))</f>
        <v>90.937444709154718</v>
      </c>
      <c r="O58" s="43">
        <f>IF(N58="","",($C58*'VACSICK EST'!J$50))</f>
        <v>61.563326791011917</v>
      </c>
      <c r="P58" s="43">
        <f>IF(O58="","",($C58*'VACSICK EST'!K$50))</f>
        <v>54.815272000098744</v>
      </c>
      <c r="Q58" s="43">
        <f>IF(P58="","",($C58*'VACSICK EST'!L$50))</f>
        <v>72.350997601148819</v>
      </c>
      <c r="R58" s="43">
        <f>IF(Q58="","",($C58*'VACSICK EST'!M$50))</f>
        <v>69.366053169734158</v>
      </c>
      <c r="S58" s="43">
        <f>IF(R58="","",($C58*'VACSICK EST'!N$50))</f>
        <v>138.92697699489369</v>
      </c>
    </row>
    <row r="59" spans="1:19" x14ac:dyDescent="0.25">
      <c r="A59" s="2" t="s">
        <v>26</v>
      </c>
      <c r="B59" s="9" t="s">
        <v>95</v>
      </c>
      <c r="C59" s="4">
        <v>160</v>
      </c>
      <c r="E59" s="10" t="str">
        <f t="shared" ref="E59" si="362">IF(B59="","",(IF($B59&lt;&gt;0,"Exempt - Sick Time Hours")))</f>
        <v>Exempt - Sick Time Hours</v>
      </c>
      <c r="F59" s="40">
        <f t="shared" ca="1" si="39"/>
        <v>2018</v>
      </c>
      <c r="G59" s="40" t="str">
        <f t="shared" si="40"/>
        <v>002482</v>
      </c>
      <c r="H59" s="43">
        <f>IF(G59="","",($C59*'VACSICK EST'!C$30))</f>
        <v>20.08251915948993</v>
      </c>
      <c r="I59" s="43">
        <f>IF(H59="","",($C59*'VACSICK EST'!D$30))</f>
        <v>17.301851438158501</v>
      </c>
      <c r="J59" s="43">
        <f>IF(I59="","",($C59*'VACSICK EST'!E$30))</f>
        <v>15.946531231906194</v>
      </c>
      <c r="K59" s="43">
        <f>IF(J59="","",($C59*'VACSICK EST'!F$30))</f>
        <v>14.1250917512754</v>
      </c>
      <c r="L59" s="43">
        <f>IF(K59="","",($C59*'VACSICK EST'!G$30))</f>
        <v>11.712796852418359</v>
      </c>
      <c r="M59" s="43">
        <f>IF(L59="","",($C59*'VACSICK EST'!H$30))</f>
        <v>10.871739695362969</v>
      </c>
      <c r="N59" s="43">
        <f>IF(M59="","",($C59*'VACSICK EST'!I$30))</f>
        <v>11.658088017397411</v>
      </c>
      <c r="O59" s="43">
        <f>IF(N59="","",($C59*'VACSICK EST'!J$30))</f>
        <v>12.52978212206453</v>
      </c>
      <c r="P59" s="43">
        <f>IF(O59="","",($C59*'VACSICK EST'!K$30))</f>
        <v>11.560341565493315</v>
      </c>
      <c r="Q59" s="43">
        <f>IF(P59="","",($C59*'VACSICK EST'!L$30))</f>
        <v>11.423934203507748</v>
      </c>
      <c r="R59" s="43">
        <f>IF(Q59="","",($C59*'VACSICK EST'!M$30))</f>
        <v>10.649257099611111</v>
      </c>
      <c r="S59" s="43">
        <f>IF(R59="","",($C59*'VACSICK EST'!N$30))</f>
        <v>12.138066863314535</v>
      </c>
    </row>
    <row r="60" spans="1:19" x14ac:dyDescent="0.25">
      <c r="A60" s="2" t="s">
        <v>28</v>
      </c>
      <c r="B60" s="9" t="s">
        <v>93</v>
      </c>
      <c r="C60" s="4">
        <v>4</v>
      </c>
      <c r="E60" s="11" t="str">
        <f t="shared" ref="E60" si="363">IF(B60="","",(IF($B60&lt;&gt;0,"Exempt - Headcount")))</f>
        <v>Exempt - Headcount</v>
      </c>
      <c r="F60" s="40">
        <f t="shared" ca="1" si="39"/>
        <v>2018</v>
      </c>
      <c r="G60" s="40" t="str">
        <f t="shared" si="40"/>
        <v>002530</v>
      </c>
      <c r="H60" s="41">
        <f t="shared" ref="H60" si="364">IF(G60="","",(IF($C60=0,0,$C60)))</f>
        <v>4</v>
      </c>
      <c r="I60" s="41">
        <f t="shared" ref="I60" si="365">IF(H60="","",(IF($C60=0,0,$C60)))</f>
        <v>4</v>
      </c>
      <c r="J60" s="41">
        <f t="shared" ref="J60" si="366">IF(I60="","",(IF($C60=0,0,$C60)))</f>
        <v>4</v>
      </c>
      <c r="K60" s="41">
        <f t="shared" ref="K60" si="367">IF(J60="","",(IF($C60=0,0,$C60)))</f>
        <v>4</v>
      </c>
      <c r="L60" s="41">
        <f t="shared" ref="L60" si="368">IF(K60="","",(IF($C60=0,0,$C60)))</f>
        <v>4</v>
      </c>
      <c r="M60" s="41">
        <f t="shared" ref="M60" si="369">IF(L60="","",(IF($C60=0,0,$C60)))</f>
        <v>4</v>
      </c>
      <c r="N60" s="41">
        <f t="shared" ref="N60" si="370">IF(M60="","",(IF($C60=0,0,$C60)))</f>
        <v>4</v>
      </c>
      <c r="O60" s="41">
        <f t="shared" ref="O60" si="371">IF(N60="","",(IF($C60=0,0,$C60)))</f>
        <v>4</v>
      </c>
      <c r="P60" s="41">
        <f t="shared" ref="P60" si="372">IF(O60="","",(IF($C60=0,0,$C60)))</f>
        <v>4</v>
      </c>
      <c r="Q60" s="41">
        <f t="shared" ref="Q60" si="373">IF(P60="","",(IF($C60=0,0,$C60)))</f>
        <v>4</v>
      </c>
      <c r="R60" s="41">
        <f t="shared" ref="R60" si="374">IF(Q60="","",(IF($C60=0,0,$C60)))</f>
        <v>4</v>
      </c>
      <c r="S60" s="41">
        <f t="shared" ref="S60" si="375">IF(R60="","",(IF($C60=0,0,$C60)))</f>
        <v>4</v>
      </c>
    </row>
    <row r="61" spans="1:19" x14ac:dyDescent="0.25">
      <c r="A61" s="2" t="s">
        <v>28</v>
      </c>
      <c r="B61" s="6" t="s">
        <v>92</v>
      </c>
      <c r="C61" s="4">
        <v>38.3149035</v>
      </c>
      <c r="E61" s="10" t="str">
        <f t="shared" ref="E61" si="376">IF(B61="","",(IF($B61&lt;&gt;0,"Exempt - Avg Hourly Rate")))</f>
        <v>Exempt - Avg Hourly Rate</v>
      </c>
      <c r="F61" s="40">
        <f t="shared" ca="1" si="39"/>
        <v>2018</v>
      </c>
      <c r="G61" s="40" t="str">
        <f t="shared" si="40"/>
        <v>002530</v>
      </c>
      <c r="H61" s="42">
        <f t="shared" ref="H61" si="377">IF(G61="","",(IF(C61=0,0,C61)*$G$4*$H$4*$I$4*$J$4))</f>
        <v>40.648281123149999</v>
      </c>
      <c r="I61" s="42">
        <f t="shared" ref="I61" si="378">IF(H61="","",(+H61))</f>
        <v>40.648281123149999</v>
      </c>
      <c r="J61" s="42">
        <f t="shared" ref="J61" si="379">IF(I61="","",(+I61*$J$6))</f>
        <v>41.867729556844502</v>
      </c>
      <c r="K61" s="42">
        <f t="shared" ref="K61" si="380">IF(J61="","",+J61)</f>
        <v>41.867729556844502</v>
      </c>
      <c r="L61" s="42">
        <f t="shared" ref="L61" si="381">IF(K61="","",+K61)</f>
        <v>41.867729556844502</v>
      </c>
      <c r="M61" s="42">
        <f t="shared" ref="M61" si="382">IF(L61="","",+L61)</f>
        <v>41.867729556844502</v>
      </c>
      <c r="N61" s="42">
        <f t="shared" ref="N61" si="383">IF(M61="","",+M61)</f>
        <v>41.867729556844502</v>
      </c>
      <c r="O61" s="42">
        <f t="shared" ref="O61" si="384">IF(N61="","",+N61)</f>
        <v>41.867729556844502</v>
      </c>
      <c r="P61" s="42">
        <f t="shared" ref="P61" si="385">IF(O61="","",+O61)</f>
        <v>41.867729556844502</v>
      </c>
      <c r="Q61" s="42">
        <f t="shared" ref="Q61" si="386">IF(P61="","",+P61)</f>
        <v>41.867729556844502</v>
      </c>
      <c r="R61" s="42">
        <f t="shared" ref="R61" si="387">IF(Q61="","",+Q61)</f>
        <v>41.867729556844502</v>
      </c>
      <c r="S61" s="42">
        <f t="shared" ref="S61" si="388">IF(R61="","",+R61)</f>
        <v>41.867729556844502</v>
      </c>
    </row>
    <row r="62" spans="1:19" x14ac:dyDescent="0.25">
      <c r="A62" s="2" t="s">
        <v>28</v>
      </c>
      <c r="B62" s="9" t="s">
        <v>139</v>
      </c>
      <c r="C62" s="4">
        <v>680</v>
      </c>
      <c r="E62" s="10" t="str">
        <f t="shared" ref="E62" si="389">IF(B62="","",(IF($B62&lt;&gt;0,"Exempt - Vacation Hours")))</f>
        <v>Exempt - Vacation Hours</v>
      </c>
      <c r="F62" s="40">
        <f t="shared" ca="1" si="39"/>
        <v>2018</v>
      </c>
      <c r="G62" s="40" t="str">
        <f t="shared" si="40"/>
        <v>002530</v>
      </c>
      <c r="H62" s="43">
        <f>IF(G62="","",($C62*'VACSICK EST'!C$50))</f>
        <v>28.776602354412777</v>
      </c>
      <c r="I62" s="43">
        <f>IF(H62="","",($C62*'VACSICK EST'!D$50))</f>
        <v>30.665234762357379</v>
      </c>
      <c r="J62" s="43">
        <f>IF(I62="","",($C62*'VACSICK EST'!E$50))</f>
        <v>32.55386717030197</v>
      </c>
      <c r="K62" s="43">
        <f>IF(J62="","",($C62*'VACSICK EST'!F$50))</f>
        <v>47.328288750910367</v>
      </c>
      <c r="L62" s="43">
        <f>IF(K62="","",($C62*'VACSICK EST'!G$50))</f>
        <v>59.121189303510228</v>
      </c>
      <c r="M62" s="43">
        <f>IF(L62="","",($C62*'VACSICK EST'!H$50))</f>
        <v>66.788757082371532</v>
      </c>
      <c r="N62" s="43">
        <f>IF(M62="","",($C62*'VACSICK EST'!I$50))</f>
        <v>77.29682800278151</v>
      </c>
      <c r="O62" s="43">
        <f>IF(N62="","",($C62*'VACSICK EST'!J$50))</f>
        <v>52.328827772360128</v>
      </c>
      <c r="P62" s="43">
        <f>IF(O62="","",($C62*'VACSICK EST'!K$50))</f>
        <v>46.592981200083933</v>
      </c>
      <c r="Q62" s="43">
        <f>IF(P62="","",($C62*'VACSICK EST'!L$50))</f>
        <v>61.498347960976496</v>
      </c>
      <c r="R62" s="43">
        <f>IF(Q62="","",($C62*'VACSICK EST'!M$50))</f>
        <v>58.961145194274032</v>
      </c>
      <c r="S62" s="43">
        <f>IF(R62="","",($C62*'VACSICK EST'!N$50))</f>
        <v>118.08793044565964</v>
      </c>
    </row>
    <row r="63" spans="1:19" x14ac:dyDescent="0.25">
      <c r="A63" s="2" t="s">
        <v>28</v>
      </c>
      <c r="B63" s="9" t="s">
        <v>95</v>
      </c>
      <c r="C63" s="4">
        <v>160</v>
      </c>
      <c r="E63" s="10" t="str">
        <f t="shared" ref="E63" si="390">IF(B63="","",(IF($B63&lt;&gt;0,"Exempt - Sick Time Hours")))</f>
        <v>Exempt - Sick Time Hours</v>
      </c>
      <c r="F63" s="40">
        <f t="shared" ca="1" si="39"/>
        <v>2018</v>
      </c>
      <c r="G63" s="40" t="str">
        <f t="shared" si="40"/>
        <v>002530</v>
      </c>
      <c r="H63" s="43">
        <f>IF(G63="","",($C63*'VACSICK EST'!C$30))</f>
        <v>20.08251915948993</v>
      </c>
      <c r="I63" s="43">
        <f>IF(H63="","",($C63*'VACSICK EST'!D$30))</f>
        <v>17.301851438158501</v>
      </c>
      <c r="J63" s="43">
        <f>IF(I63="","",($C63*'VACSICK EST'!E$30))</f>
        <v>15.946531231906194</v>
      </c>
      <c r="K63" s="43">
        <f>IF(J63="","",($C63*'VACSICK EST'!F$30))</f>
        <v>14.1250917512754</v>
      </c>
      <c r="L63" s="43">
        <f>IF(K63="","",($C63*'VACSICK EST'!G$30))</f>
        <v>11.712796852418359</v>
      </c>
      <c r="M63" s="43">
        <f>IF(L63="","",($C63*'VACSICK EST'!H$30))</f>
        <v>10.871739695362969</v>
      </c>
      <c r="N63" s="43">
        <f>IF(M63="","",($C63*'VACSICK EST'!I$30))</f>
        <v>11.658088017397411</v>
      </c>
      <c r="O63" s="43">
        <f>IF(N63="","",($C63*'VACSICK EST'!J$30))</f>
        <v>12.52978212206453</v>
      </c>
      <c r="P63" s="43">
        <f>IF(O63="","",($C63*'VACSICK EST'!K$30))</f>
        <v>11.560341565493315</v>
      </c>
      <c r="Q63" s="43">
        <f>IF(P63="","",($C63*'VACSICK EST'!L$30))</f>
        <v>11.423934203507748</v>
      </c>
      <c r="R63" s="43">
        <f>IF(Q63="","",($C63*'VACSICK EST'!M$30))</f>
        <v>10.649257099611111</v>
      </c>
      <c r="S63" s="43">
        <f>IF(R63="","",($C63*'VACSICK EST'!N$30))</f>
        <v>12.138066863314535</v>
      </c>
    </row>
    <row r="64" spans="1:19" x14ac:dyDescent="0.25">
      <c r="A64" s="2" t="s">
        <v>30</v>
      </c>
      <c r="B64" s="9" t="s">
        <v>93</v>
      </c>
      <c r="C64" s="4">
        <v>17</v>
      </c>
      <c r="E64" s="11" t="str">
        <f t="shared" ref="E64" si="391">IF(B64="","",(IF($B64&lt;&gt;0,"Exempt - Headcount")))</f>
        <v>Exempt - Headcount</v>
      </c>
      <c r="F64" s="40">
        <f t="shared" ca="1" si="39"/>
        <v>2018</v>
      </c>
      <c r="G64" s="40" t="str">
        <f t="shared" si="40"/>
        <v>002560</v>
      </c>
      <c r="H64" s="41">
        <f t="shared" ref="H64" si="392">IF(G64="","",(IF($C64=0,0,$C64)))</f>
        <v>17</v>
      </c>
      <c r="I64" s="41">
        <f t="shared" ref="I64" si="393">IF(H64="","",(IF($C64=0,0,$C64)))</f>
        <v>17</v>
      </c>
      <c r="J64" s="41">
        <f t="shared" ref="J64" si="394">IF(I64="","",(IF($C64=0,0,$C64)))</f>
        <v>17</v>
      </c>
      <c r="K64" s="41">
        <f t="shared" ref="K64" si="395">IF(J64="","",(IF($C64=0,0,$C64)))</f>
        <v>17</v>
      </c>
      <c r="L64" s="41">
        <f t="shared" ref="L64" si="396">IF(K64="","",(IF($C64=0,0,$C64)))</f>
        <v>17</v>
      </c>
      <c r="M64" s="41">
        <f t="shared" ref="M64" si="397">IF(L64="","",(IF($C64=0,0,$C64)))</f>
        <v>17</v>
      </c>
      <c r="N64" s="41">
        <f t="shared" ref="N64" si="398">IF(M64="","",(IF($C64=0,0,$C64)))</f>
        <v>17</v>
      </c>
      <c r="O64" s="41">
        <f t="shared" ref="O64" si="399">IF(N64="","",(IF($C64=0,0,$C64)))</f>
        <v>17</v>
      </c>
      <c r="P64" s="41">
        <f t="shared" ref="P64" si="400">IF(O64="","",(IF($C64=0,0,$C64)))</f>
        <v>17</v>
      </c>
      <c r="Q64" s="41">
        <f t="shared" ref="Q64" si="401">IF(P64="","",(IF($C64=0,0,$C64)))</f>
        <v>17</v>
      </c>
      <c r="R64" s="41">
        <f t="shared" ref="R64" si="402">IF(Q64="","",(IF($C64=0,0,$C64)))</f>
        <v>17</v>
      </c>
      <c r="S64" s="41">
        <f t="shared" ref="S64" si="403">IF(R64="","",(IF($C64=0,0,$C64)))</f>
        <v>17</v>
      </c>
    </row>
    <row r="65" spans="1:19" x14ac:dyDescent="0.25">
      <c r="A65" s="2" t="s">
        <v>30</v>
      </c>
      <c r="B65" s="6" t="s">
        <v>92</v>
      </c>
      <c r="C65" s="4">
        <v>48.651018058823531</v>
      </c>
      <c r="E65" s="10" t="str">
        <f t="shared" ref="E65" si="404">IF(B65="","",(IF($B65&lt;&gt;0,"Exempt - Avg Hourly Rate")))</f>
        <v>Exempt - Avg Hourly Rate</v>
      </c>
      <c r="F65" s="40">
        <f t="shared" ca="1" si="39"/>
        <v>2018</v>
      </c>
      <c r="G65" s="40" t="str">
        <f t="shared" si="40"/>
        <v>002560</v>
      </c>
      <c r="H65" s="42">
        <f t="shared" ref="H65" si="405">IF(G65="","",(IF(C65=0,0,C65)*$G$4*$H$4*$I$4*$J$4))</f>
        <v>51.613865058605889</v>
      </c>
      <c r="I65" s="42">
        <f t="shared" ref="I65" si="406">IF(H65="","",(+H65))</f>
        <v>51.613865058605889</v>
      </c>
      <c r="J65" s="42">
        <f t="shared" ref="J65" si="407">IF(I65="","",(+I65*$J$6))</f>
        <v>53.162281010364069</v>
      </c>
      <c r="K65" s="42">
        <f t="shared" ref="K65" si="408">IF(J65="","",+J65)</f>
        <v>53.162281010364069</v>
      </c>
      <c r="L65" s="42">
        <f t="shared" ref="L65" si="409">IF(K65="","",+K65)</f>
        <v>53.162281010364069</v>
      </c>
      <c r="M65" s="42">
        <f t="shared" ref="M65" si="410">IF(L65="","",+L65)</f>
        <v>53.162281010364069</v>
      </c>
      <c r="N65" s="42">
        <f t="shared" ref="N65" si="411">IF(M65="","",+M65)</f>
        <v>53.162281010364069</v>
      </c>
      <c r="O65" s="42">
        <f t="shared" ref="O65" si="412">IF(N65="","",+N65)</f>
        <v>53.162281010364069</v>
      </c>
      <c r="P65" s="42">
        <f t="shared" ref="P65" si="413">IF(O65="","",+O65)</f>
        <v>53.162281010364069</v>
      </c>
      <c r="Q65" s="42">
        <f t="shared" ref="Q65" si="414">IF(P65="","",+P65)</f>
        <v>53.162281010364069</v>
      </c>
      <c r="R65" s="42">
        <f t="shared" ref="R65" si="415">IF(Q65="","",+Q65)</f>
        <v>53.162281010364069</v>
      </c>
      <c r="S65" s="42">
        <f t="shared" ref="S65" si="416">IF(R65="","",+R65)</f>
        <v>53.162281010364069</v>
      </c>
    </row>
    <row r="66" spans="1:19" x14ac:dyDescent="0.25">
      <c r="A66" s="2" t="s">
        <v>30</v>
      </c>
      <c r="B66" s="9" t="s">
        <v>139</v>
      </c>
      <c r="C66" s="4">
        <v>3200</v>
      </c>
      <c r="E66" s="10" t="str">
        <f t="shared" ref="E66" si="417">IF(B66="","",(IF($B66&lt;&gt;0,"Exempt - Vacation Hours")))</f>
        <v>Exempt - Vacation Hours</v>
      </c>
      <c r="F66" s="40">
        <f t="shared" ca="1" si="39"/>
        <v>2018</v>
      </c>
      <c r="G66" s="40" t="str">
        <f t="shared" si="40"/>
        <v>002560</v>
      </c>
      <c r="H66" s="43">
        <f>IF(G66="","",($C66*'VACSICK EST'!C$50))</f>
        <v>135.41930519723658</v>
      </c>
      <c r="I66" s="43">
        <f>IF(H66="","",($C66*'VACSICK EST'!D$50))</f>
        <v>144.3069871169759</v>
      </c>
      <c r="J66" s="43">
        <f>IF(I66="","",($C66*'VACSICK EST'!E$50))</f>
        <v>153.19466903671517</v>
      </c>
      <c r="K66" s="43">
        <f>IF(J66="","",($C66*'VACSICK EST'!F$50))</f>
        <v>222.7213588278135</v>
      </c>
      <c r="L66" s="43">
        <f>IF(K66="","",($C66*'VACSICK EST'!G$50))</f>
        <v>278.21736142828343</v>
      </c>
      <c r="M66" s="43">
        <f>IF(L66="","",($C66*'VACSICK EST'!H$50))</f>
        <v>314.30003332880722</v>
      </c>
      <c r="N66" s="43">
        <f>IF(M66="","",($C66*'VACSICK EST'!I$50))</f>
        <v>363.74977883661887</v>
      </c>
      <c r="O66" s="43">
        <f>IF(N66="","",($C66*'VACSICK EST'!J$50))</f>
        <v>246.25330716404767</v>
      </c>
      <c r="P66" s="43">
        <f>IF(O66="","",($C66*'VACSICK EST'!K$50))</f>
        <v>219.26108800039498</v>
      </c>
      <c r="Q66" s="43">
        <f>IF(P66="","",($C66*'VACSICK EST'!L$50))</f>
        <v>289.40399040459528</v>
      </c>
      <c r="R66" s="43">
        <f>IF(Q66="","",($C66*'VACSICK EST'!M$50))</f>
        <v>277.46421267893663</v>
      </c>
      <c r="S66" s="43">
        <f>IF(R66="","",($C66*'VACSICK EST'!N$50))</f>
        <v>555.70790797957477</v>
      </c>
    </row>
    <row r="67" spans="1:19" x14ac:dyDescent="0.25">
      <c r="A67" s="2" t="s">
        <v>30</v>
      </c>
      <c r="B67" s="9" t="s">
        <v>95</v>
      </c>
      <c r="C67" s="4">
        <v>680</v>
      </c>
      <c r="E67" s="10" t="str">
        <f t="shared" ref="E67" si="418">IF(B67="","",(IF($B67&lt;&gt;0,"Exempt - Sick Time Hours")))</f>
        <v>Exempt - Sick Time Hours</v>
      </c>
      <c r="F67" s="40">
        <f t="shared" ca="1" si="39"/>
        <v>2018</v>
      </c>
      <c r="G67" s="40" t="str">
        <f t="shared" si="40"/>
        <v>002560</v>
      </c>
      <c r="H67" s="43">
        <f>IF(G67="","",($C67*'VACSICK EST'!C$30))</f>
        <v>85.350706427832208</v>
      </c>
      <c r="I67" s="43">
        <f>IF(H67="","",($C67*'VACSICK EST'!D$30))</f>
        <v>73.53286861217363</v>
      </c>
      <c r="J67" s="43">
        <f>IF(I67="","",($C67*'VACSICK EST'!E$30))</f>
        <v>67.772757735601317</v>
      </c>
      <c r="K67" s="43">
        <f>IF(J67="","",($C67*'VACSICK EST'!F$30))</f>
        <v>60.031639942920449</v>
      </c>
      <c r="L67" s="43">
        <f>IF(K67="","",($C67*'VACSICK EST'!G$30))</f>
        <v>49.779386622778027</v>
      </c>
      <c r="M67" s="43">
        <f>IF(L67="","",($C67*'VACSICK EST'!H$30))</f>
        <v>46.204893705292619</v>
      </c>
      <c r="N67" s="43">
        <f>IF(M67="","",($C67*'VACSICK EST'!I$30))</f>
        <v>49.546874073938994</v>
      </c>
      <c r="O67" s="43">
        <f>IF(N67="","",($C67*'VACSICK EST'!J$30))</f>
        <v>53.251574018774249</v>
      </c>
      <c r="P67" s="43">
        <f>IF(O67="","",($C67*'VACSICK EST'!K$30))</f>
        <v>49.131451653346588</v>
      </c>
      <c r="Q67" s="43">
        <f>IF(P67="","",($C67*'VACSICK EST'!L$30))</f>
        <v>48.551720364907929</v>
      </c>
      <c r="R67" s="43">
        <f>IF(Q67="","",($C67*'VACSICK EST'!M$30))</f>
        <v>45.25934267334722</v>
      </c>
      <c r="S67" s="43">
        <f>IF(R67="","",($C67*'VACSICK EST'!N$30))</f>
        <v>51.586784169086769</v>
      </c>
    </row>
    <row r="68" spans="1:19" x14ac:dyDescent="0.25">
      <c r="A68" s="2" t="s">
        <v>31</v>
      </c>
      <c r="B68" s="9" t="s">
        <v>93</v>
      </c>
      <c r="C68" s="4">
        <v>3</v>
      </c>
      <c r="E68" s="11" t="str">
        <f t="shared" ref="E68" si="419">IF(B68="","",(IF($B68&lt;&gt;0,"Exempt - Headcount")))</f>
        <v>Exempt - Headcount</v>
      </c>
      <c r="F68" s="40">
        <f t="shared" ca="1" si="39"/>
        <v>2018</v>
      </c>
      <c r="G68" s="40" t="str">
        <f t="shared" si="40"/>
        <v>002603</v>
      </c>
      <c r="H68" s="41">
        <f t="shared" ref="H68" si="420">IF(G68="","",(IF($C68=0,0,$C68)))</f>
        <v>3</v>
      </c>
      <c r="I68" s="41">
        <f t="shared" ref="I68" si="421">IF(H68="","",(IF($C68=0,0,$C68)))</f>
        <v>3</v>
      </c>
      <c r="J68" s="41">
        <f t="shared" ref="J68" si="422">IF(I68="","",(IF($C68=0,0,$C68)))</f>
        <v>3</v>
      </c>
      <c r="K68" s="41">
        <f t="shared" ref="K68" si="423">IF(J68="","",(IF($C68=0,0,$C68)))</f>
        <v>3</v>
      </c>
      <c r="L68" s="41">
        <f t="shared" ref="L68" si="424">IF(K68="","",(IF($C68=0,0,$C68)))</f>
        <v>3</v>
      </c>
      <c r="M68" s="41">
        <f t="shared" ref="M68" si="425">IF(L68="","",(IF($C68=0,0,$C68)))</f>
        <v>3</v>
      </c>
      <c r="N68" s="41">
        <f t="shared" ref="N68" si="426">IF(M68="","",(IF($C68=0,0,$C68)))</f>
        <v>3</v>
      </c>
      <c r="O68" s="41">
        <f t="shared" ref="O68" si="427">IF(N68="","",(IF($C68=0,0,$C68)))</f>
        <v>3</v>
      </c>
      <c r="P68" s="41">
        <f t="shared" ref="P68" si="428">IF(O68="","",(IF($C68=0,0,$C68)))</f>
        <v>3</v>
      </c>
      <c r="Q68" s="41">
        <f t="shared" ref="Q68" si="429">IF(P68="","",(IF($C68=0,0,$C68)))</f>
        <v>3</v>
      </c>
      <c r="R68" s="41">
        <f t="shared" ref="R68" si="430">IF(Q68="","",(IF($C68=0,0,$C68)))</f>
        <v>3</v>
      </c>
      <c r="S68" s="41">
        <f t="shared" ref="S68" si="431">IF(R68="","",(IF($C68=0,0,$C68)))</f>
        <v>3</v>
      </c>
    </row>
    <row r="69" spans="1:19" x14ac:dyDescent="0.25">
      <c r="A69" s="2" t="s">
        <v>31</v>
      </c>
      <c r="B69" s="6" t="s">
        <v>92</v>
      </c>
      <c r="C69" s="4">
        <v>47.9375</v>
      </c>
      <c r="E69" s="10" t="str">
        <f t="shared" ref="E69" si="432">IF(B69="","",(IF($B69&lt;&gt;0,"Exempt - Avg Hourly Rate")))</f>
        <v>Exempt - Avg Hourly Rate</v>
      </c>
      <c r="F69" s="40">
        <f t="shared" ca="1" si="39"/>
        <v>2018</v>
      </c>
      <c r="G69" s="40" t="str">
        <f t="shared" si="40"/>
        <v>002603</v>
      </c>
      <c r="H69" s="42">
        <f t="shared" ref="H69" si="433">IF(G69="","",(IF(C69=0,0,C69)*$G$4*$H$4*$I$4*$J$4))</f>
        <v>50.856893749999998</v>
      </c>
      <c r="I69" s="42">
        <f t="shared" ref="I69" si="434">IF(H69="","",(+H69))</f>
        <v>50.856893749999998</v>
      </c>
      <c r="J69" s="42">
        <f t="shared" ref="J69" si="435">IF(I69="","",(+I69*$J$6))</f>
        <v>52.382600562500002</v>
      </c>
      <c r="K69" s="42">
        <f t="shared" ref="K69" si="436">IF(J69="","",+J69)</f>
        <v>52.382600562500002</v>
      </c>
      <c r="L69" s="42">
        <f t="shared" ref="L69" si="437">IF(K69="","",+K69)</f>
        <v>52.382600562500002</v>
      </c>
      <c r="M69" s="42">
        <f t="shared" ref="M69" si="438">IF(L69="","",+L69)</f>
        <v>52.382600562500002</v>
      </c>
      <c r="N69" s="42">
        <f t="shared" ref="N69" si="439">IF(M69="","",+M69)</f>
        <v>52.382600562500002</v>
      </c>
      <c r="O69" s="42">
        <f t="shared" ref="O69" si="440">IF(N69="","",+N69)</f>
        <v>52.382600562500002</v>
      </c>
      <c r="P69" s="42">
        <f t="shared" ref="P69" si="441">IF(O69="","",+O69)</f>
        <v>52.382600562500002</v>
      </c>
      <c r="Q69" s="42">
        <f t="shared" ref="Q69" si="442">IF(P69="","",+P69)</f>
        <v>52.382600562500002</v>
      </c>
      <c r="R69" s="42">
        <f t="shared" ref="R69" si="443">IF(Q69="","",+Q69)</f>
        <v>52.382600562500002</v>
      </c>
      <c r="S69" s="42">
        <f t="shared" ref="S69" si="444">IF(R69="","",+R69)</f>
        <v>52.382600562500002</v>
      </c>
    </row>
    <row r="70" spans="1:19" x14ac:dyDescent="0.25">
      <c r="A70" s="2" t="s">
        <v>31</v>
      </c>
      <c r="B70" s="9" t="s">
        <v>139</v>
      </c>
      <c r="C70" s="4">
        <v>520</v>
      </c>
      <c r="E70" s="10" t="str">
        <f t="shared" ref="E70" si="445">IF(B70="","",(IF($B70&lt;&gt;0,"Exempt - Vacation Hours")))</f>
        <v>Exempt - Vacation Hours</v>
      </c>
      <c r="F70" s="40">
        <f t="shared" ca="1" si="39"/>
        <v>2018</v>
      </c>
      <c r="G70" s="40" t="str">
        <f t="shared" si="40"/>
        <v>002603</v>
      </c>
      <c r="H70" s="43">
        <f>IF(G70="","",($C70*'VACSICK EST'!C$50))</f>
        <v>22.005637094550945</v>
      </c>
      <c r="I70" s="43">
        <f>IF(H70="","",($C70*'VACSICK EST'!D$50))</f>
        <v>23.449885406508582</v>
      </c>
      <c r="J70" s="43">
        <f>IF(I70="","",($C70*'VACSICK EST'!E$50))</f>
        <v>24.894133718466215</v>
      </c>
      <c r="K70" s="43">
        <f>IF(J70="","",($C70*'VACSICK EST'!F$50))</f>
        <v>36.192220809519696</v>
      </c>
      <c r="L70" s="43">
        <f>IF(K70="","",($C70*'VACSICK EST'!G$50))</f>
        <v>45.210321232096057</v>
      </c>
      <c r="M70" s="43">
        <f>IF(L70="","",($C70*'VACSICK EST'!H$50))</f>
        <v>51.073755415931174</v>
      </c>
      <c r="N70" s="43">
        <f>IF(M70="","",($C70*'VACSICK EST'!I$50))</f>
        <v>59.109339060950568</v>
      </c>
      <c r="O70" s="43">
        <f>IF(N70="","",($C70*'VACSICK EST'!J$50))</f>
        <v>40.016162414157748</v>
      </c>
      <c r="P70" s="43">
        <f>IF(O70="","",($C70*'VACSICK EST'!K$50))</f>
        <v>35.629926800064183</v>
      </c>
      <c r="Q70" s="43">
        <f>IF(P70="","",($C70*'VACSICK EST'!L$50))</f>
        <v>47.028148440746726</v>
      </c>
      <c r="R70" s="43">
        <f>IF(Q70="","",($C70*'VACSICK EST'!M$50))</f>
        <v>45.087934560327199</v>
      </c>
      <c r="S70" s="43">
        <f>IF(R70="","",($C70*'VACSICK EST'!N$50))</f>
        <v>90.302535046680902</v>
      </c>
    </row>
    <row r="71" spans="1:19" x14ac:dyDescent="0.25">
      <c r="A71" s="2" t="s">
        <v>31</v>
      </c>
      <c r="B71" s="9" t="s">
        <v>95</v>
      </c>
      <c r="C71" s="4">
        <v>120</v>
      </c>
      <c r="E71" s="10" t="str">
        <f t="shared" ref="E71" si="446">IF(B71="","",(IF($B71&lt;&gt;0,"Exempt - Sick Time Hours")))</f>
        <v>Exempt - Sick Time Hours</v>
      </c>
      <c r="F71" s="40">
        <f t="shared" ca="1" si="39"/>
        <v>2018</v>
      </c>
      <c r="G71" s="40" t="str">
        <f t="shared" si="40"/>
        <v>002603</v>
      </c>
      <c r="H71" s="43">
        <f>IF(G71="","",($C71*'VACSICK EST'!C$30))</f>
        <v>15.061889369617449</v>
      </c>
      <c r="I71" s="43">
        <f>IF(H71="","",($C71*'VACSICK EST'!D$30))</f>
        <v>12.976388578618876</v>
      </c>
      <c r="J71" s="43">
        <f>IF(I71="","",($C71*'VACSICK EST'!E$30))</f>
        <v>11.959898423929646</v>
      </c>
      <c r="K71" s="43">
        <f>IF(J71="","",($C71*'VACSICK EST'!F$30))</f>
        <v>10.593818813456551</v>
      </c>
      <c r="L71" s="43">
        <f>IF(K71="","",($C71*'VACSICK EST'!G$30))</f>
        <v>8.7845976393137697</v>
      </c>
      <c r="M71" s="43">
        <f>IF(L71="","",($C71*'VACSICK EST'!H$30))</f>
        <v>8.1538047715222266</v>
      </c>
      <c r="N71" s="43">
        <f>IF(M71="","",($C71*'VACSICK EST'!I$30))</f>
        <v>8.7435660130480581</v>
      </c>
      <c r="O71" s="43">
        <f>IF(N71="","",($C71*'VACSICK EST'!J$30))</f>
        <v>9.3973365915483971</v>
      </c>
      <c r="P71" s="43">
        <f>IF(O71="","",($C71*'VACSICK EST'!K$30))</f>
        <v>8.6702561741199862</v>
      </c>
      <c r="Q71" s="43">
        <f>IF(P71="","",($C71*'VACSICK EST'!L$30))</f>
        <v>8.5679506526308113</v>
      </c>
      <c r="R71" s="43">
        <f>IF(Q71="","",($C71*'VACSICK EST'!M$30))</f>
        <v>7.9869428247083336</v>
      </c>
      <c r="S71" s="43">
        <f>IF(R71="","",($C71*'VACSICK EST'!N$30))</f>
        <v>9.1035501474859011</v>
      </c>
    </row>
    <row r="72" spans="1:19" x14ac:dyDescent="0.25">
      <c r="A72" s="2" t="s">
        <v>32</v>
      </c>
      <c r="B72" s="9" t="s">
        <v>93</v>
      </c>
      <c r="C72" s="4">
        <v>4</v>
      </c>
      <c r="E72" s="11" t="str">
        <f t="shared" ref="E72" si="447">IF(B72="","",(IF($B72&lt;&gt;0,"Exempt - Headcount")))</f>
        <v>Exempt - Headcount</v>
      </c>
      <c r="F72" s="40">
        <f t="shared" ca="1" si="39"/>
        <v>2018</v>
      </c>
      <c r="G72" s="40" t="str">
        <f t="shared" si="40"/>
        <v>002650</v>
      </c>
      <c r="H72" s="41">
        <f t="shared" ref="H72" si="448">IF(G72="","",(IF($C72=0,0,$C72)))</f>
        <v>4</v>
      </c>
      <c r="I72" s="41">
        <f t="shared" ref="I72" si="449">IF(H72="","",(IF($C72=0,0,$C72)))</f>
        <v>4</v>
      </c>
      <c r="J72" s="41">
        <f t="shared" ref="J72" si="450">IF(I72="","",(IF($C72=0,0,$C72)))</f>
        <v>4</v>
      </c>
      <c r="K72" s="41">
        <f t="shared" ref="K72" si="451">IF(J72="","",(IF($C72=0,0,$C72)))</f>
        <v>4</v>
      </c>
      <c r="L72" s="41">
        <f t="shared" ref="L72" si="452">IF(K72="","",(IF($C72=0,0,$C72)))</f>
        <v>4</v>
      </c>
      <c r="M72" s="41">
        <f t="shared" ref="M72" si="453">IF(L72="","",(IF($C72=0,0,$C72)))</f>
        <v>4</v>
      </c>
      <c r="N72" s="41">
        <f t="shared" ref="N72" si="454">IF(M72="","",(IF($C72=0,0,$C72)))</f>
        <v>4</v>
      </c>
      <c r="O72" s="41">
        <f t="shared" ref="O72" si="455">IF(N72="","",(IF($C72=0,0,$C72)))</f>
        <v>4</v>
      </c>
      <c r="P72" s="41">
        <f t="shared" ref="P72" si="456">IF(O72="","",(IF($C72=0,0,$C72)))</f>
        <v>4</v>
      </c>
      <c r="Q72" s="41">
        <f t="shared" ref="Q72" si="457">IF(P72="","",(IF($C72=0,0,$C72)))</f>
        <v>4</v>
      </c>
      <c r="R72" s="41">
        <f t="shared" ref="R72" si="458">IF(Q72="","",(IF($C72=0,0,$C72)))</f>
        <v>4</v>
      </c>
      <c r="S72" s="41">
        <f t="shared" ref="S72" si="459">IF(R72="","",(IF($C72=0,0,$C72)))</f>
        <v>4</v>
      </c>
    </row>
    <row r="73" spans="1:19" x14ac:dyDescent="0.25">
      <c r="A73" s="2" t="s">
        <v>32</v>
      </c>
      <c r="B73" s="6" t="s">
        <v>92</v>
      </c>
      <c r="C73" s="4">
        <v>52.150240500000002</v>
      </c>
      <c r="E73" s="10" t="str">
        <f t="shared" ref="E73" si="460">IF(B73="","",(IF($B73&lt;&gt;0,"Exempt - Avg Hourly Rate")))</f>
        <v>Exempt - Avg Hourly Rate</v>
      </c>
      <c r="F73" s="40">
        <f t="shared" ca="1" si="39"/>
        <v>2018</v>
      </c>
      <c r="G73" s="40" t="str">
        <f t="shared" si="40"/>
        <v>002650</v>
      </c>
      <c r="H73" s="42">
        <f t="shared" ref="H73" si="461">IF(G73="","",(IF(C73=0,0,C73)*$G$4*$H$4*$I$4*$J$4))</f>
        <v>55.326190146450003</v>
      </c>
      <c r="I73" s="42">
        <f t="shared" ref="I73" si="462">IF(H73="","",(+H73))</f>
        <v>55.326190146450003</v>
      </c>
      <c r="J73" s="42">
        <f t="shared" ref="J73" si="463">IF(I73="","",(+I73*$J$6))</f>
        <v>56.985975850843502</v>
      </c>
      <c r="K73" s="42">
        <f t="shared" ref="K73" si="464">IF(J73="","",+J73)</f>
        <v>56.985975850843502</v>
      </c>
      <c r="L73" s="42">
        <f t="shared" ref="L73" si="465">IF(K73="","",+K73)</f>
        <v>56.985975850843502</v>
      </c>
      <c r="M73" s="42">
        <f t="shared" ref="M73" si="466">IF(L73="","",+L73)</f>
        <v>56.985975850843502</v>
      </c>
      <c r="N73" s="42">
        <f t="shared" ref="N73" si="467">IF(M73="","",+M73)</f>
        <v>56.985975850843502</v>
      </c>
      <c r="O73" s="42">
        <f t="shared" ref="O73" si="468">IF(N73="","",+N73)</f>
        <v>56.985975850843502</v>
      </c>
      <c r="P73" s="42">
        <f t="shared" ref="P73" si="469">IF(O73="","",+O73)</f>
        <v>56.985975850843502</v>
      </c>
      <c r="Q73" s="42">
        <f t="shared" ref="Q73" si="470">IF(P73="","",+P73)</f>
        <v>56.985975850843502</v>
      </c>
      <c r="R73" s="42">
        <f t="shared" ref="R73" si="471">IF(Q73="","",+Q73)</f>
        <v>56.985975850843502</v>
      </c>
      <c r="S73" s="42">
        <f t="shared" ref="S73" si="472">IF(R73="","",+R73)</f>
        <v>56.985975850843502</v>
      </c>
    </row>
    <row r="74" spans="1:19" x14ac:dyDescent="0.25">
      <c r="A74" s="2" t="s">
        <v>32</v>
      </c>
      <c r="B74" s="9" t="s">
        <v>139</v>
      </c>
      <c r="C74" s="4">
        <v>680</v>
      </c>
      <c r="E74" s="10" t="str">
        <f t="shared" ref="E74" si="473">IF(B74="","",(IF($B74&lt;&gt;0,"Exempt - Vacation Hours")))</f>
        <v>Exempt - Vacation Hours</v>
      </c>
      <c r="F74" s="40">
        <f t="shared" ca="1" si="39"/>
        <v>2018</v>
      </c>
      <c r="G74" s="40" t="str">
        <f t="shared" si="40"/>
        <v>002650</v>
      </c>
      <c r="H74" s="43">
        <f>IF(G74="","",($C74*'VACSICK EST'!C$50))</f>
        <v>28.776602354412777</v>
      </c>
      <c r="I74" s="43">
        <f>IF(H74="","",($C74*'VACSICK EST'!D$50))</f>
        <v>30.665234762357379</v>
      </c>
      <c r="J74" s="43">
        <f>IF(I74="","",($C74*'VACSICK EST'!E$50))</f>
        <v>32.55386717030197</v>
      </c>
      <c r="K74" s="43">
        <f>IF(J74="","",($C74*'VACSICK EST'!F$50))</f>
        <v>47.328288750910367</v>
      </c>
      <c r="L74" s="43">
        <f>IF(K74="","",($C74*'VACSICK EST'!G$50))</f>
        <v>59.121189303510228</v>
      </c>
      <c r="M74" s="43">
        <f>IF(L74="","",($C74*'VACSICK EST'!H$50))</f>
        <v>66.788757082371532</v>
      </c>
      <c r="N74" s="43">
        <f>IF(M74="","",($C74*'VACSICK EST'!I$50))</f>
        <v>77.29682800278151</v>
      </c>
      <c r="O74" s="43">
        <f>IF(N74="","",($C74*'VACSICK EST'!J$50))</f>
        <v>52.328827772360128</v>
      </c>
      <c r="P74" s="43">
        <f>IF(O74="","",($C74*'VACSICK EST'!K$50))</f>
        <v>46.592981200083933</v>
      </c>
      <c r="Q74" s="43">
        <f>IF(P74="","",($C74*'VACSICK EST'!L$50))</f>
        <v>61.498347960976496</v>
      </c>
      <c r="R74" s="43">
        <f>IF(Q74="","",($C74*'VACSICK EST'!M$50))</f>
        <v>58.961145194274032</v>
      </c>
      <c r="S74" s="43">
        <f>IF(R74="","",($C74*'VACSICK EST'!N$50))</f>
        <v>118.08793044565964</v>
      </c>
    </row>
    <row r="75" spans="1:19" x14ac:dyDescent="0.25">
      <c r="A75" s="2" t="s">
        <v>32</v>
      </c>
      <c r="B75" s="9" t="s">
        <v>95</v>
      </c>
      <c r="C75" s="4">
        <v>160</v>
      </c>
      <c r="E75" s="10" t="str">
        <f t="shared" ref="E75" si="474">IF(B75="","",(IF($B75&lt;&gt;0,"Exempt - Sick Time Hours")))</f>
        <v>Exempt - Sick Time Hours</v>
      </c>
      <c r="F75" s="40">
        <f t="shared" ca="1" si="39"/>
        <v>2018</v>
      </c>
      <c r="G75" s="40" t="str">
        <f t="shared" si="40"/>
        <v>002650</v>
      </c>
      <c r="H75" s="43">
        <f>IF(G75="","",($C75*'VACSICK EST'!C$30))</f>
        <v>20.08251915948993</v>
      </c>
      <c r="I75" s="43">
        <f>IF(H75="","",($C75*'VACSICK EST'!D$30))</f>
        <v>17.301851438158501</v>
      </c>
      <c r="J75" s="43">
        <f>IF(I75="","",($C75*'VACSICK EST'!E$30))</f>
        <v>15.946531231906194</v>
      </c>
      <c r="K75" s="43">
        <f>IF(J75="","",($C75*'VACSICK EST'!F$30))</f>
        <v>14.1250917512754</v>
      </c>
      <c r="L75" s="43">
        <f>IF(K75="","",($C75*'VACSICK EST'!G$30))</f>
        <v>11.712796852418359</v>
      </c>
      <c r="M75" s="43">
        <f>IF(L75="","",($C75*'VACSICK EST'!H$30))</f>
        <v>10.871739695362969</v>
      </c>
      <c r="N75" s="43">
        <f>IF(M75="","",($C75*'VACSICK EST'!I$30))</f>
        <v>11.658088017397411</v>
      </c>
      <c r="O75" s="43">
        <f>IF(N75="","",($C75*'VACSICK EST'!J$30))</f>
        <v>12.52978212206453</v>
      </c>
      <c r="P75" s="43">
        <f>IF(O75="","",($C75*'VACSICK EST'!K$30))</f>
        <v>11.560341565493315</v>
      </c>
      <c r="Q75" s="43">
        <f>IF(P75="","",($C75*'VACSICK EST'!L$30))</f>
        <v>11.423934203507748</v>
      </c>
      <c r="R75" s="43">
        <f>IF(Q75="","",($C75*'VACSICK EST'!M$30))</f>
        <v>10.649257099611111</v>
      </c>
      <c r="S75" s="43">
        <f>IF(R75="","",($C75*'VACSICK EST'!N$30))</f>
        <v>12.138066863314535</v>
      </c>
    </row>
    <row r="76" spans="1:19" x14ac:dyDescent="0.25">
      <c r="A76" s="2" t="s">
        <v>34</v>
      </c>
      <c r="B76" s="9" t="s">
        <v>93</v>
      </c>
      <c r="C76" s="4">
        <v>6</v>
      </c>
      <c r="E76" s="11" t="str">
        <f t="shared" ref="E76" si="475">IF(B76="","",(IF($B76&lt;&gt;0,"Exempt - Headcount")))</f>
        <v>Exempt - Headcount</v>
      </c>
      <c r="F76" s="40">
        <f t="shared" ca="1" si="39"/>
        <v>2018</v>
      </c>
      <c r="G76" s="40" t="str">
        <f t="shared" si="40"/>
        <v>002670</v>
      </c>
      <c r="H76" s="41">
        <f t="shared" ref="H76" si="476">IF(G76="","",(IF($C76=0,0,$C76)))</f>
        <v>6</v>
      </c>
      <c r="I76" s="41">
        <f t="shared" ref="I76" si="477">IF(H76="","",(IF($C76=0,0,$C76)))</f>
        <v>6</v>
      </c>
      <c r="J76" s="41">
        <f t="shared" ref="J76" si="478">IF(I76="","",(IF($C76=0,0,$C76)))</f>
        <v>6</v>
      </c>
      <c r="K76" s="41">
        <f t="shared" ref="K76" si="479">IF(J76="","",(IF($C76=0,0,$C76)))</f>
        <v>6</v>
      </c>
      <c r="L76" s="41">
        <f t="shared" ref="L76" si="480">IF(K76="","",(IF($C76=0,0,$C76)))</f>
        <v>6</v>
      </c>
      <c r="M76" s="41">
        <f t="shared" ref="M76" si="481">IF(L76="","",(IF($C76=0,0,$C76)))</f>
        <v>6</v>
      </c>
      <c r="N76" s="41">
        <f t="shared" ref="N76" si="482">IF(M76="","",(IF($C76=0,0,$C76)))</f>
        <v>6</v>
      </c>
      <c r="O76" s="41">
        <f t="shared" ref="O76" si="483">IF(N76="","",(IF($C76=0,0,$C76)))</f>
        <v>6</v>
      </c>
      <c r="P76" s="41">
        <f t="shared" ref="P76" si="484">IF(O76="","",(IF($C76=0,0,$C76)))</f>
        <v>6</v>
      </c>
      <c r="Q76" s="41">
        <f t="shared" ref="Q76" si="485">IF(P76="","",(IF($C76=0,0,$C76)))</f>
        <v>6</v>
      </c>
      <c r="R76" s="41">
        <f t="shared" ref="R76" si="486">IF(Q76="","",(IF($C76=0,0,$C76)))</f>
        <v>6</v>
      </c>
      <c r="S76" s="41">
        <f t="shared" ref="S76" si="487">IF(R76="","",(IF($C76=0,0,$C76)))</f>
        <v>6</v>
      </c>
    </row>
    <row r="77" spans="1:19" x14ac:dyDescent="0.25">
      <c r="A77" s="2" t="s">
        <v>34</v>
      </c>
      <c r="B77" s="6" t="s">
        <v>92</v>
      </c>
      <c r="C77" s="4">
        <v>42.524839666666665</v>
      </c>
      <c r="E77" s="10" t="str">
        <f t="shared" ref="E77" si="488">IF(B77="","",(IF($B77&lt;&gt;0,"Exempt - Avg Hourly Rate")))</f>
        <v>Exempt - Avg Hourly Rate</v>
      </c>
      <c r="F77" s="40">
        <f t="shared" ref="F77:F140" ca="1" si="489">IF(E77="","",$E$5)</f>
        <v>2018</v>
      </c>
      <c r="G77" s="40" t="str">
        <f t="shared" ref="G77:G140" si="490">IF(E77="","",A77)</f>
        <v>002670</v>
      </c>
      <c r="H77" s="42">
        <f t="shared" ref="H77" si="491">IF(G77="","",(IF(C77=0,0,C77)*$G$4*$H$4*$I$4*$J$4))</f>
        <v>45.114602402366671</v>
      </c>
      <c r="I77" s="42">
        <f t="shared" ref="I77" si="492">IF(H77="","",(+H77))</f>
        <v>45.114602402366671</v>
      </c>
      <c r="J77" s="42">
        <f t="shared" ref="J77" si="493">IF(I77="","",(+I77*$J$6))</f>
        <v>46.468040474437672</v>
      </c>
      <c r="K77" s="42">
        <f t="shared" ref="K77" si="494">IF(J77="","",+J77)</f>
        <v>46.468040474437672</v>
      </c>
      <c r="L77" s="42">
        <f t="shared" ref="L77" si="495">IF(K77="","",+K77)</f>
        <v>46.468040474437672</v>
      </c>
      <c r="M77" s="42">
        <f t="shared" ref="M77" si="496">IF(L77="","",+L77)</f>
        <v>46.468040474437672</v>
      </c>
      <c r="N77" s="42">
        <f t="shared" ref="N77" si="497">IF(M77="","",+M77)</f>
        <v>46.468040474437672</v>
      </c>
      <c r="O77" s="42">
        <f t="shared" ref="O77" si="498">IF(N77="","",+N77)</f>
        <v>46.468040474437672</v>
      </c>
      <c r="P77" s="42">
        <f t="shared" ref="P77" si="499">IF(O77="","",+O77)</f>
        <v>46.468040474437672</v>
      </c>
      <c r="Q77" s="42">
        <f t="shared" ref="Q77" si="500">IF(P77="","",+P77)</f>
        <v>46.468040474437672</v>
      </c>
      <c r="R77" s="42">
        <f t="shared" ref="R77" si="501">IF(Q77="","",+Q77)</f>
        <v>46.468040474437672</v>
      </c>
      <c r="S77" s="42">
        <f t="shared" ref="S77" si="502">IF(R77="","",+R77)</f>
        <v>46.468040474437672</v>
      </c>
    </row>
    <row r="78" spans="1:19" x14ac:dyDescent="0.25">
      <c r="A78" s="2" t="s">
        <v>34</v>
      </c>
      <c r="B78" s="9" t="s">
        <v>139</v>
      </c>
      <c r="C78" s="4">
        <v>800</v>
      </c>
      <c r="E78" s="10" t="str">
        <f t="shared" ref="E78" si="503">IF(B78="","",(IF($B78&lt;&gt;0,"Exempt - Vacation Hours")))</f>
        <v>Exempt - Vacation Hours</v>
      </c>
      <c r="F78" s="40">
        <f t="shared" ca="1" si="489"/>
        <v>2018</v>
      </c>
      <c r="G78" s="40" t="str">
        <f t="shared" si="490"/>
        <v>002670</v>
      </c>
      <c r="H78" s="43">
        <f>IF(G78="","",($C78*'VACSICK EST'!C$50))</f>
        <v>33.854826299309146</v>
      </c>
      <c r="I78" s="43">
        <f>IF(H78="","",($C78*'VACSICK EST'!D$50))</f>
        <v>36.076746779243976</v>
      </c>
      <c r="J78" s="43">
        <f>IF(I78="","",($C78*'VACSICK EST'!E$50))</f>
        <v>38.298667259178792</v>
      </c>
      <c r="K78" s="43">
        <f>IF(J78="","",($C78*'VACSICK EST'!F$50))</f>
        <v>55.680339706953376</v>
      </c>
      <c r="L78" s="43">
        <f>IF(K78="","",($C78*'VACSICK EST'!G$50))</f>
        <v>69.554340357070856</v>
      </c>
      <c r="M78" s="43">
        <f>IF(L78="","",($C78*'VACSICK EST'!H$50))</f>
        <v>78.575008332201804</v>
      </c>
      <c r="N78" s="43">
        <f>IF(M78="","",($C78*'VACSICK EST'!I$50))</f>
        <v>90.937444709154718</v>
      </c>
      <c r="O78" s="43">
        <f>IF(N78="","",($C78*'VACSICK EST'!J$50))</f>
        <v>61.563326791011917</v>
      </c>
      <c r="P78" s="43">
        <f>IF(O78="","",($C78*'VACSICK EST'!K$50))</f>
        <v>54.815272000098744</v>
      </c>
      <c r="Q78" s="43">
        <f>IF(P78="","",($C78*'VACSICK EST'!L$50))</f>
        <v>72.350997601148819</v>
      </c>
      <c r="R78" s="43">
        <f>IF(Q78="","",($C78*'VACSICK EST'!M$50))</f>
        <v>69.366053169734158</v>
      </c>
      <c r="S78" s="43">
        <f>IF(R78="","",($C78*'VACSICK EST'!N$50))</f>
        <v>138.92697699489369</v>
      </c>
    </row>
    <row r="79" spans="1:19" x14ac:dyDescent="0.25">
      <c r="A79" s="2" t="s">
        <v>34</v>
      </c>
      <c r="B79" s="9" t="s">
        <v>95</v>
      </c>
      <c r="C79" s="4">
        <v>240</v>
      </c>
      <c r="E79" s="10" t="str">
        <f t="shared" ref="E79" si="504">IF(B79="","",(IF($B79&lt;&gt;0,"Exempt - Sick Time Hours")))</f>
        <v>Exempt - Sick Time Hours</v>
      </c>
      <c r="F79" s="40">
        <f t="shared" ca="1" si="489"/>
        <v>2018</v>
      </c>
      <c r="G79" s="40" t="str">
        <f t="shared" si="490"/>
        <v>002670</v>
      </c>
      <c r="H79" s="43">
        <f>IF(G79="","",($C79*'VACSICK EST'!C$30))</f>
        <v>30.123778739234897</v>
      </c>
      <c r="I79" s="43">
        <f>IF(H79="","",($C79*'VACSICK EST'!D$30))</f>
        <v>25.952777157237751</v>
      </c>
      <c r="J79" s="43">
        <f>IF(I79="","",($C79*'VACSICK EST'!E$30))</f>
        <v>23.919796847859292</v>
      </c>
      <c r="K79" s="43">
        <f>IF(J79="","",($C79*'VACSICK EST'!F$30))</f>
        <v>21.187637626913101</v>
      </c>
      <c r="L79" s="43">
        <f>IF(K79="","",($C79*'VACSICK EST'!G$30))</f>
        <v>17.569195278627539</v>
      </c>
      <c r="M79" s="43">
        <f>IF(L79="","",($C79*'VACSICK EST'!H$30))</f>
        <v>16.307609543044453</v>
      </c>
      <c r="N79" s="43">
        <f>IF(M79="","",($C79*'VACSICK EST'!I$30))</f>
        <v>17.487132026096116</v>
      </c>
      <c r="O79" s="43">
        <f>IF(N79="","",($C79*'VACSICK EST'!J$30))</f>
        <v>18.794673183096794</v>
      </c>
      <c r="P79" s="43">
        <f>IF(O79="","",($C79*'VACSICK EST'!K$30))</f>
        <v>17.340512348239972</v>
      </c>
      <c r="Q79" s="43">
        <f>IF(P79="","",($C79*'VACSICK EST'!L$30))</f>
        <v>17.135901305261623</v>
      </c>
      <c r="R79" s="43">
        <f>IF(Q79="","",($C79*'VACSICK EST'!M$30))</f>
        <v>15.973885649416667</v>
      </c>
      <c r="S79" s="43">
        <f>IF(R79="","",($C79*'VACSICK EST'!N$30))</f>
        <v>18.207100294971802</v>
      </c>
    </row>
    <row r="80" spans="1:19" x14ac:dyDescent="0.25">
      <c r="A80" s="2" t="s">
        <v>35</v>
      </c>
      <c r="B80" s="9" t="s">
        <v>93</v>
      </c>
      <c r="C80" s="4">
        <v>10</v>
      </c>
      <c r="E80" s="11" t="str">
        <f t="shared" ref="E80" si="505">IF(B80="","",(IF($B80&lt;&gt;0,"Exempt - Headcount")))</f>
        <v>Exempt - Headcount</v>
      </c>
      <c r="F80" s="40">
        <f t="shared" ca="1" si="489"/>
        <v>2018</v>
      </c>
      <c r="G80" s="40" t="str">
        <f t="shared" si="490"/>
        <v>002680</v>
      </c>
      <c r="H80" s="41">
        <f t="shared" ref="H80" si="506">IF(G80="","",(IF($C80=0,0,$C80)))</f>
        <v>10</v>
      </c>
      <c r="I80" s="41">
        <f t="shared" ref="I80" si="507">IF(H80="","",(IF($C80=0,0,$C80)))</f>
        <v>10</v>
      </c>
      <c r="J80" s="41">
        <f t="shared" ref="J80" si="508">IF(I80="","",(IF($C80=0,0,$C80)))</f>
        <v>10</v>
      </c>
      <c r="K80" s="41">
        <f t="shared" ref="K80" si="509">IF(J80="","",(IF($C80=0,0,$C80)))</f>
        <v>10</v>
      </c>
      <c r="L80" s="41">
        <f t="shared" ref="L80" si="510">IF(K80="","",(IF($C80=0,0,$C80)))</f>
        <v>10</v>
      </c>
      <c r="M80" s="41">
        <f t="shared" ref="M80" si="511">IF(L80="","",(IF($C80=0,0,$C80)))</f>
        <v>10</v>
      </c>
      <c r="N80" s="41">
        <f t="shared" ref="N80" si="512">IF(M80="","",(IF($C80=0,0,$C80)))</f>
        <v>10</v>
      </c>
      <c r="O80" s="41">
        <f t="shared" ref="O80" si="513">IF(N80="","",(IF($C80=0,0,$C80)))</f>
        <v>10</v>
      </c>
      <c r="P80" s="41">
        <f t="shared" ref="P80" si="514">IF(O80="","",(IF($C80=0,0,$C80)))</f>
        <v>10</v>
      </c>
      <c r="Q80" s="41">
        <f t="shared" ref="Q80" si="515">IF(P80="","",(IF($C80=0,0,$C80)))</f>
        <v>10</v>
      </c>
      <c r="R80" s="41">
        <f t="shared" ref="R80" si="516">IF(Q80="","",(IF($C80=0,0,$C80)))</f>
        <v>10</v>
      </c>
      <c r="S80" s="41">
        <f t="shared" ref="S80" si="517">IF(R80="","",(IF($C80=0,0,$C80)))</f>
        <v>10</v>
      </c>
    </row>
    <row r="81" spans="1:19" x14ac:dyDescent="0.25">
      <c r="A81" s="2" t="s">
        <v>35</v>
      </c>
      <c r="B81" s="6" t="s">
        <v>92</v>
      </c>
      <c r="C81" s="4">
        <v>39.099759300000002</v>
      </c>
      <c r="E81" s="10" t="str">
        <f t="shared" ref="E81" si="518">IF(B81="","",(IF($B81&lt;&gt;0,"Exempt - Avg Hourly Rate")))</f>
        <v>Exempt - Avg Hourly Rate</v>
      </c>
      <c r="F81" s="40">
        <f t="shared" ca="1" si="489"/>
        <v>2018</v>
      </c>
      <c r="G81" s="40" t="str">
        <f t="shared" si="490"/>
        <v>002680</v>
      </c>
      <c r="H81" s="42">
        <f t="shared" ref="H81" si="519">IF(G81="","",(IF(C81=0,0,C81)*$G$4*$H$4*$I$4*$J$4))</f>
        <v>41.480934641369998</v>
      </c>
      <c r="I81" s="42">
        <f t="shared" ref="I81" si="520">IF(H81="","",(+H81))</f>
        <v>41.480934641369998</v>
      </c>
      <c r="J81" s="42">
        <f t="shared" ref="J81" si="521">IF(I81="","",(+I81*$J$6))</f>
        <v>42.725362680611099</v>
      </c>
      <c r="K81" s="42">
        <f t="shared" ref="K81" si="522">IF(J81="","",+J81)</f>
        <v>42.725362680611099</v>
      </c>
      <c r="L81" s="42">
        <f t="shared" ref="L81" si="523">IF(K81="","",+K81)</f>
        <v>42.725362680611099</v>
      </c>
      <c r="M81" s="42">
        <f t="shared" ref="M81" si="524">IF(L81="","",+L81)</f>
        <v>42.725362680611099</v>
      </c>
      <c r="N81" s="42">
        <f t="shared" ref="N81" si="525">IF(M81="","",+M81)</f>
        <v>42.725362680611099</v>
      </c>
      <c r="O81" s="42">
        <f t="shared" ref="O81" si="526">IF(N81="","",+N81)</f>
        <v>42.725362680611099</v>
      </c>
      <c r="P81" s="42">
        <f t="shared" ref="P81" si="527">IF(O81="","",+O81)</f>
        <v>42.725362680611099</v>
      </c>
      <c r="Q81" s="42">
        <f t="shared" ref="Q81" si="528">IF(P81="","",+P81)</f>
        <v>42.725362680611099</v>
      </c>
      <c r="R81" s="42">
        <f t="shared" ref="R81" si="529">IF(Q81="","",+Q81)</f>
        <v>42.725362680611099</v>
      </c>
      <c r="S81" s="42">
        <f t="shared" ref="S81" si="530">IF(R81="","",+R81)</f>
        <v>42.725362680611099</v>
      </c>
    </row>
    <row r="82" spans="1:19" x14ac:dyDescent="0.25">
      <c r="A82" s="2" t="s">
        <v>35</v>
      </c>
      <c r="B82" s="9" t="s">
        <v>139</v>
      </c>
      <c r="C82" s="4">
        <v>1120</v>
      </c>
      <c r="E82" s="10" t="str">
        <f t="shared" ref="E82" si="531">IF(B82="","",(IF($B82&lt;&gt;0,"Exempt - Vacation Hours")))</f>
        <v>Exempt - Vacation Hours</v>
      </c>
      <c r="F82" s="40">
        <f t="shared" ca="1" si="489"/>
        <v>2018</v>
      </c>
      <c r="G82" s="40" t="str">
        <f t="shared" si="490"/>
        <v>002680</v>
      </c>
      <c r="H82" s="43">
        <f>IF(G82="","",($C82*'VACSICK EST'!C$50))</f>
        <v>47.396756819032809</v>
      </c>
      <c r="I82" s="43">
        <f>IF(H82="","",($C82*'VACSICK EST'!D$50))</f>
        <v>50.507445490941564</v>
      </c>
      <c r="J82" s="43">
        <f>IF(I82="","",($C82*'VACSICK EST'!E$50))</f>
        <v>53.618134162850311</v>
      </c>
      <c r="K82" s="43">
        <f>IF(J82="","",($C82*'VACSICK EST'!F$50))</f>
        <v>77.952475589734718</v>
      </c>
      <c r="L82" s="43">
        <f>IF(K82="","",($C82*'VACSICK EST'!G$50))</f>
        <v>97.376076499899199</v>
      </c>
      <c r="M82" s="43">
        <f>IF(L82="","",($C82*'VACSICK EST'!H$50))</f>
        <v>110.00501166508252</v>
      </c>
      <c r="N82" s="43">
        <f>IF(M82="","",($C82*'VACSICK EST'!I$50))</f>
        <v>127.31242259281662</v>
      </c>
      <c r="O82" s="43">
        <f>IF(N82="","",($C82*'VACSICK EST'!J$50))</f>
        <v>86.188657507416693</v>
      </c>
      <c r="P82" s="43">
        <f>IF(O82="","",($C82*'VACSICK EST'!K$50))</f>
        <v>76.741380800138245</v>
      </c>
      <c r="Q82" s="43">
        <f>IF(P82="","",($C82*'VACSICK EST'!L$50))</f>
        <v>101.29139664160834</v>
      </c>
      <c r="R82" s="43">
        <f>IF(Q82="","",($C82*'VACSICK EST'!M$50))</f>
        <v>97.11247443762781</v>
      </c>
      <c r="S82" s="43">
        <f>IF(R82="","",($C82*'VACSICK EST'!N$50))</f>
        <v>194.49776779285116</v>
      </c>
    </row>
    <row r="83" spans="1:19" x14ac:dyDescent="0.25">
      <c r="A83" s="2" t="s">
        <v>35</v>
      </c>
      <c r="B83" s="9" t="s">
        <v>95</v>
      </c>
      <c r="C83" s="4">
        <v>400</v>
      </c>
      <c r="E83" s="10" t="str">
        <f t="shared" ref="E83" si="532">IF(B83="","",(IF($B83&lt;&gt;0,"Exempt - Sick Time Hours")))</f>
        <v>Exempt - Sick Time Hours</v>
      </c>
      <c r="F83" s="40">
        <f t="shared" ca="1" si="489"/>
        <v>2018</v>
      </c>
      <c r="G83" s="40" t="str">
        <f t="shared" si="490"/>
        <v>002680</v>
      </c>
      <c r="H83" s="43">
        <f>IF(G83="","",($C83*'VACSICK EST'!C$30))</f>
        <v>50.206297898724827</v>
      </c>
      <c r="I83" s="43">
        <f>IF(H83="","",($C83*'VACSICK EST'!D$30))</f>
        <v>43.254628595396248</v>
      </c>
      <c r="J83" s="43">
        <f>IF(I83="","",($C83*'VACSICK EST'!E$30))</f>
        <v>39.866328079765481</v>
      </c>
      <c r="K83" s="43">
        <f>IF(J83="","",($C83*'VACSICK EST'!F$30))</f>
        <v>35.3127293781885</v>
      </c>
      <c r="L83" s="43">
        <f>IF(K83="","",($C83*'VACSICK EST'!G$30))</f>
        <v>29.281992131045897</v>
      </c>
      <c r="M83" s="43">
        <f>IF(L83="","",($C83*'VACSICK EST'!H$30))</f>
        <v>27.179349238407426</v>
      </c>
      <c r="N83" s="43">
        <f>IF(M83="","",($C83*'VACSICK EST'!I$30))</f>
        <v>29.145220043493524</v>
      </c>
      <c r="O83" s="43">
        <f>IF(N83="","",($C83*'VACSICK EST'!J$30))</f>
        <v>31.324455305161326</v>
      </c>
      <c r="P83" s="43">
        <f>IF(O83="","",($C83*'VACSICK EST'!K$30))</f>
        <v>28.900853913733286</v>
      </c>
      <c r="Q83" s="43">
        <f>IF(P83="","",($C83*'VACSICK EST'!L$30))</f>
        <v>28.559835508769371</v>
      </c>
      <c r="R83" s="43">
        <f>IF(Q83="","",($C83*'VACSICK EST'!M$30))</f>
        <v>26.623142749027778</v>
      </c>
      <c r="S83" s="43">
        <f>IF(R83="","",($C83*'VACSICK EST'!N$30))</f>
        <v>30.345167158286333</v>
      </c>
    </row>
    <row r="84" spans="1:19" x14ac:dyDescent="0.25">
      <c r="A84" s="2" t="s">
        <v>36</v>
      </c>
      <c r="B84" s="9" t="s">
        <v>93</v>
      </c>
      <c r="C84" s="4">
        <v>1</v>
      </c>
      <c r="E84" s="11" t="str">
        <f t="shared" ref="E84" si="533">IF(B84="","",(IF($B84&lt;&gt;0,"Exempt - Headcount")))</f>
        <v>Exempt - Headcount</v>
      </c>
      <c r="F84" s="40">
        <f t="shared" ca="1" si="489"/>
        <v>2018</v>
      </c>
      <c r="G84" s="40" t="str">
        <f t="shared" si="490"/>
        <v>002710</v>
      </c>
      <c r="H84" s="41">
        <f t="shared" ref="H84" si="534">IF(G84="","",(IF($C84=0,0,$C84)))</f>
        <v>1</v>
      </c>
      <c r="I84" s="41">
        <f t="shared" ref="I84" si="535">IF(H84="","",(IF($C84=0,0,$C84)))</f>
        <v>1</v>
      </c>
      <c r="J84" s="41">
        <f t="shared" ref="J84" si="536">IF(I84="","",(IF($C84=0,0,$C84)))</f>
        <v>1</v>
      </c>
      <c r="K84" s="41">
        <f t="shared" ref="K84" si="537">IF(J84="","",(IF($C84=0,0,$C84)))</f>
        <v>1</v>
      </c>
      <c r="L84" s="41">
        <f t="shared" ref="L84" si="538">IF(K84="","",(IF($C84=0,0,$C84)))</f>
        <v>1</v>
      </c>
      <c r="M84" s="41">
        <f t="shared" ref="M84" si="539">IF(L84="","",(IF($C84=0,0,$C84)))</f>
        <v>1</v>
      </c>
      <c r="N84" s="41">
        <f t="shared" ref="N84" si="540">IF(M84="","",(IF($C84=0,0,$C84)))</f>
        <v>1</v>
      </c>
      <c r="O84" s="41">
        <f t="shared" ref="O84" si="541">IF(N84="","",(IF($C84=0,0,$C84)))</f>
        <v>1</v>
      </c>
      <c r="P84" s="41">
        <f t="shared" ref="P84" si="542">IF(O84="","",(IF($C84=0,0,$C84)))</f>
        <v>1</v>
      </c>
      <c r="Q84" s="41">
        <f t="shared" ref="Q84" si="543">IF(P84="","",(IF($C84=0,0,$C84)))</f>
        <v>1</v>
      </c>
      <c r="R84" s="41">
        <f t="shared" ref="R84" si="544">IF(Q84="","",(IF($C84=0,0,$C84)))</f>
        <v>1</v>
      </c>
      <c r="S84" s="41">
        <f t="shared" ref="S84" si="545">IF(R84="","",(IF($C84=0,0,$C84)))</f>
        <v>1</v>
      </c>
    </row>
    <row r="85" spans="1:19" x14ac:dyDescent="0.25">
      <c r="A85" s="2" t="s">
        <v>36</v>
      </c>
      <c r="B85" s="6" t="s">
        <v>92</v>
      </c>
      <c r="C85" s="4">
        <v>41.177885000000003</v>
      </c>
      <c r="E85" s="10" t="str">
        <f t="shared" ref="E85" si="546">IF(B85="","",(IF($B85&lt;&gt;0,"Exempt - Avg Hourly Rate")))</f>
        <v>Exempt - Avg Hourly Rate</v>
      </c>
      <c r="F85" s="40">
        <f t="shared" ca="1" si="489"/>
        <v>2018</v>
      </c>
      <c r="G85" s="40" t="str">
        <f t="shared" si="490"/>
        <v>002710</v>
      </c>
      <c r="H85" s="42">
        <f t="shared" ref="H85" si="547">IF(G85="","",(IF(C85=0,0,C85)*$G$4*$H$4*$I$4*$J$4))</f>
        <v>43.685618196500002</v>
      </c>
      <c r="I85" s="42">
        <f t="shared" ref="I85" si="548">IF(H85="","",(+H85))</f>
        <v>43.685618196500002</v>
      </c>
      <c r="J85" s="42">
        <f t="shared" ref="J85" si="549">IF(I85="","",(+I85*$J$6))</f>
        <v>44.996186742395004</v>
      </c>
      <c r="K85" s="42">
        <f t="shared" ref="K85" si="550">IF(J85="","",+J85)</f>
        <v>44.996186742395004</v>
      </c>
      <c r="L85" s="42">
        <f t="shared" ref="L85" si="551">IF(K85="","",+K85)</f>
        <v>44.996186742395004</v>
      </c>
      <c r="M85" s="42">
        <f t="shared" ref="M85" si="552">IF(L85="","",+L85)</f>
        <v>44.996186742395004</v>
      </c>
      <c r="N85" s="42">
        <f t="shared" ref="N85" si="553">IF(M85="","",+M85)</f>
        <v>44.996186742395004</v>
      </c>
      <c r="O85" s="42">
        <f t="shared" ref="O85" si="554">IF(N85="","",+N85)</f>
        <v>44.996186742395004</v>
      </c>
      <c r="P85" s="42">
        <f t="shared" ref="P85" si="555">IF(O85="","",+O85)</f>
        <v>44.996186742395004</v>
      </c>
      <c r="Q85" s="42">
        <f t="shared" ref="Q85" si="556">IF(P85="","",+P85)</f>
        <v>44.996186742395004</v>
      </c>
      <c r="R85" s="42">
        <f t="shared" ref="R85" si="557">IF(Q85="","",+Q85)</f>
        <v>44.996186742395004</v>
      </c>
      <c r="S85" s="42">
        <f t="shared" ref="S85" si="558">IF(R85="","",+R85)</f>
        <v>44.996186742395004</v>
      </c>
    </row>
    <row r="86" spans="1:19" x14ac:dyDescent="0.25">
      <c r="A86" s="2" t="s">
        <v>36</v>
      </c>
      <c r="B86" s="9" t="s">
        <v>139</v>
      </c>
      <c r="C86" s="4">
        <v>120</v>
      </c>
      <c r="E86" s="10" t="str">
        <f t="shared" ref="E86" si="559">IF(B86="","",(IF($B86&lt;&gt;0,"Exempt - Vacation Hours")))</f>
        <v>Exempt - Vacation Hours</v>
      </c>
      <c r="F86" s="40">
        <f t="shared" ca="1" si="489"/>
        <v>2018</v>
      </c>
      <c r="G86" s="40" t="str">
        <f t="shared" si="490"/>
        <v>002710</v>
      </c>
      <c r="H86" s="43">
        <f>IF(G86="","",($C86*'VACSICK EST'!C$50))</f>
        <v>5.0782239448963722</v>
      </c>
      <c r="I86" s="43">
        <f>IF(H86="","",($C86*'VACSICK EST'!D$50))</f>
        <v>5.4115120168865962</v>
      </c>
      <c r="J86" s="43">
        <f>IF(I86="","",($C86*'VACSICK EST'!E$50))</f>
        <v>5.7448000888768185</v>
      </c>
      <c r="K86" s="43">
        <f>IF(J86="","",($C86*'VACSICK EST'!F$50))</f>
        <v>8.3520509560430067</v>
      </c>
      <c r="L86" s="43">
        <f>IF(K86="","",($C86*'VACSICK EST'!G$50))</f>
        <v>10.433151053560628</v>
      </c>
      <c r="M86" s="43">
        <f>IF(L86="","",($C86*'VACSICK EST'!H$50))</f>
        <v>11.78625124983027</v>
      </c>
      <c r="N86" s="43">
        <f>IF(M86="","",($C86*'VACSICK EST'!I$50))</f>
        <v>13.640616706373208</v>
      </c>
      <c r="O86" s="43">
        <f>IF(N86="","",($C86*'VACSICK EST'!J$50))</f>
        <v>9.2344990186517872</v>
      </c>
      <c r="P86" s="43">
        <f>IF(O86="","",($C86*'VACSICK EST'!K$50))</f>
        <v>8.2222908000148127</v>
      </c>
      <c r="Q86" s="43">
        <f>IF(P86="","",($C86*'VACSICK EST'!L$50))</f>
        <v>10.852649640172322</v>
      </c>
      <c r="R86" s="43">
        <f>IF(Q86="","",($C86*'VACSICK EST'!M$50))</f>
        <v>10.404907975460123</v>
      </c>
      <c r="S86" s="43">
        <f>IF(R86="","",($C86*'VACSICK EST'!N$50))</f>
        <v>20.839046549234055</v>
      </c>
    </row>
    <row r="87" spans="1:19" x14ac:dyDescent="0.25">
      <c r="A87" s="2" t="s">
        <v>36</v>
      </c>
      <c r="B87" s="9" t="s">
        <v>95</v>
      </c>
      <c r="C87" s="4">
        <v>40</v>
      </c>
      <c r="E87" s="10" t="str">
        <f t="shared" ref="E87" si="560">IF(B87="","",(IF($B87&lt;&gt;0,"Exempt - Sick Time Hours")))</f>
        <v>Exempt - Sick Time Hours</v>
      </c>
      <c r="F87" s="40">
        <f t="shared" ca="1" si="489"/>
        <v>2018</v>
      </c>
      <c r="G87" s="40" t="str">
        <f t="shared" si="490"/>
        <v>002710</v>
      </c>
      <c r="H87" s="43">
        <f>IF(G87="","",($C87*'VACSICK EST'!C$30))</f>
        <v>5.0206297898724825</v>
      </c>
      <c r="I87" s="43">
        <f>IF(H87="","",($C87*'VACSICK EST'!D$30))</f>
        <v>4.3254628595396252</v>
      </c>
      <c r="J87" s="43">
        <f>IF(I87="","",($C87*'VACSICK EST'!E$30))</f>
        <v>3.9866328079765485</v>
      </c>
      <c r="K87" s="43">
        <f>IF(J87="","",($C87*'VACSICK EST'!F$30))</f>
        <v>3.5312729378188501</v>
      </c>
      <c r="L87" s="43">
        <f>IF(K87="","",($C87*'VACSICK EST'!G$30))</f>
        <v>2.9281992131045897</v>
      </c>
      <c r="M87" s="43">
        <f>IF(L87="","",($C87*'VACSICK EST'!H$30))</f>
        <v>2.7179349238407422</v>
      </c>
      <c r="N87" s="43">
        <f>IF(M87="","",($C87*'VACSICK EST'!I$30))</f>
        <v>2.9145220043493527</v>
      </c>
      <c r="O87" s="43">
        <f>IF(N87="","",($C87*'VACSICK EST'!J$30))</f>
        <v>3.1324455305161325</v>
      </c>
      <c r="P87" s="43">
        <f>IF(O87="","",($C87*'VACSICK EST'!K$30))</f>
        <v>2.8900853913733289</v>
      </c>
      <c r="Q87" s="43">
        <f>IF(P87="","",($C87*'VACSICK EST'!L$30))</f>
        <v>2.8559835508769371</v>
      </c>
      <c r="R87" s="43">
        <f>IF(Q87="","",($C87*'VACSICK EST'!M$30))</f>
        <v>2.6623142749027777</v>
      </c>
      <c r="S87" s="43">
        <f>IF(R87="","",($C87*'VACSICK EST'!N$30))</f>
        <v>3.0345167158286337</v>
      </c>
    </row>
    <row r="88" spans="1:19" x14ac:dyDescent="0.25">
      <c r="A88" s="2" t="s">
        <v>37</v>
      </c>
      <c r="B88" s="9" t="s">
        <v>93</v>
      </c>
      <c r="C88" s="4">
        <v>8</v>
      </c>
      <c r="E88" s="11" t="str">
        <f t="shared" ref="E88" si="561">IF(B88="","",(IF($B88&lt;&gt;0,"Exempt - Headcount")))</f>
        <v>Exempt - Headcount</v>
      </c>
      <c r="F88" s="40">
        <f t="shared" ca="1" si="489"/>
        <v>2018</v>
      </c>
      <c r="G88" s="40" t="str">
        <f t="shared" si="490"/>
        <v>002720</v>
      </c>
      <c r="H88" s="41">
        <f t="shared" ref="H88" si="562">IF(G88="","",(IF($C88=0,0,$C88)))</f>
        <v>8</v>
      </c>
      <c r="I88" s="41">
        <f t="shared" ref="I88" si="563">IF(H88="","",(IF($C88=0,0,$C88)))</f>
        <v>8</v>
      </c>
      <c r="J88" s="41">
        <f t="shared" ref="J88" si="564">IF(I88="","",(IF($C88=0,0,$C88)))</f>
        <v>8</v>
      </c>
      <c r="K88" s="41">
        <f t="shared" ref="K88" si="565">IF(J88="","",(IF($C88=0,0,$C88)))</f>
        <v>8</v>
      </c>
      <c r="L88" s="41">
        <f t="shared" ref="L88" si="566">IF(K88="","",(IF($C88=0,0,$C88)))</f>
        <v>8</v>
      </c>
      <c r="M88" s="41">
        <f t="shared" ref="M88" si="567">IF(L88="","",(IF($C88=0,0,$C88)))</f>
        <v>8</v>
      </c>
      <c r="N88" s="41">
        <f t="shared" ref="N88" si="568">IF(M88="","",(IF($C88=0,0,$C88)))</f>
        <v>8</v>
      </c>
      <c r="O88" s="41">
        <f t="shared" ref="O88" si="569">IF(N88="","",(IF($C88=0,0,$C88)))</f>
        <v>8</v>
      </c>
      <c r="P88" s="41">
        <f t="shared" ref="P88" si="570">IF(O88="","",(IF($C88=0,0,$C88)))</f>
        <v>8</v>
      </c>
      <c r="Q88" s="41">
        <f t="shared" ref="Q88" si="571">IF(P88="","",(IF($C88=0,0,$C88)))</f>
        <v>8</v>
      </c>
      <c r="R88" s="41">
        <f t="shared" ref="R88" si="572">IF(Q88="","",(IF($C88=0,0,$C88)))</f>
        <v>8</v>
      </c>
      <c r="S88" s="41">
        <f t="shared" ref="S88" si="573">IF(R88="","",(IF($C88=0,0,$C88)))</f>
        <v>8</v>
      </c>
    </row>
    <row r="89" spans="1:19" x14ac:dyDescent="0.25">
      <c r="A89" s="2" t="s">
        <v>37</v>
      </c>
      <c r="B89" s="6" t="s">
        <v>92</v>
      </c>
      <c r="C89" s="4">
        <v>50.671875000000007</v>
      </c>
      <c r="E89" s="10" t="str">
        <f t="shared" ref="E89" si="574">IF(B89="","",(IF($B89&lt;&gt;0,"Exempt - Avg Hourly Rate")))</f>
        <v>Exempt - Avg Hourly Rate</v>
      </c>
      <c r="F89" s="40">
        <f t="shared" ca="1" si="489"/>
        <v>2018</v>
      </c>
      <c r="G89" s="40" t="str">
        <f t="shared" si="490"/>
        <v>002720</v>
      </c>
      <c r="H89" s="42">
        <f t="shared" ref="H89" si="575">IF(G89="","",(IF(C89=0,0,C89)*$G$4*$H$4*$I$4*$J$4))</f>
        <v>53.757792187500009</v>
      </c>
      <c r="I89" s="42">
        <f t="shared" ref="I89" si="576">IF(H89="","",(+H89))</f>
        <v>53.757792187500009</v>
      </c>
      <c r="J89" s="42">
        <f t="shared" ref="J89" si="577">IF(I89="","",(+I89*$J$6))</f>
        <v>55.370525953125011</v>
      </c>
      <c r="K89" s="42">
        <f t="shared" ref="K89" si="578">IF(J89="","",+J89)</f>
        <v>55.370525953125011</v>
      </c>
      <c r="L89" s="42">
        <f t="shared" ref="L89" si="579">IF(K89="","",+K89)</f>
        <v>55.370525953125011</v>
      </c>
      <c r="M89" s="42">
        <f t="shared" ref="M89" si="580">IF(L89="","",+L89)</f>
        <v>55.370525953125011</v>
      </c>
      <c r="N89" s="42">
        <f t="shared" ref="N89" si="581">IF(M89="","",+M89)</f>
        <v>55.370525953125011</v>
      </c>
      <c r="O89" s="42">
        <f t="shared" ref="O89" si="582">IF(N89="","",+N89)</f>
        <v>55.370525953125011</v>
      </c>
      <c r="P89" s="42">
        <f t="shared" ref="P89" si="583">IF(O89="","",+O89)</f>
        <v>55.370525953125011</v>
      </c>
      <c r="Q89" s="42">
        <f t="shared" ref="Q89" si="584">IF(P89="","",+P89)</f>
        <v>55.370525953125011</v>
      </c>
      <c r="R89" s="42">
        <f t="shared" ref="R89" si="585">IF(Q89="","",+Q89)</f>
        <v>55.370525953125011</v>
      </c>
      <c r="S89" s="42">
        <f t="shared" ref="S89" si="586">IF(R89="","",+R89)</f>
        <v>55.370525953125011</v>
      </c>
    </row>
    <row r="90" spans="1:19" x14ac:dyDescent="0.25">
      <c r="A90" s="2" t="s">
        <v>37</v>
      </c>
      <c r="B90" s="9" t="s">
        <v>139</v>
      </c>
      <c r="C90" s="4">
        <v>1600</v>
      </c>
      <c r="E90" s="10" t="str">
        <f t="shared" ref="E90" si="587">IF(B90="","",(IF($B90&lt;&gt;0,"Exempt - Vacation Hours")))</f>
        <v>Exempt - Vacation Hours</v>
      </c>
      <c r="F90" s="40">
        <f t="shared" ca="1" si="489"/>
        <v>2018</v>
      </c>
      <c r="G90" s="40" t="str">
        <f t="shared" si="490"/>
        <v>002720</v>
      </c>
      <c r="H90" s="43">
        <f>IF(G90="","",($C90*'VACSICK EST'!C$50))</f>
        <v>67.709652598618291</v>
      </c>
      <c r="I90" s="43">
        <f>IF(H90="","",($C90*'VACSICK EST'!D$50))</f>
        <v>72.153493558487952</v>
      </c>
      <c r="J90" s="43">
        <f>IF(I90="","",($C90*'VACSICK EST'!E$50))</f>
        <v>76.597334518357584</v>
      </c>
      <c r="K90" s="43">
        <f>IF(J90="","",($C90*'VACSICK EST'!F$50))</f>
        <v>111.36067941390675</v>
      </c>
      <c r="L90" s="43">
        <f>IF(K90="","",($C90*'VACSICK EST'!G$50))</f>
        <v>139.10868071414171</v>
      </c>
      <c r="M90" s="43">
        <f>IF(L90="","",($C90*'VACSICK EST'!H$50))</f>
        <v>157.15001666440361</v>
      </c>
      <c r="N90" s="43">
        <f>IF(M90="","",($C90*'VACSICK EST'!I$50))</f>
        <v>181.87488941830944</v>
      </c>
      <c r="O90" s="43">
        <f>IF(N90="","",($C90*'VACSICK EST'!J$50))</f>
        <v>123.12665358202383</v>
      </c>
      <c r="P90" s="43">
        <f>IF(O90="","",($C90*'VACSICK EST'!K$50))</f>
        <v>109.63054400019749</v>
      </c>
      <c r="Q90" s="43">
        <f>IF(P90="","",($C90*'VACSICK EST'!L$50))</f>
        <v>144.70199520229764</v>
      </c>
      <c r="R90" s="43">
        <f>IF(Q90="","",($C90*'VACSICK EST'!M$50))</f>
        <v>138.73210633946832</v>
      </c>
      <c r="S90" s="43">
        <f>IF(R90="","",($C90*'VACSICK EST'!N$50))</f>
        <v>277.85395398978739</v>
      </c>
    </row>
    <row r="91" spans="1:19" x14ac:dyDescent="0.25">
      <c r="A91" s="2" t="s">
        <v>37</v>
      </c>
      <c r="B91" s="9" t="s">
        <v>95</v>
      </c>
      <c r="C91" s="4">
        <v>320</v>
      </c>
      <c r="E91" s="10" t="str">
        <f t="shared" ref="E91" si="588">IF(B91="","",(IF($B91&lt;&gt;0,"Exempt - Sick Time Hours")))</f>
        <v>Exempt - Sick Time Hours</v>
      </c>
      <c r="F91" s="40">
        <f t="shared" ca="1" si="489"/>
        <v>2018</v>
      </c>
      <c r="G91" s="40" t="str">
        <f t="shared" si="490"/>
        <v>002720</v>
      </c>
      <c r="H91" s="43">
        <f>IF(G91="","",($C91*'VACSICK EST'!C$30))</f>
        <v>40.16503831897986</v>
      </c>
      <c r="I91" s="43">
        <f>IF(H91="","",($C91*'VACSICK EST'!D$30))</f>
        <v>34.603702876317001</v>
      </c>
      <c r="J91" s="43">
        <f>IF(I91="","",($C91*'VACSICK EST'!E$30))</f>
        <v>31.893062463812388</v>
      </c>
      <c r="K91" s="43">
        <f>IF(J91="","",($C91*'VACSICK EST'!F$30))</f>
        <v>28.250183502550801</v>
      </c>
      <c r="L91" s="43">
        <f>IF(K91="","",($C91*'VACSICK EST'!G$30))</f>
        <v>23.425593704836718</v>
      </c>
      <c r="M91" s="43">
        <f>IF(L91="","",($C91*'VACSICK EST'!H$30))</f>
        <v>21.743479390725938</v>
      </c>
      <c r="N91" s="43">
        <f>IF(M91="","",($C91*'VACSICK EST'!I$30))</f>
        <v>23.316176034794822</v>
      </c>
      <c r="O91" s="43">
        <f>IF(N91="","",($C91*'VACSICK EST'!J$30))</f>
        <v>25.05956424412906</v>
      </c>
      <c r="P91" s="43">
        <f>IF(O91="","",($C91*'VACSICK EST'!K$30))</f>
        <v>23.120683130986631</v>
      </c>
      <c r="Q91" s="43">
        <f>IF(P91="","",($C91*'VACSICK EST'!L$30))</f>
        <v>22.847868407015497</v>
      </c>
      <c r="R91" s="43">
        <f>IF(Q91="","",($C91*'VACSICK EST'!M$30))</f>
        <v>21.298514199222222</v>
      </c>
      <c r="S91" s="43">
        <f>IF(R91="","",($C91*'VACSICK EST'!N$30))</f>
        <v>24.27613372662907</v>
      </c>
    </row>
    <row r="92" spans="1:19" x14ac:dyDescent="0.25">
      <c r="A92" s="2" t="s">
        <v>38</v>
      </c>
      <c r="B92" s="9" t="s">
        <v>93</v>
      </c>
      <c r="C92" s="4">
        <v>2</v>
      </c>
      <c r="E92" s="11" t="str">
        <f t="shared" ref="E92" si="589">IF(B92="","",(IF($B92&lt;&gt;0,"Exempt - Headcount")))</f>
        <v>Exempt - Headcount</v>
      </c>
      <c r="F92" s="40">
        <f t="shared" ca="1" si="489"/>
        <v>2018</v>
      </c>
      <c r="G92" s="40" t="str">
        <f t="shared" si="490"/>
        <v>002730</v>
      </c>
      <c r="H92" s="41">
        <f t="shared" ref="H92" si="590">IF(G92="","",(IF($C92=0,0,$C92)))</f>
        <v>2</v>
      </c>
      <c r="I92" s="41">
        <f t="shared" ref="I92" si="591">IF(H92="","",(IF($C92=0,0,$C92)))</f>
        <v>2</v>
      </c>
      <c r="J92" s="41">
        <f t="shared" ref="J92" si="592">IF(I92="","",(IF($C92=0,0,$C92)))</f>
        <v>2</v>
      </c>
      <c r="K92" s="41">
        <f t="shared" ref="K92" si="593">IF(J92="","",(IF($C92=0,0,$C92)))</f>
        <v>2</v>
      </c>
      <c r="L92" s="41">
        <f t="shared" ref="L92" si="594">IF(K92="","",(IF($C92=0,0,$C92)))</f>
        <v>2</v>
      </c>
      <c r="M92" s="41">
        <f t="shared" ref="M92" si="595">IF(L92="","",(IF($C92=0,0,$C92)))</f>
        <v>2</v>
      </c>
      <c r="N92" s="41">
        <f t="shared" ref="N92" si="596">IF(M92="","",(IF($C92=0,0,$C92)))</f>
        <v>2</v>
      </c>
      <c r="O92" s="41">
        <f t="shared" ref="O92" si="597">IF(N92="","",(IF($C92=0,0,$C92)))</f>
        <v>2</v>
      </c>
      <c r="P92" s="41">
        <f t="shared" ref="P92" si="598">IF(O92="","",(IF($C92=0,0,$C92)))</f>
        <v>2</v>
      </c>
      <c r="Q92" s="41">
        <f t="shared" ref="Q92" si="599">IF(P92="","",(IF($C92=0,0,$C92)))</f>
        <v>2</v>
      </c>
      <c r="R92" s="41">
        <f t="shared" ref="R92" si="600">IF(Q92="","",(IF($C92=0,0,$C92)))</f>
        <v>2</v>
      </c>
      <c r="S92" s="41">
        <f t="shared" ref="S92" si="601">IF(R92="","",(IF($C92=0,0,$C92)))</f>
        <v>2</v>
      </c>
    </row>
    <row r="93" spans="1:19" x14ac:dyDescent="0.25">
      <c r="A93" s="2" t="s">
        <v>38</v>
      </c>
      <c r="B93" s="6" t="s">
        <v>92</v>
      </c>
      <c r="C93" s="4">
        <v>45.088942500000002</v>
      </c>
      <c r="E93" s="10" t="str">
        <f t="shared" ref="E93" si="602">IF(B93="","",(IF($B93&lt;&gt;0,"Exempt - Avg Hourly Rate")))</f>
        <v>Exempt - Avg Hourly Rate</v>
      </c>
      <c r="F93" s="40">
        <f t="shared" ca="1" si="489"/>
        <v>2018</v>
      </c>
      <c r="G93" s="40" t="str">
        <f t="shared" si="490"/>
        <v>002730</v>
      </c>
      <c r="H93" s="42">
        <f t="shared" ref="H93" si="603">IF(G93="","",(IF(C93=0,0,C93)*$G$4*$H$4*$I$4*$J$4))</f>
        <v>47.83485909825</v>
      </c>
      <c r="I93" s="42">
        <f t="shared" ref="I93" si="604">IF(H93="","",(+H93))</f>
        <v>47.83485909825</v>
      </c>
      <c r="J93" s="42">
        <f t="shared" ref="J93" si="605">IF(I93="","",(+I93*$J$6))</f>
        <v>49.269904871197504</v>
      </c>
      <c r="K93" s="42">
        <f t="shared" ref="K93" si="606">IF(J93="","",+J93)</f>
        <v>49.269904871197504</v>
      </c>
      <c r="L93" s="42">
        <f t="shared" ref="L93" si="607">IF(K93="","",+K93)</f>
        <v>49.269904871197504</v>
      </c>
      <c r="M93" s="42">
        <f t="shared" ref="M93" si="608">IF(L93="","",+L93)</f>
        <v>49.269904871197504</v>
      </c>
      <c r="N93" s="42">
        <f t="shared" ref="N93" si="609">IF(M93="","",+M93)</f>
        <v>49.269904871197504</v>
      </c>
      <c r="O93" s="42">
        <f t="shared" ref="O93" si="610">IF(N93="","",+N93)</f>
        <v>49.269904871197504</v>
      </c>
      <c r="P93" s="42">
        <f t="shared" ref="P93" si="611">IF(O93="","",+O93)</f>
        <v>49.269904871197504</v>
      </c>
      <c r="Q93" s="42">
        <f t="shared" ref="Q93" si="612">IF(P93="","",+P93)</f>
        <v>49.269904871197504</v>
      </c>
      <c r="R93" s="42">
        <f t="shared" ref="R93" si="613">IF(Q93="","",+Q93)</f>
        <v>49.269904871197504</v>
      </c>
      <c r="S93" s="42">
        <f t="shared" ref="S93" si="614">IF(R93="","",+R93)</f>
        <v>49.269904871197504</v>
      </c>
    </row>
    <row r="94" spans="1:19" x14ac:dyDescent="0.25">
      <c r="A94" s="2" t="s">
        <v>38</v>
      </c>
      <c r="B94" s="9" t="s">
        <v>139</v>
      </c>
      <c r="C94" s="4">
        <v>240</v>
      </c>
      <c r="E94" s="10" t="str">
        <f t="shared" ref="E94" si="615">IF(B94="","",(IF($B94&lt;&gt;0,"Exempt - Vacation Hours")))</f>
        <v>Exempt - Vacation Hours</v>
      </c>
      <c r="F94" s="40">
        <f t="shared" ca="1" si="489"/>
        <v>2018</v>
      </c>
      <c r="G94" s="40" t="str">
        <f t="shared" si="490"/>
        <v>002730</v>
      </c>
      <c r="H94" s="43">
        <f>IF(G94="","",($C94*'VACSICK EST'!C$50))</f>
        <v>10.156447889792744</v>
      </c>
      <c r="I94" s="43">
        <f>IF(H94="","",($C94*'VACSICK EST'!D$50))</f>
        <v>10.823024033773192</v>
      </c>
      <c r="J94" s="43">
        <f>IF(I94="","",($C94*'VACSICK EST'!E$50))</f>
        <v>11.489600177753637</v>
      </c>
      <c r="K94" s="43">
        <f>IF(J94="","",($C94*'VACSICK EST'!F$50))</f>
        <v>16.704101912086013</v>
      </c>
      <c r="L94" s="43">
        <f>IF(K94="","",($C94*'VACSICK EST'!G$50))</f>
        <v>20.866302107121257</v>
      </c>
      <c r="M94" s="43">
        <f>IF(L94="","",($C94*'VACSICK EST'!H$50))</f>
        <v>23.572502499660541</v>
      </c>
      <c r="N94" s="43">
        <f>IF(M94="","",($C94*'VACSICK EST'!I$50))</f>
        <v>27.281233412746417</v>
      </c>
      <c r="O94" s="43">
        <f>IF(N94="","",($C94*'VACSICK EST'!J$50))</f>
        <v>18.468998037303574</v>
      </c>
      <c r="P94" s="43">
        <f>IF(O94="","",($C94*'VACSICK EST'!K$50))</f>
        <v>16.444581600029625</v>
      </c>
      <c r="Q94" s="43">
        <f>IF(P94="","",($C94*'VACSICK EST'!L$50))</f>
        <v>21.705299280344644</v>
      </c>
      <c r="R94" s="43">
        <f>IF(Q94="","",($C94*'VACSICK EST'!M$50))</f>
        <v>20.809815950920246</v>
      </c>
      <c r="S94" s="43">
        <f>IF(R94="","",($C94*'VACSICK EST'!N$50))</f>
        <v>41.678093098468111</v>
      </c>
    </row>
    <row r="95" spans="1:19" x14ac:dyDescent="0.25">
      <c r="A95" s="2" t="s">
        <v>38</v>
      </c>
      <c r="B95" s="9" t="s">
        <v>95</v>
      </c>
      <c r="C95" s="4">
        <v>80</v>
      </c>
      <c r="E95" s="10" t="str">
        <f t="shared" ref="E95" si="616">IF(B95="","",(IF($B95&lt;&gt;0,"Exempt - Sick Time Hours")))</f>
        <v>Exempt - Sick Time Hours</v>
      </c>
      <c r="F95" s="40">
        <f t="shared" ca="1" si="489"/>
        <v>2018</v>
      </c>
      <c r="G95" s="40" t="str">
        <f t="shared" si="490"/>
        <v>002730</v>
      </c>
      <c r="H95" s="43">
        <f>IF(G95="","",($C95*'VACSICK EST'!C$30))</f>
        <v>10.041259579744965</v>
      </c>
      <c r="I95" s="43">
        <f>IF(H95="","",($C95*'VACSICK EST'!D$30))</f>
        <v>8.6509257190792503</v>
      </c>
      <c r="J95" s="43">
        <f>IF(I95="","",($C95*'VACSICK EST'!E$30))</f>
        <v>7.973265615953097</v>
      </c>
      <c r="K95" s="43">
        <f>IF(J95="","",($C95*'VACSICK EST'!F$30))</f>
        <v>7.0625458756377002</v>
      </c>
      <c r="L95" s="43">
        <f>IF(K95="","",($C95*'VACSICK EST'!G$30))</f>
        <v>5.8563984262091795</v>
      </c>
      <c r="M95" s="43">
        <f>IF(L95="","",($C95*'VACSICK EST'!H$30))</f>
        <v>5.4358698476814844</v>
      </c>
      <c r="N95" s="43">
        <f>IF(M95="","",($C95*'VACSICK EST'!I$30))</f>
        <v>5.8290440086987054</v>
      </c>
      <c r="O95" s="43">
        <f>IF(N95="","",($C95*'VACSICK EST'!J$30))</f>
        <v>6.264891061032265</v>
      </c>
      <c r="P95" s="43">
        <f>IF(O95="","",($C95*'VACSICK EST'!K$30))</f>
        <v>5.7801707827466577</v>
      </c>
      <c r="Q95" s="43">
        <f>IF(P95="","",($C95*'VACSICK EST'!L$30))</f>
        <v>5.7119671017538742</v>
      </c>
      <c r="R95" s="43">
        <f>IF(Q95="","",($C95*'VACSICK EST'!M$30))</f>
        <v>5.3246285498055554</v>
      </c>
      <c r="S95" s="43">
        <f>IF(R95="","",($C95*'VACSICK EST'!N$30))</f>
        <v>6.0690334316572674</v>
      </c>
    </row>
    <row r="96" spans="1:19" x14ac:dyDescent="0.25">
      <c r="A96" s="2" t="s">
        <v>39</v>
      </c>
      <c r="B96" s="9" t="s">
        <v>93</v>
      </c>
      <c r="C96" s="4">
        <v>2</v>
      </c>
      <c r="E96" s="11" t="str">
        <f t="shared" ref="E96" si="617">IF(B96="","",(IF($B96&lt;&gt;0,"Exempt - Headcount")))</f>
        <v>Exempt - Headcount</v>
      </c>
      <c r="F96" s="40">
        <f t="shared" ca="1" si="489"/>
        <v>2018</v>
      </c>
      <c r="G96" s="40" t="str">
        <f t="shared" si="490"/>
        <v>002740</v>
      </c>
      <c r="H96" s="41">
        <f t="shared" ref="H96" si="618">IF(G96="","",(IF($C96=0,0,$C96)))</f>
        <v>2</v>
      </c>
      <c r="I96" s="41">
        <f t="shared" ref="I96" si="619">IF(H96="","",(IF($C96=0,0,$C96)))</f>
        <v>2</v>
      </c>
      <c r="J96" s="41">
        <f t="shared" ref="J96" si="620">IF(I96="","",(IF($C96=0,0,$C96)))</f>
        <v>2</v>
      </c>
      <c r="K96" s="41">
        <f t="shared" ref="K96" si="621">IF(J96="","",(IF($C96=0,0,$C96)))</f>
        <v>2</v>
      </c>
      <c r="L96" s="41">
        <f t="shared" ref="L96" si="622">IF(K96="","",(IF($C96=0,0,$C96)))</f>
        <v>2</v>
      </c>
      <c r="M96" s="41">
        <f t="shared" ref="M96" si="623">IF(L96="","",(IF($C96=0,0,$C96)))</f>
        <v>2</v>
      </c>
      <c r="N96" s="41">
        <f t="shared" ref="N96" si="624">IF(M96="","",(IF($C96=0,0,$C96)))</f>
        <v>2</v>
      </c>
      <c r="O96" s="41">
        <f t="shared" ref="O96" si="625">IF(N96="","",(IF($C96=0,0,$C96)))</f>
        <v>2</v>
      </c>
      <c r="P96" s="41">
        <f t="shared" ref="P96" si="626">IF(O96="","",(IF($C96=0,0,$C96)))</f>
        <v>2</v>
      </c>
      <c r="Q96" s="41">
        <f t="shared" ref="Q96" si="627">IF(P96="","",(IF($C96=0,0,$C96)))</f>
        <v>2</v>
      </c>
      <c r="R96" s="41">
        <f t="shared" ref="R96" si="628">IF(Q96="","",(IF($C96=0,0,$C96)))</f>
        <v>2</v>
      </c>
      <c r="S96" s="41">
        <f t="shared" ref="S96" si="629">IF(R96="","",(IF($C96=0,0,$C96)))</f>
        <v>2</v>
      </c>
    </row>
    <row r="97" spans="1:19" x14ac:dyDescent="0.25">
      <c r="A97" s="2" t="s">
        <v>39</v>
      </c>
      <c r="B97" s="6" t="s">
        <v>92</v>
      </c>
      <c r="C97" s="4">
        <v>45.389423000000001</v>
      </c>
      <c r="E97" s="10" t="str">
        <f t="shared" ref="E97" si="630">IF(B97="","",(IF($B97&lt;&gt;0,"Exempt - Avg Hourly Rate")))</f>
        <v>Exempt - Avg Hourly Rate</v>
      </c>
      <c r="F97" s="40">
        <f t="shared" ca="1" si="489"/>
        <v>2018</v>
      </c>
      <c r="G97" s="40" t="str">
        <f t="shared" si="490"/>
        <v>002740</v>
      </c>
      <c r="H97" s="42">
        <f t="shared" ref="H97" si="631">IF(G97="","",(IF(C97=0,0,C97)*$G$4*$H$4*$I$4*$J$4))</f>
        <v>48.153638860700006</v>
      </c>
      <c r="I97" s="42">
        <f t="shared" ref="I97" si="632">IF(H97="","",(+H97))</f>
        <v>48.153638860700006</v>
      </c>
      <c r="J97" s="42">
        <f t="shared" ref="J97" si="633">IF(I97="","",(+I97*$J$6))</f>
        <v>49.598248026521006</v>
      </c>
      <c r="K97" s="42">
        <f t="shared" ref="K97" si="634">IF(J97="","",+J97)</f>
        <v>49.598248026521006</v>
      </c>
      <c r="L97" s="42">
        <f t="shared" ref="L97" si="635">IF(K97="","",+K97)</f>
        <v>49.598248026521006</v>
      </c>
      <c r="M97" s="42">
        <f t="shared" ref="M97" si="636">IF(L97="","",+L97)</f>
        <v>49.598248026521006</v>
      </c>
      <c r="N97" s="42">
        <f t="shared" ref="N97" si="637">IF(M97="","",+M97)</f>
        <v>49.598248026521006</v>
      </c>
      <c r="O97" s="42">
        <f t="shared" ref="O97" si="638">IF(N97="","",+N97)</f>
        <v>49.598248026521006</v>
      </c>
      <c r="P97" s="42">
        <f t="shared" ref="P97" si="639">IF(O97="","",+O97)</f>
        <v>49.598248026521006</v>
      </c>
      <c r="Q97" s="42">
        <f t="shared" ref="Q97" si="640">IF(P97="","",+P97)</f>
        <v>49.598248026521006</v>
      </c>
      <c r="R97" s="42">
        <f t="shared" ref="R97" si="641">IF(Q97="","",+Q97)</f>
        <v>49.598248026521006</v>
      </c>
      <c r="S97" s="42">
        <f t="shared" ref="S97" si="642">IF(R97="","",+R97)</f>
        <v>49.598248026521006</v>
      </c>
    </row>
    <row r="98" spans="1:19" x14ac:dyDescent="0.25">
      <c r="A98" s="2" t="s">
        <v>39</v>
      </c>
      <c r="B98" s="9" t="s">
        <v>139</v>
      </c>
      <c r="C98" s="4">
        <v>320</v>
      </c>
      <c r="E98" s="10" t="str">
        <f t="shared" ref="E98" si="643">IF(B98="","",(IF($B98&lt;&gt;0,"Exempt - Vacation Hours")))</f>
        <v>Exempt - Vacation Hours</v>
      </c>
      <c r="F98" s="40">
        <f t="shared" ca="1" si="489"/>
        <v>2018</v>
      </c>
      <c r="G98" s="40" t="str">
        <f t="shared" si="490"/>
        <v>002740</v>
      </c>
      <c r="H98" s="43">
        <f>IF(G98="","",($C98*'VACSICK EST'!C$50))</f>
        <v>13.54193051972366</v>
      </c>
      <c r="I98" s="43">
        <f>IF(H98="","",($C98*'VACSICK EST'!D$50))</f>
        <v>14.430698711697589</v>
      </c>
      <c r="J98" s="43">
        <f>IF(I98="","",($C98*'VACSICK EST'!E$50))</f>
        <v>15.319466903671517</v>
      </c>
      <c r="K98" s="43">
        <f>IF(J98="","",($C98*'VACSICK EST'!F$50))</f>
        <v>22.272135882781349</v>
      </c>
      <c r="L98" s="43">
        <f>IF(K98="","",($C98*'VACSICK EST'!G$50))</f>
        <v>27.821736142828343</v>
      </c>
      <c r="M98" s="43">
        <f>IF(L98="","",($C98*'VACSICK EST'!H$50))</f>
        <v>31.43000333288072</v>
      </c>
      <c r="N98" s="43">
        <f>IF(M98="","",($C98*'VACSICK EST'!I$50))</f>
        <v>36.374977883661892</v>
      </c>
      <c r="O98" s="43">
        <f>IF(N98="","",($C98*'VACSICK EST'!J$50))</f>
        <v>24.625330716404768</v>
      </c>
      <c r="P98" s="43">
        <f>IF(O98="","",($C98*'VACSICK EST'!K$50))</f>
        <v>21.926108800039501</v>
      </c>
      <c r="Q98" s="43">
        <f>IF(P98="","",($C98*'VACSICK EST'!L$50))</f>
        <v>28.940399040459525</v>
      </c>
      <c r="R98" s="43">
        <f>IF(Q98="","",($C98*'VACSICK EST'!M$50))</f>
        <v>27.746421267893663</v>
      </c>
      <c r="S98" s="43">
        <f>IF(R98="","",($C98*'VACSICK EST'!N$50))</f>
        <v>55.570790797957478</v>
      </c>
    </row>
    <row r="99" spans="1:19" x14ac:dyDescent="0.25">
      <c r="A99" s="2" t="s">
        <v>39</v>
      </c>
      <c r="B99" s="9" t="s">
        <v>95</v>
      </c>
      <c r="C99" s="4">
        <v>80</v>
      </c>
      <c r="E99" s="10" t="str">
        <f t="shared" ref="E99" si="644">IF(B99="","",(IF($B99&lt;&gt;0,"Exempt - Sick Time Hours")))</f>
        <v>Exempt - Sick Time Hours</v>
      </c>
      <c r="F99" s="40">
        <f t="shared" ca="1" si="489"/>
        <v>2018</v>
      </c>
      <c r="G99" s="40" t="str">
        <f t="shared" si="490"/>
        <v>002740</v>
      </c>
      <c r="H99" s="43">
        <f>IF(G99="","",($C99*'VACSICK EST'!C$30))</f>
        <v>10.041259579744965</v>
      </c>
      <c r="I99" s="43">
        <f>IF(H99="","",($C99*'VACSICK EST'!D$30))</f>
        <v>8.6509257190792503</v>
      </c>
      <c r="J99" s="43">
        <f>IF(I99="","",($C99*'VACSICK EST'!E$30))</f>
        <v>7.973265615953097</v>
      </c>
      <c r="K99" s="43">
        <f>IF(J99="","",($C99*'VACSICK EST'!F$30))</f>
        <v>7.0625458756377002</v>
      </c>
      <c r="L99" s="43">
        <f>IF(K99="","",($C99*'VACSICK EST'!G$30))</f>
        <v>5.8563984262091795</v>
      </c>
      <c r="M99" s="43">
        <f>IF(L99="","",($C99*'VACSICK EST'!H$30))</f>
        <v>5.4358698476814844</v>
      </c>
      <c r="N99" s="43">
        <f>IF(M99="","",($C99*'VACSICK EST'!I$30))</f>
        <v>5.8290440086987054</v>
      </c>
      <c r="O99" s="43">
        <f>IF(N99="","",($C99*'VACSICK EST'!J$30))</f>
        <v>6.264891061032265</v>
      </c>
      <c r="P99" s="43">
        <f>IF(O99="","",($C99*'VACSICK EST'!K$30))</f>
        <v>5.7801707827466577</v>
      </c>
      <c r="Q99" s="43">
        <f>IF(P99="","",($C99*'VACSICK EST'!L$30))</f>
        <v>5.7119671017538742</v>
      </c>
      <c r="R99" s="43">
        <f>IF(Q99="","",($C99*'VACSICK EST'!M$30))</f>
        <v>5.3246285498055554</v>
      </c>
      <c r="S99" s="43">
        <f>IF(R99="","",($C99*'VACSICK EST'!N$30))</f>
        <v>6.0690334316572674</v>
      </c>
    </row>
    <row r="100" spans="1:19" x14ac:dyDescent="0.25">
      <c r="A100" s="2" t="s">
        <v>40</v>
      </c>
      <c r="B100" s="9" t="s">
        <v>93</v>
      </c>
      <c r="C100" s="4">
        <v>2</v>
      </c>
      <c r="E100" s="11" t="str">
        <f t="shared" ref="E100" si="645">IF(B100="","",(IF($B100&lt;&gt;0,"Exempt - Headcount")))</f>
        <v>Exempt - Headcount</v>
      </c>
      <c r="F100" s="40">
        <f t="shared" ca="1" si="489"/>
        <v>2018</v>
      </c>
      <c r="G100" s="40" t="str">
        <f t="shared" si="490"/>
        <v>002750</v>
      </c>
      <c r="H100" s="41">
        <f t="shared" ref="H100" si="646">IF(G100="","",(IF($C100=0,0,$C100)))</f>
        <v>2</v>
      </c>
      <c r="I100" s="41">
        <f t="shared" ref="I100" si="647">IF(H100="","",(IF($C100=0,0,$C100)))</f>
        <v>2</v>
      </c>
      <c r="J100" s="41">
        <f t="shared" ref="J100" si="648">IF(I100="","",(IF($C100=0,0,$C100)))</f>
        <v>2</v>
      </c>
      <c r="K100" s="41">
        <f t="shared" ref="K100" si="649">IF(J100="","",(IF($C100=0,0,$C100)))</f>
        <v>2</v>
      </c>
      <c r="L100" s="41">
        <f t="shared" ref="L100" si="650">IF(K100="","",(IF($C100=0,0,$C100)))</f>
        <v>2</v>
      </c>
      <c r="M100" s="41">
        <f t="shared" ref="M100" si="651">IF(L100="","",(IF($C100=0,0,$C100)))</f>
        <v>2</v>
      </c>
      <c r="N100" s="41">
        <f t="shared" ref="N100" si="652">IF(M100="","",(IF($C100=0,0,$C100)))</f>
        <v>2</v>
      </c>
      <c r="O100" s="41">
        <f t="shared" ref="O100" si="653">IF(N100="","",(IF($C100=0,0,$C100)))</f>
        <v>2</v>
      </c>
      <c r="P100" s="41">
        <f t="shared" ref="P100" si="654">IF(O100="","",(IF($C100=0,0,$C100)))</f>
        <v>2</v>
      </c>
      <c r="Q100" s="41">
        <f t="shared" ref="Q100" si="655">IF(P100="","",(IF($C100=0,0,$C100)))</f>
        <v>2</v>
      </c>
      <c r="R100" s="41">
        <f t="shared" ref="R100" si="656">IF(Q100="","",(IF($C100=0,0,$C100)))</f>
        <v>2</v>
      </c>
      <c r="S100" s="41">
        <f t="shared" ref="S100" si="657">IF(R100="","",(IF($C100=0,0,$C100)))</f>
        <v>2</v>
      </c>
    </row>
    <row r="101" spans="1:19" x14ac:dyDescent="0.25">
      <c r="A101" s="2" t="s">
        <v>40</v>
      </c>
      <c r="B101" s="6" t="s">
        <v>92</v>
      </c>
      <c r="C101" s="4">
        <v>47.362980500000006</v>
      </c>
      <c r="E101" s="10" t="str">
        <f t="shared" ref="E101" si="658">IF(B101="","",(IF($B101&lt;&gt;0,"Exempt - Avg Hourly Rate")))</f>
        <v>Exempt - Avg Hourly Rate</v>
      </c>
      <c r="F101" s="40">
        <f t="shared" ca="1" si="489"/>
        <v>2018</v>
      </c>
      <c r="G101" s="40" t="str">
        <f t="shared" si="490"/>
        <v>002750</v>
      </c>
      <c r="H101" s="42">
        <f t="shared" ref="H101" si="659">IF(G101="","",(IF(C101=0,0,C101)*$G$4*$H$4*$I$4*$J$4))</f>
        <v>50.247386012450015</v>
      </c>
      <c r="I101" s="42">
        <f t="shared" ref="I101" si="660">IF(H101="","",(+H101))</f>
        <v>50.247386012450015</v>
      </c>
      <c r="J101" s="42">
        <f t="shared" ref="J101" si="661">IF(I101="","",(+I101*$J$6))</f>
        <v>51.754807592823518</v>
      </c>
      <c r="K101" s="42">
        <f t="shared" ref="K101" si="662">IF(J101="","",+J101)</f>
        <v>51.754807592823518</v>
      </c>
      <c r="L101" s="42">
        <f t="shared" ref="L101" si="663">IF(K101="","",+K101)</f>
        <v>51.754807592823518</v>
      </c>
      <c r="M101" s="42">
        <f t="shared" ref="M101" si="664">IF(L101="","",+L101)</f>
        <v>51.754807592823518</v>
      </c>
      <c r="N101" s="42">
        <f t="shared" ref="N101" si="665">IF(M101="","",+M101)</f>
        <v>51.754807592823518</v>
      </c>
      <c r="O101" s="42">
        <f t="shared" ref="O101" si="666">IF(N101="","",+N101)</f>
        <v>51.754807592823518</v>
      </c>
      <c r="P101" s="42">
        <f t="shared" ref="P101" si="667">IF(O101="","",+O101)</f>
        <v>51.754807592823518</v>
      </c>
      <c r="Q101" s="42">
        <f t="shared" ref="Q101" si="668">IF(P101="","",+P101)</f>
        <v>51.754807592823518</v>
      </c>
      <c r="R101" s="42">
        <f t="shared" ref="R101" si="669">IF(Q101="","",+Q101)</f>
        <v>51.754807592823518</v>
      </c>
      <c r="S101" s="42">
        <f t="shared" ref="S101" si="670">IF(R101="","",+R101)</f>
        <v>51.754807592823518</v>
      </c>
    </row>
    <row r="102" spans="1:19" x14ac:dyDescent="0.25">
      <c r="A102" s="2" t="s">
        <v>40</v>
      </c>
      <c r="B102" s="9" t="s">
        <v>139</v>
      </c>
      <c r="C102" s="4">
        <v>400</v>
      </c>
      <c r="E102" s="10" t="str">
        <f t="shared" ref="E102" si="671">IF(B102="","",(IF($B102&lt;&gt;0,"Exempt - Vacation Hours")))</f>
        <v>Exempt - Vacation Hours</v>
      </c>
      <c r="F102" s="40">
        <f t="shared" ca="1" si="489"/>
        <v>2018</v>
      </c>
      <c r="G102" s="40" t="str">
        <f t="shared" si="490"/>
        <v>002750</v>
      </c>
      <c r="H102" s="43">
        <f>IF(G102="","",($C102*'VACSICK EST'!C$50))</f>
        <v>16.927413149654573</v>
      </c>
      <c r="I102" s="43">
        <f>IF(H102="","",($C102*'VACSICK EST'!D$50))</f>
        <v>18.038373389621988</v>
      </c>
      <c r="J102" s="43">
        <f>IF(I102="","",($C102*'VACSICK EST'!E$50))</f>
        <v>19.149333629589396</v>
      </c>
      <c r="K102" s="43">
        <f>IF(J102="","",($C102*'VACSICK EST'!F$50))</f>
        <v>27.840169853476688</v>
      </c>
      <c r="L102" s="43">
        <f>IF(K102="","",($C102*'VACSICK EST'!G$50))</f>
        <v>34.777170178535428</v>
      </c>
      <c r="M102" s="43">
        <f>IF(L102="","",($C102*'VACSICK EST'!H$50))</f>
        <v>39.287504166100902</v>
      </c>
      <c r="N102" s="43">
        <f>IF(M102="","",($C102*'VACSICK EST'!I$50))</f>
        <v>45.468722354577359</v>
      </c>
      <c r="O102" s="43">
        <f>IF(N102="","",($C102*'VACSICK EST'!J$50))</f>
        <v>30.781663395505959</v>
      </c>
      <c r="P102" s="43">
        <f>IF(O102="","",($C102*'VACSICK EST'!K$50))</f>
        <v>27.407636000049372</v>
      </c>
      <c r="Q102" s="43">
        <f>IF(P102="","",($C102*'VACSICK EST'!L$50))</f>
        <v>36.17549880057441</v>
      </c>
      <c r="R102" s="43">
        <f>IF(Q102="","",($C102*'VACSICK EST'!M$50))</f>
        <v>34.683026584867079</v>
      </c>
      <c r="S102" s="43">
        <f>IF(R102="","",($C102*'VACSICK EST'!N$50))</f>
        <v>69.463488497446846</v>
      </c>
    </row>
    <row r="103" spans="1:19" x14ac:dyDescent="0.25">
      <c r="A103" s="2" t="s">
        <v>40</v>
      </c>
      <c r="B103" s="9" t="s">
        <v>95</v>
      </c>
      <c r="C103" s="4">
        <v>80</v>
      </c>
      <c r="E103" s="10" t="str">
        <f t="shared" ref="E103" si="672">IF(B103="","",(IF($B103&lt;&gt;0,"Exempt - Sick Time Hours")))</f>
        <v>Exempt - Sick Time Hours</v>
      </c>
      <c r="F103" s="40">
        <f t="shared" ca="1" si="489"/>
        <v>2018</v>
      </c>
      <c r="G103" s="40" t="str">
        <f t="shared" si="490"/>
        <v>002750</v>
      </c>
      <c r="H103" s="43">
        <f>IF(G103="","",($C103*'VACSICK EST'!C$30))</f>
        <v>10.041259579744965</v>
      </c>
      <c r="I103" s="43">
        <f>IF(H103="","",($C103*'VACSICK EST'!D$30))</f>
        <v>8.6509257190792503</v>
      </c>
      <c r="J103" s="43">
        <f>IF(I103="","",($C103*'VACSICK EST'!E$30))</f>
        <v>7.973265615953097</v>
      </c>
      <c r="K103" s="43">
        <f>IF(J103="","",($C103*'VACSICK EST'!F$30))</f>
        <v>7.0625458756377002</v>
      </c>
      <c r="L103" s="43">
        <f>IF(K103="","",($C103*'VACSICK EST'!G$30))</f>
        <v>5.8563984262091795</v>
      </c>
      <c r="M103" s="43">
        <f>IF(L103="","",($C103*'VACSICK EST'!H$30))</f>
        <v>5.4358698476814844</v>
      </c>
      <c r="N103" s="43">
        <f>IF(M103="","",($C103*'VACSICK EST'!I$30))</f>
        <v>5.8290440086987054</v>
      </c>
      <c r="O103" s="43">
        <f>IF(N103="","",($C103*'VACSICK EST'!J$30))</f>
        <v>6.264891061032265</v>
      </c>
      <c r="P103" s="43">
        <f>IF(O103="","",($C103*'VACSICK EST'!K$30))</f>
        <v>5.7801707827466577</v>
      </c>
      <c r="Q103" s="43">
        <f>IF(P103="","",($C103*'VACSICK EST'!L$30))</f>
        <v>5.7119671017538742</v>
      </c>
      <c r="R103" s="43">
        <f>IF(Q103="","",($C103*'VACSICK EST'!M$30))</f>
        <v>5.3246285498055554</v>
      </c>
      <c r="S103" s="43">
        <f>IF(R103="","",($C103*'VACSICK EST'!N$30))</f>
        <v>6.0690334316572674</v>
      </c>
    </row>
    <row r="104" spans="1:19" x14ac:dyDescent="0.25">
      <c r="A104" s="2" t="s">
        <v>41</v>
      </c>
      <c r="B104" s="9" t="s">
        <v>93</v>
      </c>
      <c r="C104" s="4">
        <v>2</v>
      </c>
      <c r="E104" s="11" t="str">
        <f t="shared" ref="E104" si="673">IF(B104="","",(IF($B104&lt;&gt;0,"Exempt - Headcount")))</f>
        <v>Exempt - Headcount</v>
      </c>
      <c r="F104" s="40">
        <f t="shared" ca="1" si="489"/>
        <v>2018</v>
      </c>
      <c r="G104" s="40" t="str">
        <f t="shared" si="490"/>
        <v>002760</v>
      </c>
      <c r="H104" s="41">
        <f t="shared" ref="H104" si="674">IF(G104="","",(IF($C104=0,0,$C104)))</f>
        <v>2</v>
      </c>
      <c r="I104" s="41">
        <f t="shared" ref="I104" si="675">IF(H104="","",(IF($C104=0,0,$C104)))</f>
        <v>2</v>
      </c>
      <c r="J104" s="41">
        <f t="shared" ref="J104" si="676">IF(I104="","",(IF($C104=0,0,$C104)))</f>
        <v>2</v>
      </c>
      <c r="K104" s="41">
        <f t="shared" ref="K104" si="677">IF(J104="","",(IF($C104=0,0,$C104)))</f>
        <v>2</v>
      </c>
      <c r="L104" s="41">
        <f t="shared" ref="L104" si="678">IF(K104="","",(IF($C104=0,0,$C104)))</f>
        <v>2</v>
      </c>
      <c r="M104" s="41">
        <f t="shared" ref="M104" si="679">IF(L104="","",(IF($C104=0,0,$C104)))</f>
        <v>2</v>
      </c>
      <c r="N104" s="41">
        <f t="shared" ref="N104" si="680">IF(M104="","",(IF($C104=0,0,$C104)))</f>
        <v>2</v>
      </c>
      <c r="O104" s="41">
        <f t="shared" ref="O104" si="681">IF(N104="","",(IF($C104=0,0,$C104)))</f>
        <v>2</v>
      </c>
      <c r="P104" s="41">
        <f t="shared" ref="P104" si="682">IF(O104="","",(IF($C104=0,0,$C104)))</f>
        <v>2</v>
      </c>
      <c r="Q104" s="41">
        <f t="shared" ref="Q104" si="683">IF(P104="","",(IF($C104=0,0,$C104)))</f>
        <v>2</v>
      </c>
      <c r="R104" s="41">
        <f t="shared" ref="R104" si="684">IF(Q104="","",(IF($C104=0,0,$C104)))</f>
        <v>2</v>
      </c>
      <c r="S104" s="41">
        <f t="shared" ref="S104" si="685">IF(R104="","",(IF($C104=0,0,$C104)))</f>
        <v>2</v>
      </c>
    </row>
    <row r="105" spans="1:19" x14ac:dyDescent="0.25">
      <c r="A105" s="2" t="s">
        <v>41</v>
      </c>
      <c r="B105" s="6" t="s">
        <v>92</v>
      </c>
      <c r="C105" s="4">
        <v>48.985577000000006</v>
      </c>
      <c r="E105" s="10" t="str">
        <f t="shared" ref="E105" si="686">IF(B105="","",(IF($B105&lt;&gt;0,"Exempt - Avg Hourly Rate")))</f>
        <v>Exempt - Avg Hourly Rate</v>
      </c>
      <c r="F105" s="40">
        <f t="shared" ca="1" si="489"/>
        <v>2018</v>
      </c>
      <c r="G105" s="40" t="str">
        <f t="shared" si="490"/>
        <v>002760</v>
      </c>
      <c r="H105" s="42">
        <f t="shared" ref="H105" si="687">IF(G105="","",(IF(C105=0,0,C105)*$G$4*$H$4*$I$4*$J$4))</f>
        <v>51.968798639300012</v>
      </c>
      <c r="I105" s="42">
        <f t="shared" ref="I105" si="688">IF(H105="","",(+H105))</f>
        <v>51.968798639300012</v>
      </c>
      <c r="J105" s="42">
        <f t="shared" ref="J105" si="689">IF(I105="","",(+I105*$J$6))</f>
        <v>53.527862598479011</v>
      </c>
      <c r="K105" s="42">
        <f t="shared" ref="K105" si="690">IF(J105="","",+J105)</f>
        <v>53.527862598479011</v>
      </c>
      <c r="L105" s="42">
        <f t="shared" ref="L105" si="691">IF(K105="","",+K105)</f>
        <v>53.527862598479011</v>
      </c>
      <c r="M105" s="42">
        <f t="shared" ref="M105" si="692">IF(L105="","",+L105)</f>
        <v>53.527862598479011</v>
      </c>
      <c r="N105" s="42">
        <f t="shared" ref="N105" si="693">IF(M105="","",+M105)</f>
        <v>53.527862598479011</v>
      </c>
      <c r="O105" s="42">
        <f t="shared" ref="O105" si="694">IF(N105="","",+N105)</f>
        <v>53.527862598479011</v>
      </c>
      <c r="P105" s="42">
        <f t="shared" ref="P105" si="695">IF(O105="","",+O105)</f>
        <v>53.527862598479011</v>
      </c>
      <c r="Q105" s="42">
        <f t="shared" ref="Q105" si="696">IF(P105="","",+P105)</f>
        <v>53.527862598479011</v>
      </c>
      <c r="R105" s="42">
        <f t="shared" ref="R105" si="697">IF(Q105="","",+Q105)</f>
        <v>53.527862598479011</v>
      </c>
      <c r="S105" s="42">
        <f t="shared" ref="S105" si="698">IF(R105="","",+R105)</f>
        <v>53.527862598479011</v>
      </c>
    </row>
    <row r="106" spans="1:19" x14ac:dyDescent="0.25">
      <c r="A106" s="2" t="s">
        <v>41</v>
      </c>
      <c r="B106" s="9" t="s">
        <v>139</v>
      </c>
      <c r="C106" s="4">
        <v>400</v>
      </c>
      <c r="E106" s="10" t="str">
        <f t="shared" ref="E106" si="699">IF(B106="","",(IF($B106&lt;&gt;0,"Exempt - Vacation Hours")))</f>
        <v>Exempt - Vacation Hours</v>
      </c>
      <c r="F106" s="40">
        <f t="shared" ca="1" si="489"/>
        <v>2018</v>
      </c>
      <c r="G106" s="40" t="str">
        <f t="shared" si="490"/>
        <v>002760</v>
      </c>
      <c r="H106" s="43">
        <f>IF(G106="","",($C106*'VACSICK EST'!C$50))</f>
        <v>16.927413149654573</v>
      </c>
      <c r="I106" s="43">
        <f>IF(H106="","",($C106*'VACSICK EST'!D$50))</f>
        <v>18.038373389621988</v>
      </c>
      <c r="J106" s="43">
        <f>IF(I106="","",($C106*'VACSICK EST'!E$50))</f>
        <v>19.149333629589396</v>
      </c>
      <c r="K106" s="43">
        <f>IF(J106="","",($C106*'VACSICK EST'!F$50))</f>
        <v>27.840169853476688</v>
      </c>
      <c r="L106" s="43">
        <f>IF(K106="","",($C106*'VACSICK EST'!G$50))</f>
        <v>34.777170178535428</v>
      </c>
      <c r="M106" s="43">
        <f>IF(L106="","",($C106*'VACSICK EST'!H$50))</f>
        <v>39.287504166100902</v>
      </c>
      <c r="N106" s="43">
        <f>IF(M106="","",($C106*'VACSICK EST'!I$50))</f>
        <v>45.468722354577359</v>
      </c>
      <c r="O106" s="43">
        <f>IF(N106="","",($C106*'VACSICK EST'!J$50))</f>
        <v>30.781663395505959</v>
      </c>
      <c r="P106" s="43">
        <f>IF(O106="","",($C106*'VACSICK EST'!K$50))</f>
        <v>27.407636000049372</v>
      </c>
      <c r="Q106" s="43">
        <f>IF(P106="","",($C106*'VACSICK EST'!L$50))</f>
        <v>36.17549880057441</v>
      </c>
      <c r="R106" s="43">
        <f>IF(Q106="","",($C106*'VACSICK EST'!M$50))</f>
        <v>34.683026584867079</v>
      </c>
      <c r="S106" s="43">
        <f>IF(R106="","",($C106*'VACSICK EST'!N$50))</f>
        <v>69.463488497446846</v>
      </c>
    </row>
    <row r="107" spans="1:19" x14ac:dyDescent="0.25">
      <c r="A107" s="2" t="s">
        <v>41</v>
      </c>
      <c r="B107" s="9" t="s">
        <v>95</v>
      </c>
      <c r="C107" s="4">
        <v>80</v>
      </c>
      <c r="E107" s="10" t="str">
        <f t="shared" ref="E107" si="700">IF(B107="","",(IF($B107&lt;&gt;0,"Exempt - Sick Time Hours")))</f>
        <v>Exempt - Sick Time Hours</v>
      </c>
      <c r="F107" s="40">
        <f t="shared" ca="1" si="489"/>
        <v>2018</v>
      </c>
      <c r="G107" s="40" t="str">
        <f t="shared" si="490"/>
        <v>002760</v>
      </c>
      <c r="H107" s="43">
        <f>IF(G107="","",($C107*'VACSICK EST'!C$30))</f>
        <v>10.041259579744965</v>
      </c>
      <c r="I107" s="43">
        <f>IF(H107="","",($C107*'VACSICK EST'!D$30))</f>
        <v>8.6509257190792503</v>
      </c>
      <c r="J107" s="43">
        <f>IF(I107="","",($C107*'VACSICK EST'!E$30))</f>
        <v>7.973265615953097</v>
      </c>
      <c r="K107" s="43">
        <f>IF(J107="","",($C107*'VACSICK EST'!F$30))</f>
        <v>7.0625458756377002</v>
      </c>
      <c r="L107" s="43">
        <f>IF(K107="","",($C107*'VACSICK EST'!G$30))</f>
        <v>5.8563984262091795</v>
      </c>
      <c r="M107" s="43">
        <f>IF(L107="","",($C107*'VACSICK EST'!H$30))</f>
        <v>5.4358698476814844</v>
      </c>
      <c r="N107" s="43">
        <f>IF(M107="","",($C107*'VACSICK EST'!I$30))</f>
        <v>5.8290440086987054</v>
      </c>
      <c r="O107" s="43">
        <f>IF(N107="","",($C107*'VACSICK EST'!J$30))</f>
        <v>6.264891061032265</v>
      </c>
      <c r="P107" s="43">
        <f>IF(O107="","",($C107*'VACSICK EST'!K$30))</f>
        <v>5.7801707827466577</v>
      </c>
      <c r="Q107" s="43">
        <f>IF(P107="","",($C107*'VACSICK EST'!L$30))</f>
        <v>5.7119671017538742</v>
      </c>
      <c r="R107" s="43">
        <f>IF(Q107="","",($C107*'VACSICK EST'!M$30))</f>
        <v>5.3246285498055554</v>
      </c>
      <c r="S107" s="43">
        <f>IF(R107="","",($C107*'VACSICK EST'!N$30))</f>
        <v>6.0690334316572674</v>
      </c>
    </row>
    <row r="108" spans="1:19" x14ac:dyDescent="0.25">
      <c r="A108" s="2" t="s">
        <v>42</v>
      </c>
      <c r="B108" s="9" t="s">
        <v>93</v>
      </c>
      <c r="C108" s="4">
        <v>13</v>
      </c>
      <c r="E108" s="11" t="str">
        <f t="shared" ref="E108" si="701">IF(B108="","",(IF($B108&lt;&gt;0,"Exempt - Headcount")))</f>
        <v>Exempt - Headcount</v>
      </c>
      <c r="F108" s="40">
        <f t="shared" ca="1" si="489"/>
        <v>2018</v>
      </c>
      <c r="G108" s="40" t="str">
        <f t="shared" si="490"/>
        <v>002770</v>
      </c>
      <c r="H108" s="41">
        <f t="shared" ref="H108" si="702">IF(G108="","",(IF($C108=0,0,$C108)))</f>
        <v>13</v>
      </c>
      <c r="I108" s="41">
        <f t="shared" ref="I108" si="703">IF(H108="","",(IF($C108=0,0,$C108)))</f>
        <v>13</v>
      </c>
      <c r="J108" s="41">
        <f t="shared" ref="J108" si="704">IF(I108="","",(IF($C108=0,0,$C108)))</f>
        <v>13</v>
      </c>
      <c r="K108" s="41">
        <f t="shared" ref="K108" si="705">IF(J108="","",(IF($C108=0,0,$C108)))</f>
        <v>13</v>
      </c>
      <c r="L108" s="41">
        <f t="shared" ref="L108" si="706">IF(K108="","",(IF($C108=0,0,$C108)))</f>
        <v>13</v>
      </c>
      <c r="M108" s="41">
        <f t="shared" ref="M108" si="707">IF(L108="","",(IF($C108=0,0,$C108)))</f>
        <v>13</v>
      </c>
      <c r="N108" s="41">
        <f t="shared" ref="N108" si="708">IF(M108="","",(IF($C108=0,0,$C108)))</f>
        <v>13</v>
      </c>
      <c r="O108" s="41">
        <f t="shared" ref="O108" si="709">IF(N108="","",(IF($C108=0,0,$C108)))</f>
        <v>13</v>
      </c>
      <c r="P108" s="41">
        <f t="shared" ref="P108" si="710">IF(O108="","",(IF($C108=0,0,$C108)))</f>
        <v>13</v>
      </c>
      <c r="Q108" s="41">
        <f t="shared" ref="Q108" si="711">IF(P108="","",(IF($C108=0,0,$C108)))</f>
        <v>13</v>
      </c>
      <c r="R108" s="41">
        <f t="shared" ref="R108" si="712">IF(Q108="","",(IF($C108=0,0,$C108)))</f>
        <v>13</v>
      </c>
      <c r="S108" s="41">
        <f t="shared" ref="S108" si="713">IF(R108="","",(IF($C108=0,0,$C108)))</f>
        <v>13</v>
      </c>
    </row>
    <row r="109" spans="1:19" x14ac:dyDescent="0.25">
      <c r="A109" s="2" t="s">
        <v>42</v>
      </c>
      <c r="B109" s="6" t="s">
        <v>92</v>
      </c>
      <c r="C109" s="4">
        <v>48.042899384615389</v>
      </c>
      <c r="E109" s="10" t="str">
        <f t="shared" ref="E109" si="714">IF(B109="","",(IF($B109&lt;&gt;0,"Exempt - Avg Hourly Rate")))</f>
        <v>Exempt - Avg Hourly Rate</v>
      </c>
      <c r="F109" s="40">
        <f t="shared" ca="1" si="489"/>
        <v>2018</v>
      </c>
      <c r="G109" s="40" t="str">
        <f t="shared" si="490"/>
        <v>002770</v>
      </c>
      <c r="H109" s="42">
        <f t="shared" ref="H109" si="715">IF(G109="","",(IF(C109=0,0,C109)*$G$4*$H$4*$I$4*$J$4))</f>
        <v>50.968711957138467</v>
      </c>
      <c r="I109" s="42">
        <f t="shared" ref="I109" si="716">IF(H109="","",(+H109))</f>
        <v>50.968711957138467</v>
      </c>
      <c r="J109" s="42">
        <f t="shared" ref="J109" si="717">IF(I109="","",(+I109*$J$6))</f>
        <v>52.497773315852619</v>
      </c>
      <c r="K109" s="42">
        <f t="shared" ref="K109" si="718">IF(J109="","",+J109)</f>
        <v>52.497773315852619</v>
      </c>
      <c r="L109" s="42">
        <f t="shared" ref="L109" si="719">IF(K109="","",+K109)</f>
        <v>52.497773315852619</v>
      </c>
      <c r="M109" s="42">
        <f t="shared" ref="M109" si="720">IF(L109="","",+L109)</f>
        <v>52.497773315852619</v>
      </c>
      <c r="N109" s="42">
        <f t="shared" ref="N109" si="721">IF(M109="","",+M109)</f>
        <v>52.497773315852619</v>
      </c>
      <c r="O109" s="42">
        <f t="shared" ref="O109" si="722">IF(N109="","",+N109)</f>
        <v>52.497773315852619</v>
      </c>
      <c r="P109" s="42">
        <f t="shared" ref="P109" si="723">IF(O109="","",+O109)</f>
        <v>52.497773315852619</v>
      </c>
      <c r="Q109" s="42">
        <f t="shared" ref="Q109" si="724">IF(P109="","",+P109)</f>
        <v>52.497773315852619</v>
      </c>
      <c r="R109" s="42">
        <f t="shared" ref="R109" si="725">IF(Q109="","",+Q109)</f>
        <v>52.497773315852619</v>
      </c>
      <c r="S109" s="42">
        <f t="shared" ref="S109" si="726">IF(R109="","",+R109)</f>
        <v>52.497773315852619</v>
      </c>
    </row>
    <row r="110" spans="1:19" x14ac:dyDescent="0.25">
      <c r="A110" s="2" t="s">
        <v>42</v>
      </c>
      <c r="B110" s="9" t="s">
        <v>139</v>
      </c>
      <c r="C110" s="4">
        <v>2040</v>
      </c>
      <c r="E110" s="10" t="str">
        <f t="shared" ref="E110" si="727">IF(B110="","",(IF($B110&lt;&gt;0,"Exempt - Vacation Hours")))</f>
        <v>Exempt - Vacation Hours</v>
      </c>
      <c r="F110" s="40">
        <f t="shared" ca="1" si="489"/>
        <v>2018</v>
      </c>
      <c r="G110" s="40" t="str">
        <f t="shared" si="490"/>
        <v>002770</v>
      </c>
      <c r="H110" s="43">
        <f>IF(G110="","",($C110*'VACSICK EST'!C$50))</f>
        <v>86.329807063238334</v>
      </c>
      <c r="I110" s="43">
        <f>IF(H110="","",($C110*'VACSICK EST'!D$50))</f>
        <v>91.99570428707213</v>
      </c>
      <c r="J110" s="43">
        <f>IF(I110="","",($C110*'VACSICK EST'!E$50))</f>
        <v>97.661601510905925</v>
      </c>
      <c r="K110" s="43">
        <f>IF(J110="","",($C110*'VACSICK EST'!F$50))</f>
        <v>141.98486625273111</v>
      </c>
      <c r="L110" s="43">
        <f>IF(K110="","",($C110*'VACSICK EST'!G$50))</f>
        <v>177.36356791053069</v>
      </c>
      <c r="M110" s="43">
        <f>IF(L110="","",($C110*'VACSICK EST'!H$50))</f>
        <v>200.36627124711458</v>
      </c>
      <c r="N110" s="43">
        <f>IF(M110="","",($C110*'VACSICK EST'!I$50))</f>
        <v>231.89048400834454</v>
      </c>
      <c r="O110" s="43">
        <f>IF(N110="","",($C110*'VACSICK EST'!J$50))</f>
        <v>156.9864833170804</v>
      </c>
      <c r="P110" s="43">
        <f>IF(O110="","",($C110*'VACSICK EST'!K$50))</f>
        <v>139.77894360025181</v>
      </c>
      <c r="Q110" s="43">
        <f>IF(P110="","",($C110*'VACSICK EST'!L$50))</f>
        <v>184.49504388292948</v>
      </c>
      <c r="R110" s="43">
        <f>IF(Q110="","",($C110*'VACSICK EST'!M$50))</f>
        <v>176.8834355828221</v>
      </c>
      <c r="S110" s="43">
        <f>IF(R110="","",($C110*'VACSICK EST'!N$50))</f>
        <v>354.2637913369789</v>
      </c>
    </row>
    <row r="111" spans="1:19" x14ac:dyDescent="0.25">
      <c r="A111" s="2" t="s">
        <v>42</v>
      </c>
      <c r="B111" s="9" t="s">
        <v>95</v>
      </c>
      <c r="C111" s="4">
        <v>520</v>
      </c>
      <c r="E111" s="10" t="str">
        <f t="shared" ref="E111" si="728">IF(B111="","",(IF($B111&lt;&gt;0,"Exempt - Sick Time Hours")))</f>
        <v>Exempt - Sick Time Hours</v>
      </c>
      <c r="F111" s="40">
        <f t="shared" ca="1" si="489"/>
        <v>2018</v>
      </c>
      <c r="G111" s="40" t="str">
        <f t="shared" si="490"/>
        <v>002770</v>
      </c>
      <c r="H111" s="43">
        <f>IF(G111="","",($C111*'VACSICK EST'!C$30))</f>
        <v>65.268187268342274</v>
      </c>
      <c r="I111" s="43">
        <f>IF(H111="","",($C111*'VACSICK EST'!D$30))</f>
        <v>56.231017174015122</v>
      </c>
      <c r="J111" s="43">
        <f>IF(I111="","",($C111*'VACSICK EST'!E$30))</f>
        <v>51.826226503695132</v>
      </c>
      <c r="K111" s="43">
        <f>IF(J111="","",($C111*'VACSICK EST'!F$30))</f>
        <v>45.906548191645051</v>
      </c>
      <c r="L111" s="43">
        <f>IF(K111="","",($C111*'VACSICK EST'!G$30))</f>
        <v>38.06658977035967</v>
      </c>
      <c r="M111" s="43">
        <f>IF(L111="","",($C111*'VACSICK EST'!H$30))</f>
        <v>35.33315400992965</v>
      </c>
      <c r="N111" s="43">
        <f>IF(M111="","",($C111*'VACSICK EST'!I$30))</f>
        <v>37.888786056541583</v>
      </c>
      <c r="O111" s="43">
        <f>IF(N111="","",($C111*'VACSICK EST'!J$30))</f>
        <v>40.721791896709725</v>
      </c>
      <c r="P111" s="43">
        <f>IF(O111="","",($C111*'VACSICK EST'!K$30))</f>
        <v>37.57111008785327</v>
      </c>
      <c r="Q111" s="43">
        <f>IF(P111="","",($C111*'VACSICK EST'!L$30))</f>
        <v>37.127786161400181</v>
      </c>
      <c r="R111" s="43">
        <f>IF(Q111="","",($C111*'VACSICK EST'!M$30))</f>
        <v>34.610085573736114</v>
      </c>
      <c r="S111" s="43">
        <f>IF(R111="","",($C111*'VACSICK EST'!N$30))</f>
        <v>39.448717305772234</v>
      </c>
    </row>
    <row r="112" spans="1:19" x14ac:dyDescent="0.25">
      <c r="A112" s="2" t="s">
        <v>43</v>
      </c>
      <c r="B112" s="9" t="s">
        <v>93</v>
      </c>
      <c r="C112" s="4">
        <v>4</v>
      </c>
      <c r="E112" s="11" t="str">
        <f t="shared" ref="E112" si="729">IF(B112="","",(IF($B112&lt;&gt;0,"Exempt - Headcount")))</f>
        <v>Exempt - Headcount</v>
      </c>
      <c r="F112" s="40">
        <f t="shared" ca="1" si="489"/>
        <v>2018</v>
      </c>
      <c r="G112" s="40" t="str">
        <f t="shared" si="490"/>
        <v>002780</v>
      </c>
      <c r="H112" s="41">
        <f t="shared" ref="H112" si="730">IF(G112="","",(IF($C112=0,0,$C112)))</f>
        <v>4</v>
      </c>
      <c r="I112" s="41">
        <f t="shared" ref="I112" si="731">IF(H112="","",(IF($C112=0,0,$C112)))</f>
        <v>4</v>
      </c>
      <c r="J112" s="41">
        <f t="shared" ref="J112" si="732">IF(I112="","",(IF($C112=0,0,$C112)))</f>
        <v>4</v>
      </c>
      <c r="K112" s="41">
        <f t="shared" ref="K112" si="733">IF(J112="","",(IF($C112=0,0,$C112)))</f>
        <v>4</v>
      </c>
      <c r="L112" s="41">
        <f t="shared" ref="L112" si="734">IF(K112="","",(IF($C112=0,0,$C112)))</f>
        <v>4</v>
      </c>
      <c r="M112" s="41">
        <f t="shared" ref="M112" si="735">IF(L112="","",(IF($C112=0,0,$C112)))</f>
        <v>4</v>
      </c>
      <c r="N112" s="41">
        <f t="shared" ref="N112" si="736">IF(M112="","",(IF($C112=0,0,$C112)))</f>
        <v>4</v>
      </c>
      <c r="O112" s="41">
        <f t="shared" ref="O112" si="737">IF(N112="","",(IF($C112=0,0,$C112)))</f>
        <v>4</v>
      </c>
      <c r="P112" s="41">
        <f t="shared" ref="P112" si="738">IF(O112="","",(IF($C112=0,0,$C112)))</f>
        <v>4</v>
      </c>
      <c r="Q112" s="41">
        <f t="shared" ref="Q112" si="739">IF(P112="","",(IF($C112=0,0,$C112)))</f>
        <v>4</v>
      </c>
      <c r="R112" s="41">
        <f t="shared" ref="R112" si="740">IF(Q112="","",(IF($C112=0,0,$C112)))</f>
        <v>4</v>
      </c>
      <c r="S112" s="41">
        <f t="shared" ref="S112" si="741">IF(R112="","",(IF($C112=0,0,$C112)))</f>
        <v>4</v>
      </c>
    </row>
    <row r="113" spans="1:19" x14ac:dyDescent="0.25">
      <c r="A113" s="2" t="s">
        <v>43</v>
      </c>
      <c r="B113" s="6" t="s">
        <v>92</v>
      </c>
      <c r="C113" s="4">
        <v>45.330528999999999</v>
      </c>
      <c r="E113" s="10" t="str">
        <f t="shared" ref="E113" si="742">IF(B113="","",(IF($B113&lt;&gt;0,"Exempt - Avg Hourly Rate")))</f>
        <v>Exempt - Avg Hourly Rate</v>
      </c>
      <c r="F113" s="40">
        <f t="shared" ca="1" si="489"/>
        <v>2018</v>
      </c>
      <c r="G113" s="40" t="str">
        <f t="shared" si="490"/>
        <v>002780</v>
      </c>
      <c r="H113" s="42">
        <f t="shared" ref="H113" si="743">IF(G113="","",(IF(C113=0,0,C113)*$G$4*$H$4*$I$4*$J$4))</f>
        <v>48.091158216099998</v>
      </c>
      <c r="I113" s="42">
        <f t="shared" ref="I113" si="744">IF(H113="","",(+H113))</f>
        <v>48.091158216099998</v>
      </c>
      <c r="J113" s="42">
        <f t="shared" ref="J113" si="745">IF(I113="","",(+I113*$J$6))</f>
        <v>49.533892962582996</v>
      </c>
      <c r="K113" s="42">
        <f t="shared" ref="K113" si="746">IF(J113="","",+J113)</f>
        <v>49.533892962582996</v>
      </c>
      <c r="L113" s="42">
        <f t="shared" ref="L113" si="747">IF(K113="","",+K113)</f>
        <v>49.533892962582996</v>
      </c>
      <c r="M113" s="42">
        <f t="shared" ref="M113" si="748">IF(L113="","",+L113)</f>
        <v>49.533892962582996</v>
      </c>
      <c r="N113" s="42">
        <f t="shared" ref="N113" si="749">IF(M113="","",+M113)</f>
        <v>49.533892962582996</v>
      </c>
      <c r="O113" s="42">
        <f t="shared" ref="O113" si="750">IF(N113="","",+N113)</f>
        <v>49.533892962582996</v>
      </c>
      <c r="P113" s="42">
        <f t="shared" ref="P113" si="751">IF(O113="","",+O113)</f>
        <v>49.533892962582996</v>
      </c>
      <c r="Q113" s="42">
        <f t="shared" ref="Q113" si="752">IF(P113="","",+P113)</f>
        <v>49.533892962582996</v>
      </c>
      <c r="R113" s="42">
        <f t="shared" ref="R113" si="753">IF(Q113="","",+Q113)</f>
        <v>49.533892962582996</v>
      </c>
      <c r="S113" s="42">
        <f t="shared" ref="S113" si="754">IF(R113="","",+R113)</f>
        <v>49.533892962582996</v>
      </c>
    </row>
    <row r="114" spans="1:19" x14ac:dyDescent="0.25">
      <c r="A114" s="2" t="s">
        <v>43</v>
      </c>
      <c r="B114" s="9" t="s">
        <v>139</v>
      </c>
      <c r="C114" s="4">
        <v>640</v>
      </c>
      <c r="E114" s="10" t="str">
        <f t="shared" ref="E114" si="755">IF(B114="","",(IF($B114&lt;&gt;0,"Exempt - Vacation Hours")))</f>
        <v>Exempt - Vacation Hours</v>
      </c>
      <c r="F114" s="40">
        <f t="shared" ca="1" si="489"/>
        <v>2018</v>
      </c>
      <c r="G114" s="40" t="str">
        <f t="shared" si="490"/>
        <v>002780</v>
      </c>
      <c r="H114" s="43">
        <f>IF(G114="","",($C114*'VACSICK EST'!C$50))</f>
        <v>27.083861039447321</v>
      </c>
      <c r="I114" s="43">
        <f>IF(H114="","",($C114*'VACSICK EST'!D$50))</f>
        <v>28.861397423395179</v>
      </c>
      <c r="J114" s="43">
        <f>IF(I114="","",($C114*'VACSICK EST'!E$50))</f>
        <v>30.638933807343033</v>
      </c>
      <c r="K114" s="43">
        <f>IF(J114="","",($C114*'VACSICK EST'!F$50))</f>
        <v>44.544271765562698</v>
      </c>
      <c r="L114" s="43">
        <f>IF(K114="","",($C114*'VACSICK EST'!G$50))</f>
        <v>55.643472285656685</v>
      </c>
      <c r="M114" s="43">
        <f>IF(L114="","",($C114*'VACSICK EST'!H$50))</f>
        <v>62.860006665761439</v>
      </c>
      <c r="N114" s="43">
        <f>IF(M114="","",($C114*'VACSICK EST'!I$50))</f>
        <v>72.749955767323783</v>
      </c>
      <c r="O114" s="43">
        <f>IF(N114="","",($C114*'VACSICK EST'!J$50))</f>
        <v>49.250661432809537</v>
      </c>
      <c r="P114" s="43">
        <f>IF(O114="","",($C114*'VACSICK EST'!K$50))</f>
        <v>43.852217600079001</v>
      </c>
      <c r="Q114" s="43">
        <f>IF(P114="","",($C114*'VACSICK EST'!L$50))</f>
        <v>57.88079808091905</v>
      </c>
      <c r="R114" s="43">
        <f>IF(Q114="","",($C114*'VACSICK EST'!M$50))</f>
        <v>55.492842535787325</v>
      </c>
      <c r="S114" s="43">
        <f>IF(R114="","",($C114*'VACSICK EST'!N$50))</f>
        <v>111.14158159591496</v>
      </c>
    </row>
    <row r="115" spans="1:19" x14ac:dyDescent="0.25">
      <c r="A115" s="2" t="s">
        <v>43</v>
      </c>
      <c r="B115" s="9" t="s">
        <v>95</v>
      </c>
      <c r="C115" s="4">
        <v>160</v>
      </c>
      <c r="E115" s="10" t="str">
        <f t="shared" ref="E115" si="756">IF(B115="","",(IF($B115&lt;&gt;0,"Exempt - Sick Time Hours")))</f>
        <v>Exempt - Sick Time Hours</v>
      </c>
      <c r="F115" s="40">
        <f t="shared" ca="1" si="489"/>
        <v>2018</v>
      </c>
      <c r="G115" s="40" t="str">
        <f t="shared" si="490"/>
        <v>002780</v>
      </c>
      <c r="H115" s="43">
        <f>IF(G115="","",($C115*'VACSICK EST'!C$30))</f>
        <v>20.08251915948993</v>
      </c>
      <c r="I115" s="43">
        <f>IF(H115="","",($C115*'VACSICK EST'!D$30))</f>
        <v>17.301851438158501</v>
      </c>
      <c r="J115" s="43">
        <f>IF(I115="","",($C115*'VACSICK EST'!E$30))</f>
        <v>15.946531231906194</v>
      </c>
      <c r="K115" s="43">
        <f>IF(J115="","",($C115*'VACSICK EST'!F$30))</f>
        <v>14.1250917512754</v>
      </c>
      <c r="L115" s="43">
        <f>IF(K115="","",($C115*'VACSICK EST'!G$30))</f>
        <v>11.712796852418359</v>
      </c>
      <c r="M115" s="43">
        <f>IF(L115="","",($C115*'VACSICK EST'!H$30))</f>
        <v>10.871739695362969</v>
      </c>
      <c r="N115" s="43">
        <f>IF(M115="","",($C115*'VACSICK EST'!I$30))</f>
        <v>11.658088017397411</v>
      </c>
      <c r="O115" s="43">
        <f>IF(N115="","",($C115*'VACSICK EST'!J$30))</f>
        <v>12.52978212206453</v>
      </c>
      <c r="P115" s="43">
        <f>IF(O115="","",($C115*'VACSICK EST'!K$30))</f>
        <v>11.560341565493315</v>
      </c>
      <c r="Q115" s="43">
        <f>IF(P115="","",($C115*'VACSICK EST'!L$30))</f>
        <v>11.423934203507748</v>
      </c>
      <c r="R115" s="43">
        <f>IF(Q115="","",($C115*'VACSICK EST'!M$30))</f>
        <v>10.649257099611111</v>
      </c>
      <c r="S115" s="43">
        <f>IF(R115="","",($C115*'VACSICK EST'!N$30))</f>
        <v>12.138066863314535</v>
      </c>
    </row>
    <row r="116" spans="1:19" x14ac:dyDescent="0.25">
      <c r="A116" s="2" t="s">
        <v>44</v>
      </c>
      <c r="B116" s="9" t="s">
        <v>93</v>
      </c>
      <c r="C116" s="4">
        <v>6</v>
      </c>
      <c r="E116" s="11" t="str">
        <f t="shared" ref="E116" si="757">IF(B116="","",(IF($B116&lt;&gt;0,"Exempt - Headcount")))</f>
        <v>Exempt - Headcount</v>
      </c>
      <c r="F116" s="40">
        <f t="shared" ca="1" si="489"/>
        <v>2018</v>
      </c>
      <c r="G116" s="40" t="str">
        <f t="shared" si="490"/>
        <v>002790</v>
      </c>
      <c r="H116" s="41">
        <f t="shared" ref="H116" si="758">IF(G116="","",(IF($C116=0,0,$C116)))</f>
        <v>6</v>
      </c>
      <c r="I116" s="41">
        <f t="shared" ref="I116" si="759">IF(H116="","",(IF($C116=0,0,$C116)))</f>
        <v>6</v>
      </c>
      <c r="J116" s="41">
        <f t="shared" ref="J116" si="760">IF(I116="","",(IF($C116=0,0,$C116)))</f>
        <v>6</v>
      </c>
      <c r="K116" s="41">
        <f t="shared" ref="K116" si="761">IF(J116="","",(IF($C116=0,0,$C116)))</f>
        <v>6</v>
      </c>
      <c r="L116" s="41">
        <f t="shared" ref="L116" si="762">IF(K116="","",(IF($C116=0,0,$C116)))</f>
        <v>6</v>
      </c>
      <c r="M116" s="41">
        <f t="shared" ref="M116" si="763">IF(L116="","",(IF($C116=0,0,$C116)))</f>
        <v>6</v>
      </c>
      <c r="N116" s="41">
        <f t="shared" ref="N116" si="764">IF(M116="","",(IF($C116=0,0,$C116)))</f>
        <v>6</v>
      </c>
      <c r="O116" s="41">
        <f t="shared" ref="O116" si="765">IF(N116="","",(IF($C116=0,0,$C116)))</f>
        <v>6</v>
      </c>
      <c r="P116" s="41">
        <f t="shared" ref="P116" si="766">IF(O116="","",(IF($C116=0,0,$C116)))</f>
        <v>6</v>
      </c>
      <c r="Q116" s="41">
        <f t="shared" ref="Q116" si="767">IF(P116="","",(IF($C116=0,0,$C116)))</f>
        <v>6</v>
      </c>
      <c r="R116" s="41">
        <f t="shared" ref="R116" si="768">IF(Q116="","",(IF($C116=0,0,$C116)))</f>
        <v>6</v>
      </c>
      <c r="S116" s="41">
        <f t="shared" ref="S116" si="769">IF(R116="","",(IF($C116=0,0,$C116)))</f>
        <v>6</v>
      </c>
    </row>
    <row r="117" spans="1:19" x14ac:dyDescent="0.25">
      <c r="A117" s="2" t="s">
        <v>44</v>
      </c>
      <c r="B117" s="6" t="s">
        <v>92</v>
      </c>
      <c r="C117" s="4">
        <v>45.784454833333335</v>
      </c>
      <c r="E117" s="10" t="str">
        <f t="shared" ref="E117" si="770">IF(B117="","",(IF($B117&lt;&gt;0,"Exempt - Avg Hourly Rate")))</f>
        <v>Exempt - Avg Hourly Rate</v>
      </c>
      <c r="F117" s="40">
        <f t="shared" ca="1" si="489"/>
        <v>2018</v>
      </c>
      <c r="G117" s="40" t="str">
        <f t="shared" si="490"/>
        <v>002790</v>
      </c>
      <c r="H117" s="42">
        <f t="shared" ref="H117" si="771">IF(G117="","",(IF(C117=0,0,C117)*$G$4*$H$4*$I$4*$J$4))</f>
        <v>48.572728132683338</v>
      </c>
      <c r="I117" s="42">
        <f t="shared" ref="I117" si="772">IF(H117="","",(+H117))</f>
        <v>48.572728132683338</v>
      </c>
      <c r="J117" s="42">
        <f t="shared" ref="J117" si="773">IF(I117="","",(+I117*$J$6))</f>
        <v>50.029909976663838</v>
      </c>
      <c r="K117" s="42">
        <f t="shared" ref="K117" si="774">IF(J117="","",+J117)</f>
        <v>50.029909976663838</v>
      </c>
      <c r="L117" s="42">
        <f t="shared" ref="L117" si="775">IF(K117="","",+K117)</f>
        <v>50.029909976663838</v>
      </c>
      <c r="M117" s="42">
        <f t="shared" ref="M117" si="776">IF(L117="","",+L117)</f>
        <v>50.029909976663838</v>
      </c>
      <c r="N117" s="42">
        <f t="shared" ref="N117" si="777">IF(M117="","",+M117)</f>
        <v>50.029909976663838</v>
      </c>
      <c r="O117" s="42">
        <f t="shared" ref="O117" si="778">IF(N117="","",+N117)</f>
        <v>50.029909976663838</v>
      </c>
      <c r="P117" s="42">
        <f t="shared" ref="P117" si="779">IF(O117="","",+O117)</f>
        <v>50.029909976663838</v>
      </c>
      <c r="Q117" s="42">
        <f t="shared" ref="Q117" si="780">IF(P117="","",+P117)</f>
        <v>50.029909976663838</v>
      </c>
      <c r="R117" s="42">
        <f t="shared" ref="R117" si="781">IF(Q117="","",+Q117)</f>
        <v>50.029909976663838</v>
      </c>
      <c r="S117" s="42">
        <f t="shared" ref="S117" si="782">IF(R117="","",+R117)</f>
        <v>50.029909976663838</v>
      </c>
    </row>
    <row r="118" spans="1:19" x14ac:dyDescent="0.25">
      <c r="A118" s="2" t="s">
        <v>44</v>
      </c>
      <c r="B118" s="9" t="s">
        <v>139</v>
      </c>
      <c r="C118" s="4">
        <v>840</v>
      </c>
      <c r="E118" s="10" t="str">
        <f t="shared" ref="E118" si="783">IF(B118="","",(IF($B118&lt;&gt;0,"Exempt - Vacation Hours")))</f>
        <v>Exempt - Vacation Hours</v>
      </c>
      <c r="F118" s="40">
        <f t="shared" ca="1" si="489"/>
        <v>2018</v>
      </c>
      <c r="G118" s="40" t="str">
        <f t="shared" si="490"/>
        <v>002790</v>
      </c>
      <c r="H118" s="43">
        <f>IF(G118="","",($C118*'VACSICK EST'!C$50))</f>
        <v>35.547567614274605</v>
      </c>
      <c r="I118" s="43">
        <f>IF(H118="","",($C118*'VACSICK EST'!D$50))</f>
        <v>37.880584118206173</v>
      </c>
      <c r="J118" s="43">
        <f>IF(I118="","",($C118*'VACSICK EST'!E$50))</f>
        <v>40.213600622137733</v>
      </c>
      <c r="K118" s="43">
        <f>IF(J118="","",($C118*'VACSICK EST'!F$50))</f>
        <v>58.464356692301045</v>
      </c>
      <c r="L118" s="43">
        <f>IF(K118="","",($C118*'VACSICK EST'!G$50))</f>
        <v>73.032057374924392</v>
      </c>
      <c r="M118" s="43">
        <f>IF(L118="","",($C118*'VACSICK EST'!H$50))</f>
        <v>82.50375874881189</v>
      </c>
      <c r="N118" s="43">
        <f>IF(M118="","",($C118*'VACSICK EST'!I$50))</f>
        <v>95.484316944612459</v>
      </c>
      <c r="O118" s="43">
        <f>IF(N118="","",($C118*'VACSICK EST'!J$50))</f>
        <v>64.641493130562509</v>
      </c>
      <c r="P118" s="43">
        <f>IF(O118="","",($C118*'VACSICK EST'!K$50))</f>
        <v>57.556035600103684</v>
      </c>
      <c r="Q118" s="43">
        <f>IF(P118="","",($C118*'VACSICK EST'!L$50))</f>
        <v>75.968547481206258</v>
      </c>
      <c r="R118" s="43">
        <f>IF(Q118="","",($C118*'VACSICK EST'!M$50))</f>
        <v>72.834355828220865</v>
      </c>
      <c r="S118" s="43">
        <f>IF(R118="","",($C118*'VACSICK EST'!N$50))</f>
        <v>145.87332584463837</v>
      </c>
    </row>
    <row r="119" spans="1:19" x14ac:dyDescent="0.25">
      <c r="A119" s="2" t="s">
        <v>44</v>
      </c>
      <c r="B119" s="9" t="s">
        <v>95</v>
      </c>
      <c r="C119" s="4">
        <v>240</v>
      </c>
      <c r="E119" s="10" t="str">
        <f t="shared" ref="E119" si="784">IF(B119="","",(IF($B119&lt;&gt;0,"Exempt - Sick Time Hours")))</f>
        <v>Exempt - Sick Time Hours</v>
      </c>
      <c r="F119" s="40">
        <f t="shared" ca="1" si="489"/>
        <v>2018</v>
      </c>
      <c r="G119" s="40" t="str">
        <f t="shared" si="490"/>
        <v>002790</v>
      </c>
      <c r="H119" s="43">
        <f>IF(G119="","",($C119*'VACSICK EST'!C$30))</f>
        <v>30.123778739234897</v>
      </c>
      <c r="I119" s="43">
        <f>IF(H119="","",($C119*'VACSICK EST'!D$30))</f>
        <v>25.952777157237751</v>
      </c>
      <c r="J119" s="43">
        <f>IF(I119="","",($C119*'VACSICK EST'!E$30))</f>
        <v>23.919796847859292</v>
      </c>
      <c r="K119" s="43">
        <f>IF(J119="","",($C119*'VACSICK EST'!F$30))</f>
        <v>21.187637626913101</v>
      </c>
      <c r="L119" s="43">
        <f>IF(K119="","",($C119*'VACSICK EST'!G$30))</f>
        <v>17.569195278627539</v>
      </c>
      <c r="M119" s="43">
        <f>IF(L119="","",($C119*'VACSICK EST'!H$30))</f>
        <v>16.307609543044453</v>
      </c>
      <c r="N119" s="43">
        <f>IF(M119="","",($C119*'VACSICK EST'!I$30))</f>
        <v>17.487132026096116</v>
      </c>
      <c r="O119" s="43">
        <f>IF(N119="","",($C119*'VACSICK EST'!J$30))</f>
        <v>18.794673183096794</v>
      </c>
      <c r="P119" s="43">
        <f>IF(O119="","",($C119*'VACSICK EST'!K$30))</f>
        <v>17.340512348239972</v>
      </c>
      <c r="Q119" s="43">
        <f>IF(P119="","",($C119*'VACSICK EST'!L$30))</f>
        <v>17.135901305261623</v>
      </c>
      <c r="R119" s="43">
        <f>IF(Q119="","",($C119*'VACSICK EST'!M$30))</f>
        <v>15.973885649416667</v>
      </c>
      <c r="S119" s="43">
        <f>IF(R119="","",($C119*'VACSICK EST'!N$30))</f>
        <v>18.207100294971802</v>
      </c>
    </row>
    <row r="120" spans="1:19" x14ac:dyDescent="0.25">
      <c r="A120" s="2" t="s">
        <v>45</v>
      </c>
      <c r="B120" s="9" t="s">
        <v>93</v>
      </c>
      <c r="C120" s="4">
        <v>5</v>
      </c>
      <c r="E120" s="11" t="str">
        <f t="shared" ref="E120" si="785">IF(B120="","",(IF($B120&lt;&gt;0,"Exempt - Headcount")))</f>
        <v>Exempt - Headcount</v>
      </c>
      <c r="F120" s="40">
        <f t="shared" ca="1" si="489"/>
        <v>2018</v>
      </c>
      <c r="G120" s="40" t="str">
        <f t="shared" si="490"/>
        <v>002820</v>
      </c>
      <c r="H120" s="41">
        <f t="shared" ref="H120" si="786">IF(G120="","",(IF($C120=0,0,$C120)))</f>
        <v>5</v>
      </c>
      <c r="I120" s="41">
        <f t="shared" ref="I120" si="787">IF(H120="","",(IF($C120=0,0,$C120)))</f>
        <v>5</v>
      </c>
      <c r="J120" s="41">
        <f t="shared" ref="J120" si="788">IF(I120="","",(IF($C120=0,0,$C120)))</f>
        <v>5</v>
      </c>
      <c r="K120" s="41">
        <f t="shared" ref="K120" si="789">IF(J120="","",(IF($C120=0,0,$C120)))</f>
        <v>5</v>
      </c>
      <c r="L120" s="41">
        <f t="shared" ref="L120" si="790">IF(K120="","",(IF($C120=0,0,$C120)))</f>
        <v>5</v>
      </c>
      <c r="M120" s="41">
        <f t="shared" ref="M120" si="791">IF(L120="","",(IF($C120=0,0,$C120)))</f>
        <v>5</v>
      </c>
      <c r="N120" s="41">
        <f t="shared" ref="N120" si="792">IF(M120="","",(IF($C120=0,0,$C120)))</f>
        <v>5</v>
      </c>
      <c r="O120" s="41">
        <f t="shared" ref="O120" si="793">IF(N120="","",(IF($C120=0,0,$C120)))</f>
        <v>5</v>
      </c>
      <c r="P120" s="41">
        <f t="shared" ref="P120" si="794">IF(O120="","",(IF($C120=0,0,$C120)))</f>
        <v>5</v>
      </c>
      <c r="Q120" s="41">
        <f t="shared" ref="Q120" si="795">IF(P120="","",(IF($C120=0,0,$C120)))</f>
        <v>5</v>
      </c>
      <c r="R120" s="41">
        <f t="shared" ref="R120" si="796">IF(Q120="","",(IF($C120=0,0,$C120)))</f>
        <v>5</v>
      </c>
      <c r="S120" s="41">
        <f t="shared" ref="S120" si="797">IF(R120="","",(IF($C120=0,0,$C120)))</f>
        <v>5</v>
      </c>
    </row>
    <row r="121" spans="1:19" x14ac:dyDescent="0.25">
      <c r="A121" s="2" t="s">
        <v>45</v>
      </c>
      <c r="B121" s="6" t="s">
        <v>92</v>
      </c>
      <c r="C121" s="4">
        <v>47.683653800000002</v>
      </c>
      <c r="E121" s="10" t="str">
        <f t="shared" ref="E121" si="798">IF(B121="","",(IF($B121&lt;&gt;0,"Exempt - Avg Hourly Rate")))</f>
        <v>Exempt - Avg Hourly Rate</v>
      </c>
      <c r="F121" s="40">
        <f t="shared" ca="1" si="489"/>
        <v>2018</v>
      </c>
      <c r="G121" s="40" t="str">
        <f t="shared" si="490"/>
        <v>002820</v>
      </c>
      <c r="H121" s="42">
        <f t="shared" ref="H121" si="799">IF(G121="","",(IF(C121=0,0,C121)*$G$4*$H$4*$I$4*$J$4))</f>
        <v>50.587588316420003</v>
      </c>
      <c r="I121" s="42">
        <f t="shared" ref="I121" si="800">IF(H121="","",(+H121))</f>
        <v>50.587588316420003</v>
      </c>
      <c r="J121" s="42">
        <f t="shared" ref="J121" si="801">IF(I121="","",(+I121*$J$6))</f>
        <v>52.105215965912606</v>
      </c>
      <c r="K121" s="42">
        <f t="shared" ref="K121" si="802">IF(J121="","",+J121)</f>
        <v>52.105215965912606</v>
      </c>
      <c r="L121" s="42">
        <f t="shared" ref="L121" si="803">IF(K121="","",+K121)</f>
        <v>52.105215965912606</v>
      </c>
      <c r="M121" s="42">
        <f t="shared" ref="M121" si="804">IF(L121="","",+L121)</f>
        <v>52.105215965912606</v>
      </c>
      <c r="N121" s="42">
        <f t="shared" ref="N121" si="805">IF(M121="","",+M121)</f>
        <v>52.105215965912606</v>
      </c>
      <c r="O121" s="42">
        <f t="shared" ref="O121" si="806">IF(N121="","",+N121)</f>
        <v>52.105215965912606</v>
      </c>
      <c r="P121" s="42">
        <f t="shared" ref="P121" si="807">IF(O121="","",+O121)</f>
        <v>52.105215965912606</v>
      </c>
      <c r="Q121" s="42">
        <f t="shared" ref="Q121" si="808">IF(P121="","",+P121)</f>
        <v>52.105215965912606</v>
      </c>
      <c r="R121" s="42">
        <f t="shared" ref="R121" si="809">IF(Q121="","",+Q121)</f>
        <v>52.105215965912606</v>
      </c>
      <c r="S121" s="42">
        <f t="shared" ref="S121" si="810">IF(R121="","",+R121)</f>
        <v>52.105215965912606</v>
      </c>
    </row>
    <row r="122" spans="1:19" x14ac:dyDescent="0.25">
      <c r="A122" s="2" t="s">
        <v>45</v>
      </c>
      <c r="B122" s="9" t="s">
        <v>139</v>
      </c>
      <c r="C122" s="4">
        <v>1000</v>
      </c>
      <c r="E122" s="10" t="str">
        <f t="shared" ref="E122" si="811">IF(B122="","",(IF($B122&lt;&gt;0,"Exempt - Vacation Hours")))</f>
        <v>Exempt - Vacation Hours</v>
      </c>
      <c r="F122" s="40">
        <f t="shared" ca="1" si="489"/>
        <v>2018</v>
      </c>
      <c r="G122" s="40" t="str">
        <f t="shared" si="490"/>
        <v>002820</v>
      </c>
      <c r="H122" s="43">
        <f>IF(G122="","",($C122*'VACSICK EST'!C$50))</f>
        <v>42.318532874136437</v>
      </c>
      <c r="I122" s="43">
        <f>IF(H122="","",($C122*'VACSICK EST'!D$50))</f>
        <v>45.095933474054966</v>
      </c>
      <c r="J122" s="43">
        <f>IF(I122="","",($C122*'VACSICK EST'!E$50))</f>
        <v>47.873334073973489</v>
      </c>
      <c r="K122" s="43">
        <f>IF(J122="","",($C122*'VACSICK EST'!F$50))</f>
        <v>69.600424633691716</v>
      </c>
      <c r="L122" s="43">
        <f>IF(K122="","",($C122*'VACSICK EST'!G$50))</f>
        <v>86.942925446338563</v>
      </c>
      <c r="M122" s="43">
        <f>IF(L122="","",($C122*'VACSICK EST'!H$50))</f>
        <v>98.218760415252248</v>
      </c>
      <c r="N122" s="43">
        <f>IF(M122="","",($C122*'VACSICK EST'!I$50))</f>
        <v>113.67180588644341</v>
      </c>
      <c r="O122" s="43">
        <f>IF(N122="","",($C122*'VACSICK EST'!J$50))</f>
        <v>76.954158488764904</v>
      </c>
      <c r="P122" s="43">
        <f>IF(O122="","",($C122*'VACSICK EST'!K$50))</f>
        <v>68.519090000123427</v>
      </c>
      <c r="Q122" s="43">
        <f>IF(P122="","",($C122*'VACSICK EST'!L$50))</f>
        <v>90.438747001436013</v>
      </c>
      <c r="R122" s="43">
        <f>IF(Q122="","",($C122*'VACSICK EST'!M$50))</f>
        <v>86.707566462167691</v>
      </c>
      <c r="S122" s="43">
        <f>IF(R122="","",($C122*'VACSICK EST'!N$50))</f>
        <v>173.65872124361712</v>
      </c>
    </row>
    <row r="123" spans="1:19" x14ac:dyDescent="0.25">
      <c r="A123" s="2" t="s">
        <v>45</v>
      </c>
      <c r="B123" s="9" t="s">
        <v>95</v>
      </c>
      <c r="C123" s="4">
        <v>200</v>
      </c>
      <c r="E123" s="10" t="str">
        <f t="shared" ref="E123" si="812">IF(B123="","",(IF($B123&lt;&gt;0,"Exempt - Sick Time Hours")))</f>
        <v>Exempt - Sick Time Hours</v>
      </c>
      <c r="F123" s="40">
        <f t="shared" ca="1" si="489"/>
        <v>2018</v>
      </c>
      <c r="G123" s="40" t="str">
        <f t="shared" si="490"/>
        <v>002820</v>
      </c>
      <c r="H123" s="43">
        <f>IF(G123="","",($C123*'VACSICK EST'!C$30))</f>
        <v>25.103148949362414</v>
      </c>
      <c r="I123" s="43">
        <f>IF(H123="","",($C123*'VACSICK EST'!D$30))</f>
        <v>21.627314297698124</v>
      </c>
      <c r="J123" s="43">
        <f>IF(I123="","",($C123*'VACSICK EST'!E$30))</f>
        <v>19.93316403988274</v>
      </c>
      <c r="K123" s="43">
        <f>IF(J123="","",($C123*'VACSICK EST'!F$30))</f>
        <v>17.65636468909425</v>
      </c>
      <c r="L123" s="43">
        <f>IF(K123="","",($C123*'VACSICK EST'!G$30))</f>
        <v>14.640996065522948</v>
      </c>
      <c r="M123" s="43">
        <f>IF(L123="","",($C123*'VACSICK EST'!H$30))</f>
        <v>13.589674619203713</v>
      </c>
      <c r="N123" s="43">
        <f>IF(M123="","",($C123*'VACSICK EST'!I$30))</f>
        <v>14.572610021746762</v>
      </c>
      <c r="O123" s="43">
        <f>IF(N123="","",($C123*'VACSICK EST'!J$30))</f>
        <v>15.662227652580663</v>
      </c>
      <c r="P123" s="43">
        <f>IF(O123="","",($C123*'VACSICK EST'!K$30))</f>
        <v>14.450426956866643</v>
      </c>
      <c r="Q123" s="43">
        <f>IF(P123="","",($C123*'VACSICK EST'!L$30))</f>
        <v>14.279917754384686</v>
      </c>
      <c r="R123" s="43">
        <f>IF(Q123="","",($C123*'VACSICK EST'!M$30))</f>
        <v>13.311571374513889</v>
      </c>
      <c r="S123" s="43">
        <f>IF(R123="","",($C123*'VACSICK EST'!N$30))</f>
        <v>15.172583579143167</v>
      </c>
    </row>
    <row r="124" spans="1:19" x14ac:dyDescent="0.25">
      <c r="A124" s="2" t="s">
        <v>47</v>
      </c>
      <c r="B124" s="9" t="s">
        <v>93</v>
      </c>
      <c r="C124" s="4">
        <v>2</v>
      </c>
      <c r="E124" s="11" t="str">
        <f t="shared" ref="E124" si="813">IF(B124="","",(IF($B124&lt;&gt;0,"Exempt - Headcount")))</f>
        <v>Exempt - Headcount</v>
      </c>
      <c r="F124" s="40">
        <f t="shared" ca="1" si="489"/>
        <v>2018</v>
      </c>
      <c r="G124" s="40" t="str">
        <f t="shared" si="490"/>
        <v>002840</v>
      </c>
      <c r="H124" s="41">
        <f t="shared" ref="H124" si="814">IF(G124="","",(IF($C124=0,0,$C124)))</f>
        <v>2</v>
      </c>
      <c r="I124" s="41">
        <f t="shared" ref="I124" si="815">IF(H124="","",(IF($C124=0,0,$C124)))</f>
        <v>2</v>
      </c>
      <c r="J124" s="41">
        <f t="shared" ref="J124" si="816">IF(I124="","",(IF($C124=0,0,$C124)))</f>
        <v>2</v>
      </c>
      <c r="K124" s="41">
        <f t="shared" ref="K124" si="817">IF(J124="","",(IF($C124=0,0,$C124)))</f>
        <v>2</v>
      </c>
      <c r="L124" s="41">
        <f t="shared" ref="L124" si="818">IF(K124="","",(IF($C124=0,0,$C124)))</f>
        <v>2</v>
      </c>
      <c r="M124" s="41">
        <f t="shared" ref="M124" si="819">IF(L124="","",(IF($C124=0,0,$C124)))</f>
        <v>2</v>
      </c>
      <c r="N124" s="41">
        <f t="shared" ref="N124" si="820">IF(M124="","",(IF($C124=0,0,$C124)))</f>
        <v>2</v>
      </c>
      <c r="O124" s="41">
        <f t="shared" ref="O124" si="821">IF(N124="","",(IF($C124=0,0,$C124)))</f>
        <v>2</v>
      </c>
      <c r="P124" s="41">
        <f t="shared" ref="P124" si="822">IF(O124="","",(IF($C124=0,0,$C124)))</f>
        <v>2</v>
      </c>
      <c r="Q124" s="41">
        <f t="shared" ref="Q124" si="823">IF(P124="","",(IF($C124=0,0,$C124)))</f>
        <v>2</v>
      </c>
      <c r="R124" s="41">
        <f t="shared" ref="R124" si="824">IF(Q124="","",(IF($C124=0,0,$C124)))</f>
        <v>2</v>
      </c>
      <c r="S124" s="41">
        <f t="shared" ref="S124" si="825">IF(R124="","",(IF($C124=0,0,$C124)))</f>
        <v>2</v>
      </c>
    </row>
    <row r="125" spans="1:19" x14ac:dyDescent="0.25">
      <c r="A125" s="2" t="s">
        <v>47</v>
      </c>
      <c r="B125" s="6" t="s">
        <v>92</v>
      </c>
      <c r="C125" s="4">
        <v>43.533653999999999</v>
      </c>
      <c r="E125" s="10" t="str">
        <f t="shared" ref="E125" si="826">IF(B125="","",(IF($B125&lt;&gt;0,"Exempt - Avg Hourly Rate")))</f>
        <v>Exempt - Avg Hourly Rate</v>
      </c>
      <c r="F125" s="40">
        <f t="shared" ca="1" si="489"/>
        <v>2018</v>
      </c>
      <c r="G125" s="40" t="str">
        <f t="shared" si="490"/>
        <v>002840</v>
      </c>
      <c r="H125" s="42">
        <f t="shared" ref="H125" si="827">IF(G125="","",(IF(C125=0,0,C125)*$G$4*$H$4*$I$4*$J$4))</f>
        <v>46.184853528600001</v>
      </c>
      <c r="I125" s="42">
        <f t="shared" ref="I125" si="828">IF(H125="","",(+H125))</f>
        <v>46.184853528600001</v>
      </c>
      <c r="J125" s="42">
        <f t="shared" ref="J125" si="829">IF(I125="","",(+I125*$J$6))</f>
        <v>47.570399134458</v>
      </c>
      <c r="K125" s="42">
        <f t="shared" ref="K125" si="830">IF(J125="","",+J125)</f>
        <v>47.570399134458</v>
      </c>
      <c r="L125" s="42">
        <f t="shared" ref="L125" si="831">IF(K125="","",+K125)</f>
        <v>47.570399134458</v>
      </c>
      <c r="M125" s="42">
        <f t="shared" ref="M125" si="832">IF(L125="","",+L125)</f>
        <v>47.570399134458</v>
      </c>
      <c r="N125" s="42">
        <f t="shared" ref="N125" si="833">IF(M125="","",+M125)</f>
        <v>47.570399134458</v>
      </c>
      <c r="O125" s="42">
        <f t="shared" ref="O125" si="834">IF(N125="","",+N125)</f>
        <v>47.570399134458</v>
      </c>
      <c r="P125" s="42">
        <f t="shared" ref="P125" si="835">IF(O125="","",+O125)</f>
        <v>47.570399134458</v>
      </c>
      <c r="Q125" s="42">
        <f t="shared" ref="Q125" si="836">IF(P125="","",+P125)</f>
        <v>47.570399134458</v>
      </c>
      <c r="R125" s="42">
        <f t="shared" ref="R125" si="837">IF(Q125="","",+Q125)</f>
        <v>47.570399134458</v>
      </c>
      <c r="S125" s="42">
        <f t="shared" ref="S125" si="838">IF(R125="","",+R125)</f>
        <v>47.570399134458</v>
      </c>
    </row>
    <row r="126" spans="1:19" x14ac:dyDescent="0.25">
      <c r="A126" s="2" t="s">
        <v>47</v>
      </c>
      <c r="B126" s="9" t="s">
        <v>139</v>
      </c>
      <c r="C126" s="4">
        <v>400</v>
      </c>
      <c r="E126" s="10" t="str">
        <f t="shared" ref="E126" si="839">IF(B126="","",(IF($B126&lt;&gt;0,"Exempt - Vacation Hours")))</f>
        <v>Exempt - Vacation Hours</v>
      </c>
      <c r="F126" s="40">
        <f t="shared" ca="1" si="489"/>
        <v>2018</v>
      </c>
      <c r="G126" s="40" t="str">
        <f t="shared" si="490"/>
        <v>002840</v>
      </c>
      <c r="H126" s="43">
        <f>IF(G126="","",($C126*'VACSICK EST'!C$50))</f>
        <v>16.927413149654573</v>
      </c>
      <c r="I126" s="43">
        <f>IF(H126="","",($C126*'VACSICK EST'!D$50))</f>
        <v>18.038373389621988</v>
      </c>
      <c r="J126" s="43">
        <f>IF(I126="","",($C126*'VACSICK EST'!E$50))</f>
        <v>19.149333629589396</v>
      </c>
      <c r="K126" s="43">
        <f>IF(J126="","",($C126*'VACSICK EST'!F$50))</f>
        <v>27.840169853476688</v>
      </c>
      <c r="L126" s="43">
        <f>IF(K126="","",($C126*'VACSICK EST'!G$50))</f>
        <v>34.777170178535428</v>
      </c>
      <c r="M126" s="43">
        <f>IF(L126="","",($C126*'VACSICK EST'!H$50))</f>
        <v>39.287504166100902</v>
      </c>
      <c r="N126" s="43">
        <f>IF(M126="","",($C126*'VACSICK EST'!I$50))</f>
        <v>45.468722354577359</v>
      </c>
      <c r="O126" s="43">
        <f>IF(N126="","",($C126*'VACSICK EST'!J$50))</f>
        <v>30.781663395505959</v>
      </c>
      <c r="P126" s="43">
        <f>IF(O126="","",($C126*'VACSICK EST'!K$50))</f>
        <v>27.407636000049372</v>
      </c>
      <c r="Q126" s="43">
        <f>IF(P126="","",($C126*'VACSICK EST'!L$50))</f>
        <v>36.17549880057441</v>
      </c>
      <c r="R126" s="43">
        <f>IF(Q126="","",($C126*'VACSICK EST'!M$50))</f>
        <v>34.683026584867079</v>
      </c>
      <c r="S126" s="43">
        <f>IF(R126="","",($C126*'VACSICK EST'!N$50))</f>
        <v>69.463488497446846</v>
      </c>
    </row>
    <row r="127" spans="1:19" x14ac:dyDescent="0.25">
      <c r="A127" s="2" t="s">
        <v>47</v>
      </c>
      <c r="B127" s="9" t="s">
        <v>95</v>
      </c>
      <c r="C127" s="4">
        <v>80</v>
      </c>
      <c r="E127" s="10" t="str">
        <f t="shared" ref="E127" si="840">IF(B127="","",(IF($B127&lt;&gt;0,"Exempt - Sick Time Hours")))</f>
        <v>Exempt - Sick Time Hours</v>
      </c>
      <c r="F127" s="40">
        <f t="shared" ca="1" si="489"/>
        <v>2018</v>
      </c>
      <c r="G127" s="40" t="str">
        <f t="shared" si="490"/>
        <v>002840</v>
      </c>
      <c r="H127" s="43">
        <f>IF(G127="","",($C127*'VACSICK EST'!C$30))</f>
        <v>10.041259579744965</v>
      </c>
      <c r="I127" s="43">
        <f>IF(H127="","",($C127*'VACSICK EST'!D$30))</f>
        <v>8.6509257190792503</v>
      </c>
      <c r="J127" s="43">
        <f>IF(I127="","",($C127*'VACSICK EST'!E$30))</f>
        <v>7.973265615953097</v>
      </c>
      <c r="K127" s="43">
        <f>IF(J127="","",($C127*'VACSICK EST'!F$30))</f>
        <v>7.0625458756377002</v>
      </c>
      <c r="L127" s="43">
        <f>IF(K127="","",($C127*'VACSICK EST'!G$30))</f>
        <v>5.8563984262091795</v>
      </c>
      <c r="M127" s="43">
        <f>IF(L127="","",($C127*'VACSICK EST'!H$30))</f>
        <v>5.4358698476814844</v>
      </c>
      <c r="N127" s="43">
        <f>IF(M127="","",($C127*'VACSICK EST'!I$30))</f>
        <v>5.8290440086987054</v>
      </c>
      <c r="O127" s="43">
        <f>IF(N127="","",($C127*'VACSICK EST'!J$30))</f>
        <v>6.264891061032265</v>
      </c>
      <c r="P127" s="43">
        <f>IF(O127="","",($C127*'VACSICK EST'!K$30))</f>
        <v>5.7801707827466577</v>
      </c>
      <c r="Q127" s="43">
        <f>IF(P127="","",($C127*'VACSICK EST'!L$30))</f>
        <v>5.7119671017538742</v>
      </c>
      <c r="R127" s="43">
        <f>IF(Q127="","",($C127*'VACSICK EST'!M$30))</f>
        <v>5.3246285498055554</v>
      </c>
      <c r="S127" s="43">
        <f>IF(R127="","",($C127*'VACSICK EST'!N$30))</f>
        <v>6.0690334316572674</v>
      </c>
    </row>
    <row r="128" spans="1:19" x14ac:dyDescent="0.25">
      <c r="A128" s="2" t="s">
        <v>48</v>
      </c>
      <c r="B128" s="9" t="s">
        <v>93</v>
      </c>
      <c r="C128" s="4">
        <v>1</v>
      </c>
      <c r="E128" s="11" t="str">
        <f t="shared" ref="E128" si="841">IF(B128="","",(IF($B128&lt;&gt;0,"Exempt - Headcount")))</f>
        <v>Exempt - Headcount</v>
      </c>
      <c r="F128" s="40">
        <f t="shared" ca="1" si="489"/>
        <v>2018</v>
      </c>
      <c r="G128" s="40" t="str">
        <f t="shared" si="490"/>
        <v>003030</v>
      </c>
      <c r="H128" s="41">
        <f t="shared" ref="H128" si="842">IF(G128="","",(IF($C128=0,0,$C128)))</f>
        <v>1</v>
      </c>
      <c r="I128" s="41">
        <f t="shared" ref="I128" si="843">IF(H128="","",(IF($C128=0,0,$C128)))</f>
        <v>1</v>
      </c>
      <c r="J128" s="41">
        <f t="shared" ref="J128" si="844">IF(I128="","",(IF($C128=0,0,$C128)))</f>
        <v>1</v>
      </c>
      <c r="K128" s="41">
        <f t="shared" ref="K128" si="845">IF(J128="","",(IF($C128=0,0,$C128)))</f>
        <v>1</v>
      </c>
      <c r="L128" s="41">
        <f t="shared" ref="L128" si="846">IF(K128="","",(IF($C128=0,0,$C128)))</f>
        <v>1</v>
      </c>
      <c r="M128" s="41">
        <f t="shared" ref="M128" si="847">IF(L128="","",(IF($C128=0,0,$C128)))</f>
        <v>1</v>
      </c>
      <c r="N128" s="41">
        <f t="shared" ref="N128" si="848">IF(M128="","",(IF($C128=0,0,$C128)))</f>
        <v>1</v>
      </c>
      <c r="O128" s="41">
        <f t="shared" ref="O128" si="849">IF(N128="","",(IF($C128=0,0,$C128)))</f>
        <v>1</v>
      </c>
      <c r="P128" s="41">
        <f t="shared" ref="P128" si="850">IF(O128="","",(IF($C128=0,0,$C128)))</f>
        <v>1</v>
      </c>
      <c r="Q128" s="41">
        <f t="shared" ref="Q128" si="851">IF(P128="","",(IF($C128=0,0,$C128)))</f>
        <v>1</v>
      </c>
      <c r="R128" s="41">
        <f t="shared" ref="R128" si="852">IF(Q128="","",(IF($C128=0,0,$C128)))</f>
        <v>1</v>
      </c>
      <c r="S128" s="41">
        <f t="shared" ref="S128" si="853">IF(R128="","",(IF($C128=0,0,$C128)))</f>
        <v>1</v>
      </c>
    </row>
    <row r="129" spans="1:19" x14ac:dyDescent="0.25">
      <c r="A129" s="2" t="s">
        <v>48</v>
      </c>
      <c r="B129" s="6" t="s">
        <v>92</v>
      </c>
      <c r="C129" s="4">
        <v>50.524037999999997</v>
      </c>
      <c r="E129" s="10" t="str">
        <f t="shared" ref="E129" si="854">IF(B129="","",(IF($B129&lt;&gt;0,"Exempt - Avg Hourly Rate")))</f>
        <v>Exempt - Avg Hourly Rate</v>
      </c>
      <c r="F129" s="40">
        <f t="shared" ca="1" si="489"/>
        <v>2018</v>
      </c>
      <c r="G129" s="40" t="str">
        <f t="shared" si="490"/>
        <v>003030</v>
      </c>
      <c r="H129" s="42">
        <f t="shared" ref="H129" si="855">IF(G129="","",(IF(C129=0,0,C129)*$G$4*$H$4*$I$4*$J$4))</f>
        <v>53.600951914200003</v>
      </c>
      <c r="I129" s="42">
        <f t="shared" ref="I129" si="856">IF(H129="","",(+H129))</f>
        <v>53.600951914200003</v>
      </c>
      <c r="J129" s="42">
        <f t="shared" ref="J129" si="857">IF(I129="","",(+I129*$J$6))</f>
        <v>55.208980471626006</v>
      </c>
      <c r="K129" s="42">
        <f t="shared" ref="K129" si="858">IF(J129="","",+J129)</f>
        <v>55.208980471626006</v>
      </c>
      <c r="L129" s="42">
        <f t="shared" ref="L129" si="859">IF(K129="","",+K129)</f>
        <v>55.208980471626006</v>
      </c>
      <c r="M129" s="42">
        <f t="shared" ref="M129" si="860">IF(L129="","",+L129)</f>
        <v>55.208980471626006</v>
      </c>
      <c r="N129" s="42">
        <f t="shared" ref="N129" si="861">IF(M129="","",+M129)</f>
        <v>55.208980471626006</v>
      </c>
      <c r="O129" s="42">
        <f t="shared" ref="O129" si="862">IF(N129="","",+N129)</f>
        <v>55.208980471626006</v>
      </c>
      <c r="P129" s="42">
        <f t="shared" ref="P129" si="863">IF(O129="","",+O129)</f>
        <v>55.208980471626006</v>
      </c>
      <c r="Q129" s="42">
        <f t="shared" ref="Q129" si="864">IF(P129="","",+P129)</f>
        <v>55.208980471626006</v>
      </c>
      <c r="R129" s="42">
        <f t="shared" ref="R129" si="865">IF(Q129="","",+Q129)</f>
        <v>55.208980471626006</v>
      </c>
      <c r="S129" s="42">
        <f t="shared" ref="S129" si="866">IF(R129="","",+R129)</f>
        <v>55.208980471626006</v>
      </c>
    </row>
    <row r="130" spans="1:19" x14ac:dyDescent="0.25">
      <c r="A130" s="2" t="s">
        <v>48</v>
      </c>
      <c r="B130" s="9" t="s">
        <v>139</v>
      </c>
      <c r="C130" s="4">
        <v>200</v>
      </c>
      <c r="E130" s="10" t="str">
        <f t="shared" ref="E130" si="867">IF(B130="","",(IF($B130&lt;&gt;0,"Exempt - Vacation Hours")))</f>
        <v>Exempt - Vacation Hours</v>
      </c>
      <c r="F130" s="40">
        <f t="shared" ca="1" si="489"/>
        <v>2018</v>
      </c>
      <c r="G130" s="40" t="str">
        <f t="shared" si="490"/>
        <v>003030</v>
      </c>
      <c r="H130" s="43">
        <f>IF(G130="","",($C130*'VACSICK EST'!C$50))</f>
        <v>8.4637065748272864</v>
      </c>
      <c r="I130" s="43">
        <f>IF(H130="","",($C130*'VACSICK EST'!D$50))</f>
        <v>9.019186694810994</v>
      </c>
      <c r="J130" s="43">
        <f>IF(I130="","",($C130*'VACSICK EST'!E$50))</f>
        <v>9.5746668147946981</v>
      </c>
      <c r="K130" s="43">
        <f>IF(J130="","",($C130*'VACSICK EST'!F$50))</f>
        <v>13.920084926738344</v>
      </c>
      <c r="L130" s="43">
        <f>IF(K130="","",($C130*'VACSICK EST'!G$50))</f>
        <v>17.388585089267714</v>
      </c>
      <c r="M130" s="43">
        <f>IF(L130="","",($C130*'VACSICK EST'!H$50))</f>
        <v>19.643752083050451</v>
      </c>
      <c r="N130" s="43">
        <f>IF(M130="","",($C130*'VACSICK EST'!I$50))</f>
        <v>22.73436117728868</v>
      </c>
      <c r="O130" s="43">
        <f>IF(N130="","",($C130*'VACSICK EST'!J$50))</f>
        <v>15.390831697752979</v>
      </c>
      <c r="P130" s="43">
        <f>IF(O130="","",($C130*'VACSICK EST'!K$50))</f>
        <v>13.703818000024686</v>
      </c>
      <c r="Q130" s="43">
        <f>IF(P130="","",($C130*'VACSICK EST'!L$50))</f>
        <v>18.087749400287205</v>
      </c>
      <c r="R130" s="43">
        <f>IF(Q130="","",($C130*'VACSICK EST'!M$50))</f>
        <v>17.34151329243354</v>
      </c>
      <c r="S130" s="43">
        <f>IF(R130="","",($C130*'VACSICK EST'!N$50))</f>
        <v>34.731744248723423</v>
      </c>
    </row>
    <row r="131" spans="1:19" x14ac:dyDescent="0.25">
      <c r="A131" s="2" t="s">
        <v>48</v>
      </c>
      <c r="B131" s="9" t="s">
        <v>95</v>
      </c>
      <c r="C131" s="4">
        <v>40</v>
      </c>
      <c r="E131" s="10" t="str">
        <f t="shared" ref="E131" si="868">IF(B131="","",(IF($B131&lt;&gt;0,"Exempt - Sick Time Hours")))</f>
        <v>Exempt - Sick Time Hours</v>
      </c>
      <c r="F131" s="40">
        <f t="shared" ca="1" si="489"/>
        <v>2018</v>
      </c>
      <c r="G131" s="40" t="str">
        <f t="shared" si="490"/>
        <v>003030</v>
      </c>
      <c r="H131" s="43">
        <f>IF(G131="","",($C131*'VACSICK EST'!C$30))</f>
        <v>5.0206297898724825</v>
      </c>
      <c r="I131" s="43">
        <f>IF(H131="","",($C131*'VACSICK EST'!D$30))</f>
        <v>4.3254628595396252</v>
      </c>
      <c r="J131" s="43">
        <f>IF(I131="","",($C131*'VACSICK EST'!E$30))</f>
        <v>3.9866328079765485</v>
      </c>
      <c r="K131" s="43">
        <f>IF(J131="","",($C131*'VACSICK EST'!F$30))</f>
        <v>3.5312729378188501</v>
      </c>
      <c r="L131" s="43">
        <f>IF(K131="","",($C131*'VACSICK EST'!G$30))</f>
        <v>2.9281992131045897</v>
      </c>
      <c r="M131" s="43">
        <f>IF(L131="","",($C131*'VACSICK EST'!H$30))</f>
        <v>2.7179349238407422</v>
      </c>
      <c r="N131" s="43">
        <f>IF(M131="","",($C131*'VACSICK EST'!I$30))</f>
        <v>2.9145220043493527</v>
      </c>
      <c r="O131" s="43">
        <f>IF(N131="","",($C131*'VACSICK EST'!J$30))</f>
        <v>3.1324455305161325</v>
      </c>
      <c r="P131" s="43">
        <f>IF(O131="","",($C131*'VACSICK EST'!K$30))</f>
        <v>2.8900853913733289</v>
      </c>
      <c r="Q131" s="43">
        <f>IF(P131="","",($C131*'VACSICK EST'!L$30))</f>
        <v>2.8559835508769371</v>
      </c>
      <c r="R131" s="43">
        <f>IF(Q131="","",($C131*'VACSICK EST'!M$30))</f>
        <v>2.6623142749027777</v>
      </c>
      <c r="S131" s="43">
        <f>IF(R131="","",($C131*'VACSICK EST'!N$30))</f>
        <v>3.0345167158286337</v>
      </c>
    </row>
    <row r="132" spans="1:19" x14ac:dyDescent="0.25">
      <c r="A132" s="2" t="s">
        <v>50</v>
      </c>
      <c r="B132" s="9" t="s">
        <v>93</v>
      </c>
      <c r="C132" s="4">
        <v>3</v>
      </c>
      <c r="E132" s="11" t="str">
        <f t="shared" ref="E132" si="869">IF(B132="","",(IF($B132&lt;&gt;0,"Exempt - Headcount")))</f>
        <v>Exempt - Headcount</v>
      </c>
      <c r="F132" s="40">
        <f t="shared" ca="1" si="489"/>
        <v>2018</v>
      </c>
      <c r="G132" s="40" t="str">
        <f t="shared" si="490"/>
        <v>003160</v>
      </c>
      <c r="H132" s="41">
        <f t="shared" ref="H132" si="870">IF(G132="","",(IF($C132=0,0,$C132)))</f>
        <v>3</v>
      </c>
      <c r="I132" s="41">
        <f t="shared" ref="I132" si="871">IF(H132="","",(IF($C132=0,0,$C132)))</f>
        <v>3</v>
      </c>
      <c r="J132" s="41">
        <f t="shared" ref="J132" si="872">IF(I132="","",(IF($C132=0,0,$C132)))</f>
        <v>3</v>
      </c>
      <c r="K132" s="41">
        <f t="shared" ref="K132" si="873">IF(J132="","",(IF($C132=0,0,$C132)))</f>
        <v>3</v>
      </c>
      <c r="L132" s="41">
        <f t="shared" ref="L132" si="874">IF(K132="","",(IF($C132=0,0,$C132)))</f>
        <v>3</v>
      </c>
      <c r="M132" s="41">
        <f t="shared" ref="M132" si="875">IF(L132="","",(IF($C132=0,0,$C132)))</f>
        <v>3</v>
      </c>
      <c r="N132" s="41">
        <f t="shared" ref="N132" si="876">IF(M132="","",(IF($C132=0,0,$C132)))</f>
        <v>3</v>
      </c>
      <c r="O132" s="41">
        <f t="shared" ref="O132" si="877">IF(N132="","",(IF($C132=0,0,$C132)))</f>
        <v>3</v>
      </c>
      <c r="P132" s="41">
        <f t="shared" ref="P132" si="878">IF(O132="","",(IF($C132=0,0,$C132)))</f>
        <v>3</v>
      </c>
      <c r="Q132" s="41">
        <f t="shared" ref="Q132" si="879">IF(P132="","",(IF($C132=0,0,$C132)))</f>
        <v>3</v>
      </c>
      <c r="R132" s="41">
        <f t="shared" ref="R132" si="880">IF(Q132="","",(IF($C132=0,0,$C132)))</f>
        <v>3</v>
      </c>
      <c r="S132" s="41">
        <f t="shared" ref="S132" si="881">IF(R132="","",(IF($C132=0,0,$C132)))</f>
        <v>3</v>
      </c>
    </row>
    <row r="133" spans="1:19" x14ac:dyDescent="0.25">
      <c r="A133" s="2" t="s">
        <v>50</v>
      </c>
      <c r="B133" s="6" t="s">
        <v>92</v>
      </c>
      <c r="C133" s="4">
        <v>51.458333000000003</v>
      </c>
      <c r="E133" s="10" t="str">
        <f t="shared" ref="E133" si="882">IF(B133="","",(IF($B133&lt;&gt;0,"Exempt - Avg Hourly Rate")))</f>
        <v>Exempt - Avg Hourly Rate</v>
      </c>
      <c r="F133" s="40">
        <f t="shared" ca="1" si="489"/>
        <v>2018</v>
      </c>
      <c r="G133" s="40" t="str">
        <f t="shared" si="490"/>
        <v>003160</v>
      </c>
      <c r="H133" s="42">
        <f t="shared" ref="H133" si="883">IF(G133="","",(IF(C133=0,0,C133)*$G$4*$H$4*$I$4*$J$4))</f>
        <v>54.592145479700008</v>
      </c>
      <c r="I133" s="42">
        <f t="shared" ref="I133" si="884">IF(H133="","",(+H133))</f>
        <v>54.592145479700008</v>
      </c>
      <c r="J133" s="42">
        <f t="shared" ref="J133" si="885">IF(I133="","",(+I133*$J$6))</f>
        <v>56.229909844091011</v>
      </c>
      <c r="K133" s="42">
        <f t="shared" ref="K133" si="886">IF(J133="","",+J133)</f>
        <v>56.229909844091011</v>
      </c>
      <c r="L133" s="42">
        <f t="shared" ref="L133" si="887">IF(K133="","",+K133)</f>
        <v>56.229909844091011</v>
      </c>
      <c r="M133" s="42">
        <f t="shared" ref="M133" si="888">IF(L133="","",+L133)</f>
        <v>56.229909844091011</v>
      </c>
      <c r="N133" s="42">
        <f t="shared" ref="N133" si="889">IF(M133="","",+M133)</f>
        <v>56.229909844091011</v>
      </c>
      <c r="O133" s="42">
        <f t="shared" ref="O133" si="890">IF(N133="","",+N133)</f>
        <v>56.229909844091011</v>
      </c>
      <c r="P133" s="42">
        <f t="shared" ref="P133" si="891">IF(O133="","",+O133)</f>
        <v>56.229909844091011</v>
      </c>
      <c r="Q133" s="42">
        <f t="shared" ref="Q133" si="892">IF(P133="","",+P133)</f>
        <v>56.229909844091011</v>
      </c>
      <c r="R133" s="42">
        <f t="shared" ref="R133" si="893">IF(Q133="","",+Q133)</f>
        <v>56.229909844091011</v>
      </c>
      <c r="S133" s="42">
        <f t="shared" ref="S133" si="894">IF(R133="","",+R133)</f>
        <v>56.229909844091011</v>
      </c>
    </row>
    <row r="134" spans="1:19" x14ac:dyDescent="0.25">
      <c r="A134" s="2" t="s">
        <v>50</v>
      </c>
      <c r="B134" s="9" t="s">
        <v>139</v>
      </c>
      <c r="C134" s="4">
        <v>600</v>
      </c>
      <c r="E134" s="10" t="str">
        <f t="shared" ref="E134" si="895">IF(B134="","",(IF($B134&lt;&gt;0,"Exempt - Vacation Hours")))</f>
        <v>Exempt - Vacation Hours</v>
      </c>
      <c r="F134" s="40">
        <f t="shared" ca="1" si="489"/>
        <v>2018</v>
      </c>
      <c r="G134" s="40" t="str">
        <f t="shared" si="490"/>
        <v>003160</v>
      </c>
      <c r="H134" s="43">
        <f>IF(G134="","",($C134*'VACSICK EST'!C$50))</f>
        <v>25.391119724481861</v>
      </c>
      <c r="I134" s="43">
        <f>IF(H134="","",($C134*'VACSICK EST'!D$50))</f>
        <v>27.057560084432978</v>
      </c>
      <c r="J134" s="43">
        <f>IF(I134="","",($C134*'VACSICK EST'!E$50))</f>
        <v>28.724000444384096</v>
      </c>
      <c r="K134" s="43">
        <f>IF(J134="","",($C134*'VACSICK EST'!F$50))</f>
        <v>41.760254780215028</v>
      </c>
      <c r="L134" s="43">
        <f>IF(K134="","",($C134*'VACSICK EST'!G$50))</f>
        <v>52.165755267803142</v>
      </c>
      <c r="M134" s="43">
        <f>IF(L134="","",($C134*'VACSICK EST'!H$50))</f>
        <v>58.931256249151353</v>
      </c>
      <c r="N134" s="43">
        <f>IF(M134="","",($C134*'VACSICK EST'!I$50))</f>
        <v>68.203083531866042</v>
      </c>
      <c r="O134" s="43">
        <f>IF(N134="","",($C134*'VACSICK EST'!J$50))</f>
        <v>46.172495093258938</v>
      </c>
      <c r="P134" s="43">
        <f>IF(O134="","",($C134*'VACSICK EST'!K$50))</f>
        <v>41.111454000074062</v>
      </c>
      <c r="Q134" s="43">
        <f>IF(P134="","",($C134*'VACSICK EST'!L$50))</f>
        <v>54.263248200861611</v>
      </c>
      <c r="R134" s="43">
        <f>IF(Q134="","",($C134*'VACSICK EST'!M$50))</f>
        <v>52.024539877300619</v>
      </c>
      <c r="S134" s="43">
        <f>IF(R134="","",($C134*'VACSICK EST'!N$50))</f>
        <v>104.19523274617026</v>
      </c>
    </row>
    <row r="135" spans="1:19" x14ac:dyDescent="0.25">
      <c r="A135" s="2" t="s">
        <v>50</v>
      </c>
      <c r="B135" s="9" t="s">
        <v>95</v>
      </c>
      <c r="C135" s="4">
        <v>120</v>
      </c>
      <c r="E135" s="10" t="str">
        <f t="shared" ref="E135" si="896">IF(B135="","",(IF($B135&lt;&gt;0,"Exempt - Sick Time Hours")))</f>
        <v>Exempt - Sick Time Hours</v>
      </c>
      <c r="F135" s="40">
        <f t="shared" ca="1" si="489"/>
        <v>2018</v>
      </c>
      <c r="G135" s="40" t="str">
        <f t="shared" si="490"/>
        <v>003160</v>
      </c>
      <c r="H135" s="43">
        <f>IF(G135="","",($C135*'VACSICK EST'!C$30))</f>
        <v>15.061889369617449</v>
      </c>
      <c r="I135" s="43">
        <f>IF(H135="","",($C135*'VACSICK EST'!D$30))</f>
        <v>12.976388578618876</v>
      </c>
      <c r="J135" s="43">
        <f>IF(I135="","",($C135*'VACSICK EST'!E$30))</f>
        <v>11.959898423929646</v>
      </c>
      <c r="K135" s="43">
        <f>IF(J135="","",($C135*'VACSICK EST'!F$30))</f>
        <v>10.593818813456551</v>
      </c>
      <c r="L135" s="43">
        <f>IF(K135="","",($C135*'VACSICK EST'!G$30))</f>
        <v>8.7845976393137697</v>
      </c>
      <c r="M135" s="43">
        <f>IF(L135="","",($C135*'VACSICK EST'!H$30))</f>
        <v>8.1538047715222266</v>
      </c>
      <c r="N135" s="43">
        <f>IF(M135="","",($C135*'VACSICK EST'!I$30))</f>
        <v>8.7435660130480581</v>
      </c>
      <c r="O135" s="43">
        <f>IF(N135="","",($C135*'VACSICK EST'!J$30))</f>
        <v>9.3973365915483971</v>
      </c>
      <c r="P135" s="43">
        <f>IF(O135="","",($C135*'VACSICK EST'!K$30))</f>
        <v>8.6702561741199862</v>
      </c>
      <c r="Q135" s="43">
        <f>IF(P135="","",($C135*'VACSICK EST'!L$30))</f>
        <v>8.5679506526308113</v>
      </c>
      <c r="R135" s="43">
        <f>IF(Q135="","",($C135*'VACSICK EST'!M$30))</f>
        <v>7.9869428247083336</v>
      </c>
      <c r="S135" s="43">
        <f>IF(R135="","",($C135*'VACSICK EST'!N$30))</f>
        <v>9.1035501474859011</v>
      </c>
    </row>
    <row r="136" spans="1:19" x14ac:dyDescent="0.25">
      <c r="A136" s="2" t="s">
        <v>51</v>
      </c>
      <c r="B136" s="9" t="s">
        <v>93</v>
      </c>
      <c r="C136" s="4">
        <v>2</v>
      </c>
      <c r="E136" s="11" t="str">
        <f t="shared" ref="E136" si="897">IF(B136="","",(IF($B136&lt;&gt;0,"Exempt - Headcount")))</f>
        <v>Exempt - Headcount</v>
      </c>
      <c r="F136" s="40">
        <f t="shared" ca="1" si="489"/>
        <v>2018</v>
      </c>
      <c r="G136" s="40" t="str">
        <f t="shared" si="490"/>
        <v>003210</v>
      </c>
      <c r="H136" s="41">
        <f t="shared" ref="H136" si="898">IF(G136="","",(IF($C136=0,0,$C136)))</f>
        <v>2</v>
      </c>
      <c r="I136" s="41">
        <f t="shared" ref="I136" si="899">IF(H136="","",(IF($C136=0,0,$C136)))</f>
        <v>2</v>
      </c>
      <c r="J136" s="41">
        <f t="shared" ref="J136" si="900">IF(I136="","",(IF($C136=0,0,$C136)))</f>
        <v>2</v>
      </c>
      <c r="K136" s="41">
        <f t="shared" ref="K136" si="901">IF(J136="","",(IF($C136=0,0,$C136)))</f>
        <v>2</v>
      </c>
      <c r="L136" s="41">
        <f t="shared" ref="L136" si="902">IF(K136="","",(IF($C136=0,0,$C136)))</f>
        <v>2</v>
      </c>
      <c r="M136" s="41">
        <f t="shared" ref="M136" si="903">IF(L136="","",(IF($C136=0,0,$C136)))</f>
        <v>2</v>
      </c>
      <c r="N136" s="41">
        <f t="shared" ref="N136" si="904">IF(M136="","",(IF($C136=0,0,$C136)))</f>
        <v>2</v>
      </c>
      <c r="O136" s="41">
        <f t="shared" ref="O136" si="905">IF(N136="","",(IF($C136=0,0,$C136)))</f>
        <v>2</v>
      </c>
      <c r="P136" s="41">
        <f t="shared" ref="P136" si="906">IF(O136="","",(IF($C136=0,0,$C136)))</f>
        <v>2</v>
      </c>
      <c r="Q136" s="41">
        <f t="shared" ref="Q136" si="907">IF(P136="","",(IF($C136=0,0,$C136)))</f>
        <v>2</v>
      </c>
      <c r="R136" s="41">
        <f t="shared" ref="R136" si="908">IF(Q136="","",(IF($C136=0,0,$C136)))</f>
        <v>2</v>
      </c>
      <c r="S136" s="41">
        <f t="shared" ref="S136" si="909">IF(R136="","",(IF($C136=0,0,$C136)))</f>
        <v>2</v>
      </c>
    </row>
    <row r="137" spans="1:19" x14ac:dyDescent="0.25">
      <c r="A137" s="2" t="s">
        <v>51</v>
      </c>
      <c r="B137" s="6" t="s">
        <v>92</v>
      </c>
      <c r="C137" s="4">
        <v>37.540865500000002</v>
      </c>
      <c r="E137" s="10" t="str">
        <f t="shared" ref="E137" si="910">IF(B137="","",(IF($B137&lt;&gt;0,"Exempt - Avg Hourly Rate")))</f>
        <v>Exempt - Avg Hourly Rate</v>
      </c>
      <c r="F137" s="40">
        <f t="shared" ca="1" si="489"/>
        <v>2018</v>
      </c>
      <c r="G137" s="40" t="str">
        <f t="shared" si="490"/>
        <v>003210</v>
      </c>
      <c r="H137" s="42">
        <f t="shared" ref="H137" si="911">IF(G137="","",(IF(C137=0,0,C137)*$G$4*$H$4*$I$4*$J$4))</f>
        <v>39.827104208950004</v>
      </c>
      <c r="I137" s="42">
        <f t="shared" ref="I137" si="912">IF(H137="","",(+H137))</f>
        <v>39.827104208950004</v>
      </c>
      <c r="J137" s="42">
        <f t="shared" ref="J137" si="913">IF(I137="","",(+I137*$J$6))</f>
        <v>41.021917335218504</v>
      </c>
      <c r="K137" s="42">
        <f t="shared" ref="K137" si="914">IF(J137="","",+J137)</f>
        <v>41.021917335218504</v>
      </c>
      <c r="L137" s="42">
        <f t="shared" ref="L137" si="915">IF(K137="","",+K137)</f>
        <v>41.021917335218504</v>
      </c>
      <c r="M137" s="42">
        <f t="shared" ref="M137" si="916">IF(L137="","",+L137)</f>
        <v>41.021917335218504</v>
      </c>
      <c r="N137" s="42">
        <f t="shared" ref="N137" si="917">IF(M137="","",+M137)</f>
        <v>41.021917335218504</v>
      </c>
      <c r="O137" s="42">
        <f t="shared" ref="O137" si="918">IF(N137="","",+N137)</f>
        <v>41.021917335218504</v>
      </c>
      <c r="P137" s="42">
        <f t="shared" ref="P137" si="919">IF(O137="","",+O137)</f>
        <v>41.021917335218504</v>
      </c>
      <c r="Q137" s="42">
        <f t="shared" ref="Q137" si="920">IF(P137="","",+P137)</f>
        <v>41.021917335218504</v>
      </c>
      <c r="R137" s="42">
        <f t="shared" ref="R137" si="921">IF(Q137="","",+Q137)</f>
        <v>41.021917335218504</v>
      </c>
      <c r="S137" s="42">
        <f t="shared" ref="S137" si="922">IF(R137="","",+R137)</f>
        <v>41.021917335218504</v>
      </c>
    </row>
    <row r="138" spans="1:19" x14ac:dyDescent="0.25">
      <c r="A138" s="2" t="s">
        <v>51</v>
      </c>
      <c r="B138" s="9" t="s">
        <v>139</v>
      </c>
      <c r="C138" s="4">
        <v>280</v>
      </c>
      <c r="E138" s="10" t="str">
        <f t="shared" ref="E138" si="923">IF(B138="","",(IF($B138&lt;&gt;0,"Exempt - Vacation Hours")))</f>
        <v>Exempt - Vacation Hours</v>
      </c>
      <c r="F138" s="40">
        <f t="shared" ca="1" si="489"/>
        <v>2018</v>
      </c>
      <c r="G138" s="40" t="str">
        <f t="shared" si="490"/>
        <v>003210</v>
      </c>
      <c r="H138" s="43">
        <f>IF(G138="","",($C138*'VACSICK EST'!C$50))</f>
        <v>11.849189204758202</v>
      </c>
      <c r="I138" s="43">
        <f>IF(H138="","",($C138*'VACSICK EST'!D$50))</f>
        <v>12.626861372735391</v>
      </c>
      <c r="J138" s="43">
        <f>IF(I138="","",($C138*'VACSICK EST'!E$50))</f>
        <v>13.404533540712578</v>
      </c>
      <c r="K138" s="43">
        <f>IF(J138="","",($C138*'VACSICK EST'!F$50))</f>
        <v>19.488118897433679</v>
      </c>
      <c r="L138" s="43">
        <f>IF(K138="","",($C138*'VACSICK EST'!G$50))</f>
        <v>24.3440191249748</v>
      </c>
      <c r="M138" s="43">
        <f>IF(L138="","",($C138*'VACSICK EST'!H$50))</f>
        <v>27.50125291627063</v>
      </c>
      <c r="N138" s="43">
        <f>IF(M138="","",($C138*'VACSICK EST'!I$50))</f>
        <v>31.828105648204154</v>
      </c>
      <c r="O138" s="43">
        <f>IF(N138="","",($C138*'VACSICK EST'!J$50))</f>
        <v>21.547164376854173</v>
      </c>
      <c r="P138" s="43">
        <f>IF(O138="","",($C138*'VACSICK EST'!K$50))</f>
        <v>19.185345200034561</v>
      </c>
      <c r="Q138" s="43">
        <f>IF(P138="","",($C138*'VACSICK EST'!L$50))</f>
        <v>25.322849160402086</v>
      </c>
      <c r="R138" s="43">
        <f>IF(Q138="","",($C138*'VACSICK EST'!M$50))</f>
        <v>24.278118609406953</v>
      </c>
      <c r="S138" s="43">
        <f>IF(R138="","",($C138*'VACSICK EST'!N$50))</f>
        <v>48.624441948212791</v>
      </c>
    </row>
    <row r="139" spans="1:19" x14ac:dyDescent="0.25">
      <c r="A139" s="2" t="s">
        <v>51</v>
      </c>
      <c r="B139" s="9" t="s">
        <v>95</v>
      </c>
      <c r="C139" s="4">
        <v>80</v>
      </c>
      <c r="E139" s="10" t="str">
        <f t="shared" ref="E139" si="924">IF(B139="","",(IF($B139&lt;&gt;0,"Exempt - Sick Time Hours")))</f>
        <v>Exempt - Sick Time Hours</v>
      </c>
      <c r="F139" s="40">
        <f t="shared" ca="1" si="489"/>
        <v>2018</v>
      </c>
      <c r="G139" s="40" t="str">
        <f t="shared" si="490"/>
        <v>003210</v>
      </c>
      <c r="H139" s="43">
        <f>IF(G139="","",($C139*'VACSICK EST'!C$30))</f>
        <v>10.041259579744965</v>
      </c>
      <c r="I139" s="43">
        <f>IF(H139="","",($C139*'VACSICK EST'!D$30))</f>
        <v>8.6509257190792503</v>
      </c>
      <c r="J139" s="43">
        <f>IF(I139="","",($C139*'VACSICK EST'!E$30))</f>
        <v>7.973265615953097</v>
      </c>
      <c r="K139" s="43">
        <f>IF(J139="","",($C139*'VACSICK EST'!F$30))</f>
        <v>7.0625458756377002</v>
      </c>
      <c r="L139" s="43">
        <f>IF(K139="","",($C139*'VACSICK EST'!G$30))</f>
        <v>5.8563984262091795</v>
      </c>
      <c r="M139" s="43">
        <f>IF(L139="","",($C139*'VACSICK EST'!H$30))</f>
        <v>5.4358698476814844</v>
      </c>
      <c r="N139" s="43">
        <f>IF(M139="","",($C139*'VACSICK EST'!I$30))</f>
        <v>5.8290440086987054</v>
      </c>
      <c r="O139" s="43">
        <f>IF(N139="","",($C139*'VACSICK EST'!J$30))</f>
        <v>6.264891061032265</v>
      </c>
      <c r="P139" s="43">
        <f>IF(O139="","",($C139*'VACSICK EST'!K$30))</f>
        <v>5.7801707827466577</v>
      </c>
      <c r="Q139" s="43">
        <f>IF(P139="","",($C139*'VACSICK EST'!L$30))</f>
        <v>5.7119671017538742</v>
      </c>
      <c r="R139" s="43">
        <f>IF(Q139="","",($C139*'VACSICK EST'!M$30))</f>
        <v>5.3246285498055554</v>
      </c>
      <c r="S139" s="43">
        <f>IF(R139="","",($C139*'VACSICK EST'!N$30))</f>
        <v>6.0690334316572674</v>
      </c>
    </row>
    <row r="140" spans="1:19" x14ac:dyDescent="0.25">
      <c r="A140" s="2" t="s">
        <v>52</v>
      </c>
      <c r="B140" s="9" t="s">
        <v>93</v>
      </c>
      <c r="C140" s="4">
        <v>3</v>
      </c>
      <c r="E140" s="11" t="str">
        <f t="shared" ref="E140" si="925">IF(B140="","",(IF($B140&lt;&gt;0,"Exempt - Headcount")))</f>
        <v>Exempt - Headcount</v>
      </c>
      <c r="F140" s="40">
        <f t="shared" ca="1" si="489"/>
        <v>2018</v>
      </c>
      <c r="G140" s="40" t="str">
        <f t="shared" si="490"/>
        <v>003300</v>
      </c>
      <c r="H140" s="41">
        <f t="shared" ref="H140" si="926">IF(G140="","",(IF($C140=0,0,$C140)))</f>
        <v>3</v>
      </c>
      <c r="I140" s="41">
        <f t="shared" ref="I140" si="927">IF(H140="","",(IF($C140=0,0,$C140)))</f>
        <v>3</v>
      </c>
      <c r="J140" s="41">
        <f t="shared" ref="J140" si="928">IF(I140="","",(IF($C140=0,0,$C140)))</f>
        <v>3</v>
      </c>
      <c r="K140" s="41">
        <f t="shared" ref="K140" si="929">IF(J140="","",(IF($C140=0,0,$C140)))</f>
        <v>3</v>
      </c>
      <c r="L140" s="41">
        <f t="shared" ref="L140" si="930">IF(K140="","",(IF($C140=0,0,$C140)))</f>
        <v>3</v>
      </c>
      <c r="M140" s="41">
        <f t="shared" ref="M140" si="931">IF(L140="","",(IF($C140=0,0,$C140)))</f>
        <v>3</v>
      </c>
      <c r="N140" s="41">
        <f t="shared" ref="N140" si="932">IF(M140="","",(IF($C140=0,0,$C140)))</f>
        <v>3</v>
      </c>
      <c r="O140" s="41">
        <f t="shared" ref="O140" si="933">IF(N140="","",(IF($C140=0,0,$C140)))</f>
        <v>3</v>
      </c>
      <c r="P140" s="41">
        <f t="shared" ref="P140" si="934">IF(O140="","",(IF($C140=0,0,$C140)))</f>
        <v>3</v>
      </c>
      <c r="Q140" s="41">
        <f t="shared" ref="Q140" si="935">IF(P140="","",(IF($C140=0,0,$C140)))</f>
        <v>3</v>
      </c>
      <c r="R140" s="41">
        <f t="shared" ref="R140" si="936">IF(Q140="","",(IF($C140=0,0,$C140)))</f>
        <v>3</v>
      </c>
      <c r="S140" s="41">
        <f t="shared" ref="S140" si="937">IF(R140="","",(IF($C140=0,0,$C140)))</f>
        <v>3</v>
      </c>
    </row>
    <row r="141" spans="1:19" x14ac:dyDescent="0.25">
      <c r="A141" s="2" t="s">
        <v>52</v>
      </c>
      <c r="B141" s="6" t="s">
        <v>92</v>
      </c>
      <c r="C141" s="4">
        <v>48.812499666666668</v>
      </c>
      <c r="E141" s="10" t="str">
        <f t="shared" ref="E141" si="938">IF(B141="","",(IF($B141&lt;&gt;0,"Exempt - Avg Hourly Rate")))</f>
        <v>Exempt - Avg Hourly Rate</v>
      </c>
      <c r="F141" s="40">
        <f t="shared" ref="F141:F204" ca="1" si="939">IF(E141="","",$E$5)</f>
        <v>2018</v>
      </c>
      <c r="G141" s="40" t="str">
        <f t="shared" ref="G141:G204" si="940">IF(E141="","",A141)</f>
        <v>003300</v>
      </c>
      <c r="H141" s="42">
        <f t="shared" ref="H141" si="941">IF(G141="","",(IF(C141=0,0,C141)*$G$4*$H$4*$I$4*$J$4))</f>
        <v>51.785180896366676</v>
      </c>
      <c r="I141" s="42">
        <f t="shared" ref="I141" si="942">IF(H141="","",(+H141))</f>
        <v>51.785180896366676</v>
      </c>
      <c r="J141" s="42">
        <f t="shared" ref="J141" si="943">IF(I141="","",(+I141*$J$6))</f>
        <v>53.338736323257677</v>
      </c>
      <c r="K141" s="42">
        <f t="shared" ref="K141" si="944">IF(J141="","",+J141)</f>
        <v>53.338736323257677</v>
      </c>
      <c r="L141" s="42">
        <f t="shared" ref="L141" si="945">IF(K141="","",+K141)</f>
        <v>53.338736323257677</v>
      </c>
      <c r="M141" s="42">
        <f t="shared" ref="M141" si="946">IF(L141="","",+L141)</f>
        <v>53.338736323257677</v>
      </c>
      <c r="N141" s="42">
        <f t="shared" ref="N141" si="947">IF(M141="","",+M141)</f>
        <v>53.338736323257677</v>
      </c>
      <c r="O141" s="42">
        <f t="shared" ref="O141" si="948">IF(N141="","",+N141)</f>
        <v>53.338736323257677</v>
      </c>
      <c r="P141" s="42">
        <f t="shared" ref="P141" si="949">IF(O141="","",+O141)</f>
        <v>53.338736323257677</v>
      </c>
      <c r="Q141" s="42">
        <f t="shared" ref="Q141" si="950">IF(P141="","",+P141)</f>
        <v>53.338736323257677</v>
      </c>
      <c r="R141" s="42">
        <f t="shared" ref="R141" si="951">IF(Q141="","",+Q141)</f>
        <v>53.338736323257677</v>
      </c>
      <c r="S141" s="42">
        <f t="shared" ref="S141" si="952">IF(R141="","",+R141)</f>
        <v>53.338736323257677</v>
      </c>
    </row>
    <row r="142" spans="1:19" x14ac:dyDescent="0.25">
      <c r="A142" s="2" t="s">
        <v>52</v>
      </c>
      <c r="B142" s="9" t="s">
        <v>139</v>
      </c>
      <c r="C142" s="4">
        <v>600</v>
      </c>
      <c r="E142" s="10" t="str">
        <f t="shared" ref="E142" si="953">IF(B142="","",(IF($B142&lt;&gt;0,"Exempt - Vacation Hours")))</f>
        <v>Exempt - Vacation Hours</v>
      </c>
      <c r="F142" s="40">
        <f t="shared" ca="1" si="939"/>
        <v>2018</v>
      </c>
      <c r="G142" s="40" t="str">
        <f t="shared" si="940"/>
        <v>003300</v>
      </c>
      <c r="H142" s="43">
        <f>IF(G142="","",($C142*'VACSICK EST'!C$50))</f>
        <v>25.391119724481861</v>
      </c>
      <c r="I142" s="43">
        <f>IF(H142="","",($C142*'VACSICK EST'!D$50))</f>
        <v>27.057560084432978</v>
      </c>
      <c r="J142" s="43">
        <f>IF(I142="","",($C142*'VACSICK EST'!E$50))</f>
        <v>28.724000444384096</v>
      </c>
      <c r="K142" s="43">
        <f>IF(J142="","",($C142*'VACSICK EST'!F$50))</f>
        <v>41.760254780215028</v>
      </c>
      <c r="L142" s="43">
        <f>IF(K142="","",($C142*'VACSICK EST'!G$50))</f>
        <v>52.165755267803142</v>
      </c>
      <c r="M142" s="43">
        <f>IF(L142="","",($C142*'VACSICK EST'!H$50))</f>
        <v>58.931256249151353</v>
      </c>
      <c r="N142" s="43">
        <f>IF(M142="","",($C142*'VACSICK EST'!I$50))</f>
        <v>68.203083531866042</v>
      </c>
      <c r="O142" s="43">
        <f>IF(N142="","",($C142*'VACSICK EST'!J$50))</f>
        <v>46.172495093258938</v>
      </c>
      <c r="P142" s="43">
        <f>IF(O142="","",($C142*'VACSICK EST'!K$50))</f>
        <v>41.111454000074062</v>
      </c>
      <c r="Q142" s="43">
        <f>IF(P142="","",($C142*'VACSICK EST'!L$50))</f>
        <v>54.263248200861611</v>
      </c>
      <c r="R142" s="43">
        <f>IF(Q142="","",($C142*'VACSICK EST'!M$50))</f>
        <v>52.024539877300619</v>
      </c>
      <c r="S142" s="43">
        <f>IF(R142="","",($C142*'VACSICK EST'!N$50))</f>
        <v>104.19523274617026</v>
      </c>
    </row>
    <row r="143" spans="1:19" x14ac:dyDescent="0.25">
      <c r="A143" s="2" t="s">
        <v>52</v>
      </c>
      <c r="B143" s="9" t="s">
        <v>95</v>
      </c>
      <c r="C143" s="4">
        <v>120</v>
      </c>
      <c r="E143" s="10" t="str">
        <f t="shared" ref="E143" si="954">IF(B143="","",(IF($B143&lt;&gt;0,"Exempt - Sick Time Hours")))</f>
        <v>Exempt - Sick Time Hours</v>
      </c>
      <c r="F143" s="40">
        <f t="shared" ca="1" si="939"/>
        <v>2018</v>
      </c>
      <c r="G143" s="40" t="str">
        <f t="shared" si="940"/>
        <v>003300</v>
      </c>
      <c r="H143" s="43">
        <f>IF(G143="","",($C143*'VACSICK EST'!C$30))</f>
        <v>15.061889369617449</v>
      </c>
      <c r="I143" s="43">
        <f>IF(H143="","",($C143*'VACSICK EST'!D$30))</f>
        <v>12.976388578618876</v>
      </c>
      <c r="J143" s="43">
        <f>IF(I143="","",($C143*'VACSICK EST'!E$30))</f>
        <v>11.959898423929646</v>
      </c>
      <c r="K143" s="43">
        <f>IF(J143="","",($C143*'VACSICK EST'!F$30))</f>
        <v>10.593818813456551</v>
      </c>
      <c r="L143" s="43">
        <f>IF(K143="","",($C143*'VACSICK EST'!G$30))</f>
        <v>8.7845976393137697</v>
      </c>
      <c r="M143" s="43">
        <f>IF(L143="","",($C143*'VACSICK EST'!H$30))</f>
        <v>8.1538047715222266</v>
      </c>
      <c r="N143" s="43">
        <f>IF(M143="","",($C143*'VACSICK EST'!I$30))</f>
        <v>8.7435660130480581</v>
      </c>
      <c r="O143" s="43">
        <f>IF(N143="","",($C143*'VACSICK EST'!J$30))</f>
        <v>9.3973365915483971</v>
      </c>
      <c r="P143" s="43">
        <f>IF(O143="","",($C143*'VACSICK EST'!K$30))</f>
        <v>8.6702561741199862</v>
      </c>
      <c r="Q143" s="43">
        <f>IF(P143="","",($C143*'VACSICK EST'!L$30))</f>
        <v>8.5679506526308113</v>
      </c>
      <c r="R143" s="43">
        <f>IF(Q143="","",($C143*'VACSICK EST'!M$30))</f>
        <v>7.9869428247083336</v>
      </c>
      <c r="S143" s="43">
        <f>IF(R143="","",($C143*'VACSICK EST'!N$30))</f>
        <v>9.1035501474859011</v>
      </c>
    </row>
    <row r="144" spans="1:19" x14ac:dyDescent="0.25">
      <c r="A144" s="2" t="s">
        <v>53</v>
      </c>
      <c r="B144" s="9" t="s">
        <v>93</v>
      </c>
      <c r="C144" s="4">
        <v>6</v>
      </c>
      <c r="E144" s="11" t="str">
        <f t="shared" ref="E144" si="955">IF(B144="","",(IF($B144&lt;&gt;0,"Exempt - Headcount")))</f>
        <v>Exempt - Headcount</v>
      </c>
      <c r="F144" s="40">
        <f t="shared" ca="1" si="939"/>
        <v>2018</v>
      </c>
      <c r="G144" s="40" t="str">
        <f t="shared" si="940"/>
        <v>003400</v>
      </c>
      <c r="H144" s="41">
        <f t="shared" ref="H144" si="956">IF(G144="","",(IF($C144=0,0,$C144)))</f>
        <v>6</v>
      </c>
      <c r="I144" s="41">
        <f t="shared" ref="I144" si="957">IF(H144="","",(IF($C144=0,0,$C144)))</f>
        <v>6</v>
      </c>
      <c r="J144" s="41">
        <f t="shared" ref="J144" si="958">IF(I144="","",(IF($C144=0,0,$C144)))</f>
        <v>6</v>
      </c>
      <c r="K144" s="41">
        <f t="shared" ref="K144" si="959">IF(J144="","",(IF($C144=0,0,$C144)))</f>
        <v>6</v>
      </c>
      <c r="L144" s="41">
        <f t="shared" ref="L144" si="960">IF(K144="","",(IF($C144=0,0,$C144)))</f>
        <v>6</v>
      </c>
      <c r="M144" s="41">
        <f t="shared" ref="M144" si="961">IF(L144="","",(IF($C144=0,0,$C144)))</f>
        <v>6</v>
      </c>
      <c r="N144" s="41">
        <f t="shared" ref="N144" si="962">IF(M144="","",(IF($C144=0,0,$C144)))</f>
        <v>6</v>
      </c>
      <c r="O144" s="41">
        <f t="shared" ref="O144" si="963">IF(N144="","",(IF($C144=0,0,$C144)))</f>
        <v>6</v>
      </c>
      <c r="P144" s="41">
        <f t="shared" ref="P144" si="964">IF(O144="","",(IF($C144=0,0,$C144)))</f>
        <v>6</v>
      </c>
      <c r="Q144" s="41">
        <f t="shared" ref="Q144" si="965">IF(P144="","",(IF($C144=0,0,$C144)))</f>
        <v>6</v>
      </c>
      <c r="R144" s="41">
        <f t="shared" ref="R144" si="966">IF(Q144="","",(IF($C144=0,0,$C144)))</f>
        <v>6</v>
      </c>
      <c r="S144" s="41">
        <f t="shared" ref="S144" si="967">IF(R144="","",(IF($C144=0,0,$C144)))</f>
        <v>6</v>
      </c>
    </row>
    <row r="145" spans="1:19" x14ac:dyDescent="0.25">
      <c r="A145" s="2" t="s">
        <v>53</v>
      </c>
      <c r="B145" s="6" t="s">
        <v>92</v>
      </c>
      <c r="C145" s="4">
        <v>49.619711500000001</v>
      </c>
      <c r="E145" s="10" t="str">
        <f t="shared" ref="E145" si="968">IF(B145="","",(IF($B145&lt;&gt;0,"Exempt - Avg Hourly Rate")))</f>
        <v>Exempt - Avg Hourly Rate</v>
      </c>
      <c r="F145" s="40">
        <f t="shared" ca="1" si="939"/>
        <v>2018</v>
      </c>
      <c r="G145" s="40" t="str">
        <f t="shared" si="940"/>
        <v>003400</v>
      </c>
      <c r="H145" s="42">
        <f t="shared" ref="H145" si="969">IF(G145="","",(IF(C145=0,0,C145)*$G$4*$H$4*$I$4*$J$4))</f>
        <v>52.641551930350005</v>
      </c>
      <c r="I145" s="42">
        <f t="shared" ref="I145" si="970">IF(H145="","",(+H145))</f>
        <v>52.641551930350005</v>
      </c>
      <c r="J145" s="42">
        <f t="shared" ref="J145" si="971">IF(I145="","",(+I145*$J$6))</f>
        <v>54.220798488260506</v>
      </c>
      <c r="K145" s="42">
        <f t="shared" ref="K145" si="972">IF(J145="","",+J145)</f>
        <v>54.220798488260506</v>
      </c>
      <c r="L145" s="42">
        <f t="shared" ref="L145" si="973">IF(K145="","",+K145)</f>
        <v>54.220798488260506</v>
      </c>
      <c r="M145" s="42">
        <f t="shared" ref="M145" si="974">IF(L145="","",+L145)</f>
        <v>54.220798488260506</v>
      </c>
      <c r="N145" s="42">
        <f t="shared" ref="N145" si="975">IF(M145="","",+M145)</f>
        <v>54.220798488260506</v>
      </c>
      <c r="O145" s="42">
        <f t="shared" ref="O145" si="976">IF(N145="","",+N145)</f>
        <v>54.220798488260506</v>
      </c>
      <c r="P145" s="42">
        <f t="shared" ref="P145" si="977">IF(O145="","",+O145)</f>
        <v>54.220798488260506</v>
      </c>
      <c r="Q145" s="42">
        <f t="shared" ref="Q145" si="978">IF(P145="","",+P145)</f>
        <v>54.220798488260506</v>
      </c>
      <c r="R145" s="42">
        <f t="shared" ref="R145" si="979">IF(Q145="","",+Q145)</f>
        <v>54.220798488260506</v>
      </c>
      <c r="S145" s="42">
        <f t="shared" ref="S145" si="980">IF(R145="","",+R145)</f>
        <v>54.220798488260506</v>
      </c>
    </row>
    <row r="146" spans="1:19" x14ac:dyDescent="0.25">
      <c r="A146" s="2" t="s">
        <v>53</v>
      </c>
      <c r="B146" s="9" t="s">
        <v>139</v>
      </c>
      <c r="C146" s="4">
        <v>1200</v>
      </c>
      <c r="E146" s="10" t="str">
        <f t="shared" ref="E146" si="981">IF(B146="","",(IF($B146&lt;&gt;0,"Exempt - Vacation Hours")))</f>
        <v>Exempt - Vacation Hours</v>
      </c>
      <c r="F146" s="40">
        <f t="shared" ca="1" si="939"/>
        <v>2018</v>
      </c>
      <c r="G146" s="40" t="str">
        <f t="shared" si="940"/>
        <v>003400</v>
      </c>
      <c r="H146" s="43">
        <f>IF(G146="","",($C146*'VACSICK EST'!C$50))</f>
        <v>50.782239448963722</v>
      </c>
      <c r="I146" s="43">
        <f>IF(H146="","",($C146*'VACSICK EST'!D$50))</f>
        <v>54.115120168865957</v>
      </c>
      <c r="J146" s="43">
        <f>IF(I146="","",($C146*'VACSICK EST'!E$50))</f>
        <v>57.448000888768192</v>
      </c>
      <c r="K146" s="43">
        <f>IF(J146="","",($C146*'VACSICK EST'!F$50))</f>
        <v>83.520509560430057</v>
      </c>
      <c r="L146" s="43">
        <f>IF(K146="","",($C146*'VACSICK EST'!G$50))</f>
        <v>104.33151053560628</v>
      </c>
      <c r="M146" s="43">
        <f>IF(L146="","",($C146*'VACSICK EST'!H$50))</f>
        <v>117.86251249830271</v>
      </c>
      <c r="N146" s="43">
        <f>IF(M146="","",($C146*'VACSICK EST'!I$50))</f>
        <v>136.40616706373208</v>
      </c>
      <c r="O146" s="43">
        <f>IF(N146="","",($C146*'VACSICK EST'!J$50))</f>
        <v>92.344990186517876</v>
      </c>
      <c r="P146" s="43">
        <f>IF(O146="","",($C146*'VACSICK EST'!K$50))</f>
        <v>82.222908000148124</v>
      </c>
      <c r="Q146" s="43">
        <f>IF(P146="","",($C146*'VACSICK EST'!L$50))</f>
        <v>108.52649640172322</v>
      </c>
      <c r="R146" s="43">
        <f>IF(Q146="","",($C146*'VACSICK EST'!M$50))</f>
        <v>104.04907975460124</v>
      </c>
      <c r="S146" s="43">
        <f>IF(R146="","",($C146*'VACSICK EST'!N$50))</f>
        <v>208.39046549234052</v>
      </c>
    </row>
    <row r="147" spans="1:19" x14ac:dyDescent="0.25">
      <c r="A147" s="2" t="s">
        <v>53</v>
      </c>
      <c r="B147" s="9" t="s">
        <v>95</v>
      </c>
      <c r="C147" s="4">
        <v>240</v>
      </c>
      <c r="E147" s="10" t="str">
        <f t="shared" ref="E147" si="982">IF(B147="","",(IF($B147&lt;&gt;0,"Exempt - Sick Time Hours")))</f>
        <v>Exempt - Sick Time Hours</v>
      </c>
      <c r="F147" s="40">
        <f t="shared" ca="1" si="939"/>
        <v>2018</v>
      </c>
      <c r="G147" s="40" t="str">
        <f t="shared" si="940"/>
        <v>003400</v>
      </c>
      <c r="H147" s="43">
        <f>IF(G147="","",($C147*'VACSICK EST'!C$30))</f>
        <v>30.123778739234897</v>
      </c>
      <c r="I147" s="43">
        <f>IF(H147="","",($C147*'VACSICK EST'!D$30))</f>
        <v>25.952777157237751</v>
      </c>
      <c r="J147" s="43">
        <f>IF(I147="","",($C147*'VACSICK EST'!E$30))</f>
        <v>23.919796847859292</v>
      </c>
      <c r="K147" s="43">
        <f>IF(J147="","",($C147*'VACSICK EST'!F$30))</f>
        <v>21.187637626913101</v>
      </c>
      <c r="L147" s="43">
        <f>IF(K147="","",($C147*'VACSICK EST'!G$30))</f>
        <v>17.569195278627539</v>
      </c>
      <c r="M147" s="43">
        <f>IF(L147="","",($C147*'VACSICK EST'!H$30))</f>
        <v>16.307609543044453</v>
      </c>
      <c r="N147" s="43">
        <f>IF(M147="","",($C147*'VACSICK EST'!I$30))</f>
        <v>17.487132026096116</v>
      </c>
      <c r="O147" s="43">
        <f>IF(N147="","",($C147*'VACSICK EST'!J$30))</f>
        <v>18.794673183096794</v>
      </c>
      <c r="P147" s="43">
        <f>IF(O147="","",($C147*'VACSICK EST'!K$30))</f>
        <v>17.340512348239972</v>
      </c>
      <c r="Q147" s="43">
        <f>IF(P147="","",($C147*'VACSICK EST'!L$30))</f>
        <v>17.135901305261623</v>
      </c>
      <c r="R147" s="43">
        <f>IF(Q147="","",($C147*'VACSICK EST'!M$30))</f>
        <v>15.973885649416667</v>
      </c>
      <c r="S147" s="43">
        <f>IF(R147="","",($C147*'VACSICK EST'!N$30))</f>
        <v>18.207100294971802</v>
      </c>
    </row>
    <row r="148" spans="1:19" x14ac:dyDescent="0.25">
      <c r="A148" s="2" t="s">
        <v>54</v>
      </c>
      <c r="B148" s="9" t="s">
        <v>93</v>
      </c>
      <c r="C148" s="4">
        <v>2</v>
      </c>
      <c r="E148" s="11" t="str">
        <f t="shared" ref="E148" si="983">IF(B148="","",(IF($B148&lt;&gt;0,"Exempt - Headcount")))</f>
        <v>Exempt - Headcount</v>
      </c>
      <c r="F148" s="40">
        <f t="shared" ca="1" si="939"/>
        <v>2018</v>
      </c>
      <c r="G148" s="40" t="str">
        <f t="shared" si="940"/>
        <v>003410</v>
      </c>
      <c r="H148" s="41">
        <f t="shared" ref="H148" si="984">IF(G148="","",(IF($C148=0,0,$C148)))</f>
        <v>2</v>
      </c>
      <c r="I148" s="41">
        <f t="shared" ref="I148" si="985">IF(H148="","",(IF($C148=0,0,$C148)))</f>
        <v>2</v>
      </c>
      <c r="J148" s="41">
        <f t="shared" ref="J148" si="986">IF(I148="","",(IF($C148=0,0,$C148)))</f>
        <v>2</v>
      </c>
      <c r="K148" s="41">
        <f t="shared" ref="K148" si="987">IF(J148="","",(IF($C148=0,0,$C148)))</f>
        <v>2</v>
      </c>
      <c r="L148" s="41">
        <f t="shared" ref="L148" si="988">IF(K148="","",(IF($C148=0,0,$C148)))</f>
        <v>2</v>
      </c>
      <c r="M148" s="41">
        <f t="shared" ref="M148" si="989">IF(L148="","",(IF($C148=0,0,$C148)))</f>
        <v>2</v>
      </c>
      <c r="N148" s="41">
        <f t="shared" ref="N148" si="990">IF(M148="","",(IF($C148=0,0,$C148)))</f>
        <v>2</v>
      </c>
      <c r="O148" s="41">
        <f t="shared" ref="O148" si="991">IF(N148="","",(IF($C148=0,0,$C148)))</f>
        <v>2</v>
      </c>
      <c r="P148" s="41">
        <f t="shared" ref="P148" si="992">IF(O148="","",(IF($C148=0,0,$C148)))</f>
        <v>2</v>
      </c>
      <c r="Q148" s="41">
        <f t="shared" ref="Q148" si="993">IF(P148="","",(IF($C148=0,0,$C148)))</f>
        <v>2</v>
      </c>
      <c r="R148" s="41">
        <f t="shared" ref="R148" si="994">IF(Q148="","",(IF($C148=0,0,$C148)))</f>
        <v>2</v>
      </c>
      <c r="S148" s="41">
        <f t="shared" ref="S148" si="995">IF(R148="","",(IF($C148=0,0,$C148)))</f>
        <v>2</v>
      </c>
    </row>
    <row r="149" spans="1:19" x14ac:dyDescent="0.25">
      <c r="A149" s="2" t="s">
        <v>54</v>
      </c>
      <c r="B149" s="6" t="s">
        <v>92</v>
      </c>
      <c r="C149" s="4">
        <v>46.973557999999997</v>
      </c>
      <c r="E149" s="10" t="str">
        <f t="shared" ref="E149" si="996">IF(B149="","",(IF($B149&lt;&gt;0,"Exempt - Avg Hourly Rate")))</f>
        <v>Exempt - Avg Hourly Rate</v>
      </c>
      <c r="F149" s="40">
        <f t="shared" ca="1" si="939"/>
        <v>2018</v>
      </c>
      <c r="G149" s="40" t="str">
        <f t="shared" si="940"/>
        <v>003410</v>
      </c>
      <c r="H149" s="42">
        <f t="shared" ref="H149" si="997">IF(G149="","",(IF(C149=0,0,C149)*$G$4*$H$4*$I$4*$J$4))</f>
        <v>49.834247682200001</v>
      </c>
      <c r="I149" s="42">
        <f t="shared" ref="I149" si="998">IF(H149="","",(+H149))</f>
        <v>49.834247682200001</v>
      </c>
      <c r="J149" s="42">
        <f t="shared" ref="J149" si="999">IF(I149="","",(+I149*$J$6))</f>
        <v>51.329275112666004</v>
      </c>
      <c r="K149" s="42">
        <f t="shared" ref="K149" si="1000">IF(J149="","",+J149)</f>
        <v>51.329275112666004</v>
      </c>
      <c r="L149" s="42">
        <f t="shared" ref="L149" si="1001">IF(K149="","",+K149)</f>
        <v>51.329275112666004</v>
      </c>
      <c r="M149" s="42">
        <f t="shared" ref="M149" si="1002">IF(L149="","",+L149)</f>
        <v>51.329275112666004</v>
      </c>
      <c r="N149" s="42">
        <f t="shared" ref="N149" si="1003">IF(M149="","",+M149)</f>
        <v>51.329275112666004</v>
      </c>
      <c r="O149" s="42">
        <f t="shared" ref="O149" si="1004">IF(N149="","",+N149)</f>
        <v>51.329275112666004</v>
      </c>
      <c r="P149" s="42">
        <f t="shared" ref="P149" si="1005">IF(O149="","",+O149)</f>
        <v>51.329275112666004</v>
      </c>
      <c r="Q149" s="42">
        <f t="shared" ref="Q149" si="1006">IF(P149="","",+P149)</f>
        <v>51.329275112666004</v>
      </c>
      <c r="R149" s="42">
        <f t="shared" ref="R149" si="1007">IF(Q149="","",+Q149)</f>
        <v>51.329275112666004</v>
      </c>
      <c r="S149" s="42">
        <f t="shared" ref="S149" si="1008">IF(R149="","",+R149)</f>
        <v>51.329275112666004</v>
      </c>
    </row>
    <row r="150" spans="1:19" x14ac:dyDescent="0.25">
      <c r="A150" s="2" t="s">
        <v>54</v>
      </c>
      <c r="B150" s="9" t="s">
        <v>139</v>
      </c>
      <c r="C150" s="4">
        <v>400</v>
      </c>
      <c r="E150" s="10" t="str">
        <f t="shared" ref="E150" si="1009">IF(B150="","",(IF($B150&lt;&gt;0,"Exempt - Vacation Hours")))</f>
        <v>Exempt - Vacation Hours</v>
      </c>
      <c r="F150" s="40">
        <f t="shared" ca="1" si="939"/>
        <v>2018</v>
      </c>
      <c r="G150" s="40" t="str">
        <f t="shared" si="940"/>
        <v>003410</v>
      </c>
      <c r="H150" s="43">
        <f>IF(G150="","",($C150*'VACSICK EST'!C$50))</f>
        <v>16.927413149654573</v>
      </c>
      <c r="I150" s="43">
        <f>IF(H150="","",($C150*'VACSICK EST'!D$50))</f>
        <v>18.038373389621988</v>
      </c>
      <c r="J150" s="43">
        <f>IF(I150="","",($C150*'VACSICK EST'!E$50))</f>
        <v>19.149333629589396</v>
      </c>
      <c r="K150" s="43">
        <f>IF(J150="","",($C150*'VACSICK EST'!F$50))</f>
        <v>27.840169853476688</v>
      </c>
      <c r="L150" s="43">
        <f>IF(K150="","",($C150*'VACSICK EST'!G$50))</f>
        <v>34.777170178535428</v>
      </c>
      <c r="M150" s="43">
        <f>IF(L150="","",($C150*'VACSICK EST'!H$50))</f>
        <v>39.287504166100902</v>
      </c>
      <c r="N150" s="43">
        <f>IF(M150="","",($C150*'VACSICK EST'!I$50))</f>
        <v>45.468722354577359</v>
      </c>
      <c r="O150" s="43">
        <f>IF(N150="","",($C150*'VACSICK EST'!J$50))</f>
        <v>30.781663395505959</v>
      </c>
      <c r="P150" s="43">
        <f>IF(O150="","",($C150*'VACSICK EST'!K$50))</f>
        <v>27.407636000049372</v>
      </c>
      <c r="Q150" s="43">
        <f>IF(P150="","",($C150*'VACSICK EST'!L$50))</f>
        <v>36.17549880057441</v>
      </c>
      <c r="R150" s="43">
        <f>IF(Q150="","",($C150*'VACSICK EST'!M$50))</f>
        <v>34.683026584867079</v>
      </c>
      <c r="S150" s="43">
        <f>IF(R150="","",($C150*'VACSICK EST'!N$50))</f>
        <v>69.463488497446846</v>
      </c>
    </row>
    <row r="151" spans="1:19" x14ac:dyDescent="0.25">
      <c r="A151" s="2" t="s">
        <v>54</v>
      </c>
      <c r="B151" s="9" t="s">
        <v>95</v>
      </c>
      <c r="C151" s="4">
        <v>80</v>
      </c>
      <c r="E151" s="10" t="str">
        <f t="shared" ref="E151" si="1010">IF(B151="","",(IF($B151&lt;&gt;0,"Exempt - Sick Time Hours")))</f>
        <v>Exempt - Sick Time Hours</v>
      </c>
      <c r="F151" s="40">
        <f t="shared" ca="1" si="939"/>
        <v>2018</v>
      </c>
      <c r="G151" s="40" t="str">
        <f t="shared" si="940"/>
        <v>003410</v>
      </c>
      <c r="H151" s="43">
        <f>IF(G151="","",($C151*'VACSICK EST'!C$30))</f>
        <v>10.041259579744965</v>
      </c>
      <c r="I151" s="43">
        <f>IF(H151="","",($C151*'VACSICK EST'!D$30))</f>
        <v>8.6509257190792503</v>
      </c>
      <c r="J151" s="43">
        <f>IF(I151="","",($C151*'VACSICK EST'!E$30))</f>
        <v>7.973265615953097</v>
      </c>
      <c r="K151" s="43">
        <f>IF(J151="","",($C151*'VACSICK EST'!F$30))</f>
        <v>7.0625458756377002</v>
      </c>
      <c r="L151" s="43">
        <f>IF(K151="","",($C151*'VACSICK EST'!G$30))</f>
        <v>5.8563984262091795</v>
      </c>
      <c r="M151" s="43">
        <f>IF(L151="","",($C151*'VACSICK EST'!H$30))</f>
        <v>5.4358698476814844</v>
      </c>
      <c r="N151" s="43">
        <f>IF(M151="","",($C151*'VACSICK EST'!I$30))</f>
        <v>5.8290440086987054</v>
      </c>
      <c r="O151" s="43">
        <f>IF(N151="","",($C151*'VACSICK EST'!J$30))</f>
        <v>6.264891061032265</v>
      </c>
      <c r="P151" s="43">
        <f>IF(O151="","",($C151*'VACSICK EST'!K$30))</f>
        <v>5.7801707827466577</v>
      </c>
      <c r="Q151" s="43">
        <f>IF(P151="","",($C151*'VACSICK EST'!L$30))</f>
        <v>5.7119671017538742</v>
      </c>
      <c r="R151" s="43">
        <f>IF(Q151="","",($C151*'VACSICK EST'!M$30))</f>
        <v>5.3246285498055554</v>
      </c>
      <c r="S151" s="43">
        <f>IF(R151="","",($C151*'VACSICK EST'!N$30))</f>
        <v>6.0690334316572674</v>
      </c>
    </row>
    <row r="152" spans="1:19" x14ac:dyDescent="0.25">
      <c r="A152" s="2" t="s">
        <v>55</v>
      </c>
      <c r="B152" s="9" t="s">
        <v>93</v>
      </c>
      <c r="C152" s="4">
        <v>1</v>
      </c>
      <c r="E152" s="11" t="str">
        <f t="shared" ref="E152" si="1011">IF(B152="","",(IF($B152&lt;&gt;0,"Exempt - Headcount")))</f>
        <v>Exempt - Headcount</v>
      </c>
      <c r="F152" s="40">
        <f t="shared" ca="1" si="939"/>
        <v>2018</v>
      </c>
      <c r="G152" s="40" t="str">
        <f t="shared" si="940"/>
        <v>003430</v>
      </c>
      <c r="H152" s="41">
        <f t="shared" ref="H152" si="1012">IF(G152="","",(IF($C152=0,0,$C152)))</f>
        <v>1</v>
      </c>
      <c r="I152" s="41">
        <f t="shared" ref="I152" si="1013">IF(H152="","",(IF($C152=0,0,$C152)))</f>
        <v>1</v>
      </c>
      <c r="J152" s="41">
        <f t="shared" ref="J152" si="1014">IF(I152="","",(IF($C152=0,0,$C152)))</f>
        <v>1</v>
      </c>
      <c r="K152" s="41">
        <f t="shared" ref="K152" si="1015">IF(J152="","",(IF($C152=0,0,$C152)))</f>
        <v>1</v>
      </c>
      <c r="L152" s="41">
        <f t="shared" ref="L152" si="1016">IF(K152="","",(IF($C152=0,0,$C152)))</f>
        <v>1</v>
      </c>
      <c r="M152" s="41">
        <f t="shared" ref="M152" si="1017">IF(L152="","",(IF($C152=0,0,$C152)))</f>
        <v>1</v>
      </c>
      <c r="N152" s="41">
        <f t="shared" ref="N152" si="1018">IF(M152="","",(IF($C152=0,0,$C152)))</f>
        <v>1</v>
      </c>
      <c r="O152" s="41">
        <f t="shared" ref="O152" si="1019">IF(N152="","",(IF($C152=0,0,$C152)))</f>
        <v>1</v>
      </c>
      <c r="P152" s="41">
        <f t="shared" ref="P152" si="1020">IF(O152="","",(IF($C152=0,0,$C152)))</f>
        <v>1</v>
      </c>
      <c r="Q152" s="41">
        <f t="shared" ref="Q152" si="1021">IF(P152="","",(IF($C152=0,0,$C152)))</f>
        <v>1</v>
      </c>
      <c r="R152" s="41">
        <f t="shared" ref="R152" si="1022">IF(Q152="","",(IF($C152=0,0,$C152)))</f>
        <v>1</v>
      </c>
      <c r="S152" s="41">
        <f t="shared" ref="S152" si="1023">IF(R152="","",(IF($C152=0,0,$C152)))</f>
        <v>1</v>
      </c>
    </row>
    <row r="153" spans="1:19" x14ac:dyDescent="0.25">
      <c r="A153" s="2" t="s">
        <v>55</v>
      </c>
      <c r="B153" s="6" t="s">
        <v>92</v>
      </c>
      <c r="C153" s="4">
        <v>47.706730999999998</v>
      </c>
      <c r="E153" s="10" t="str">
        <f t="shared" ref="E153" si="1024">IF(B153="","",(IF($B153&lt;&gt;0,"Exempt - Avg Hourly Rate")))</f>
        <v>Exempt - Avg Hourly Rate</v>
      </c>
      <c r="F153" s="40">
        <f t="shared" ca="1" si="939"/>
        <v>2018</v>
      </c>
      <c r="G153" s="40" t="str">
        <f t="shared" si="940"/>
        <v>003430</v>
      </c>
      <c r="H153" s="42">
        <f t="shared" ref="H153" si="1025">IF(G153="","",(IF(C153=0,0,C153)*$G$4*$H$4*$I$4*$J$4))</f>
        <v>50.612070917899999</v>
      </c>
      <c r="I153" s="42">
        <f t="shared" ref="I153" si="1026">IF(H153="","",(+H153))</f>
        <v>50.612070917899999</v>
      </c>
      <c r="J153" s="42">
        <f t="shared" ref="J153" si="1027">IF(I153="","",(+I153*$J$6))</f>
        <v>52.130433045437002</v>
      </c>
      <c r="K153" s="42">
        <f t="shared" ref="K153" si="1028">IF(J153="","",+J153)</f>
        <v>52.130433045437002</v>
      </c>
      <c r="L153" s="42">
        <f t="shared" ref="L153" si="1029">IF(K153="","",+K153)</f>
        <v>52.130433045437002</v>
      </c>
      <c r="M153" s="42">
        <f t="shared" ref="M153" si="1030">IF(L153="","",+L153)</f>
        <v>52.130433045437002</v>
      </c>
      <c r="N153" s="42">
        <f t="shared" ref="N153" si="1031">IF(M153="","",+M153)</f>
        <v>52.130433045437002</v>
      </c>
      <c r="O153" s="42">
        <f t="shared" ref="O153" si="1032">IF(N153="","",+N153)</f>
        <v>52.130433045437002</v>
      </c>
      <c r="P153" s="42">
        <f t="shared" ref="P153" si="1033">IF(O153="","",+O153)</f>
        <v>52.130433045437002</v>
      </c>
      <c r="Q153" s="42">
        <f t="shared" ref="Q153" si="1034">IF(P153="","",+P153)</f>
        <v>52.130433045437002</v>
      </c>
      <c r="R153" s="42">
        <f t="shared" ref="R153" si="1035">IF(Q153="","",+Q153)</f>
        <v>52.130433045437002</v>
      </c>
      <c r="S153" s="42">
        <f t="shared" ref="S153" si="1036">IF(R153="","",+R153)</f>
        <v>52.130433045437002</v>
      </c>
    </row>
    <row r="154" spans="1:19" x14ac:dyDescent="0.25">
      <c r="A154" s="2" t="s">
        <v>55</v>
      </c>
      <c r="B154" s="9" t="s">
        <v>139</v>
      </c>
      <c r="C154" s="4">
        <v>200</v>
      </c>
      <c r="E154" s="10" t="str">
        <f t="shared" ref="E154" si="1037">IF(B154="","",(IF($B154&lt;&gt;0,"Exempt - Vacation Hours")))</f>
        <v>Exempt - Vacation Hours</v>
      </c>
      <c r="F154" s="40">
        <f t="shared" ca="1" si="939"/>
        <v>2018</v>
      </c>
      <c r="G154" s="40" t="str">
        <f t="shared" si="940"/>
        <v>003430</v>
      </c>
      <c r="H154" s="43">
        <f>IF(G154="","",($C154*'VACSICK EST'!C$50))</f>
        <v>8.4637065748272864</v>
      </c>
      <c r="I154" s="43">
        <f>IF(H154="","",($C154*'VACSICK EST'!D$50))</f>
        <v>9.019186694810994</v>
      </c>
      <c r="J154" s="43">
        <f>IF(I154="","",($C154*'VACSICK EST'!E$50))</f>
        <v>9.5746668147946981</v>
      </c>
      <c r="K154" s="43">
        <f>IF(J154="","",($C154*'VACSICK EST'!F$50))</f>
        <v>13.920084926738344</v>
      </c>
      <c r="L154" s="43">
        <f>IF(K154="","",($C154*'VACSICK EST'!G$50))</f>
        <v>17.388585089267714</v>
      </c>
      <c r="M154" s="43">
        <f>IF(L154="","",($C154*'VACSICK EST'!H$50))</f>
        <v>19.643752083050451</v>
      </c>
      <c r="N154" s="43">
        <f>IF(M154="","",($C154*'VACSICK EST'!I$50))</f>
        <v>22.73436117728868</v>
      </c>
      <c r="O154" s="43">
        <f>IF(N154="","",($C154*'VACSICK EST'!J$50))</f>
        <v>15.390831697752979</v>
      </c>
      <c r="P154" s="43">
        <f>IF(O154="","",($C154*'VACSICK EST'!K$50))</f>
        <v>13.703818000024686</v>
      </c>
      <c r="Q154" s="43">
        <f>IF(P154="","",($C154*'VACSICK EST'!L$50))</f>
        <v>18.087749400287205</v>
      </c>
      <c r="R154" s="43">
        <f>IF(Q154="","",($C154*'VACSICK EST'!M$50))</f>
        <v>17.34151329243354</v>
      </c>
      <c r="S154" s="43">
        <f>IF(R154="","",($C154*'VACSICK EST'!N$50))</f>
        <v>34.731744248723423</v>
      </c>
    </row>
    <row r="155" spans="1:19" x14ac:dyDescent="0.25">
      <c r="A155" s="2" t="s">
        <v>55</v>
      </c>
      <c r="B155" s="9" t="s">
        <v>95</v>
      </c>
      <c r="C155" s="4">
        <v>40</v>
      </c>
      <c r="E155" s="10" t="str">
        <f t="shared" ref="E155" si="1038">IF(B155="","",(IF($B155&lt;&gt;0,"Exempt - Sick Time Hours")))</f>
        <v>Exempt - Sick Time Hours</v>
      </c>
      <c r="F155" s="40">
        <f t="shared" ca="1" si="939"/>
        <v>2018</v>
      </c>
      <c r="G155" s="40" t="str">
        <f t="shared" si="940"/>
        <v>003430</v>
      </c>
      <c r="H155" s="43">
        <f>IF(G155="","",($C155*'VACSICK EST'!C$30))</f>
        <v>5.0206297898724825</v>
      </c>
      <c r="I155" s="43">
        <f>IF(H155="","",($C155*'VACSICK EST'!D$30))</f>
        <v>4.3254628595396252</v>
      </c>
      <c r="J155" s="43">
        <f>IF(I155="","",($C155*'VACSICK EST'!E$30))</f>
        <v>3.9866328079765485</v>
      </c>
      <c r="K155" s="43">
        <f>IF(J155="","",($C155*'VACSICK EST'!F$30))</f>
        <v>3.5312729378188501</v>
      </c>
      <c r="L155" s="43">
        <f>IF(K155="","",($C155*'VACSICK EST'!G$30))</f>
        <v>2.9281992131045897</v>
      </c>
      <c r="M155" s="43">
        <f>IF(L155="","",($C155*'VACSICK EST'!H$30))</f>
        <v>2.7179349238407422</v>
      </c>
      <c r="N155" s="43">
        <f>IF(M155="","",($C155*'VACSICK EST'!I$30))</f>
        <v>2.9145220043493527</v>
      </c>
      <c r="O155" s="43">
        <f>IF(N155="","",($C155*'VACSICK EST'!J$30))</f>
        <v>3.1324455305161325</v>
      </c>
      <c r="P155" s="43">
        <f>IF(O155="","",($C155*'VACSICK EST'!K$30))</f>
        <v>2.8900853913733289</v>
      </c>
      <c r="Q155" s="43">
        <f>IF(P155="","",($C155*'VACSICK EST'!L$30))</f>
        <v>2.8559835508769371</v>
      </c>
      <c r="R155" s="43">
        <f>IF(Q155="","",($C155*'VACSICK EST'!M$30))</f>
        <v>2.6623142749027777</v>
      </c>
      <c r="S155" s="43">
        <f>IF(R155="","",($C155*'VACSICK EST'!N$30))</f>
        <v>3.0345167158286337</v>
      </c>
    </row>
    <row r="156" spans="1:19" x14ac:dyDescent="0.25">
      <c r="A156" s="2" t="s">
        <v>56</v>
      </c>
      <c r="B156" s="9" t="s">
        <v>93</v>
      </c>
      <c r="C156" s="4">
        <v>6</v>
      </c>
      <c r="E156" s="11" t="str">
        <f t="shared" ref="E156" si="1039">IF(B156="","",(IF($B156&lt;&gt;0,"Exempt - Headcount")))</f>
        <v>Exempt - Headcount</v>
      </c>
      <c r="F156" s="40">
        <f t="shared" ca="1" si="939"/>
        <v>2018</v>
      </c>
      <c r="G156" s="40" t="str">
        <f t="shared" si="940"/>
        <v>003450</v>
      </c>
      <c r="H156" s="41">
        <f t="shared" ref="H156" si="1040">IF(G156="","",(IF($C156=0,0,$C156)))</f>
        <v>6</v>
      </c>
      <c r="I156" s="41">
        <f t="shared" ref="I156" si="1041">IF(H156="","",(IF($C156=0,0,$C156)))</f>
        <v>6</v>
      </c>
      <c r="J156" s="41">
        <f t="shared" ref="J156" si="1042">IF(I156="","",(IF($C156=0,0,$C156)))</f>
        <v>6</v>
      </c>
      <c r="K156" s="41">
        <f t="shared" ref="K156" si="1043">IF(J156="","",(IF($C156=0,0,$C156)))</f>
        <v>6</v>
      </c>
      <c r="L156" s="41">
        <f t="shared" ref="L156" si="1044">IF(K156="","",(IF($C156=0,0,$C156)))</f>
        <v>6</v>
      </c>
      <c r="M156" s="41">
        <f t="shared" ref="M156" si="1045">IF(L156="","",(IF($C156=0,0,$C156)))</f>
        <v>6</v>
      </c>
      <c r="N156" s="41">
        <f t="shared" ref="N156" si="1046">IF(M156="","",(IF($C156=0,0,$C156)))</f>
        <v>6</v>
      </c>
      <c r="O156" s="41">
        <f t="shared" ref="O156" si="1047">IF(N156="","",(IF($C156=0,0,$C156)))</f>
        <v>6</v>
      </c>
      <c r="P156" s="41">
        <f t="shared" ref="P156" si="1048">IF(O156="","",(IF($C156=0,0,$C156)))</f>
        <v>6</v>
      </c>
      <c r="Q156" s="41">
        <f t="shared" ref="Q156" si="1049">IF(P156="","",(IF($C156=0,0,$C156)))</f>
        <v>6</v>
      </c>
      <c r="R156" s="41">
        <f t="shared" ref="R156" si="1050">IF(Q156="","",(IF($C156=0,0,$C156)))</f>
        <v>6</v>
      </c>
      <c r="S156" s="41">
        <f t="shared" ref="S156" si="1051">IF(R156="","",(IF($C156=0,0,$C156)))</f>
        <v>6</v>
      </c>
    </row>
    <row r="157" spans="1:19" x14ac:dyDescent="0.25">
      <c r="A157" s="2" t="s">
        <v>56</v>
      </c>
      <c r="B157" s="6" t="s">
        <v>92</v>
      </c>
      <c r="C157" s="4">
        <v>48.535496833333333</v>
      </c>
      <c r="E157" s="10" t="str">
        <f t="shared" ref="E157" si="1052">IF(B157="","",(IF($B157&lt;&gt;0,"Exempt - Avg Hourly Rate")))</f>
        <v>Exempt - Avg Hourly Rate</v>
      </c>
      <c r="F157" s="40">
        <f t="shared" ca="1" si="939"/>
        <v>2018</v>
      </c>
      <c r="G157" s="40" t="str">
        <f t="shared" si="940"/>
        <v>003450</v>
      </c>
      <c r="H157" s="42">
        <f t="shared" ref="H157" si="1053">IF(G157="","",(IF(C157=0,0,C157)*$G$4*$H$4*$I$4*$J$4))</f>
        <v>51.491308590483335</v>
      </c>
      <c r="I157" s="42">
        <f t="shared" ref="I157" si="1054">IF(H157="","",(+H157))</f>
        <v>51.491308590483335</v>
      </c>
      <c r="J157" s="42">
        <f t="shared" ref="J157" si="1055">IF(I157="","",(+I157*$J$6))</f>
        <v>53.036047848197839</v>
      </c>
      <c r="K157" s="42">
        <f t="shared" ref="K157" si="1056">IF(J157="","",+J157)</f>
        <v>53.036047848197839</v>
      </c>
      <c r="L157" s="42">
        <f t="shared" ref="L157" si="1057">IF(K157="","",+K157)</f>
        <v>53.036047848197839</v>
      </c>
      <c r="M157" s="42">
        <f t="shared" ref="M157" si="1058">IF(L157="","",+L157)</f>
        <v>53.036047848197839</v>
      </c>
      <c r="N157" s="42">
        <f t="shared" ref="N157" si="1059">IF(M157="","",+M157)</f>
        <v>53.036047848197839</v>
      </c>
      <c r="O157" s="42">
        <f t="shared" ref="O157" si="1060">IF(N157="","",+N157)</f>
        <v>53.036047848197839</v>
      </c>
      <c r="P157" s="42">
        <f t="shared" ref="P157" si="1061">IF(O157="","",+O157)</f>
        <v>53.036047848197839</v>
      </c>
      <c r="Q157" s="42">
        <f t="shared" ref="Q157" si="1062">IF(P157="","",+P157)</f>
        <v>53.036047848197839</v>
      </c>
      <c r="R157" s="42">
        <f t="shared" ref="R157" si="1063">IF(Q157="","",+Q157)</f>
        <v>53.036047848197839</v>
      </c>
      <c r="S157" s="42">
        <f t="shared" ref="S157" si="1064">IF(R157="","",+R157)</f>
        <v>53.036047848197839</v>
      </c>
    </row>
    <row r="158" spans="1:19" x14ac:dyDescent="0.25">
      <c r="A158" s="2" t="s">
        <v>56</v>
      </c>
      <c r="B158" s="9" t="s">
        <v>139</v>
      </c>
      <c r="C158" s="4">
        <v>960</v>
      </c>
      <c r="E158" s="10" t="str">
        <f t="shared" ref="E158" si="1065">IF(B158="","",(IF($B158&lt;&gt;0,"Exempt - Vacation Hours")))</f>
        <v>Exempt - Vacation Hours</v>
      </c>
      <c r="F158" s="40">
        <f t="shared" ca="1" si="939"/>
        <v>2018</v>
      </c>
      <c r="G158" s="40" t="str">
        <f t="shared" si="940"/>
        <v>003450</v>
      </c>
      <c r="H158" s="43">
        <f>IF(G158="","",($C158*'VACSICK EST'!C$50))</f>
        <v>40.625791559170978</v>
      </c>
      <c r="I158" s="43">
        <f>IF(H158="","",($C158*'VACSICK EST'!D$50))</f>
        <v>43.29209613509277</v>
      </c>
      <c r="J158" s="43">
        <f>IF(I158="","",($C158*'VACSICK EST'!E$50))</f>
        <v>45.958400711014548</v>
      </c>
      <c r="K158" s="43">
        <f>IF(J158="","",($C158*'VACSICK EST'!F$50))</f>
        <v>66.816407648344054</v>
      </c>
      <c r="L158" s="43">
        <f>IF(K158="","",($C158*'VACSICK EST'!G$50))</f>
        <v>83.465208428485028</v>
      </c>
      <c r="M158" s="43">
        <f>IF(L158="","",($C158*'VACSICK EST'!H$50))</f>
        <v>94.290009998642162</v>
      </c>
      <c r="N158" s="43">
        <f>IF(M158="","",($C158*'VACSICK EST'!I$50))</f>
        <v>109.12493365098567</v>
      </c>
      <c r="O158" s="43">
        <f>IF(N158="","",($C158*'VACSICK EST'!J$50))</f>
        <v>73.875992149214298</v>
      </c>
      <c r="P158" s="43">
        <f>IF(O158="","",($C158*'VACSICK EST'!K$50))</f>
        <v>65.778326400118502</v>
      </c>
      <c r="Q158" s="43">
        <f>IF(P158="","",($C158*'VACSICK EST'!L$50))</f>
        <v>86.821197121378574</v>
      </c>
      <c r="R158" s="43">
        <f>IF(Q158="","",($C158*'VACSICK EST'!M$50))</f>
        <v>83.239263803680984</v>
      </c>
      <c r="S158" s="43">
        <f>IF(R158="","",($C158*'VACSICK EST'!N$50))</f>
        <v>166.71237239387244</v>
      </c>
    </row>
    <row r="159" spans="1:19" x14ac:dyDescent="0.25">
      <c r="A159" s="2" t="s">
        <v>56</v>
      </c>
      <c r="B159" s="9" t="s">
        <v>95</v>
      </c>
      <c r="C159" s="4">
        <v>240</v>
      </c>
      <c r="E159" s="10" t="str">
        <f t="shared" ref="E159" si="1066">IF(B159="","",(IF($B159&lt;&gt;0,"Exempt - Sick Time Hours")))</f>
        <v>Exempt - Sick Time Hours</v>
      </c>
      <c r="F159" s="40">
        <f t="shared" ca="1" si="939"/>
        <v>2018</v>
      </c>
      <c r="G159" s="40" t="str">
        <f t="shared" si="940"/>
        <v>003450</v>
      </c>
      <c r="H159" s="43">
        <f>IF(G159="","",($C159*'VACSICK EST'!C$30))</f>
        <v>30.123778739234897</v>
      </c>
      <c r="I159" s="43">
        <f>IF(H159="","",($C159*'VACSICK EST'!D$30))</f>
        <v>25.952777157237751</v>
      </c>
      <c r="J159" s="43">
        <f>IF(I159="","",($C159*'VACSICK EST'!E$30))</f>
        <v>23.919796847859292</v>
      </c>
      <c r="K159" s="43">
        <f>IF(J159="","",($C159*'VACSICK EST'!F$30))</f>
        <v>21.187637626913101</v>
      </c>
      <c r="L159" s="43">
        <f>IF(K159="","",($C159*'VACSICK EST'!G$30))</f>
        <v>17.569195278627539</v>
      </c>
      <c r="M159" s="43">
        <f>IF(L159="","",($C159*'VACSICK EST'!H$30))</f>
        <v>16.307609543044453</v>
      </c>
      <c r="N159" s="43">
        <f>IF(M159="","",($C159*'VACSICK EST'!I$30))</f>
        <v>17.487132026096116</v>
      </c>
      <c r="O159" s="43">
        <f>IF(N159="","",($C159*'VACSICK EST'!J$30))</f>
        <v>18.794673183096794</v>
      </c>
      <c r="P159" s="43">
        <f>IF(O159="","",($C159*'VACSICK EST'!K$30))</f>
        <v>17.340512348239972</v>
      </c>
      <c r="Q159" s="43">
        <f>IF(P159="","",($C159*'VACSICK EST'!L$30))</f>
        <v>17.135901305261623</v>
      </c>
      <c r="R159" s="43">
        <f>IF(Q159="","",($C159*'VACSICK EST'!M$30))</f>
        <v>15.973885649416667</v>
      </c>
      <c r="S159" s="43">
        <f>IF(R159="","",($C159*'VACSICK EST'!N$30))</f>
        <v>18.207100294971802</v>
      </c>
    </row>
    <row r="160" spans="1:19" x14ac:dyDescent="0.25">
      <c r="A160" s="2" t="s">
        <v>57</v>
      </c>
      <c r="B160" s="9" t="s">
        <v>93</v>
      </c>
      <c r="C160" s="4">
        <v>4</v>
      </c>
      <c r="E160" s="11" t="str">
        <f t="shared" ref="E160" si="1067">IF(B160="","",(IF($B160&lt;&gt;0,"Exempt - Headcount")))</f>
        <v>Exempt - Headcount</v>
      </c>
      <c r="F160" s="40">
        <f t="shared" ca="1" si="939"/>
        <v>2018</v>
      </c>
      <c r="G160" s="40" t="str">
        <f t="shared" si="940"/>
        <v>003470</v>
      </c>
      <c r="H160" s="41">
        <f t="shared" ref="H160" si="1068">IF(G160="","",(IF($C160=0,0,$C160)))</f>
        <v>4</v>
      </c>
      <c r="I160" s="41">
        <f t="shared" ref="I160" si="1069">IF(H160="","",(IF($C160=0,0,$C160)))</f>
        <v>4</v>
      </c>
      <c r="J160" s="41">
        <f t="shared" ref="J160" si="1070">IF(I160="","",(IF($C160=0,0,$C160)))</f>
        <v>4</v>
      </c>
      <c r="K160" s="41">
        <f t="shared" ref="K160" si="1071">IF(J160="","",(IF($C160=0,0,$C160)))</f>
        <v>4</v>
      </c>
      <c r="L160" s="41">
        <f t="shared" ref="L160" si="1072">IF(K160="","",(IF($C160=0,0,$C160)))</f>
        <v>4</v>
      </c>
      <c r="M160" s="41">
        <f t="shared" ref="M160" si="1073">IF(L160="","",(IF($C160=0,0,$C160)))</f>
        <v>4</v>
      </c>
      <c r="N160" s="41">
        <f t="shared" ref="N160" si="1074">IF(M160="","",(IF($C160=0,0,$C160)))</f>
        <v>4</v>
      </c>
      <c r="O160" s="41">
        <f t="shared" ref="O160" si="1075">IF(N160="","",(IF($C160=0,0,$C160)))</f>
        <v>4</v>
      </c>
      <c r="P160" s="41">
        <f t="shared" ref="P160" si="1076">IF(O160="","",(IF($C160=0,0,$C160)))</f>
        <v>4</v>
      </c>
      <c r="Q160" s="41">
        <f t="shared" ref="Q160" si="1077">IF(P160="","",(IF($C160=0,0,$C160)))</f>
        <v>4</v>
      </c>
      <c r="R160" s="41">
        <f t="shared" ref="R160" si="1078">IF(Q160="","",(IF($C160=0,0,$C160)))</f>
        <v>4</v>
      </c>
      <c r="S160" s="41">
        <f t="shared" ref="S160" si="1079">IF(R160="","",(IF($C160=0,0,$C160)))</f>
        <v>4</v>
      </c>
    </row>
    <row r="161" spans="1:19" x14ac:dyDescent="0.25">
      <c r="A161" s="2" t="s">
        <v>57</v>
      </c>
      <c r="B161" s="6" t="s">
        <v>92</v>
      </c>
      <c r="C161" s="4">
        <v>38.425481000000005</v>
      </c>
      <c r="E161" s="10" t="str">
        <f t="shared" ref="E161" si="1080">IF(B161="","",(IF($B161&lt;&gt;0,"Exempt - Avg Hourly Rate")))</f>
        <v>Exempt - Avg Hourly Rate</v>
      </c>
      <c r="F161" s="40">
        <f t="shared" ca="1" si="939"/>
        <v>2018</v>
      </c>
      <c r="G161" s="40" t="str">
        <f t="shared" si="940"/>
        <v>003470</v>
      </c>
      <c r="H161" s="42">
        <f t="shared" ref="H161" si="1081">IF(G161="","",(IF(C161=0,0,C161)*$G$4*$H$4*$I$4*$J$4))</f>
        <v>40.765592792900001</v>
      </c>
      <c r="I161" s="42">
        <f t="shared" ref="I161" si="1082">IF(H161="","",(+H161))</f>
        <v>40.765592792900001</v>
      </c>
      <c r="J161" s="42">
        <f t="shared" ref="J161" si="1083">IF(I161="","",(+I161*$J$6))</f>
        <v>41.988560576687</v>
      </c>
      <c r="K161" s="42">
        <f t="shared" ref="K161" si="1084">IF(J161="","",+J161)</f>
        <v>41.988560576687</v>
      </c>
      <c r="L161" s="42">
        <f t="shared" ref="L161" si="1085">IF(K161="","",+K161)</f>
        <v>41.988560576687</v>
      </c>
      <c r="M161" s="42">
        <f t="shared" ref="M161" si="1086">IF(L161="","",+L161)</f>
        <v>41.988560576687</v>
      </c>
      <c r="N161" s="42">
        <f t="shared" ref="N161" si="1087">IF(M161="","",+M161)</f>
        <v>41.988560576687</v>
      </c>
      <c r="O161" s="42">
        <f t="shared" ref="O161" si="1088">IF(N161="","",+N161)</f>
        <v>41.988560576687</v>
      </c>
      <c r="P161" s="42">
        <f t="shared" ref="P161" si="1089">IF(O161="","",+O161)</f>
        <v>41.988560576687</v>
      </c>
      <c r="Q161" s="42">
        <f t="shared" ref="Q161" si="1090">IF(P161="","",+P161)</f>
        <v>41.988560576687</v>
      </c>
      <c r="R161" s="42">
        <f t="shared" ref="R161" si="1091">IF(Q161="","",+Q161)</f>
        <v>41.988560576687</v>
      </c>
      <c r="S161" s="42">
        <f t="shared" ref="S161" si="1092">IF(R161="","",+R161)</f>
        <v>41.988560576687</v>
      </c>
    </row>
    <row r="162" spans="1:19" x14ac:dyDescent="0.25">
      <c r="A162" s="2" t="s">
        <v>57</v>
      </c>
      <c r="B162" s="9" t="s">
        <v>139</v>
      </c>
      <c r="C162" s="4">
        <v>680</v>
      </c>
      <c r="E162" s="10" t="str">
        <f t="shared" ref="E162" si="1093">IF(B162="","",(IF($B162&lt;&gt;0,"Exempt - Vacation Hours")))</f>
        <v>Exempt - Vacation Hours</v>
      </c>
      <c r="F162" s="40">
        <f t="shared" ca="1" si="939"/>
        <v>2018</v>
      </c>
      <c r="G162" s="40" t="str">
        <f t="shared" si="940"/>
        <v>003470</v>
      </c>
      <c r="H162" s="43">
        <f>IF(G162="","",($C162*'VACSICK EST'!C$50))</f>
        <v>28.776602354412777</v>
      </c>
      <c r="I162" s="43">
        <f>IF(H162="","",($C162*'VACSICK EST'!D$50))</f>
        <v>30.665234762357379</v>
      </c>
      <c r="J162" s="43">
        <f>IF(I162="","",($C162*'VACSICK EST'!E$50))</f>
        <v>32.55386717030197</v>
      </c>
      <c r="K162" s="43">
        <f>IF(J162="","",($C162*'VACSICK EST'!F$50))</f>
        <v>47.328288750910367</v>
      </c>
      <c r="L162" s="43">
        <f>IF(K162="","",($C162*'VACSICK EST'!G$50))</f>
        <v>59.121189303510228</v>
      </c>
      <c r="M162" s="43">
        <f>IF(L162="","",($C162*'VACSICK EST'!H$50))</f>
        <v>66.788757082371532</v>
      </c>
      <c r="N162" s="43">
        <f>IF(M162="","",($C162*'VACSICK EST'!I$50))</f>
        <v>77.29682800278151</v>
      </c>
      <c r="O162" s="43">
        <f>IF(N162="","",($C162*'VACSICK EST'!J$50))</f>
        <v>52.328827772360128</v>
      </c>
      <c r="P162" s="43">
        <f>IF(O162="","",($C162*'VACSICK EST'!K$50))</f>
        <v>46.592981200083933</v>
      </c>
      <c r="Q162" s="43">
        <f>IF(P162="","",($C162*'VACSICK EST'!L$50))</f>
        <v>61.498347960976496</v>
      </c>
      <c r="R162" s="43">
        <f>IF(Q162="","",($C162*'VACSICK EST'!M$50))</f>
        <v>58.961145194274032</v>
      </c>
      <c r="S162" s="43">
        <f>IF(R162="","",($C162*'VACSICK EST'!N$50))</f>
        <v>118.08793044565964</v>
      </c>
    </row>
    <row r="163" spans="1:19" x14ac:dyDescent="0.25">
      <c r="A163" s="2" t="s">
        <v>57</v>
      </c>
      <c r="B163" s="9" t="s">
        <v>95</v>
      </c>
      <c r="C163" s="4">
        <v>160</v>
      </c>
      <c r="E163" s="10" t="str">
        <f t="shared" ref="E163" si="1094">IF(B163="","",(IF($B163&lt;&gt;0,"Exempt - Sick Time Hours")))</f>
        <v>Exempt - Sick Time Hours</v>
      </c>
      <c r="F163" s="40">
        <f t="shared" ca="1" si="939"/>
        <v>2018</v>
      </c>
      <c r="G163" s="40" t="str">
        <f t="shared" si="940"/>
        <v>003470</v>
      </c>
      <c r="H163" s="43">
        <f>IF(G163="","",($C163*'VACSICK EST'!C$30))</f>
        <v>20.08251915948993</v>
      </c>
      <c r="I163" s="43">
        <f>IF(H163="","",($C163*'VACSICK EST'!D$30))</f>
        <v>17.301851438158501</v>
      </c>
      <c r="J163" s="43">
        <f>IF(I163="","",($C163*'VACSICK EST'!E$30))</f>
        <v>15.946531231906194</v>
      </c>
      <c r="K163" s="43">
        <f>IF(J163="","",($C163*'VACSICK EST'!F$30))</f>
        <v>14.1250917512754</v>
      </c>
      <c r="L163" s="43">
        <f>IF(K163="","",($C163*'VACSICK EST'!G$30))</f>
        <v>11.712796852418359</v>
      </c>
      <c r="M163" s="43">
        <f>IF(L163="","",($C163*'VACSICK EST'!H$30))</f>
        <v>10.871739695362969</v>
      </c>
      <c r="N163" s="43">
        <f>IF(M163="","",($C163*'VACSICK EST'!I$30))</f>
        <v>11.658088017397411</v>
      </c>
      <c r="O163" s="43">
        <f>IF(N163="","",($C163*'VACSICK EST'!J$30))</f>
        <v>12.52978212206453</v>
      </c>
      <c r="P163" s="43">
        <f>IF(O163="","",($C163*'VACSICK EST'!K$30))</f>
        <v>11.560341565493315</v>
      </c>
      <c r="Q163" s="43">
        <f>IF(P163="","",($C163*'VACSICK EST'!L$30))</f>
        <v>11.423934203507748</v>
      </c>
      <c r="R163" s="43">
        <f>IF(Q163="","",($C163*'VACSICK EST'!M$30))</f>
        <v>10.649257099611111</v>
      </c>
      <c r="S163" s="43">
        <f>IF(R163="","",($C163*'VACSICK EST'!N$30))</f>
        <v>12.138066863314535</v>
      </c>
    </row>
    <row r="164" spans="1:19" x14ac:dyDescent="0.25">
      <c r="A164" s="2" t="s">
        <v>59</v>
      </c>
      <c r="B164" s="9" t="s">
        <v>93</v>
      </c>
      <c r="C164" s="4">
        <v>4</v>
      </c>
      <c r="E164" s="11" t="str">
        <f t="shared" ref="E164" si="1095">IF(B164="","",(IF($B164&lt;&gt;0,"Exempt - Headcount")))</f>
        <v>Exempt - Headcount</v>
      </c>
      <c r="F164" s="40">
        <f t="shared" ca="1" si="939"/>
        <v>2018</v>
      </c>
      <c r="G164" s="40" t="str">
        <f t="shared" si="940"/>
        <v>004010</v>
      </c>
      <c r="H164" s="41">
        <f t="shared" ref="H164" si="1096">IF(G164="","",(IF($C164=0,0,$C164)))</f>
        <v>4</v>
      </c>
      <c r="I164" s="41">
        <f t="shared" ref="I164" si="1097">IF(H164="","",(IF($C164=0,0,$C164)))</f>
        <v>4</v>
      </c>
      <c r="J164" s="41">
        <f t="shared" ref="J164" si="1098">IF(I164="","",(IF($C164=0,0,$C164)))</f>
        <v>4</v>
      </c>
      <c r="K164" s="41">
        <f t="shared" ref="K164" si="1099">IF(J164="","",(IF($C164=0,0,$C164)))</f>
        <v>4</v>
      </c>
      <c r="L164" s="41">
        <f t="shared" ref="L164" si="1100">IF(K164="","",(IF($C164=0,0,$C164)))</f>
        <v>4</v>
      </c>
      <c r="M164" s="41">
        <f t="shared" ref="M164" si="1101">IF(L164="","",(IF($C164=0,0,$C164)))</f>
        <v>4</v>
      </c>
      <c r="N164" s="41">
        <f t="shared" ref="N164" si="1102">IF(M164="","",(IF($C164=0,0,$C164)))</f>
        <v>4</v>
      </c>
      <c r="O164" s="41">
        <f t="shared" ref="O164" si="1103">IF(N164="","",(IF($C164=0,0,$C164)))</f>
        <v>4</v>
      </c>
      <c r="P164" s="41">
        <f t="shared" ref="P164" si="1104">IF(O164="","",(IF($C164=0,0,$C164)))</f>
        <v>4</v>
      </c>
      <c r="Q164" s="41">
        <f t="shared" ref="Q164" si="1105">IF(P164="","",(IF($C164=0,0,$C164)))</f>
        <v>4</v>
      </c>
      <c r="R164" s="41">
        <f t="shared" ref="R164" si="1106">IF(Q164="","",(IF($C164=0,0,$C164)))</f>
        <v>4</v>
      </c>
      <c r="S164" s="41">
        <f t="shared" ref="S164" si="1107">IF(R164="","",(IF($C164=0,0,$C164)))</f>
        <v>4</v>
      </c>
    </row>
    <row r="165" spans="1:19" x14ac:dyDescent="0.25">
      <c r="A165" s="2" t="s">
        <v>59</v>
      </c>
      <c r="B165" s="6" t="s">
        <v>92</v>
      </c>
      <c r="C165" s="4">
        <v>52.682812500000004</v>
      </c>
      <c r="E165" s="10" t="str">
        <f t="shared" ref="E165" si="1108">IF(B165="","",(IF($B165&lt;&gt;0,"Exempt - Avg Hourly Rate")))</f>
        <v>Exempt - Avg Hourly Rate</v>
      </c>
      <c r="F165" s="40">
        <f t="shared" ca="1" si="939"/>
        <v>2018</v>
      </c>
      <c r="G165" s="40" t="str">
        <f t="shared" si="940"/>
        <v>004010</v>
      </c>
      <c r="H165" s="42">
        <f t="shared" ref="H165" si="1109">IF(G165="","",(IF(C165=0,0,C165)*$G$4*$H$4*$I$4*$J$4))</f>
        <v>55.891195781250012</v>
      </c>
      <c r="I165" s="42">
        <f t="shared" ref="I165" si="1110">IF(H165="","",(+H165))</f>
        <v>55.891195781250012</v>
      </c>
      <c r="J165" s="42">
        <f t="shared" ref="J165" si="1111">IF(I165="","",(+I165*$J$6))</f>
        <v>57.567931654687513</v>
      </c>
      <c r="K165" s="42">
        <f t="shared" ref="K165" si="1112">IF(J165="","",+J165)</f>
        <v>57.567931654687513</v>
      </c>
      <c r="L165" s="42">
        <f t="shared" ref="L165" si="1113">IF(K165="","",+K165)</f>
        <v>57.567931654687513</v>
      </c>
      <c r="M165" s="42">
        <f t="shared" ref="M165" si="1114">IF(L165="","",+L165)</f>
        <v>57.567931654687513</v>
      </c>
      <c r="N165" s="42">
        <f t="shared" ref="N165" si="1115">IF(M165="","",+M165)</f>
        <v>57.567931654687513</v>
      </c>
      <c r="O165" s="42">
        <f t="shared" ref="O165" si="1116">IF(N165="","",+N165)</f>
        <v>57.567931654687513</v>
      </c>
      <c r="P165" s="42">
        <f t="shared" ref="P165" si="1117">IF(O165="","",+O165)</f>
        <v>57.567931654687513</v>
      </c>
      <c r="Q165" s="42">
        <f t="shared" ref="Q165" si="1118">IF(P165="","",+P165)</f>
        <v>57.567931654687513</v>
      </c>
      <c r="R165" s="42">
        <f t="shared" ref="R165" si="1119">IF(Q165="","",+Q165)</f>
        <v>57.567931654687513</v>
      </c>
      <c r="S165" s="42">
        <f t="shared" ref="S165" si="1120">IF(R165="","",+R165)</f>
        <v>57.567931654687513</v>
      </c>
    </row>
    <row r="166" spans="1:19" x14ac:dyDescent="0.25">
      <c r="A166" s="2" t="s">
        <v>59</v>
      </c>
      <c r="B166" s="9" t="s">
        <v>139</v>
      </c>
      <c r="C166" s="4">
        <v>680</v>
      </c>
      <c r="E166" s="10" t="str">
        <f t="shared" ref="E166" si="1121">IF(B166="","",(IF($B166&lt;&gt;0,"Exempt - Vacation Hours")))</f>
        <v>Exempt - Vacation Hours</v>
      </c>
      <c r="F166" s="40">
        <f t="shared" ca="1" si="939"/>
        <v>2018</v>
      </c>
      <c r="G166" s="40" t="str">
        <f t="shared" si="940"/>
        <v>004010</v>
      </c>
      <c r="H166" s="43">
        <f>IF(G166="","",($C166*'VACSICK EST'!C$50))</f>
        <v>28.776602354412777</v>
      </c>
      <c r="I166" s="43">
        <f>IF(H166="","",($C166*'VACSICK EST'!D$50))</f>
        <v>30.665234762357379</v>
      </c>
      <c r="J166" s="43">
        <f>IF(I166="","",($C166*'VACSICK EST'!E$50))</f>
        <v>32.55386717030197</v>
      </c>
      <c r="K166" s="43">
        <f>IF(J166="","",($C166*'VACSICK EST'!F$50))</f>
        <v>47.328288750910367</v>
      </c>
      <c r="L166" s="43">
        <f>IF(K166="","",($C166*'VACSICK EST'!G$50))</f>
        <v>59.121189303510228</v>
      </c>
      <c r="M166" s="43">
        <f>IF(L166="","",($C166*'VACSICK EST'!H$50))</f>
        <v>66.788757082371532</v>
      </c>
      <c r="N166" s="43">
        <f>IF(M166="","",($C166*'VACSICK EST'!I$50))</f>
        <v>77.29682800278151</v>
      </c>
      <c r="O166" s="43">
        <f>IF(N166="","",($C166*'VACSICK EST'!J$50))</f>
        <v>52.328827772360128</v>
      </c>
      <c r="P166" s="43">
        <f>IF(O166="","",($C166*'VACSICK EST'!K$50))</f>
        <v>46.592981200083933</v>
      </c>
      <c r="Q166" s="43">
        <f>IF(P166="","",($C166*'VACSICK EST'!L$50))</f>
        <v>61.498347960976496</v>
      </c>
      <c r="R166" s="43">
        <f>IF(Q166="","",($C166*'VACSICK EST'!M$50))</f>
        <v>58.961145194274032</v>
      </c>
      <c r="S166" s="43">
        <f>IF(R166="","",($C166*'VACSICK EST'!N$50))</f>
        <v>118.08793044565964</v>
      </c>
    </row>
    <row r="167" spans="1:19" x14ac:dyDescent="0.25">
      <c r="A167" s="2" t="s">
        <v>59</v>
      </c>
      <c r="B167" s="9" t="s">
        <v>95</v>
      </c>
      <c r="C167" s="4">
        <v>160</v>
      </c>
      <c r="E167" s="10" t="str">
        <f t="shared" ref="E167" si="1122">IF(B167="","",(IF($B167&lt;&gt;0,"Exempt - Sick Time Hours")))</f>
        <v>Exempt - Sick Time Hours</v>
      </c>
      <c r="F167" s="40">
        <f t="shared" ca="1" si="939"/>
        <v>2018</v>
      </c>
      <c r="G167" s="40" t="str">
        <f t="shared" si="940"/>
        <v>004010</v>
      </c>
      <c r="H167" s="43">
        <f>IF(G167="","",($C167*'VACSICK EST'!C$30))</f>
        <v>20.08251915948993</v>
      </c>
      <c r="I167" s="43">
        <f>IF(H167="","",($C167*'VACSICK EST'!D$30))</f>
        <v>17.301851438158501</v>
      </c>
      <c r="J167" s="43">
        <f>IF(I167="","",($C167*'VACSICK EST'!E$30))</f>
        <v>15.946531231906194</v>
      </c>
      <c r="K167" s="43">
        <f>IF(J167="","",($C167*'VACSICK EST'!F$30))</f>
        <v>14.1250917512754</v>
      </c>
      <c r="L167" s="43">
        <f>IF(K167="","",($C167*'VACSICK EST'!G$30))</f>
        <v>11.712796852418359</v>
      </c>
      <c r="M167" s="43">
        <f>IF(L167="","",($C167*'VACSICK EST'!H$30))</f>
        <v>10.871739695362969</v>
      </c>
      <c r="N167" s="43">
        <f>IF(M167="","",($C167*'VACSICK EST'!I$30))</f>
        <v>11.658088017397411</v>
      </c>
      <c r="O167" s="43">
        <f>IF(N167="","",($C167*'VACSICK EST'!J$30))</f>
        <v>12.52978212206453</v>
      </c>
      <c r="P167" s="43">
        <f>IF(O167="","",($C167*'VACSICK EST'!K$30))</f>
        <v>11.560341565493315</v>
      </c>
      <c r="Q167" s="43">
        <f>IF(P167="","",($C167*'VACSICK EST'!L$30))</f>
        <v>11.423934203507748</v>
      </c>
      <c r="R167" s="43">
        <f>IF(Q167="","",($C167*'VACSICK EST'!M$30))</f>
        <v>10.649257099611111</v>
      </c>
      <c r="S167" s="43">
        <f>IF(R167="","",($C167*'VACSICK EST'!N$30))</f>
        <v>12.138066863314535</v>
      </c>
    </row>
    <row r="168" spans="1:19" x14ac:dyDescent="0.25">
      <c r="A168" s="2" t="s">
        <v>61</v>
      </c>
      <c r="B168" s="9" t="s">
        <v>93</v>
      </c>
      <c r="C168" s="4">
        <v>1</v>
      </c>
      <c r="E168" s="11" t="str">
        <f t="shared" ref="E168" si="1123">IF(B168="","",(IF($B168&lt;&gt;0,"Exempt - Headcount")))</f>
        <v>Exempt - Headcount</v>
      </c>
      <c r="F168" s="40">
        <f t="shared" ca="1" si="939"/>
        <v>2018</v>
      </c>
      <c r="G168" s="40" t="str">
        <f t="shared" si="940"/>
        <v>004060</v>
      </c>
      <c r="H168" s="41">
        <f t="shared" ref="H168" si="1124">IF(G168="","",(IF($C168=0,0,$C168)))</f>
        <v>1</v>
      </c>
      <c r="I168" s="41">
        <f t="shared" ref="I168" si="1125">IF(H168="","",(IF($C168=0,0,$C168)))</f>
        <v>1</v>
      </c>
      <c r="J168" s="41">
        <f t="shared" ref="J168" si="1126">IF(I168="","",(IF($C168=0,0,$C168)))</f>
        <v>1</v>
      </c>
      <c r="K168" s="41">
        <f t="shared" ref="K168" si="1127">IF(J168="","",(IF($C168=0,0,$C168)))</f>
        <v>1</v>
      </c>
      <c r="L168" s="41">
        <f t="shared" ref="L168" si="1128">IF(K168="","",(IF($C168=0,0,$C168)))</f>
        <v>1</v>
      </c>
      <c r="M168" s="41">
        <f t="shared" ref="M168" si="1129">IF(L168="","",(IF($C168=0,0,$C168)))</f>
        <v>1</v>
      </c>
      <c r="N168" s="41">
        <f t="shared" ref="N168" si="1130">IF(M168="","",(IF($C168=0,0,$C168)))</f>
        <v>1</v>
      </c>
      <c r="O168" s="41">
        <f t="shared" ref="O168" si="1131">IF(N168="","",(IF($C168=0,0,$C168)))</f>
        <v>1</v>
      </c>
      <c r="P168" s="41">
        <f t="shared" ref="P168" si="1132">IF(O168="","",(IF($C168=0,0,$C168)))</f>
        <v>1</v>
      </c>
      <c r="Q168" s="41">
        <f t="shared" ref="Q168" si="1133">IF(P168="","",(IF($C168=0,0,$C168)))</f>
        <v>1</v>
      </c>
      <c r="R168" s="41">
        <f t="shared" ref="R168" si="1134">IF(Q168="","",(IF($C168=0,0,$C168)))</f>
        <v>1</v>
      </c>
      <c r="S168" s="41">
        <f t="shared" ref="S168" si="1135">IF(R168="","",(IF($C168=0,0,$C168)))</f>
        <v>1</v>
      </c>
    </row>
    <row r="169" spans="1:19" x14ac:dyDescent="0.25">
      <c r="A169" s="2" t="s">
        <v>61</v>
      </c>
      <c r="B169" s="6" t="s">
        <v>92</v>
      </c>
      <c r="C169" s="4">
        <v>49.075961999999997</v>
      </c>
      <c r="E169" s="10" t="str">
        <f t="shared" ref="E169" si="1136">IF(B169="","",(IF($B169&lt;&gt;0,"Exempt - Avg Hourly Rate")))</f>
        <v>Exempt - Avg Hourly Rate</v>
      </c>
      <c r="F169" s="40">
        <f t="shared" ca="1" si="939"/>
        <v>2018</v>
      </c>
      <c r="G169" s="40" t="str">
        <f t="shared" si="940"/>
        <v>004060</v>
      </c>
      <c r="H169" s="42">
        <f t="shared" ref="H169" si="1137">IF(G169="","",(IF(C169=0,0,C169)*$G$4*$H$4*$I$4*$J$4))</f>
        <v>52.0646880858</v>
      </c>
      <c r="I169" s="42">
        <f t="shared" ref="I169" si="1138">IF(H169="","",(+H169))</f>
        <v>52.0646880858</v>
      </c>
      <c r="J169" s="42">
        <f t="shared" ref="J169" si="1139">IF(I169="","",(+I169*$J$6))</f>
        <v>53.626628728374001</v>
      </c>
      <c r="K169" s="42">
        <f t="shared" ref="K169" si="1140">IF(J169="","",+J169)</f>
        <v>53.626628728374001</v>
      </c>
      <c r="L169" s="42">
        <f t="shared" ref="L169" si="1141">IF(K169="","",+K169)</f>
        <v>53.626628728374001</v>
      </c>
      <c r="M169" s="42">
        <f t="shared" ref="M169" si="1142">IF(L169="","",+L169)</f>
        <v>53.626628728374001</v>
      </c>
      <c r="N169" s="42">
        <f t="shared" ref="N169" si="1143">IF(M169="","",+M169)</f>
        <v>53.626628728374001</v>
      </c>
      <c r="O169" s="42">
        <f t="shared" ref="O169" si="1144">IF(N169="","",+N169)</f>
        <v>53.626628728374001</v>
      </c>
      <c r="P169" s="42">
        <f t="shared" ref="P169" si="1145">IF(O169="","",+O169)</f>
        <v>53.626628728374001</v>
      </c>
      <c r="Q169" s="42">
        <f t="shared" ref="Q169" si="1146">IF(P169="","",+P169)</f>
        <v>53.626628728374001</v>
      </c>
      <c r="R169" s="42">
        <f t="shared" ref="R169" si="1147">IF(Q169="","",+Q169)</f>
        <v>53.626628728374001</v>
      </c>
      <c r="S169" s="42">
        <f t="shared" ref="S169" si="1148">IF(R169="","",+R169)</f>
        <v>53.626628728374001</v>
      </c>
    </row>
    <row r="170" spans="1:19" x14ac:dyDescent="0.25">
      <c r="A170" s="2" t="s">
        <v>61</v>
      </c>
      <c r="B170" s="9" t="s">
        <v>139</v>
      </c>
      <c r="C170" s="4">
        <v>200</v>
      </c>
      <c r="E170" s="10" t="str">
        <f t="shared" ref="E170" si="1149">IF(B170="","",(IF($B170&lt;&gt;0,"Exempt - Vacation Hours")))</f>
        <v>Exempt - Vacation Hours</v>
      </c>
      <c r="F170" s="40">
        <f t="shared" ca="1" si="939"/>
        <v>2018</v>
      </c>
      <c r="G170" s="40" t="str">
        <f t="shared" si="940"/>
        <v>004060</v>
      </c>
      <c r="H170" s="43">
        <f>IF(G170="","",($C170*'VACSICK EST'!C$50))</f>
        <v>8.4637065748272864</v>
      </c>
      <c r="I170" s="43">
        <f>IF(H170="","",($C170*'VACSICK EST'!D$50))</f>
        <v>9.019186694810994</v>
      </c>
      <c r="J170" s="43">
        <f>IF(I170="","",($C170*'VACSICK EST'!E$50))</f>
        <v>9.5746668147946981</v>
      </c>
      <c r="K170" s="43">
        <f>IF(J170="","",($C170*'VACSICK EST'!F$50))</f>
        <v>13.920084926738344</v>
      </c>
      <c r="L170" s="43">
        <f>IF(K170="","",($C170*'VACSICK EST'!G$50))</f>
        <v>17.388585089267714</v>
      </c>
      <c r="M170" s="43">
        <f>IF(L170="","",($C170*'VACSICK EST'!H$50))</f>
        <v>19.643752083050451</v>
      </c>
      <c r="N170" s="43">
        <f>IF(M170="","",($C170*'VACSICK EST'!I$50))</f>
        <v>22.73436117728868</v>
      </c>
      <c r="O170" s="43">
        <f>IF(N170="","",($C170*'VACSICK EST'!J$50))</f>
        <v>15.390831697752979</v>
      </c>
      <c r="P170" s="43">
        <f>IF(O170="","",($C170*'VACSICK EST'!K$50))</f>
        <v>13.703818000024686</v>
      </c>
      <c r="Q170" s="43">
        <f>IF(P170="","",($C170*'VACSICK EST'!L$50))</f>
        <v>18.087749400287205</v>
      </c>
      <c r="R170" s="43">
        <f>IF(Q170="","",($C170*'VACSICK EST'!M$50))</f>
        <v>17.34151329243354</v>
      </c>
      <c r="S170" s="43">
        <f>IF(R170="","",($C170*'VACSICK EST'!N$50))</f>
        <v>34.731744248723423</v>
      </c>
    </row>
    <row r="171" spans="1:19" x14ac:dyDescent="0.25">
      <c r="A171" s="2" t="s">
        <v>61</v>
      </c>
      <c r="B171" s="9" t="s">
        <v>95</v>
      </c>
      <c r="C171" s="4">
        <v>40</v>
      </c>
      <c r="E171" s="10" t="str">
        <f t="shared" ref="E171" si="1150">IF(B171="","",(IF($B171&lt;&gt;0,"Exempt - Sick Time Hours")))</f>
        <v>Exempt - Sick Time Hours</v>
      </c>
      <c r="F171" s="40">
        <f t="shared" ca="1" si="939"/>
        <v>2018</v>
      </c>
      <c r="G171" s="40" t="str">
        <f t="shared" si="940"/>
        <v>004060</v>
      </c>
      <c r="H171" s="43">
        <f>IF(G171="","",($C171*'VACSICK EST'!C$30))</f>
        <v>5.0206297898724825</v>
      </c>
      <c r="I171" s="43">
        <f>IF(H171="","",($C171*'VACSICK EST'!D$30))</f>
        <v>4.3254628595396252</v>
      </c>
      <c r="J171" s="43">
        <f>IF(I171="","",($C171*'VACSICK EST'!E$30))</f>
        <v>3.9866328079765485</v>
      </c>
      <c r="K171" s="43">
        <f>IF(J171="","",($C171*'VACSICK EST'!F$30))</f>
        <v>3.5312729378188501</v>
      </c>
      <c r="L171" s="43">
        <f>IF(K171="","",($C171*'VACSICK EST'!G$30))</f>
        <v>2.9281992131045897</v>
      </c>
      <c r="M171" s="43">
        <f>IF(L171="","",($C171*'VACSICK EST'!H$30))</f>
        <v>2.7179349238407422</v>
      </c>
      <c r="N171" s="43">
        <f>IF(M171="","",($C171*'VACSICK EST'!I$30))</f>
        <v>2.9145220043493527</v>
      </c>
      <c r="O171" s="43">
        <f>IF(N171="","",($C171*'VACSICK EST'!J$30))</f>
        <v>3.1324455305161325</v>
      </c>
      <c r="P171" s="43">
        <f>IF(O171="","",($C171*'VACSICK EST'!K$30))</f>
        <v>2.8900853913733289</v>
      </c>
      <c r="Q171" s="43">
        <f>IF(P171="","",($C171*'VACSICK EST'!L$30))</f>
        <v>2.8559835508769371</v>
      </c>
      <c r="R171" s="43">
        <f>IF(Q171="","",($C171*'VACSICK EST'!M$30))</f>
        <v>2.6623142749027777</v>
      </c>
      <c r="S171" s="43">
        <f>IF(R171="","",($C171*'VACSICK EST'!N$30))</f>
        <v>3.0345167158286337</v>
      </c>
    </row>
    <row r="172" spans="1:19" x14ac:dyDescent="0.25">
      <c r="A172" s="2" t="s">
        <v>62</v>
      </c>
      <c r="B172" s="9" t="s">
        <v>93</v>
      </c>
      <c r="C172" s="4">
        <v>1</v>
      </c>
      <c r="E172" s="11" t="str">
        <f t="shared" ref="E172" si="1151">IF(B172="","",(IF($B172&lt;&gt;0,"Exempt - Headcount")))</f>
        <v>Exempt - Headcount</v>
      </c>
      <c r="F172" s="40">
        <f t="shared" ca="1" si="939"/>
        <v>2018</v>
      </c>
      <c r="G172" s="40" t="str">
        <f t="shared" si="940"/>
        <v>004100</v>
      </c>
      <c r="H172" s="41">
        <f t="shared" ref="H172" si="1152">IF(G172="","",(IF($C172=0,0,$C172)))</f>
        <v>1</v>
      </c>
      <c r="I172" s="41">
        <f t="shared" ref="I172" si="1153">IF(H172="","",(IF($C172=0,0,$C172)))</f>
        <v>1</v>
      </c>
      <c r="J172" s="41">
        <f t="shared" ref="J172" si="1154">IF(I172="","",(IF($C172=0,0,$C172)))</f>
        <v>1</v>
      </c>
      <c r="K172" s="41">
        <f t="shared" ref="K172" si="1155">IF(J172="","",(IF($C172=0,0,$C172)))</f>
        <v>1</v>
      </c>
      <c r="L172" s="41">
        <f t="shared" ref="L172" si="1156">IF(K172="","",(IF($C172=0,0,$C172)))</f>
        <v>1</v>
      </c>
      <c r="M172" s="41">
        <f t="shared" ref="M172" si="1157">IF(L172="","",(IF($C172=0,0,$C172)))</f>
        <v>1</v>
      </c>
      <c r="N172" s="41">
        <f t="shared" ref="N172" si="1158">IF(M172="","",(IF($C172=0,0,$C172)))</f>
        <v>1</v>
      </c>
      <c r="O172" s="41">
        <f t="shared" ref="O172" si="1159">IF(N172="","",(IF($C172=0,0,$C172)))</f>
        <v>1</v>
      </c>
      <c r="P172" s="41">
        <f t="shared" ref="P172" si="1160">IF(O172="","",(IF($C172=0,0,$C172)))</f>
        <v>1</v>
      </c>
      <c r="Q172" s="41">
        <f t="shared" ref="Q172" si="1161">IF(P172="","",(IF($C172=0,0,$C172)))</f>
        <v>1</v>
      </c>
      <c r="R172" s="41">
        <f t="shared" ref="R172" si="1162">IF(Q172="","",(IF($C172=0,0,$C172)))</f>
        <v>1</v>
      </c>
      <c r="S172" s="41">
        <f t="shared" ref="S172" si="1163">IF(R172="","",(IF($C172=0,0,$C172)))</f>
        <v>1</v>
      </c>
    </row>
    <row r="173" spans="1:19" x14ac:dyDescent="0.25">
      <c r="A173" s="2" t="s">
        <v>62</v>
      </c>
      <c r="B173" s="6" t="s">
        <v>92</v>
      </c>
      <c r="C173" s="4">
        <v>68.75</v>
      </c>
      <c r="E173" s="10" t="str">
        <f t="shared" ref="E173" si="1164">IF(B173="","",(IF($B173&lt;&gt;0,"Exempt - Avg Hourly Rate")))</f>
        <v>Exempt - Avg Hourly Rate</v>
      </c>
      <c r="F173" s="40">
        <f t="shared" ca="1" si="939"/>
        <v>2018</v>
      </c>
      <c r="G173" s="40" t="str">
        <f t="shared" si="940"/>
        <v>004100</v>
      </c>
      <c r="H173" s="42">
        <f t="shared" ref="H173" si="1165">IF(G173="","",(IF(C173=0,0,C173)*$G$4*$H$4*$I$4*$J$4))</f>
        <v>72.936875000000001</v>
      </c>
      <c r="I173" s="42">
        <f t="shared" ref="I173" si="1166">IF(H173="","",(+H173))</f>
        <v>72.936875000000001</v>
      </c>
      <c r="J173" s="42">
        <f t="shared" ref="J173" si="1167">IF(I173="","",(+I173*$J$6))</f>
        <v>75.124981250000005</v>
      </c>
      <c r="K173" s="42">
        <f t="shared" ref="K173" si="1168">IF(J173="","",+J173)</f>
        <v>75.124981250000005</v>
      </c>
      <c r="L173" s="42">
        <f t="shared" ref="L173" si="1169">IF(K173="","",+K173)</f>
        <v>75.124981250000005</v>
      </c>
      <c r="M173" s="42">
        <f t="shared" ref="M173" si="1170">IF(L173="","",+L173)</f>
        <v>75.124981250000005</v>
      </c>
      <c r="N173" s="42">
        <f t="shared" ref="N173" si="1171">IF(M173="","",+M173)</f>
        <v>75.124981250000005</v>
      </c>
      <c r="O173" s="42">
        <f t="shared" ref="O173" si="1172">IF(N173="","",+N173)</f>
        <v>75.124981250000005</v>
      </c>
      <c r="P173" s="42">
        <f t="shared" ref="P173" si="1173">IF(O173="","",+O173)</f>
        <v>75.124981250000005</v>
      </c>
      <c r="Q173" s="42">
        <f t="shared" ref="Q173" si="1174">IF(P173="","",+P173)</f>
        <v>75.124981250000005</v>
      </c>
      <c r="R173" s="42">
        <f t="shared" ref="R173" si="1175">IF(Q173="","",+Q173)</f>
        <v>75.124981250000005</v>
      </c>
      <c r="S173" s="42">
        <f t="shared" ref="S173" si="1176">IF(R173="","",+R173)</f>
        <v>75.124981250000005</v>
      </c>
    </row>
    <row r="174" spans="1:19" x14ac:dyDescent="0.25">
      <c r="A174" s="2" t="s">
        <v>62</v>
      </c>
      <c r="B174" s="9" t="s">
        <v>139</v>
      </c>
      <c r="C174" s="4">
        <v>160</v>
      </c>
      <c r="E174" s="10" t="str">
        <f t="shared" ref="E174" si="1177">IF(B174="","",(IF($B174&lt;&gt;0,"Exempt - Vacation Hours")))</f>
        <v>Exempt - Vacation Hours</v>
      </c>
      <c r="F174" s="40">
        <f t="shared" ca="1" si="939"/>
        <v>2018</v>
      </c>
      <c r="G174" s="40" t="str">
        <f t="shared" si="940"/>
        <v>004100</v>
      </c>
      <c r="H174" s="43">
        <f>IF(G174="","",($C174*'VACSICK EST'!C$50))</f>
        <v>6.7709652598618302</v>
      </c>
      <c r="I174" s="43">
        <f>IF(H174="","",($C174*'VACSICK EST'!D$50))</f>
        <v>7.2153493558487947</v>
      </c>
      <c r="J174" s="43">
        <f>IF(I174="","",($C174*'VACSICK EST'!E$50))</f>
        <v>7.6597334518357583</v>
      </c>
      <c r="K174" s="43">
        <f>IF(J174="","",($C174*'VACSICK EST'!F$50))</f>
        <v>11.136067941390674</v>
      </c>
      <c r="L174" s="43">
        <f>IF(K174="","",($C174*'VACSICK EST'!G$50))</f>
        <v>13.910868071414171</v>
      </c>
      <c r="M174" s="43">
        <f>IF(L174="","",($C174*'VACSICK EST'!H$50))</f>
        <v>15.71500166644036</v>
      </c>
      <c r="N174" s="43">
        <f>IF(M174="","",($C174*'VACSICK EST'!I$50))</f>
        <v>18.187488941830946</v>
      </c>
      <c r="O174" s="43">
        <f>IF(N174="","",($C174*'VACSICK EST'!J$50))</f>
        <v>12.312665358202384</v>
      </c>
      <c r="P174" s="43">
        <f>IF(O174="","",($C174*'VACSICK EST'!K$50))</f>
        <v>10.96305440001975</v>
      </c>
      <c r="Q174" s="43">
        <f>IF(P174="","",($C174*'VACSICK EST'!L$50))</f>
        <v>14.470199520229762</v>
      </c>
      <c r="R174" s="43">
        <f>IF(Q174="","",($C174*'VACSICK EST'!M$50))</f>
        <v>13.873210633946831</v>
      </c>
      <c r="S174" s="43">
        <f>IF(R174="","",($C174*'VACSICK EST'!N$50))</f>
        <v>27.785395398978739</v>
      </c>
    </row>
    <row r="175" spans="1:19" x14ac:dyDescent="0.25">
      <c r="A175" s="2" t="s">
        <v>62</v>
      </c>
      <c r="B175" s="9" t="s">
        <v>95</v>
      </c>
      <c r="C175" s="4">
        <v>40</v>
      </c>
      <c r="E175" s="10" t="str">
        <f t="shared" ref="E175" si="1178">IF(B175="","",(IF($B175&lt;&gt;0,"Exempt - Sick Time Hours")))</f>
        <v>Exempt - Sick Time Hours</v>
      </c>
      <c r="F175" s="40">
        <f t="shared" ca="1" si="939"/>
        <v>2018</v>
      </c>
      <c r="G175" s="40" t="str">
        <f t="shared" si="940"/>
        <v>004100</v>
      </c>
      <c r="H175" s="43">
        <f>IF(G175="","",($C175*'VACSICK EST'!C$30))</f>
        <v>5.0206297898724825</v>
      </c>
      <c r="I175" s="43">
        <f>IF(H175="","",($C175*'VACSICK EST'!D$30))</f>
        <v>4.3254628595396252</v>
      </c>
      <c r="J175" s="43">
        <f>IF(I175="","",($C175*'VACSICK EST'!E$30))</f>
        <v>3.9866328079765485</v>
      </c>
      <c r="K175" s="43">
        <f>IF(J175="","",($C175*'VACSICK EST'!F$30))</f>
        <v>3.5312729378188501</v>
      </c>
      <c r="L175" s="43">
        <f>IF(K175="","",($C175*'VACSICK EST'!G$30))</f>
        <v>2.9281992131045897</v>
      </c>
      <c r="M175" s="43">
        <f>IF(L175="","",($C175*'VACSICK EST'!H$30))</f>
        <v>2.7179349238407422</v>
      </c>
      <c r="N175" s="43">
        <f>IF(M175="","",($C175*'VACSICK EST'!I$30))</f>
        <v>2.9145220043493527</v>
      </c>
      <c r="O175" s="43">
        <f>IF(N175="","",($C175*'VACSICK EST'!J$30))</f>
        <v>3.1324455305161325</v>
      </c>
      <c r="P175" s="43">
        <f>IF(O175="","",($C175*'VACSICK EST'!K$30))</f>
        <v>2.8900853913733289</v>
      </c>
      <c r="Q175" s="43">
        <f>IF(P175="","",($C175*'VACSICK EST'!L$30))</f>
        <v>2.8559835508769371</v>
      </c>
      <c r="R175" s="43">
        <f>IF(Q175="","",($C175*'VACSICK EST'!M$30))</f>
        <v>2.6623142749027777</v>
      </c>
      <c r="S175" s="43">
        <f>IF(R175="","",($C175*'VACSICK EST'!N$30))</f>
        <v>3.0345167158286337</v>
      </c>
    </row>
    <row r="176" spans="1:19" x14ac:dyDescent="0.25">
      <c r="A176" s="2" t="s">
        <v>63</v>
      </c>
      <c r="B176" s="9" t="s">
        <v>93</v>
      </c>
      <c r="C176" s="4">
        <v>4</v>
      </c>
      <c r="E176" s="11" t="str">
        <f t="shared" ref="E176" si="1179">IF(B176="","",(IF($B176&lt;&gt;0,"Exempt - Headcount")))</f>
        <v>Exempt - Headcount</v>
      </c>
      <c r="F176" s="40">
        <f t="shared" ca="1" si="939"/>
        <v>2018</v>
      </c>
      <c r="G176" s="40" t="str">
        <f t="shared" si="940"/>
        <v>004140</v>
      </c>
      <c r="H176" s="41">
        <f t="shared" ref="H176" si="1180">IF(G176="","",(IF($C176=0,0,$C176)))</f>
        <v>4</v>
      </c>
      <c r="I176" s="41">
        <f t="shared" ref="I176" si="1181">IF(H176="","",(IF($C176=0,0,$C176)))</f>
        <v>4</v>
      </c>
      <c r="J176" s="41">
        <f t="shared" ref="J176" si="1182">IF(I176="","",(IF($C176=0,0,$C176)))</f>
        <v>4</v>
      </c>
      <c r="K176" s="41">
        <f t="shared" ref="K176" si="1183">IF(J176="","",(IF($C176=0,0,$C176)))</f>
        <v>4</v>
      </c>
      <c r="L176" s="41">
        <f t="shared" ref="L176" si="1184">IF(K176="","",(IF($C176=0,0,$C176)))</f>
        <v>4</v>
      </c>
      <c r="M176" s="41">
        <f t="shared" ref="M176" si="1185">IF(L176="","",(IF($C176=0,0,$C176)))</f>
        <v>4</v>
      </c>
      <c r="N176" s="41">
        <f t="shared" ref="N176" si="1186">IF(M176="","",(IF($C176=0,0,$C176)))</f>
        <v>4</v>
      </c>
      <c r="O176" s="41">
        <f t="shared" ref="O176" si="1187">IF(N176="","",(IF($C176=0,0,$C176)))</f>
        <v>4</v>
      </c>
      <c r="P176" s="41">
        <f t="shared" ref="P176" si="1188">IF(O176="","",(IF($C176=0,0,$C176)))</f>
        <v>4</v>
      </c>
      <c r="Q176" s="41">
        <f t="shared" ref="Q176" si="1189">IF(P176="","",(IF($C176=0,0,$C176)))</f>
        <v>4</v>
      </c>
      <c r="R176" s="41">
        <f t="shared" ref="R176" si="1190">IF(Q176="","",(IF($C176=0,0,$C176)))</f>
        <v>4</v>
      </c>
      <c r="S176" s="41">
        <f t="shared" ref="S176" si="1191">IF(R176="","",(IF($C176=0,0,$C176)))</f>
        <v>4</v>
      </c>
    </row>
    <row r="177" spans="1:19" x14ac:dyDescent="0.25">
      <c r="A177" s="2" t="s">
        <v>63</v>
      </c>
      <c r="B177" s="6" t="s">
        <v>92</v>
      </c>
      <c r="C177" s="4">
        <v>50.457452000000004</v>
      </c>
      <c r="E177" s="10" t="str">
        <f t="shared" ref="E177" si="1192">IF(B177="","",(IF($B177&lt;&gt;0,"Exempt - Avg Hourly Rate")))</f>
        <v>Exempt - Avg Hourly Rate</v>
      </c>
      <c r="F177" s="40">
        <f t="shared" ca="1" si="939"/>
        <v>2018</v>
      </c>
      <c r="G177" s="40" t="str">
        <f t="shared" si="940"/>
        <v>004140</v>
      </c>
      <c r="H177" s="42">
        <f t="shared" ref="H177" si="1193">IF(G177="","",(IF(C177=0,0,C177)*$G$4*$H$4*$I$4*$J$4))</f>
        <v>53.530310826800005</v>
      </c>
      <c r="I177" s="42">
        <f t="shared" ref="I177" si="1194">IF(H177="","",(+H177))</f>
        <v>53.530310826800005</v>
      </c>
      <c r="J177" s="42">
        <f t="shared" ref="J177" si="1195">IF(I177="","",(+I177*$J$6))</f>
        <v>55.136220151604007</v>
      </c>
      <c r="K177" s="42">
        <f t="shared" ref="K177" si="1196">IF(J177="","",+J177)</f>
        <v>55.136220151604007</v>
      </c>
      <c r="L177" s="42">
        <f t="shared" ref="L177" si="1197">IF(K177="","",+K177)</f>
        <v>55.136220151604007</v>
      </c>
      <c r="M177" s="42">
        <f t="shared" ref="M177" si="1198">IF(L177="","",+L177)</f>
        <v>55.136220151604007</v>
      </c>
      <c r="N177" s="42">
        <f t="shared" ref="N177" si="1199">IF(M177="","",+M177)</f>
        <v>55.136220151604007</v>
      </c>
      <c r="O177" s="42">
        <f t="shared" ref="O177" si="1200">IF(N177="","",+N177)</f>
        <v>55.136220151604007</v>
      </c>
      <c r="P177" s="42">
        <f t="shared" ref="P177" si="1201">IF(O177="","",+O177)</f>
        <v>55.136220151604007</v>
      </c>
      <c r="Q177" s="42">
        <f t="shared" ref="Q177" si="1202">IF(P177="","",+P177)</f>
        <v>55.136220151604007</v>
      </c>
      <c r="R177" s="42">
        <f t="shared" ref="R177" si="1203">IF(Q177="","",+Q177)</f>
        <v>55.136220151604007</v>
      </c>
      <c r="S177" s="42">
        <f t="shared" ref="S177" si="1204">IF(R177="","",+R177)</f>
        <v>55.136220151604007</v>
      </c>
    </row>
    <row r="178" spans="1:19" x14ac:dyDescent="0.25">
      <c r="A178" s="2" t="s">
        <v>63</v>
      </c>
      <c r="B178" s="9" t="s">
        <v>139</v>
      </c>
      <c r="C178" s="4">
        <v>680</v>
      </c>
      <c r="E178" s="10" t="str">
        <f t="shared" ref="E178" si="1205">IF(B178="","",(IF($B178&lt;&gt;0,"Exempt - Vacation Hours")))</f>
        <v>Exempt - Vacation Hours</v>
      </c>
      <c r="F178" s="40">
        <f t="shared" ca="1" si="939"/>
        <v>2018</v>
      </c>
      <c r="G178" s="40" t="str">
        <f t="shared" si="940"/>
        <v>004140</v>
      </c>
      <c r="H178" s="43">
        <f>IF(G178="","",($C178*'VACSICK EST'!C$50))</f>
        <v>28.776602354412777</v>
      </c>
      <c r="I178" s="43">
        <f>IF(H178="","",($C178*'VACSICK EST'!D$50))</f>
        <v>30.665234762357379</v>
      </c>
      <c r="J178" s="43">
        <f>IF(I178="","",($C178*'VACSICK EST'!E$50))</f>
        <v>32.55386717030197</v>
      </c>
      <c r="K178" s="43">
        <f>IF(J178="","",($C178*'VACSICK EST'!F$50))</f>
        <v>47.328288750910367</v>
      </c>
      <c r="L178" s="43">
        <f>IF(K178="","",($C178*'VACSICK EST'!G$50))</f>
        <v>59.121189303510228</v>
      </c>
      <c r="M178" s="43">
        <f>IF(L178="","",($C178*'VACSICK EST'!H$50))</f>
        <v>66.788757082371532</v>
      </c>
      <c r="N178" s="43">
        <f>IF(M178="","",($C178*'VACSICK EST'!I$50))</f>
        <v>77.29682800278151</v>
      </c>
      <c r="O178" s="43">
        <f>IF(N178="","",($C178*'VACSICK EST'!J$50))</f>
        <v>52.328827772360128</v>
      </c>
      <c r="P178" s="43">
        <f>IF(O178="","",($C178*'VACSICK EST'!K$50))</f>
        <v>46.592981200083933</v>
      </c>
      <c r="Q178" s="43">
        <f>IF(P178="","",($C178*'VACSICK EST'!L$50))</f>
        <v>61.498347960976496</v>
      </c>
      <c r="R178" s="43">
        <f>IF(Q178="","",($C178*'VACSICK EST'!M$50))</f>
        <v>58.961145194274032</v>
      </c>
      <c r="S178" s="43">
        <f>IF(R178="","",($C178*'VACSICK EST'!N$50))</f>
        <v>118.08793044565964</v>
      </c>
    </row>
    <row r="179" spans="1:19" x14ac:dyDescent="0.25">
      <c r="A179" s="2" t="s">
        <v>63</v>
      </c>
      <c r="B179" s="9" t="s">
        <v>95</v>
      </c>
      <c r="C179" s="4">
        <v>160</v>
      </c>
      <c r="E179" s="10" t="str">
        <f t="shared" ref="E179" si="1206">IF(B179="","",(IF($B179&lt;&gt;0,"Exempt - Sick Time Hours")))</f>
        <v>Exempt - Sick Time Hours</v>
      </c>
      <c r="F179" s="40">
        <f t="shared" ca="1" si="939"/>
        <v>2018</v>
      </c>
      <c r="G179" s="40" t="str">
        <f t="shared" si="940"/>
        <v>004140</v>
      </c>
      <c r="H179" s="43">
        <f>IF(G179="","",($C179*'VACSICK EST'!C$30))</f>
        <v>20.08251915948993</v>
      </c>
      <c r="I179" s="43">
        <f>IF(H179="","",($C179*'VACSICK EST'!D$30))</f>
        <v>17.301851438158501</v>
      </c>
      <c r="J179" s="43">
        <f>IF(I179="","",($C179*'VACSICK EST'!E$30))</f>
        <v>15.946531231906194</v>
      </c>
      <c r="K179" s="43">
        <f>IF(J179="","",($C179*'VACSICK EST'!F$30))</f>
        <v>14.1250917512754</v>
      </c>
      <c r="L179" s="43">
        <f>IF(K179="","",($C179*'VACSICK EST'!G$30))</f>
        <v>11.712796852418359</v>
      </c>
      <c r="M179" s="43">
        <f>IF(L179="","",($C179*'VACSICK EST'!H$30))</f>
        <v>10.871739695362969</v>
      </c>
      <c r="N179" s="43">
        <f>IF(M179="","",($C179*'VACSICK EST'!I$30))</f>
        <v>11.658088017397411</v>
      </c>
      <c r="O179" s="43">
        <f>IF(N179="","",($C179*'VACSICK EST'!J$30))</f>
        <v>12.52978212206453</v>
      </c>
      <c r="P179" s="43">
        <f>IF(O179="","",($C179*'VACSICK EST'!K$30))</f>
        <v>11.560341565493315</v>
      </c>
      <c r="Q179" s="43">
        <f>IF(P179="","",($C179*'VACSICK EST'!L$30))</f>
        <v>11.423934203507748</v>
      </c>
      <c r="R179" s="43">
        <f>IF(Q179="","",($C179*'VACSICK EST'!M$30))</f>
        <v>10.649257099611111</v>
      </c>
      <c r="S179" s="43">
        <f>IF(R179="","",($C179*'VACSICK EST'!N$30))</f>
        <v>12.138066863314535</v>
      </c>
    </row>
    <row r="180" spans="1:19" x14ac:dyDescent="0.25">
      <c r="A180" s="2" t="s">
        <v>64</v>
      </c>
      <c r="B180" s="9" t="s">
        <v>93</v>
      </c>
      <c r="C180" s="4">
        <v>4</v>
      </c>
      <c r="E180" s="11" t="str">
        <f t="shared" ref="E180" si="1207">IF(B180="","",(IF($B180&lt;&gt;0,"Exempt - Headcount")))</f>
        <v>Exempt - Headcount</v>
      </c>
      <c r="F180" s="40">
        <f t="shared" ca="1" si="939"/>
        <v>2018</v>
      </c>
      <c r="G180" s="40" t="str">
        <f t="shared" si="940"/>
        <v>004190</v>
      </c>
      <c r="H180" s="41">
        <f t="shared" ref="H180" si="1208">IF(G180="","",(IF($C180=0,0,$C180)))</f>
        <v>4</v>
      </c>
      <c r="I180" s="41">
        <f t="shared" ref="I180" si="1209">IF(H180="","",(IF($C180=0,0,$C180)))</f>
        <v>4</v>
      </c>
      <c r="J180" s="41">
        <f t="shared" ref="J180" si="1210">IF(I180="","",(IF($C180=0,0,$C180)))</f>
        <v>4</v>
      </c>
      <c r="K180" s="41">
        <f t="shared" ref="K180" si="1211">IF(J180="","",(IF($C180=0,0,$C180)))</f>
        <v>4</v>
      </c>
      <c r="L180" s="41">
        <f t="shared" ref="L180" si="1212">IF(K180="","",(IF($C180=0,0,$C180)))</f>
        <v>4</v>
      </c>
      <c r="M180" s="41">
        <f t="shared" ref="M180" si="1213">IF(L180="","",(IF($C180=0,0,$C180)))</f>
        <v>4</v>
      </c>
      <c r="N180" s="41">
        <f t="shared" ref="N180" si="1214">IF(M180="","",(IF($C180=0,0,$C180)))</f>
        <v>4</v>
      </c>
      <c r="O180" s="41">
        <f t="shared" ref="O180" si="1215">IF(N180="","",(IF($C180=0,0,$C180)))</f>
        <v>4</v>
      </c>
      <c r="P180" s="41">
        <f t="shared" ref="P180" si="1216">IF(O180="","",(IF($C180=0,0,$C180)))</f>
        <v>4</v>
      </c>
      <c r="Q180" s="41">
        <f t="shared" ref="Q180" si="1217">IF(P180="","",(IF($C180=0,0,$C180)))</f>
        <v>4</v>
      </c>
      <c r="R180" s="41">
        <f t="shared" ref="R180" si="1218">IF(Q180="","",(IF($C180=0,0,$C180)))</f>
        <v>4</v>
      </c>
      <c r="S180" s="41">
        <f t="shared" ref="S180" si="1219">IF(R180="","",(IF($C180=0,0,$C180)))</f>
        <v>4</v>
      </c>
    </row>
    <row r="181" spans="1:19" x14ac:dyDescent="0.25">
      <c r="A181" s="2" t="s">
        <v>64</v>
      </c>
      <c r="B181" s="6" t="s">
        <v>92</v>
      </c>
      <c r="C181" s="4">
        <v>49.621274250000006</v>
      </c>
      <c r="E181" s="10" t="str">
        <f t="shared" ref="E181" si="1220">IF(B181="","",(IF($B181&lt;&gt;0,"Exempt - Avg Hourly Rate")))</f>
        <v>Exempt - Avg Hourly Rate</v>
      </c>
      <c r="F181" s="40">
        <f t="shared" ca="1" si="939"/>
        <v>2018</v>
      </c>
      <c r="G181" s="40" t="str">
        <f t="shared" si="940"/>
        <v>004190</v>
      </c>
      <c r="H181" s="42">
        <f t="shared" ref="H181" si="1221">IF(G181="","",(IF(C181=0,0,C181)*$G$4*$H$4*$I$4*$J$4))</f>
        <v>52.643209851825013</v>
      </c>
      <c r="I181" s="42">
        <f t="shared" ref="I181" si="1222">IF(H181="","",(+H181))</f>
        <v>52.643209851825013</v>
      </c>
      <c r="J181" s="42">
        <f t="shared" ref="J181" si="1223">IF(I181="","",(+I181*$J$6))</f>
        <v>54.222506147379768</v>
      </c>
      <c r="K181" s="42">
        <f t="shared" ref="K181" si="1224">IF(J181="","",+J181)</f>
        <v>54.222506147379768</v>
      </c>
      <c r="L181" s="42">
        <f t="shared" ref="L181" si="1225">IF(K181="","",+K181)</f>
        <v>54.222506147379768</v>
      </c>
      <c r="M181" s="42">
        <f t="shared" ref="M181" si="1226">IF(L181="","",+L181)</f>
        <v>54.222506147379768</v>
      </c>
      <c r="N181" s="42">
        <f t="shared" ref="N181" si="1227">IF(M181="","",+M181)</f>
        <v>54.222506147379768</v>
      </c>
      <c r="O181" s="42">
        <f t="shared" ref="O181" si="1228">IF(N181="","",+N181)</f>
        <v>54.222506147379768</v>
      </c>
      <c r="P181" s="42">
        <f t="shared" ref="P181" si="1229">IF(O181="","",+O181)</f>
        <v>54.222506147379768</v>
      </c>
      <c r="Q181" s="42">
        <f t="shared" ref="Q181" si="1230">IF(P181="","",+P181)</f>
        <v>54.222506147379768</v>
      </c>
      <c r="R181" s="42">
        <f t="shared" ref="R181" si="1231">IF(Q181="","",+Q181)</f>
        <v>54.222506147379768</v>
      </c>
      <c r="S181" s="42">
        <f t="shared" ref="S181" si="1232">IF(R181="","",+R181)</f>
        <v>54.222506147379768</v>
      </c>
    </row>
    <row r="182" spans="1:19" x14ac:dyDescent="0.25">
      <c r="A182" s="2" t="s">
        <v>64</v>
      </c>
      <c r="B182" s="9" t="s">
        <v>139</v>
      </c>
      <c r="C182" s="4">
        <v>680</v>
      </c>
      <c r="E182" s="10" t="str">
        <f t="shared" ref="E182" si="1233">IF(B182="","",(IF($B182&lt;&gt;0,"Exempt - Vacation Hours")))</f>
        <v>Exempt - Vacation Hours</v>
      </c>
      <c r="F182" s="40">
        <f t="shared" ca="1" si="939"/>
        <v>2018</v>
      </c>
      <c r="G182" s="40" t="str">
        <f t="shared" si="940"/>
        <v>004190</v>
      </c>
      <c r="H182" s="43">
        <f>IF(G182="","",($C182*'VACSICK EST'!C$50))</f>
        <v>28.776602354412777</v>
      </c>
      <c r="I182" s="43">
        <f>IF(H182="","",($C182*'VACSICK EST'!D$50))</f>
        <v>30.665234762357379</v>
      </c>
      <c r="J182" s="43">
        <f>IF(I182="","",($C182*'VACSICK EST'!E$50))</f>
        <v>32.55386717030197</v>
      </c>
      <c r="K182" s="43">
        <f>IF(J182="","",($C182*'VACSICK EST'!F$50))</f>
        <v>47.328288750910367</v>
      </c>
      <c r="L182" s="43">
        <f>IF(K182="","",($C182*'VACSICK EST'!G$50))</f>
        <v>59.121189303510228</v>
      </c>
      <c r="M182" s="43">
        <f>IF(L182="","",($C182*'VACSICK EST'!H$50))</f>
        <v>66.788757082371532</v>
      </c>
      <c r="N182" s="43">
        <f>IF(M182="","",($C182*'VACSICK EST'!I$50))</f>
        <v>77.29682800278151</v>
      </c>
      <c r="O182" s="43">
        <f>IF(N182="","",($C182*'VACSICK EST'!J$50))</f>
        <v>52.328827772360128</v>
      </c>
      <c r="P182" s="43">
        <f>IF(O182="","",($C182*'VACSICK EST'!K$50))</f>
        <v>46.592981200083933</v>
      </c>
      <c r="Q182" s="43">
        <f>IF(P182="","",($C182*'VACSICK EST'!L$50))</f>
        <v>61.498347960976496</v>
      </c>
      <c r="R182" s="43">
        <f>IF(Q182="","",($C182*'VACSICK EST'!M$50))</f>
        <v>58.961145194274032</v>
      </c>
      <c r="S182" s="43">
        <f>IF(R182="","",($C182*'VACSICK EST'!N$50))</f>
        <v>118.08793044565964</v>
      </c>
    </row>
    <row r="183" spans="1:19" x14ac:dyDescent="0.25">
      <c r="A183" s="2" t="s">
        <v>64</v>
      </c>
      <c r="B183" s="9" t="s">
        <v>95</v>
      </c>
      <c r="C183" s="4">
        <v>160</v>
      </c>
      <c r="E183" s="10" t="str">
        <f t="shared" ref="E183" si="1234">IF(B183="","",(IF($B183&lt;&gt;0,"Exempt - Sick Time Hours")))</f>
        <v>Exempt - Sick Time Hours</v>
      </c>
      <c r="F183" s="40">
        <f t="shared" ca="1" si="939"/>
        <v>2018</v>
      </c>
      <c r="G183" s="40" t="str">
        <f t="shared" si="940"/>
        <v>004190</v>
      </c>
      <c r="H183" s="43">
        <f>IF(G183="","",($C183*'VACSICK EST'!C$30))</f>
        <v>20.08251915948993</v>
      </c>
      <c r="I183" s="43">
        <f>IF(H183="","",($C183*'VACSICK EST'!D$30))</f>
        <v>17.301851438158501</v>
      </c>
      <c r="J183" s="43">
        <f>IF(I183="","",($C183*'VACSICK EST'!E$30))</f>
        <v>15.946531231906194</v>
      </c>
      <c r="K183" s="43">
        <f>IF(J183="","",($C183*'VACSICK EST'!F$30))</f>
        <v>14.1250917512754</v>
      </c>
      <c r="L183" s="43">
        <f>IF(K183="","",($C183*'VACSICK EST'!G$30))</f>
        <v>11.712796852418359</v>
      </c>
      <c r="M183" s="43">
        <f>IF(L183="","",($C183*'VACSICK EST'!H$30))</f>
        <v>10.871739695362969</v>
      </c>
      <c r="N183" s="43">
        <f>IF(M183="","",($C183*'VACSICK EST'!I$30))</f>
        <v>11.658088017397411</v>
      </c>
      <c r="O183" s="43">
        <f>IF(N183="","",($C183*'VACSICK EST'!J$30))</f>
        <v>12.52978212206453</v>
      </c>
      <c r="P183" s="43">
        <f>IF(O183="","",($C183*'VACSICK EST'!K$30))</f>
        <v>11.560341565493315</v>
      </c>
      <c r="Q183" s="43">
        <f>IF(P183="","",($C183*'VACSICK EST'!L$30))</f>
        <v>11.423934203507748</v>
      </c>
      <c r="R183" s="43">
        <f>IF(Q183="","",($C183*'VACSICK EST'!M$30))</f>
        <v>10.649257099611111</v>
      </c>
      <c r="S183" s="43">
        <f>IF(R183="","",($C183*'VACSICK EST'!N$30))</f>
        <v>12.138066863314535</v>
      </c>
    </row>
    <row r="184" spans="1:19" x14ac:dyDescent="0.25">
      <c r="A184" s="2" t="s">
        <v>65</v>
      </c>
      <c r="B184" s="9" t="s">
        <v>93</v>
      </c>
      <c r="C184" s="4">
        <v>1</v>
      </c>
      <c r="E184" s="11" t="str">
        <f t="shared" ref="E184" si="1235">IF(B184="","",(IF($B184&lt;&gt;0,"Exempt - Headcount")))</f>
        <v>Exempt - Headcount</v>
      </c>
      <c r="F184" s="40">
        <f t="shared" ca="1" si="939"/>
        <v>2018</v>
      </c>
      <c r="G184" s="40" t="str">
        <f t="shared" si="940"/>
        <v>004210</v>
      </c>
      <c r="H184" s="41">
        <f t="shared" ref="H184" si="1236">IF(G184="","",(IF($C184=0,0,$C184)))</f>
        <v>1</v>
      </c>
      <c r="I184" s="41">
        <f t="shared" ref="I184" si="1237">IF(H184="","",(IF($C184=0,0,$C184)))</f>
        <v>1</v>
      </c>
      <c r="J184" s="41">
        <f t="shared" ref="J184" si="1238">IF(I184="","",(IF($C184=0,0,$C184)))</f>
        <v>1</v>
      </c>
      <c r="K184" s="41">
        <f t="shared" ref="K184" si="1239">IF(J184="","",(IF($C184=0,0,$C184)))</f>
        <v>1</v>
      </c>
      <c r="L184" s="41">
        <f t="shared" ref="L184" si="1240">IF(K184="","",(IF($C184=0,0,$C184)))</f>
        <v>1</v>
      </c>
      <c r="M184" s="41">
        <f t="shared" ref="M184" si="1241">IF(L184="","",(IF($C184=0,0,$C184)))</f>
        <v>1</v>
      </c>
      <c r="N184" s="41">
        <f t="shared" ref="N184" si="1242">IF(M184="","",(IF($C184=0,0,$C184)))</f>
        <v>1</v>
      </c>
      <c r="O184" s="41">
        <f t="shared" ref="O184" si="1243">IF(N184="","",(IF($C184=0,0,$C184)))</f>
        <v>1</v>
      </c>
      <c r="P184" s="41">
        <f t="shared" ref="P184" si="1244">IF(O184="","",(IF($C184=0,0,$C184)))</f>
        <v>1</v>
      </c>
      <c r="Q184" s="41">
        <f t="shared" ref="Q184" si="1245">IF(P184="","",(IF($C184=0,0,$C184)))</f>
        <v>1</v>
      </c>
      <c r="R184" s="41">
        <f t="shared" ref="R184" si="1246">IF(Q184="","",(IF($C184=0,0,$C184)))</f>
        <v>1</v>
      </c>
      <c r="S184" s="41">
        <f t="shared" ref="S184" si="1247">IF(R184="","",(IF($C184=0,0,$C184)))</f>
        <v>1</v>
      </c>
    </row>
    <row r="185" spans="1:19" x14ac:dyDescent="0.25">
      <c r="A185" s="2" t="s">
        <v>65</v>
      </c>
      <c r="B185" s="6" t="s">
        <v>92</v>
      </c>
      <c r="C185" s="4">
        <v>44.927404000000003</v>
      </c>
      <c r="E185" s="10" t="str">
        <f t="shared" ref="E185" si="1248">IF(B185="","",(IF($B185&lt;&gt;0,"Exempt - Avg Hourly Rate")))</f>
        <v>Exempt - Avg Hourly Rate</v>
      </c>
      <c r="F185" s="40">
        <f t="shared" ca="1" si="939"/>
        <v>2018</v>
      </c>
      <c r="G185" s="40" t="str">
        <f t="shared" si="940"/>
        <v>004210</v>
      </c>
      <c r="H185" s="42">
        <f t="shared" ref="H185" si="1249">IF(G185="","",(IF(C185=0,0,C185)*$G$4*$H$4*$I$4*$J$4))</f>
        <v>47.663482903600006</v>
      </c>
      <c r="I185" s="42">
        <f t="shared" ref="I185" si="1250">IF(H185="","",(+H185))</f>
        <v>47.663482903600006</v>
      </c>
      <c r="J185" s="42">
        <f t="shared" ref="J185" si="1251">IF(I185="","",(+I185*$J$6))</f>
        <v>49.09338739070801</v>
      </c>
      <c r="K185" s="42">
        <f t="shared" ref="K185" si="1252">IF(J185="","",+J185)</f>
        <v>49.09338739070801</v>
      </c>
      <c r="L185" s="42">
        <f t="shared" ref="L185" si="1253">IF(K185="","",+K185)</f>
        <v>49.09338739070801</v>
      </c>
      <c r="M185" s="42">
        <f t="shared" ref="M185" si="1254">IF(L185="","",+L185)</f>
        <v>49.09338739070801</v>
      </c>
      <c r="N185" s="42">
        <f t="shared" ref="N185" si="1255">IF(M185="","",+M185)</f>
        <v>49.09338739070801</v>
      </c>
      <c r="O185" s="42">
        <f t="shared" ref="O185" si="1256">IF(N185="","",+N185)</f>
        <v>49.09338739070801</v>
      </c>
      <c r="P185" s="42">
        <f t="shared" ref="P185" si="1257">IF(O185="","",+O185)</f>
        <v>49.09338739070801</v>
      </c>
      <c r="Q185" s="42">
        <f t="shared" ref="Q185" si="1258">IF(P185="","",+P185)</f>
        <v>49.09338739070801</v>
      </c>
      <c r="R185" s="42">
        <f t="shared" ref="R185" si="1259">IF(Q185="","",+Q185)</f>
        <v>49.09338739070801</v>
      </c>
      <c r="S185" s="42">
        <f t="shared" ref="S185" si="1260">IF(R185="","",+R185)</f>
        <v>49.09338739070801</v>
      </c>
    </row>
    <row r="186" spans="1:19" x14ac:dyDescent="0.25">
      <c r="A186" s="2" t="s">
        <v>65</v>
      </c>
      <c r="B186" s="9" t="s">
        <v>139</v>
      </c>
      <c r="C186" s="4">
        <v>200</v>
      </c>
      <c r="E186" s="10" t="str">
        <f t="shared" ref="E186" si="1261">IF(B186="","",(IF($B186&lt;&gt;0,"Exempt - Vacation Hours")))</f>
        <v>Exempt - Vacation Hours</v>
      </c>
      <c r="F186" s="40">
        <f t="shared" ca="1" si="939"/>
        <v>2018</v>
      </c>
      <c r="G186" s="40" t="str">
        <f t="shared" si="940"/>
        <v>004210</v>
      </c>
      <c r="H186" s="43">
        <f>IF(G186="","",($C186*'VACSICK EST'!C$50))</f>
        <v>8.4637065748272864</v>
      </c>
      <c r="I186" s="43">
        <f>IF(H186="","",($C186*'VACSICK EST'!D$50))</f>
        <v>9.019186694810994</v>
      </c>
      <c r="J186" s="43">
        <f>IF(I186="","",($C186*'VACSICK EST'!E$50))</f>
        <v>9.5746668147946981</v>
      </c>
      <c r="K186" s="43">
        <f>IF(J186="","",($C186*'VACSICK EST'!F$50))</f>
        <v>13.920084926738344</v>
      </c>
      <c r="L186" s="43">
        <f>IF(K186="","",($C186*'VACSICK EST'!G$50))</f>
        <v>17.388585089267714</v>
      </c>
      <c r="M186" s="43">
        <f>IF(L186="","",($C186*'VACSICK EST'!H$50))</f>
        <v>19.643752083050451</v>
      </c>
      <c r="N186" s="43">
        <f>IF(M186="","",($C186*'VACSICK EST'!I$50))</f>
        <v>22.73436117728868</v>
      </c>
      <c r="O186" s="43">
        <f>IF(N186="","",($C186*'VACSICK EST'!J$50))</f>
        <v>15.390831697752979</v>
      </c>
      <c r="P186" s="43">
        <f>IF(O186="","",($C186*'VACSICK EST'!K$50))</f>
        <v>13.703818000024686</v>
      </c>
      <c r="Q186" s="43">
        <f>IF(P186="","",($C186*'VACSICK EST'!L$50))</f>
        <v>18.087749400287205</v>
      </c>
      <c r="R186" s="43">
        <f>IF(Q186="","",($C186*'VACSICK EST'!M$50))</f>
        <v>17.34151329243354</v>
      </c>
      <c r="S186" s="43">
        <f>IF(R186="","",($C186*'VACSICK EST'!N$50))</f>
        <v>34.731744248723423</v>
      </c>
    </row>
    <row r="187" spans="1:19" x14ac:dyDescent="0.25">
      <c r="A187" s="2" t="s">
        <v>65</v>
      </c>
      <c r="B187" s="9" t="s">
        <v>95</v>
      </c>
      <c r="C187" s="4">
        <v>40</v>
      </c>
      <c r="E187" s="10" t="str">
        <f t="shared" ref="E187" si="1262">IF(B187="","",(IF($B187&lt;&gt;0,"Exempt - Sick Time Hours")))</f>
        <v>Exempt - Sick Time Hours</v>
      </c>
      <c r="F187" s="40">
        <f t="shared" ca="1" si="939"/>
        <v>2018</v>
      </c>
      <c r="G187" s="40" t="str">
        <f t="shared" si="940"/>
        <v>004210</v>
      </c>
      <c r="H187" s="43">
        <f>IF(G187="","",($C187*'VACSICK EST'!C$30))</f>
        <v>5.0206297898724825</v>
      </c>
      <c r="I187" s="43">
        <f>IF(H187="","",($C187*'VACSICK EST'!D$30))</f>
        <v>4.3254628595396252</v>
      </c>
      <c r="J187" s="43">
        <f>IF(I187="","",($C187*'VACSICK EST'!E$30))</f>
        <v>3.9866328079765485</v>
      </c>
      <c r="K187" s="43">
        <f>IF(J187="","",($C187*'VACSICK EST'!F$30))</f>
        <v>3.5312729378188501</v>
      </c>
      <c r="L187" s="43">
        <f>IF(K187="","",($C187*'VACSICK EST'!G$30))</f>
        <v>2.9281992131045897</v>
      </c>
      <c r="M187" s="43">
        <f>IF(L187="","",($C187*'VACSICK EST'!H$30))</f>
        <v>2.7179349238407422</v>
      </c>
      <c r="N187" s="43">
        <f>IF(M187="","",($C187*'VACSICK EST'!I$30))</f>
        <v>2.9145220043493527</v>
      </c>
      <c r="O187" s="43">
        <f>IF(N187="","",($C187*'VACSICK EST'!J$30))</f>
        <v>3.1324455305161325</v>
      </c>
      <c r="P187" s="43">
        <f>IF(O187="","",($C187*'VACSICK EST'!K$30))</f>
        <v>2.8900853913733289</v>
      </c>
      <c r="Q187" s="43">
        <f>IF(P187="","",($C187*'VACSICK EST'!L$30))</f>
        <v>2.8559835508769371</v>
      </c>
      <c r="R187" s="43">
        <f>IF(Q187="","",($C187*'VACSICK EST'!M$30))</f>
        <v>2.6623142749027777</v>
      </c>
      <c r="S187" s="43">
        <f>IF(R187="","",($C187*'VACSICK EST'!N$30))</f>
        <v>3.0345167158286337</v>
      </c>
    </row>
    <row r="188" spans="1:19" x14ac:dyDescent="0.25">
      <c r="A188" s="2" t="s">
        <v>67</v>
      </c>
      <c r="B188" s="9" t="s">
        <v>93</v>
      </c>
      <c r="C188" s="4">
        <v>1</v>
      </c>
      <c r="E188" s="11" t="str">
        <f t="shared" ref="E188" si="1263">IF(B188="","",(IF($B188&lt;&gt;0,"Exempt - Headcount")))</f>
        <v>Exempt - Headcount</v>
      </c>
      <c r="F188" s="40">
        <f t="shared" ca="1" si="939"/>
        <v>2018</v>
      </c>
      <c r="G188" s="40" t="str">
        <f t="shared" si="940"/>
        <v>004270</v>
      </c>
      <c r="H188" s="41">
        <f t="shared" ref="H188" si="1264">IF(G188="","",(IF($C188=0,0,$C188)))</f>
        <v>1</v>
      </c>
      <c r="I188" s="41">
        <f t="shared" ref="I188" si="1265">IF(H188="","",(IF($C188=0,0,$C188)))</f>
        <v>1</v>
      </c>
      <c r="J188" s="41">
        <f t="shared" ref="J188" si="1266">IF(I188="","",(IF($C188=0,0,$C188)))</f>
        <v>1</v>
      </c>
      <c r="K188" s="41">
        <f t="shared" ref="K188" si="1267">IF(J188="","",(IF($C188=0,0,$C188)))</f>
        <v>1</v>
      </c>
      <c r="L188" s="41">
        <f t="shared" ref="L188" si="1268">IF(K188="","",(IF($C188=0,0,$C188)))</f>
        <v>1</v>
      </c>
      <c r="M188" s="41">
        <f t="shared" ref="M188" si="1269">IF(L188="","",(IF($C188=0,0,$C188)))</f>
        <v>1</v>
      </c>
      <c r="N188" s="41">
        <f t="shared" ref="N188" si="1270">IF(M188="","",(IF($C188=0,0,$C188)))</f>
        <v>1</v>
      </c>
      <c r="O188" s="41">
        <f t="shared" ref="O188" si="1271">IF(N188="","",(IF($C188=0,0,$C188)))</f>
        <v>1</v>
      </c>
      <c r="P188" s="41">
        <f t="shared" ref="P188" si="1272">IF(O188="","",(IF($C188=0,0,$C188)))</f>
        <v>1</v>
      </c>
      <c r="Q188" s="41">
        <f t="shared" ref="Q188" si="1273">IF(P188="","",(IF($C188=0,0,$C188)))</f>
        <v>1</v>
      </c>
      <c r="R188" s="41">
        <f t="shared" ref="R188" si="1274">IF(Q188="","",(IF($C188=0,0,$C188)))</f>
        <v>1</v>
      </c>
      <c r="S188" s="41">
        <f t="shared" ref="S188" si="1275">IF(R188="","",(IF($C188=0,0,$C188)))</f>
        <v>1</v>
      </c>
    </row>
    <row r="189" spans="1:19" x14ac:dyDescent="0.25">
      <c r="A189" s="2" t="s">
        <v>67</v>
      </c>
      <c r="B189" s="6" t="s">
        <v>92</v>
      </c>
      <c r="C189" s="4">
        <v>45.144230999999998</v>
      </c>
      <c r="E189" s="10" t="str">
        <f t="shared" ref="E189" si="1276">IF(B189="","",(IF($B189&lt;&gt;0,"Exempt - Avg Hourly Rate")))</f>
        <v>Exempt - Avg Hourly Rate</v>
      </c>
      <c r="F189" s="40">
        <f t="shared" ca="1" si="939"/>
        <v>2018</v>
      </c>
      <c r="G189" s="40" t="str">
        <f t="shared" si="940"/>
        <v>004270</v>
      </c>
      <c r="H189" s="42">
        <f t="shared" ref="H189" si="1277">IF(G189="","",(IF(C189=0,0,C189)*$G$4*$H$4*$I$4*$J$4))</f>
        <v>47.8935146679</v>
      </c>
      <c r="I189" s="42">
        <f t="shared" ref="I189" si="1278">IF(H189="","",(+H189))</f>
        <v>47.8935146679</v>
      </c>
      <c r="J189" s="42">
        <f t="shared" ref="J189" si="1279">IF(I189="","",(+I189*$J$6))</f>
        <v>49.330320107936998</v>
      </c>
      <c r="K189" s="42">
        <f t="shared" ref="K189" si="1280">IF(J189="","",+J189)</f>
        <v>49.330320107936998</v>
      </c>
      <c r="L189" s="42">
        <f t="shared" ref="L189" si="1281">IF(K189="","",+K189)</f>
        <v>49.330320107936998</v>
      </c>
      <c r="M189" s="42">
        <f t="shared" ref="M189" si="1282">IF(L189="","",+L189)</f>
        <v>49.330320107936998</v>
      </c>
      <c r="N189" s="42">
        <f t="shared" ref="N189" si="1283">IF(M189="","",+M189)</f>
        <v>49.330320107936998</v>
      </c>
      <c r="O189" s="42">
        <f t="shared" ref="O189" si="1284">IF(N189="","",+N189)</f>
        <v>49.330320107936998</v>
      </c>
      <c r="P189" s="42">
        <f t="shared" ref="P189" si="1285">IF(O189="","",+O189)</f>
        <v>49.330320107936998</v>
      </c>
      <c r="Q189" s="42">
        <f t="shared" ref="Q189" si="1286">IF(P189="","",+P189)</f>
        <v>49.330320107936998</v>
      </c>
      <c r="R189" s="42">
        <f t="shared" ref="R189" si="1287">IF(Q189="","",+Q189)</f>
        <v>49.330320107936998</v>
      </c>
      <c r="S189" s="42">
        <f t="shared" ref="S189" si="1288">IF(R189="","",+R189)</f>
        <v>49.330320107936998</v>
      </c>
    </row>
    <row r="190" spans="1:19" x14ac:dyDescent="0.25">
      <c r="A190" s="2" t="s">
        <v>67</v>
      </c>
      <c r="B190" s="9" t="s">
        <v>139</v>
      </c>
      <c r="C190" s="4">
        <v>200</v>
      </c>
      <c r="E190" s="10" t="str">
        <f t="shared" ref="E190" si="1289">IF(B190="","",(IF($B190&lt;&gt;0,"Exempt - Vacation Hours")))</f>
        <v>Exempt - Vacation Hours</v>
      </c>
      <c r="F190" s="40">
        <f t="shared" ca="1" si="939"/>
        <v>2018</v>
      </c>
      <c r="G190" s="40" t="str">
        <f t="shared" si="940"/>
        <v>004270</v>
      </c>
      <c r="H190" s="43">
        <f>IF(G190="","",($C190*'VACSICK EST'!C$50))</f>
        <v>8.4637065748272864</v>
      </c>
      <c r="I190" s="43">
        <f>IF(H190="","",($C190*'VACSICK EST'!D$50))</f>
        <v>9.019186694810994</v>
      </c>
      <c r="J190" s="43">
        <f>IF(I190="","",($C190*'VACSICK EST'!E$50))</f>
        <v>9.5746668147946981</v>
      </c>
      <c r="K190" s="43">
        <f>IF(J190="","",($C190*'VACSICK EST'!F$50))</f>
        <v>13.920084926738344</v>
      </c>
      <c r="L190" s="43">
        <f>IF(K190="","",($C190*'VACSICK EST'!G$50))</f>
        <v>17.388585089267714</v>
      </c>
      <c r="M190" s="43">
        <f>IF(L190="","",($C190*'VACSICK EST'!H$50))</f>
        <v>19.643752083050451</v>
      </c>
      <c r="N190" s="43">
        <f>IF(M190="","",($C190*'VACSICK EST'!I$50))</f>
        <v>22.73436117728868</v>
      </c>
      <c r="O190" s="43">
        <f>IF(N190="","",($C190*'VACSICK EST'!J$50))</f>
        <v>15.390831697752979</v>
      </c>
      <c r="P190" s="43">
        <f>IF(O190="","",($C190*'VACSICK EST'!K$50))</f>
        <v>13.703818000024686</v>
      </c>
      <c r="Q190" s="43">
        <f>IF(P190="","",($C190*'VACSICK EST'!L$50))</f>
        <v>18.087749400287205</v>
      </c>
      <c r="R190" s="43">
        <f>IF(Q190="","",($C190*'VACSICK EST'!M$50))</f>
        <v>17.34151329243354</v>
      </c>
      <c r="S190" s="43">
        <f>IF(R190="","",($C190*'VACSICK EST'!N$50))</f>
        <v>34.731744248723423</v>
      </c>
    </row>
    <row r="191" spans="1:19" x14ac:dyDescent="0.25">
      <c r="A191" s="2" t="s">
        <v>67</v>
      </c>
      <c r="B191" s="9" t="s">
        <v>95</v>
      </c>
      <c r="C191" s="4">
        <v>40</v>
      </c>
      <c r="E191" s="10" t="str">
        <f t="shared" ref="E191" si="1290">IF(B191="","",(IF($B191&lt;&gt;0,"Exempt - Sick Time Hours")))</f>
        <v>Exempt - Sick Time Hours</v>
      </c>
      <c r="F191" s="40">
        <f t="shared" ca="1" si="939"/>
        <v>2018</v>
      </c>
      <c r="G191" s="40" t="str">
        <f t="shared" si="940"/>
        <v>004270</v>
      </c>
      <c r="H191" s="43">
        <f>IF(G191="","",($C191*'VACSICK EST'!C$30))</f>
        <v>5.0206297898724825</v>
      </c>
      <c r="I191" s="43">
        <f>IF(H191="","",($C191*'VACSICK EST'!D$30))</f>
        <v>4.3254628595396252</v>
      </c>
      <c r="J191" s="43">
        <f>IF(I191="","",($C191*'VACSICK EST'!E$30))</f>
        <v>3.9866328079765485</v>
      </c>
      <c r="K191" s="43">
        <f>IF(J191="","",($C191*'VACSICK EST'!F$30))</f>
        <v>3.5312729378188501</v>
      </c>
      <c r="L191" s="43">
        <f>IF(K191="","",($C191*'VACSICK EST'!G$30))</f>
        <v>2.9281992131045897</v>
      </c>
      <c r="M191" s="43">
        <f>IF(L191="","",($C191*'VACSICK EST'!H$30))</f>
        <v>2.7179349238407422</v>
      </c>
      <c r="N191" s="43">
        <f>IF(M191="","",($C191*'VACSICK EST'!I$30))</f>
        <v>2.9145220043493527</v>
      </c>
      <c r="O191" s="43">
        <f>IF(N191="","",($C191*'VACSICK EST'!J$30))</f>
        <v>3.1324455305161325</v>
      </c>
      <c r="P191" s="43">
        <f>IF(O191="","",($C191*'VACSICK EST'!K$30))</f>
        <v>2.8900853913733289</v>
      </c>
      <c r="Q191" s="43">
        <f>IF(P191="","",($C191*'VACSICK EST'!L$30))</f>
        <v>2.8559835508769371</v>
      </c>
      <c r="R191" s="43">
        <f>IF(Q191="","",($C191*'VACSICK EST'!M$30))</f>
        <v>2.6623142749027777</v>
      </c>
      <c r="S191" s="43">
        <f>IF(R191="","",($C191*'VACSICK EST'!N$30))</f>
        <v>3.0345167158286337</v>
      </c>
    </row>
    <row r="192" spans="1:19" x14ac:dyDescent="0.25">
      <c r="A192" s="2" t="s">
        <v>68</v>
      </c>
      <c r="B192" s="9" t="s">
        <v>93</v>
      </c>
      <c r="C192" s="4">
        <v>1</v>
      </c>
      <c r="E192" s="11" t="str">
        <f t="shared" ref="E192" si="1291">IF(B192="","",(IF($B192&lt;&gt;0,"Exempt - Headcount")))</f>
        <v>Exempt - Headcount</v>
      </c>
      <c r="F192" s="40">
        <f t="shared" ca="1" si="939"/>
        <v>2018</v>
      </c>
      <c r="G192" s="40" t="str">
        <f t="shared" si="940"/>
        <v>004280</v>
      </c>
      <c r="H192" s="41">
        <f t="shared" ref="H192" si="1292">IF(G192="","",(IF($C192=0,0,$C192)))</f>
        <v>1</v>
      </c>
      <c r="I192" s="41">
        <f t="shared" ref="I192" si="1293">IF(H192="","",(IF($C192=0,0,$C192)))</f>
        <v>1</v>
      </c>
      <c r="J192" s="41">
        <f t="shared" ref="J192" si="1294">IF(I192="","",(IF($C192=0,0,$C192)))</f>
        <v>1</v>
      </c>
      <c r="K192" s="41">
        <f t="shared" ref="K192" si="1295">IF(J192="","",(IF($C192=0,0,$C192)))</f>
        <v>1</v>
      </c>
      <c r="L192" s="41">
        <f t="shared" ref="L192" si="1296">IF(K192="","",(IF($C192=0,0,$C192)))</f>
        <v>1</v>
      </c>
      <c r="M192" s="41">
        <f t="shared" ref="M192" si="1297">IF(L192="","",(IF($C192=0,0,$C192)))</f>
        <v>1</v>
      </c>
      <c r="N192" s="41">
        <f t="shared" ref="N192" si="1298">IF(M192="","",(IF($C192=0,0,$C192)))</f>
        <v>1</v>
      </c>
      <c r="O192" s="41">
        <f t="shared" ref="O192" si="1299">IF(N192="","",(IF($C192=0,0,$C192)))</f>
        <v>1</v>
      </c>
      <c r="P192" s="41">
        <f t="shared" ref="P192" si="1300">IF(O192="","",(IF($C192=0,0,$C192)))</f>
        <v>1</v>
      </c>
      <c r="Q192" s="41">
        <f t="shared" ref="Q192" si="1301">IF(P192="","",(IF($C192=0,0,$C192)))</f>
        <v>1</v>
      </c>
      <c r="R192" s="41">
        <f t="shared" ref="R192" si="1302">IF(Q192="","",(IF($C192=0,0,$C192)))</f>
        <v>1</v>
      </c>
      <c r="S192" s="41">
        <f t="shared" ref="S192" si="1303">IF(R192="","",(IF($C192=0,0,$C192)))</f>
        <v>1</v>
      </c>
    </row>
    <row r="193" spans="1:19" x14ac:dyDescent="0.25">
      <c r="A193" s="2" t="s">
        <v>68</v>
      </c>
      <c r="B193" s="6" t="s">
        <v>92</v>
      </c>
      <c r="C193" s="4">
        <v>43.087018999999998</v>
      </c>
      <c r="E193" s="10" t="str">
        <f t="shared" ref="E193" si="1304">IF(B193="","",(IF($B193&lt;&gt;0,"Exempt - Avg Hourly Rate")))</f>
        <v>Exempt - Avg Hourly Rate</v>
      </c>
      <c r="F193" s="40">
        <f t="shared" ca="1" si="939"/>
        <v>2018</v>
      </c>
      <c r="G193" s="40" t="str">
        <f t="shared" si="940"/>
        <v>004280</v>
      </c>
      <c r="H193" s="42">
        <f t="shared" ref="H193" si="1305">IF(G193="","",(IF(C193=0,0,C193)*$G$4*$H$4*$I$4*$J$4))</f>
        <v>45.711018457100003</v>
      </c>
      <c r="I193" s="42">
        <f t="shared" ref="I193" si="1306">IF(H193="","",(+H193))</f>
        <v>45.711018457100003</v>
      </c>
      <c r="J193" s="42">
        <f t="shared" ref="J193" si="1307">IF(I193="","",(+I193*$J$6))</f>
        <v>47.082349010813004</v>
      </c>
      <c r="K193" s="42">
        <f t="shared" ref="K193" si="1308">IF(J193="","",+J193)</f>
        <v>47.082349010813004</v>
      </c>
      <c r="L193" s="42">
        <f t="shared" ref="L193" si="1309">IF(K193="","",+K193)</f>
        <v>47.082349010813004</v>
      </c>
      <c r="M193" s="42">
        <f t="shared" ref="M193" si="1310">IF(L193="","",+L193)</f>
        <v>47.082349010813004</v>
      </c>
      <c r="N193" s="42">
        <f t="shared" ref="N193" si="1311">IF(M193="","",+M193)</f>
        <v>47.082349010813004</v>
      </c>
      <c r="O193" s="42">
        <f t="shared" ref="O193" si="1312">IF(N193="","",+N193)</f>
        <v>47.082349010813004</v>
      </c>
      <c r="P193" s="42">
        <f t="shared" ref="P193" si="1313">IF(O193="","",+O193)</f>
        <v>47.082349010813004</v>
      </c>
      <c r="Q193" s="42">
        <f t="shared" ref="Q193" si="1314">IF(P193="","",+P193)</f>
        <v>47.082349010813004</v>
      </c>
      <c r="R193" s="42">
        <f t="shared" ref="R193" si="1315">IF(Q193="","",+Q193)</f>
        <v>47.082349010813004</v>
      </c>
      <c r="S193" s="42">
        <f t="shared" ref="S193" si="1316">IF(R193="","",+R193)</f>
        <v>47.082349010813004</v>
      </c>
    </row>
    <row r="194" spans="1:19" x14ac:dyDescent="0.25">
      <c r="A194" s="2" t="s">
        <v>68</v>
      </c>
      <c r="B194" s="9" t="s">
        <v>139</v>
      </c>
      <c r="C194" s="4">
        <v>200</v>
      </c>
      <c r="E194" s="10" t="str">
        <f t="shared" ref="E194" si="1317">IF(B194="","",(IF($B194&lt;&gt;0,"Exempt - Vacation Hours")))</f>
        <v>Exempt - Vacation Hours</v>
      </c>
      <c r="F194" s="40">
        <f t="shared" ca="1" si="939"/>
        <v>2018</v>
      </c>
      <c r="G194" s="40" t="str">
        <f t="shared" si="940"/>
        <v>004280</v>
      </c>
      <c r="H194" s="43">
        <f>IF(G194="","",($C194*'VACSICK EST'!C$50))</f>
        <v>8.4637065748272864</v>
      </c>
      <c r="I194" s="43">
        <f>IF(H194="","",($C194*'VACSICK EST'!D$50))</f>
        <v>9.019186694810994</v>
      </c>
      <c r="J194" s="43">
        <f>IF(I194="","",($C194*'VACSICK EST'!E$50))</f>
        <v>9.5746668147946981</v>
      </c>
      <c r="K194" s="43">
        <f>IF(J194="","",($C194*'VACSICK EST'!F$50))</f>
        <v>13.920084926738344</v>
      </c>
      <c r="L194" s="43">
        <f>IF(K194="","",($C194*'VACSICK EST'!G$50))</f>
        <v>17.388585089267714</v>
      </c>
      <c r="M194" s="43">
        <f>IF(L194="","",($C194*'VACSICK EST'!H$50))</f>
        <v>19.643752083050451</v>
      </c>
      <c r="N194" s="43">
        <f>IF(M194="","",($C194*'VACSICK EST'!I$50))</f>
        <v>22.73436117728868</v>
      </c>
      <c r="O194" s="43">
        <f>IF(N194="","",($C194*'VACSICK EST'!J$50))</f>
        <v>15.390831697752979</v>
      </c>
      <c r="P194" s="43">
        <f>IF(O194="","",($C194*'VACSICK EST'!K$50))</f>
        <v>13.703818000024686</v>
      </c>
      <c r="Q194" s="43">
        <f>IF(P194="","",($C194*'VACSICK EST'!L$50))</f>
        <v>18.087749400287205</v>
      </c>
      <c r="R194" s="43">
        <f>IF(Q194="","",($C194*'VACSICK EST'!M$50))</f>
        <v>17.34151329243354</v>
      </c>
      <c r="S194" s="43">
        <f>IF(R194="","",($C194*'VACSICK EST'!N$50))</f>
        <v>34.731744248723423</v>
      </c>
    </row>
    <row r="195" spans="1:19" x14ac:dyDescent="0.25">
      <c r="A195" s="2" t="s">
        <v>68</v>
      </c>
      <c r="B195" s="9" t="s">
        <v>95</v>
      </c>
      <c r="C195" s="4">
        <v>40</v>
      </c>
      <c r="E195" s="10" t="str">
        <f t="shared" ref="E195" si="1318">IF(B195="","",(IF($B195&lt;&gt;0,"Exempt - Sick Time Hours")))</f>
        <v>Exempt - Sick Time Hours</v>
      </c>
      <c r="F195" s="40">
        <f t="shared" ca="1" si="939"/>
        <v>2018</v>
      </c>
      <c r="G195" s="40" t="str">
        <f t="shared" si="940"/>
        <v>004280</v>
      </c>
      <c r="H195" s="43">
        <f>IF(G195="","",($C195*'VACSICK EST'!C$30))</f>
        <v>5.0206297898724825</v>
      </c>
      <c r="I195" s="43">
        <f>IF(H195="","",($C195*'VACSICK EST'!D$30))</f>
        <v>4.3254628595396252</v>
      </c>
      <c r="J195" s="43">
        <f>IF(I195="","",($C195*'VACSICK EST'!E$30))</f>
        <v>3.9866328079765485</v>
      </c>
      <c r="K195" s="43">
        <f>IF(J195="","",($C195*'VACSICK EST'!F$30))</f>
        <v>3.5312729378188501</v>
      </c>
      <c r="L195" s="43">
        <f>IF(K195="","",($C195*'VACSICK EST'!G$30))</f>
        <v>2.9281992131045897</v>
      </c>
      <c r="M195" s="43">
        <f>IF(L195="","",($C195*'VACSICK EST'!H$30))</f>
        <v>2.7179349238407422</v>
      </c>
      <c r="N195" s="43">
        <f>IF(M195="","",($C195*'VACSICK EST'!I$30))</f>
        <v>2.9145220043493527</v>
      </c>
      <c r="O195" s="43">
        <f>IF(N195="","",($C195*'VACSICK EST'!J$30))</f>
        <v>3.1324455305161325</v>
      </c>
      <c r="P195" s="43">
        <f>IF(O195="","",($C195*'VACSICK EST'!K$30))</f>
        <v>2.8900853913733289</v>
      </c>
      <c r="Q195" s="43">
        <f>IF(P195="","",($C195*'VACSICK EST'!L$30))</f>
        <v>2.8559835508769371</v>
      </c>
      <c r="R195" s="43">
        <f>IF(Q195="","",($C195*'VACSICK EST'!M$30))</f>
        <v>2.6623142749027777</v>
      </c>
      <c r="S195" s="43">
        <f>IF(R195="","",($C195*'VACSICK EST'!N$30))</f>
        <v>3.0345167158286337</v>
      </c>
    </row>
    <row r="196" spans="1:19" x14ac:dyDescent="0.25">
      <c r="A196" s="2" t="s">
        <v>69</v>
      </c>
      <c r="B196" s="9" t="s">
        <v>93</v>
      </c>
      <c r="C196" s="4">
        <v>1</v>
      </c>
      <c r="E196" s="11" t="str">
        <f t="shared" ref="E196" si="1319">IF(B196="","",(IF($B196&lt;&gt;0,"Exempt - Headcount")))</f>
        <v>Exempt - Headcount</v>
      </c>
      <c r="F196" s="40">
        <f t="shared" ca="1" si="939"/>
        <v>2018</v>
      </c>
      <c r="G196" s="40" t="str">
        <f t="shared" si="940"/>
        <v>004290</v>
      </c>
      <c r="H196" s="41">
        <f t="shared" ref="H196" si="1320">IF(G196="","",(IF($C196=0,0,$C196)))</f>
        <v>1</v>
      </c>
      <c r="I196" s="41">
        <f t="shared" ref="I196" si="1321">IF(H196="","",(IF($C196=0,0,$C196)))</f>
        <v>1</v>
      </c>
      <c r="J196" s="41">
        <f t="shared" ref="J196" si="1322">IF(I196="","",(IF($C196=0,0,$C196)))</f>
        <v>1</v>
      </c>
      <c r="K196" s="41">
        <f t="shared" ref="K196" si="1323">IF(J196="","",(IF($C196=0,0,$C196)))</f>
        <v>1</v>
      </c>
      <c r="L196" s="41">
        <f t="shared" ref="L196" si="1324">IF(K196="","",(IF($C196=0,0,$C196)))</f>
        <v>1</v>
      </c>
      <c r="M196" s="41">
        <f t="shared" ref="M196" si="1325">IF(L196="","",(IF($C196=0,0,$C196)))</f>
        <v>1</v>
      </c>
      <c r="N196" s="41">
        <f t="shared" ref="N196" si="1326">IF(M196="","",(IF($C196=0,0,$C196)))</f>
        <v>1</v>
      </c>
      <c r="O196" s="41">
        <f t="shared" ref="O196" si="1327">IF(N196="","",(IF($C196=0,0,$C196)))</f>
        <v>1</v>
      </c>
      <c r="P196" s="41">
        <f t="shared" ref="P196" si="1328">IF(O196="","",(IF($C196=0,0,$C196)))</f>
        <v>1</v>
      </c>
      <c r="Q196" s="41">
        <f t="shared" ref="Q196" si="1329">IF(P196="","",(IF($C196=0,0,$C196)))</f>
        <v>1</v>
      </c>
      <c r="R196" s="41">
        <f t="shared" ref="R196" si="1330">IF(Q196="","",(IF($C196=0,0,$C196)))</f>
        <v>1</v>
      </c>
      <c r="S196" s="41">
        <f t="shared" ref="S196" si="1331">IF(R196="","",(IF($C196=0,0,$C196)))</f>
        <v>1</v>
      </c>
    </row>
    <row r="197" spans="1:19" x14ac:dyDescent="0.25">
      <c r="A197" s="2" t="s">
        <v>69</v>
      </c>
      <c r="B197" s="6" t="s">
        <v>92</v>
      </c>
      <c r="C197" s="4">
        <v>40.764423000000001</v>
      </c>
      <c r="E197" s="10" t="str">
        <f t="shared" ref="E197" si="1332">IF(B197="","",(IF($B197&lt;&gt;0,"Exempt - Avg Hourly Rate")))</f>
        <v>Exempt - Avg Hourly Rate</v>
      </c>
      <c r="F197" s="40">
        <f t="shared" ca="1" si="939"/>
        <v>2018</v>
      </c>
      <c r="G197" s="40" t="str">
        <f t="shared" si="940"/>
        <v>004290</v>
      </c>
      <c r="H197" s="42">
        <f t="shared" ref="H197" si="1333">IF(G197="","",(IF(C197=0,0,C197)*$G$4*$H$4*$I$4*$J$4))</f>
        <v>43.246976360700003</v>
      </c>
      <c r="I197" s="42">
        <f t="shared" ref="I197" si="1334">IF(H197="","",(+H197))</f>
        <v>43.246976360700003</v>
      </c>
      <c r="J197" s="42">
        <f t="shared" ref="J197" si="1335">IF(I197="","",(+I197*$J$6))</f>
        <v>44.544385651521004</v>
      </c>
      <c r="K197" s="42">
        <f t="shared" ref="K197" si="1336">IF(J197="","",+J197)</f>
        <v>44.544385651521004</v>
      </c>
      <c r="L197" s="42">
        <f t="shared" ref="L197" si="1337">IF(K197="","",+K197)</f>
        <v>44.544385651521004</v>
      </c>
      <c r="M197" s="42">
        <f t="shared" ref="M197" si="1338">IF(L197="","",+L197)</f>
        <v>44.544385651521004</v>
      </c>
      <c r="N197" s="42">
        <f t="shared" ref="N197" si="1339">IF(M197="","",+M197)</f>
        <v>44.544385651521004</v>
      </c>
      <c r="O197" s="42">
        <f t="shared" ref="O197" si="1340">IF(N197="","",+N197)</f>
        <v>44.544385651521004</v>
      </c>
      <c r="P197" s="42">
        <f t="shared" ref="P197" si="1341">IF(O197="","",+O197)</f>
        <v>44.544385651521004</v>
      </c>
      <c r="Q197" s="42">
        <f t="shared" ref="Q197" si="1342">IF(P197="","",+P197)</f>
        <v>44.544385651521004</v>
      </c>
      <c r="R197" s="42">
        <f t="shared" ref="R197" si="1343">IF(Q197="","",+Q197)</f>
        <v>44.544385651521004</v>
      </c>
      <c r="S197" s="42">
        <f t="shared" ref="S197" si="1344">IF(R197="","",+R197)</f>
        <v>44.544385651521004</v>
      </c>
    </row>
    <row r="198" spans="1:19" x14ac:dyDescent="0.25">
      <c r="A198" s="2" t="s">
        <v>69</v>
      </c>
      <c r="B198" s="9" t="s">
        <v>139</v>
      </c>
      <c r="C198" s="4">
        <v>160</v>
      </c>
      <c r="E198" s="10" t="str">
        <f t="shared" ref="E198" si="1345">IF(B198="","",(IF($B198&lt;&gt;0,"Exempt - Vacation Hours")))</f>
        <v>Exempt - Vacation Hours</v>
      </c>
      <c r="F198" s="40">
        <f t="shared" ca="1" si="939"/>
        <v>2018</v>
      </c>
      <c r="G198" s="40" t="str">
        <f t="shared" si="940"/>
        <v>004290</v>
      </c>
      <c r="H198" s="43">
        <f>IF(G198="","",($C198*'VACSICK EST'!C$50))</f>
        <v>6.7709652598618302</v>
      </c>
      <c r="I198" s="43">
        <f>IF(H198="","",($C198*'VACSICK EST'!D$50))</f>
        <v>7.2153493558487947</v>
      </c>
      <c r="J198" s="43">
        <f>IF(I198="","",($C198*'VACSICK EST'!E$50))</f>
        <v>7.6597334518357583</v>
      </c>
      <c r="K198" s="43">
        <f>IF(J198="","",($C198*'VACSICK EST'!F$50))</f>
        <v>11.136067941390674</v>
      </c>
      <c r="L198" s="43">
        <f>IF(K198="","",($C198*'VACSICK EST'!G$50))</f>
        <v>13.910868071414171</v>
      </c>
      <c r="M198" s="43">
        <f>IF(L198="","",($C198*'VACSICK EST'!H$50))</f>
        <v>15.71500166644036</v>
      </c>
      <c r="N198" s="43">
        <f>IF(M198="","",($C198*'VACSICK EST'!I$50))</f>
        <v>18.187488941830946</v>
      </c>
      <c r="O198" s="43">
        <f>IF(N198="","",($C198*'VACSICK EST'!J$50))</f>
        <v>12.312665358202384</v>
      </c>
      <c r="P198" s="43">
        <f>IF(O198="","",($C198*'VACSICK EST'!K$50))</f>
        <v>10.96305440001975</v>
      </c>
      <c r="Q198" s="43">
        <f>IF(P198="","",($C198*'VACSICK EST'!L$50))</f>
        <v>14.470199520229762</v>
      </c>
      <c r="R198" s="43">
        <f>IF(Q198="","",($C198*'VACSICK EST'!M$50))</f>
        <v>13.873210633946831</v>
      </c>
      <c r="S198" s="43">
        <f>IF(R198="","",($C198*'VACSICK EST'!N$50))</f>
        <v>27.785395398978739</v>
      </c>
    </row>
    <row r="199" spans="1:19" x14ac:dyDescent="0.25">
      <c r="A199" s="2" t="s">
        <v>69</v>
      </c>
      <c r="B199" s="9" t="s">
        <v>95</v>
      </c>
      <c r="C199" s="4">
        <v>40</v>
      </c>
      <c r="E199" s="10" t="str">
        <f t="shared" ref="E199" si="1346">IF(B199="","",(IF($B199&lt;&gt;0,"Exempt - Sick Time Hours")))</f>
        <v>Exempt - Sick Time Hours</v>
      </c>
      <c r="F199" s="40">
        <f t="shared" ca="1" si="939"/>
        <v>2018</v>
      </c>
      <c r="G199" s="40" t="str">
        <f t="shared" si="940"/>
        <v>004290</v>
      </c>
      <c r="H199" s="43">
        <f>IF(G199="","",($C199*'VACSICK EST'!C$30))</f>
        <v>5.0206297898724825</v>
      </c>
      <c r="I199" s="43">
        <f>IF(H199="","",($C199*'VACSICK EST'!D$30))</f>
        <v>4.3254628595396252</v>
      </c>
      <c r="J199" s="43">
        <f>IF(I199="","",($C199*'VACSICK EST'!E$30))</f>
        <v>3.9866328079765485</v>
      </c>
      <c r="K199" s="43">
        <f>IF(J199="","",($C199*'VACSICK EST'!F$30))</f>
        <v>3.5312729378188501</v>
      </c>
      <c r="L199" s="43">
        <f>IF(K199="","",($C199*'VACSICK EST'!G$30))</f>
        <v>2.9281992131045897</v>
      </c>
      <c r="M199" s="43">
        <f>IF(L199="","",($C199*'VACSICK EST'!H$30))</f>
        <v>2.7179349238407422</v>
      </c>
      <c r="N199" s="43">
        <f>IF(M199="","",($C199*'VACSICK EST'!I$30))</f>
        <v>2.9145220043493527</v>
      </c>
      <c r="O199" s="43">
        <f>IF(N199="","",($C199*'VACSICK EST'!J$30))</f>
        <v>3.1324455305161325</v>
      </c>
      <c r="P199" s="43">
        <f>IF(O199="","",($C199*'VACSICK EST'!K$30))</f>
        <v>2.8900853913733289</v>
      </c>
      <c r="Q199" s="43">
        <f>IF(P199="","",($C199*'VACSICK EST'!L$30))</f>
        <v>2.8559835508769371</v>
      </c>
      <c r="R199" s="43">
        <f>IF(Q199="","",($C199*'VACSICK EST'!M$30))</f>
        <v>2.6623142749027777</v>
      </c>
      <c r="S199" s="43">
        <f>IF(R199="","",($C199*'VACSICK EST'!N$30))</f>
        <v>3.0345167158286337</v>
      </c>
    </row>
    <row r="200" spans="1:19" x14ac:dyDescent="0.25">
      <c r="A200" s="2" t="s">
        <v>71</v>
      </c>
      <c r="B200" s="9" t="s">
        <v>93</v>
      </c>
      <c r="C200" s="4">
        <v>10</v>
      </c>
      <c r="E200" s="11" t="str">
        <f t="shared" ref="E200" si="1347">IF(B200="","",(IF($B200&lt;&gt;0,"Exempt - Headcount")))</f>
        <v>Exempt - Headcount</v>
      </c>
      <c r="F200" s="40">
        <f t="shared" ca="1" si="939"/>
        <v>2018</v>
      </c>
      <c r="G200" s="40" t="str">
        <f t="shared" si="940"/>
        <v>004380</v>
      </c>
      <c r="H200" s="41">
        <f t="shared" ref="H200" si="1348">IF(G200="","",(IF($C200=0,0,$C200)))</f>
        <v>10</v>
      </c>
      <c r="I200" s="41">
        <f t="shared" ref="I200" si="1349">IF(H200="","",(IF($C200=0,0,$C200)))</f>
        <v>10</v>
      </c>
      <c r="J200" s="41">
        <f t="shared" ref="J200" si="1350">IF(I200="","",(IF($C200=0,0,$C200)))</f>
        <v>10</v>
      </c>
      <c r="K200" s="41">
        <f t="shared" ref="K200" si="1351">IF(J200="","",(IF($C200=0,0,$C200)))</f>
        <v>10</v>
      </c>
      <c r="L200" s="41">
        <f t="shared" ref="L200" si="1352">IF(K200="","",(IF($C200=0,0,$C200)))</f>
        <v>10</v>
      </c>
      <c r="M200" s="41">
        <f t="shared" ref="M200" si="1353">IF(L200="","",(IF($C200=0,0,$C200)))</f>
        <v>10</v>
      </c>
      <c r="N200" s="41">
        <f t="shared" ref="N200" si="1354">IF(M200="","",(IF($C200=0,0,$C200)))</f>
        <v>10</v>
      </c>
      <c r="O200" s="41">
        <f t="shared" ref="O200" si="1355">IF(N200="","",(IF($C200=0,0,$C200)))</f>
        <v>10</v>
      </c>
      <c r="P200" s="41">
        <f t="shared" ref="P200" si="1356">IF(O200="","",(IF($C200=0,0,$C200)))</f>
        <v>10</v>
      </c>
      <c r="Q200" s="41">
        <f t="shared" ref="Q200" si="1357">IF(P200="","",(IF($C200=0,0,$C200)))</f>
        <v>10</v>
      </c>
      <c r="R200" s="41">
        <f t="shared" ref="R200" si="1358">IF(Q200="","",(IF($C200=0,0,$C200)))</f>
        <v>10</v>
      </c>
      <c r="S200" s="41">
        <f t="shared" ref="S200" si="1359">IF(R200="","",(IF($C200=0,0,$C200)))</f>
        <v>10</v>
      </c>
    </row>
    <row r="201" spans="1:19" x14ac:dyDescent="0.25">
      <c r="A201" s="2" t="s">
        <v>71</v>
      </c>
      <c r="B201" s="6" t="s">
        <v>92</v>
      </c>
      <c r="C201" s="4">
        <v>40.746298100000004</v>
      </c>
      <c r="E201" s="10" t="str">
        <f t="shared" ref="E201" si="1360">IF(B201="","",(IF($B201&lt;&gt;0,"Exempt - Avg Hourly Rate")))</f>
        <v>Exempt - Avg Hourly Rate</v>
      </c>
      <c r="F201" s="40">
        <f t="shared" ca="1" si="939"/>
        <v>2018</v>
      </c>
      <c r="G201" s="40" t="str">
        <f t="shared" si="940"/>
        <v>004380</v>
      </c>
      <c r="H201" s="42">
        <f t="shared" ref="H201" si="1361">IF(G201="","",(IF(C201=0,0,C201)*$G$4*$H$4*$I$4*$J$4))</f>
        <v>43.227747654290006</v>
      </c>
      <c r="I201" s="42">
        <f t="shared" ref="I201" si="1362">IF(H201="","",(+H201))</f>
        <v>43.227747654290006</v>
      </c>
      <c r="J201" s="42">
        <f t="shared" ref="J201" si="1363">IF(I201="","",(+I201*$J$6))</f>
        <v>44.524580083918707</v>
      </c>
      <c r="K201" s="42">
        <f t="shared" ref="K201" si="1364">IF(J201="","",+J201)</f>
        <v>44.524580083918707</v>
      </c>
      <c r="L201" s="42">
        <f t="shared" ref="L201" si="1365">IF(K201="","",+K201)</f>
        <v>44.524580083918707</v>
      </c>
      <c r="M201" s="42">
        <f t="shared" ref="M201" si="1366">IF(L201="","",+L201)</f>
        <v>44.524580083918707</v>
      </c>
      <c r="N201" s="42">
        <f t="shared" ref="N201" si="1367">IF(M201="","",+M201)</f>
        <v>44.524580083918707</v>
      </c>
      <c r="O201" s="42">
        <f t="shared" ref="O201" si="1368">IF(N201="","",+N201)</f>
        <v>44.524580083918707</v>
      </c>
      <c r="P201" s="42">
        <f t="shared" ref="P201" si="1369">IF(O201="","",+O201)</f>
        <v>44.524580083918707</v>
      </c>
      <c r="Q201" s="42">
        <f t="shared" ref="Q201" si="1370">IF(P201="","",+P201)</f>
        <v>44.524580083918707</v>
      </c>
      <c r="R201" s="42">
        <f t="shared" ref="R201" si="1371">IF(Q201="","",+Q201)</f>
        <v>44.524580083918707</v>
      </c>
      <c r="S201" s="42">
        <f t="shared" ref="S201" si="1372">IF(R201="","",+R201)</f>
        <v>44.524580083918707</v>
      </c>
    </row>
    <row r="202" spans="1:19" x14ac:dyDescent="0.25">
      <c r="A202" s="2" t="s">
        <v>71</v>
      </c>
      <c r="B202" s="9" t="s">
        <v>139</v>
      </c>
      <c r="C202" s="4">
        <v>1160</v>
      </c>
      <c r="E202" s="10" t="str">
        <f t="shared" ref="E202" si="1373">IF(B202="","",(IF($B202&lt;&gt;0,"Exempt - Vacation Hours")))</f>
        <v>Exempt - Vacation Hours</v>
      </c>
      <c r="F202" s="40">
        <f t="shared" ca="1" si="939"/>
        <v>2018</v>
      </c>
      <c r="G202" s="40" t="str">
        <f t="shared" si="940"/>
        <v>004380</v>
      </c>
      <c r="H202" s="43">
        <f>IF(G202="","",($C202*'VACSICK EST'!C$50))</f>
        <v>49.089498133998262</v>
      </c>
      <c r="I202" s="43">
        <f>IF(H202="","",($C202*'VACSICK EST'!D$50))</f>
        <v>52.31128282990376</v>
      </c>
      <c r="J202" s="43">
        <f>IF(I202="","",($C202*'VACSICK EST'!E$50))</f>
        <v>55.533067525809251</v>
      </c>
      <c r="K202" s="43">
        <f>IF(J202="","",($C202*'VACSICK EST'!F$50))</f>
        <v>80.736492575082394</v>
      </c>
      <c r="L202" s="43">
        <f>IF(K202="","",($C202*'VACSICK EST'!G$50))</f>
        <v>100.85379351775273</v>
      </c>
      <c r="M202" s="43">
        <f>IF(L202="","",($C202*'VACSICK EST'!H$50))</f>
        <v>113.93376208169261</v>
      </c>
      <c r="N202" s="43">
        <f>IF(M202="","",($C202*'VACSICK EST'!I$50))</f>
        <v>131.85929482827436</v>
      </c>
      <c r="O202" s="43">
        <f>IF(N202="","",($C202*'VACSICK EST'!J$50))</f>
        <v>89.266823846967284</v>
      </c>
      <c r="P202" s="43">
        <f>IF(O202="","",($C202*'VACSICK EST'!K$50))</f>
        <v>79.482144400143184</v>
      </c>
      <c r="Q202" s="43">
        <f>IF(P202="","",($C202*'VACSICK EST'!L$50))</f>
        <v>104.90894652166578</v>
      </c>
      <c r="R202" s="43">
        <f>IF(Q202="","",($C202*'VACSICK EST'!M$50))</f>
        <v>100.58077709611452</v>
      </c>
      <c r="S202" s="43">
        <f>IF(R202="","",($C202*'VACSICK EST'!N$50))</f>
        <v>201.44411664259584</v>
      </c>
    </row>
    <row r="203" spans="1:19" x14ac:dyDescent="0.25">
      <c r="A203" s="2" t="s">
        <v>71</v>
      </c>
      <c r="B203" s="9" t="s">
        <v>95</v>
      </c>
      <c r="C203" s="4">
        <v>400</v>
      </c>
      <c r="E203" s="10" t="str">
        <f t="shared" ref="E203" si="1374">IF(B203="","",(IF($B203&lt;&gt;0,"Exempt - Sick Time Hours")))</f>
        <v>Exempt - Sick Time Hours</v>
      </c>
      <c r="F203" s="40">
        <f t="shared" ca="1" si="939"/>
        <v>2018</v>
      </c>
      <c r="G203" s="40" t="str">
        <f t="shared" si="940"/>
        <v>004380</v>
      </c>
      <c r="H203" s="43">
        <f>IF(G203="","",($C203*'VACSICK EST'!C$30))</f>
        <v>50.206297898724827</v>
      </c>
      <c r="I203" s="43">
        <f>IF(H203="","",($C203*'VACSICK EST'!D$30))</f>
        <v>43.254628595396248</v>
      </c>
      <c r="J203" s="43">
        <f>IF(I203="","",($C203*'VACSICK EST'!E$30))</f>
        <v>39.866328079765481</v>
      </c>
      <c r="K203" s="43">
        <f>IF(J203="","",($C203*'VACSICK EST'!F$30))</f>
        <v>35.3127293781885</v>
      </c>
      <c r="L203" s="43">
        <f>IF(K203="","",($C203*'VACSICK EST'!G$30))</f>
        <v>29.281992131045897</v>
      </c>
      <c r="M203" s="43">
        <f>IF(L203="","",($C203*'VACSICK EST'!H$30))</f>
        <v>27.179349238407426</v>
      </c>
      <c r="N203" s="43">
        <f>IF(M203="","",($C203*'VACSICK EST'!I$30))</f>
        <v>29.145220043493524</v>
      </c>
      <c r="O203" s="43">
        <f>IF(N203="","",($C203*'VACSICK EST'!J$30))</f>
        <v>31.324455305161326</v>
      </c>
      <c r="P203" s="43">
        <f>IF(O203="","",($C203*'VACSICK EST'!K$30))</f>
        <v>28.900853913733286</v>
      </c>
      <c r="Q203" s="43">
        <f>IF(P203="","",($C203*'VACSICK EST'!L$30))</f>
        <v>28.559835508769371</v>
      </c>
      <c r="R203" s="43">
        <f>IF(Q203="","",($C203*'VACSICK EST'!M$30))</f>
        <v>26.623142749027778</v>
      </c>
      <c r="S203" s="43">
        <f>IF(R203="","",($C203*'VACSICK EST'!N$30))</f>
        <v>30.345167158286333</v>
      </c>
    </row>
    <row r="204" spans="1:19" x14ac:dyDescent="0.25">
      <c r="A204" s="2" t="s">
        <v>72</v>
      </c>
      <c r="B204" s="9" t="s">
        <v>93</v>
      </c>
      <c r="C204" s="4">
        <v>7</v>
      </c>
      <c r="E204" s="11" t="str">
        <f t="shared" ref="E204" si="1375">IF(B204="","",(IF($B204&lt;&gt;0,"Exempt - Headcount")))</f>
        <v>Exempt - Headcount</v>
      </c>
      <c r="F204" s="40">
        <f t="shared" ca="1" si="939"/>
        <v>2018</v>
      </c>
      <c r="G204" s="40" t="str">
        <f t="shared" si="940"/>
        <v>004385</v>
      </c>
      <c r="H204" s="41">
        <f t="shared" ref="H204" si="1376">IF(G204="","",(IF($C204=0,0,$C204)))</f>
        <v>7</v>
      </c>
      <c r="I204" s="41">
        <f t="shared" ref="I204" si="1377">IF(H204="","",(IF($C204=0,0,$C204)))</f>
        <v>7</v>
      </c>
      <c r="J204" s="41">
        <f t="shared" ref="J204" si="1378">IF(I204="","",(IF($C204=0,0,$C204)))</f>
        <v>7</v>
      </c>
      <c r="K204" s="41">
        <f t="shared" ref="K204" si="1379">IF(J204="","",(IF($C204=0,0,$C204)))</f>
        <v>7</v>
      </c>
      <c r="L204" s="41">
        <f t="shared" ref="L204" si="1380">IF(K204="","",(IF($C204=0,0,$C204)))</f>
        <v>7</v>
      </c>
      <c r="M204" s="41">
        <f t="shared" ref="M204" si="1381">IF(L204="","",(IF($C204=0,0,$C204)))</f>
        <v>7</v>
      </c>
      <c r="N204" s="41">
        <f t="shared" ref="N204" si="1382">IF(M204="","",(IF($C204=0,0,$C204)))</f>
        <v>7</v>
      </c>
      <c r="O204" s="41">
        <f t="shared" ref="O204" si="1383">IF(N204="","",(IF($C204=0,0,$C204)))</f>
        <v>7</v>
      </c>
      <c r="P204" s="41">
        <f t="shared" ref="P204" si="1384">IF(O204="","",(IF($C204=0,0,$C204)))</f>
        <v>7</v>
      </c>
      <c r="Q204" s="41">
        <f t="shared" ref="Q204" si="1385">IF(P204="","",(IF($C204=0,0,$C204)))</f>
        <v>7</v>
      </c>
      <c r="R204" s="41">
        <f t="shared" ref="R204" si="1386">IF(Q204="","",(IF($C204=0,0,$C204)))</f>
        <v>7</v>
      </c>
      <c r="S204" s="41">
        <f t="shared" ref="S204" si="1387">IF(R204="","",(IF($C204=0,0,$C204)))</f>
        <v>7</v>
      </c>
    </row>
    <row r="205" spans="1:19" x14ac:dyDescent="0.25">
      <c r="A205" s="2" t="s">
        <v>72</v>
      </c>
      <c r="B205" s="6" t="s">
        <v>92</v>
      </c>
      <c r="C205" s="4">
        <v>38.586538428571437</v>
      </c>
      <c r="E205" s="10" t="str">
        <f t="shared" ref="E205" si="1388">IF(B205="","",(IF($B205&lt;&gt;0,"Exempt - Avg Hourly Rate")))</f>
        <v>Exempt - Avg Hourly Rate</v>
      </c>
      <c r="F205" s="40">
        <f t="shared" ref="F205:F255" ca="1" si="1389">IF(E205="","",$E$5)</f>
        <v>2018</v>
      </c>
      <c r="G205" s="40" t="str">
        <f t="shared" ref="G205:G255" si="1390">IF(E205="","",A205)</f>
        <v>004385</v>
      </c>
      <c r="H205" s="42">
        <f t="shared" ref="H205" si="1391">IF(G205="","",(IF(C205=0,0,C205)*$G$4*$H$4*$I$4*$J$4))</f>
        <v>40.936458618871441</v>
      </c>
      <c r="I205" s="42">
        <f t="shared" ref="I205" si="1392">IF(H205="","",(+H205))</f>
        <v>40.936458618871441</v>
      </c>
      <c r="J205" s="42">
        <f t="shared" ref="J205" si="1393">IF(I205="","",(+I205*$J$6))</f>
        <v>42.164552377437587</v>
      </c>
      <c r="K205" s="42">
        <f t="shared" ref="K205" si="1394">IF(J205="","",+J205)</f>
        <v>42.164552377437587</v>
      </c>
      <c r="L205" s="42">
        <f t="shared" ref="L205" si="1395">IF(K205="","",+K205)</f>
        <v>42.164552377437587</v>
      </c>
      <c r="M205" s="42">
        <f t="shared" ref="M205" si="1396">IF(L205="","",+L205)</f>
        <v>42.164552377437587</v>
      </c>
      <c r="N205" s="42">
        <f t="shared" ref="N205" si="1397">IF(M205="","",+M205)</f>
        <v>42.164552377437587</v>
      </c>
      <c r="O205" s="42">
        <f t="shared" ref="O205" si="1398">IF(N205="","",+N205)</f>
        <v>42.164552377437587</v>
      </c>
      <c r="P205" s="42">
        <f t="shared" ref="P205" si="1399">IF(O205="","",+O205)</f>
        <v>42.164552377437587</v>
      </c>
      <c r="Q205" s="42">
        <f t="shared" ref="Q205" si="1400">IF(P205="","",+P205)</f>
        <v>42.164552377437587</v>
      </c>
      <c r="R205" s="42">
        <f t="shared" ref="R205" si="1401">IF(Q205="","",+Q205)</f>
        <v>42.164552377437587</v>
      </c>
      <c r="S205" s="42">
        <f t="shared" ref="S205" si="1402">IF(R205="","",+R205)</f>
        <v>42.164552377437587</v>
      </c>
    </row>
    <row r="206" spans="1:19" x14ac:dyDescent="0.25">
      <c r="A206" s="2" t="s">
        <v>72</v>
      </c>
      <c r="B206" s="9" t="s">
        <v>139</v>
      </c>
      <c r="C206" s="4">
        <v>840</v>
      </c>
      <c r="E206" s="10" t="str">
        <f t="shared" ref="E206" si="1403">IF(B206="","",(IF($B206&lt;&gt;0,"Exempt - Vacation Hours")))</f>
        <v>Exempt - Vacation Hours</v>
      </c>
      <c r="F206" s="40">
        <f t="shared" ca="1" si="1389"/>
        <v>2018</v>
      </c>
      <c r="G206" s="40" t="str">
        <f t="shared" si="1390"/>
        <v>004385</v>
      </c>
      <c r="H206" s="43">
        <f>IF(G206="","",($C206*'VACSICK EST'!C$50))</f>
        <v>35.547567614274605</v>
      </c>
      <c r="I206" s="43">
        <f>IF(H206="","",($C206*'VACSICK EST'!D$50))</f>
        <v>37.880584118206173</v>
      </c>
      <c r="J206" s="43">
        <f>IF(I206="","",($C206*'VACSICK EST'!E$50))</f>
        <v>40.213600622137733</v>
      </c>
      <c r="K206" s="43">
        <f>IF(J206="","",($C206*'VACSICK EST'!F$50))</f>
        <v>58.464356692301045</v>
      </c>
      <c r="L206" s="43">
        <f>IF(K206="","",($C206*'VACSICK EST'!G$50))</f>
        <v>73.032057374924392</v>
      </c>
      <c r="M206" s="43">
        <f>IF(L206="","",($C206*'VACSICK EST'!H$50))</f>
        <v>82.50375874881189</v>
      </c>
      <c r="N206" s="43">
        <f>IF(M206="","",($C206*'VACSICK EST'!I$50))</f>
        <v>95.484316944612459</v>
      </c>
      <c r="O206" s="43">
        <f>IF(N206="","",($C206*'VACSICK EST'!J$50))</f>
        <v>64.641493130562509</v>
      </c>
      <c r="P206" s="43">
        <f>IF(O206="","",($C206*'VACSICK EST'!K$50))</f>
        <v>57.556035600103684</v>
      </c>
      <c r="Q206" s="43">
        <f>IF(P206="","",($C206*'VACSICK EST'!L$50))</f>
        <v>75.968547481206258</v>
      </c>
      <c r="R206" s="43">
        <f>IF(Q206="","",($C206*'VACSICK EST'!M$50))</f>
        <v>72.834355828220865</v>
      </c>
      <c r="S206" s="43">
        <f>IF(R206="","",($C206*'VACSICK EST'!N$50))</f>
        <v>145.87332584463837</v>
      </c>
    </row>
    <row r="207" spans="1:19" x14ac:dyDescent="0.25">
      <c r="A207" s="2" t="s">
        <v>72</v>
      </c>
      <c r="B207" s="9" t="s">
        <v>95</v>
      </c>
      <c r="C207" s="4">
        <v>280</v>
      </c>
      <c r="E207" s="10" t="str">
        <f t="shared" ref="E207" si="1404">IF(B207="","",(IF($B207&lt;&gt;0,"Exempt - Sick Time Hours")))</f>
        <v>Exempt - Sick Time Hours</v>
      </c>
      <c r="F207" s="40">
        <f t="shared" ca="1" si="1389"/>
        <v>2018</v>
      </c>
      <c r="G207" s="40" t="str">
        <f t="shared" si="1390"/>
        <v>004385</v>
      </c>
      <c r="H207" s="43">
        <f>IF(G207="","",($C207*'VACSICK EST'!C$30))</f>
        <v>35.14440852910738</v>
      </c>
      <c r="I207" s="43">
        <f>IF(H207="","",($C207*'VACSICK EST'!D$30))</f>
        <v>30.278240016777374</v>
      </c>
      <c r="J207" s="43">
        <f>IF(I207="","",($C207*'VACSICK EST'!E$30))</f>
        <v>27.90642965583584</v>
      </c>
      <c r="K207" s="43">
        <f>IF(J207="","",($C207*'VACSICK EST'!F$30))</f>
        <v>24.718910564731949</v>
      </c>
      <c r="L207" s="43">
        <f>IF(K207="","",($C207*'VACSICK EST'!G$30))</f>
        <v>20.497394491732127</v>
      </c>
      <c r="M207" s="43">
        <f>IF(L207="","",($C207*'VACSICK EST'!H$30))</f>
        <v>19.025544466885197</v>
      </c>
      <c r="N207" s="43">
        <f>IF(M207="","",($C207*'VACSICK EST'!I$30))</f>
        <v>20.401654030445467</v>
      </c>
      <c r="O207" s="43">
        <f>IF(N207="","",($C207*'VACSICK EST'!J$30))</f>
        <v>21.927118713612927</v>
      </c>
      <c r="P207" s="43">
        <f>IF(O207="","",($C207*'VACSICK EST'!K$30))</f>
        <v>20.230597739613302</v>
      </c>
      <c r="Q207" s="43">
        <f>IF(P207="","",($C207*'VACSICK EST'!L$30))</f>
        <v>19.991884856138562</v>
      </c>
      <c r="R207" s="43">
        <f>IF(Q207="","",($C207*'VACSICK EST'!M$30))</f>
        <v>18.636199924319445</v>
      </c>
      <c r="S207" s="43">
        <f>IF(R207="","",($C207*'VACSICK EST'!N$30))</f>
        <v>21.241617010800436</v>
      </c>
    </row>
    <row r="208" spans="1:19" x14ac:dyDescent="0.25">
      <c r="A208" s="2" t="s">
        <v>73</v>
      </c>
      <c r="B208" s="9" t="s">
        <v>93</v>
      </c>
      <c r="C208" s="4">
        <v>3</v>
      </c>
      <c r="E208" s="11" t="str">
        <f t="shared" ref="E208" si="1405">IF(B208="","",(IF($B208&lt;&gt;0,"Exempt - Headcount")))</f>
        <v>Exempt - Headcount</v>
      </c>
      <c r="F208" s="40">
        <f t="shared" ca="1" si="1389"/>
        <v>2018</v>
      </c>
      <c r="G208" s="40" t="str">
        <f t="shared" si="1390"/>
        <v>004450</v>
      </c>
      <c r="H208" s="41">
        <f t="shared" ref="H208" si="1406">IF(G208="","",(IF($C208=0,0,$C208)))</f>
        <v>3</v>
      </c>
      <c r="I208" s="41">
        <f t="shared" ref="I208" si="1407">IF(H208="","",(IF($C208=0,0,$C208)))</f>
        <v>3</v>
      </c>
      <c r="J208" s="41">
        <f t="shared" ref="J208" si="1408">IF(I208="","",(IF($C208=0,0,$C208)))</f>
        <v>3</v>
      </c>
      <c r="K208" s="41">
        <f t="shared" ref="K208" si="1409">IF(J208="","",(IF($C208=0,0,$C208)))</f>
        <v>3</v>
      </c>
      <c r="L208" s="41">
        <f t="shared" ref="L208" si="1410">IF(K208="","",(IF($C208=0,0,$C208)))</f>
        <v>3</v>
      </c>
      <c r="M208" s="41">
        <f t="shared" ref="M208" si="1411">IF(L208="","",(IF($C208=0,0,$C208)))</f>
        <v>3</v>
      </c>
      <c r="N208" s="41">
        <f t="shared" ref="N208" si="1412">IF(M208="","",(IF($C208=0,0,$C208)))</f>
        <v>3</v>
      </c>
      <c r="O208" s="41">
        <f t="shared" ref="O208" si="1413">IF(N208="","",(IF($C208=0,0,$C208)))</f>
        <v>3</v>
      </c>
      <c r="P208" s="41">
        <f t="shared" ref="P208" si="1414">IF(O208="","",(IF($C208=0,0,$C208)))</f>
        <v>3</v>
      </c>
      <c r="Q208" s="41">
        <f t="shared" ref="Q208" si="1415">IF(P208="","",(IF($C208=0,0,$C208)))</f>
        <v>3</v>
      </c>
      <c r="R208" s="41">
        <f t="shared" ref="R208" si="1416">IF(Q208="","",(IF($C208=0,0,$C208)))</f>
        <v>3</v>
      </c>
      <c r="S208" s="41">
        <f t="shared" ref="S208" si="1417">IF(R208="","",(IF($C208=0,0,$C208)))</f>
        <v>3</v>
      </c>
    </row>
    <row r="209" spans="1:19" x14ac:dyDescent="0.25">
      <c r="A209" s="2" t="s">
        <v>73</v>
      </c>
      <c r="B209" s="6" t="s">
        <v>92</v>
      </c>
      <c r="C209" s="4">
        <v>39.916666666666664</v>
      </c>
      <c r="E209" s="10" t="str">
        <f t="shared" ref="E209" si="1418">IF(B209="","",(IF($B209&lt;&gt;0,"Exempt - Avg Hourly Rate")))</f>
        <v>Exempt - Avg Hourly Rate</v>
      </c>
      <c r="F209" s="40">
        <f t="shared" ca="1" si="1389"/>
        <v>2018</v>
      </c>
      <c r="G209" s="40" t="str">
        <f t="shared" si="1390"/>
        <v>004450</v>
      </c>
      <c r="H209" s="42">
        <f t="shared" ref="H209" si="1419">IF(G209="","",(IF(C209=0,0,C209)*$G$4*$H$4*$I$4*$J$4))</f>
        <v>42.347591666666666</v>
      </c>
      <c r="I209" s="42">
        <f t="shared" ref="I209" si="1420">IF(H209="","",(+H209))</f>
        <v>42.347591666666666</v>
      </c>
      <c r="J209" s="42">
        <f t="shared" ref="J209" si="1421">IF(I209="","",(+I209*$J$6))</f>
        <v>43.618019416666669</v>
      </c>
      <c r="K209" s="42">
        <f t="shared" ref="K209" si="1422">IF(J209="","",+J209)</f>
        <v>43.618019416666669</v>
      </c>
      <c r="L209" s="42">
        <f t="shared" ref="L209" si="1423">IF(K209="","",+K209)</f>
        <v>43.618019416666669</v>
      </c>
      <c r="M209" s="42">
        <f t="shared" ref="M209" si="1424">IF(L209="","",+L209)</f>
        <v>43.618019416666669</v>
      </c>
      <c r="N209" s="42">
        <f t="shared" ref="N209" si="1425">IF(M209="","",+M209)</f>
        <v>43.618019416666669</v>
      </c>
      <c r="O209" s="42">
        <f t="shared" ref="O209" si="1426">IF(N209="","",+N209)</f>
        <v>43.618019416666669</v>
      </c>
      <c r="P209" s="42">
        <f t="shared" ref="P209" si="1427">IF(O209="","",+O209)</f>
        <v>43.618019416666669</v>
      </c>
      <c r="Q209" s="42">
        <f t="shared" ref="Q209" si="1428">IF(P209="","",+P209)</f>
        <v>43.618019416666669</v>
      </c>
      <c r="R209" s="42">
        <f t="shared" ref="R209" si="1429">IF(Q209="","",+Q209)</f>
        <v>43.618019416666669</v>
      </c>
      <c r="S209" s="42">
        <f t="shared" ref="S209" si="1430">IF(R209="","",+R209)</f>
        <v>43.618019416666669</v>
      </c>
    </row>
    <row r="210" spans="1:19" x14ac:dyDescent="0.25">
      <c r="A210" s="2" t="s">
        <v>73</v>
      </c>
      <c r="B210" s="9" t="s">
        <v>139</v>
      </c>
      <c r="C210" s="4">
        <v>360</v>
      </c>
      <c r="E210" s="10" t="str">
        <f t="shared" ref="E210" si="1431">IF(B210="","",(IF($B210&lt;&gt;0,"Exempt - Vacation Hours")))</f>
        <v>Exempt - Vacation Hours</v>
      </c>
      <c r="F210" s="40">
        <f t="shared" ca="1" si="1389"/>
        <v>2018</v>
      </c>
      <c r="G210" s="40" t="str">
        <f t="shared" si="1390"/>
        <v>004450</v>
      </c>
      <c r="H210" s="43">
        <f>IF(G210="","",($C210*'VACSICK EST'!C$50))</f>
        <v>15.234671834689117</v>
      </c>
      <c r="I210" s="43">
        <f>IF(H210="","",($C210*'VACSICK EST'!D$50))</f>
        <v>16.234536050659788</v>
      </c>
      <c r="J210" s="43">
        <f>IF(I210="","",($C210*'VACSICK EST'!E$50))</f>
        <v>17.234400266630455</v>
      </c>
      <c r="K210" s="43">
        <f>IF(J210="","",($C210*'VACSICK EST'!F$50))</f>
        <v>25.056152868129018</v>
      </c>
      <c r="L210" s="43">
        <f>IF(K210="","",($C210*'VACSICK EST'!G$50))</f>
        <v>31.299453160681885</v>
      </c>
      <c r="M210" s="43">
        <f>IF(L210="","",($C210*'VACSICK EST'!H$50))</f>
        <v>35.358753749490809</v>
      </c>
      <c r="N210" s="43">
        <f>IF(M210="","",($C210*'VACSICK EST'!I$50))</f>
        <v>40.921850119119625</v>
      </c>
      <c r="O210" s="43">
        <f>IF(N210="","",($C210*'VACSICK EST'!J$50))</f>
        <v>27.703497055955363</v>
      </c>
      <c r="P210" s="43">
        <f>IF(O210="","",($C210*'VACSICK EST'!K$50))</f>
        <v>24.666872400044436</v>
      </c>
      <c r="Q210" s="43">
        <f>IF(P210="","",($C210*'VACSICK EST'!L$50))</f>
        <v>32.557948920516964</v>
      </c>
      <c r="R210" s="43">
        <f>IF(Q210="","",($C210*'VACSICK EST'!M$50))</f>
        <v>31.214723926380369</v>
      </c>
      <c r="S210" s="43">
        <f>IF(R210="","",($C210*'VACSICK EST'!N$50))</f>
        <v>62.517139647702159</v>
      </c>
    </row>
    <row r="211" spans="1:19" x14ac:dyDescent="0.25">
      <c r="A211" s="2" t="s">
        <v>73</v>
      </c>
      <c r="B211" s="9" t="s">
        <v>95</v>
      </c>
      <c r="C211" s="4">
        <v>120</v>
      </c>
      <c r="E211" s="10" t="str">
        <f t="shared" ref="E211" si="1432">IF(B211="","",(IF($B211&lt;&gt;0,"Exempt - Sick Time Hours")))</f>
        <v>Exempt - Sick Time Hours</v>
      </c>
      <c r="F211" s="40">
        <f t="shared" ca="1" si="1389"/>
        <v>2018</v>
      </c>
      <c r="G211" s="40" t="str">
        <f t="shared" si="1390"/>
        <v>004450</v>
      </c>
      <c r="H211" s="43">
        <f>IF(G211="","",($C211*'VACSICK EST'!C$30))</f>
        <v>15.061889369617449</v>
      </c>
      <c r="I211" s="43">
        <f>IF(H211="","",($C211*'VACSICK EST'!D$30))</f>
        <v>12.976388578618876</v>
      </c>
      <c r="J211" s="43">
        <f>IF(I211="","",($C211*'VACSICK EST'!E$30))</f>
        <v>11.959898423929646</v>
      </c>
      <c r="K211" s="43">
        <f>IF(J211="","",($C211*'VACSICK EST'!F$30))</f>
        <v>10.593818813456551</v>
      </c>
      <c r="L211" s="43">
        <f>IF(K211="","",($C211*'VACSICK EST'!G$30))</f>
        <v>8.7845976393137697</v>
      </c>
      <c r="M211" s="43">
        <f>IF(L211="","",($C211*'VACSICK EST'!H$30))</f>
        <v>8.1538047715222266</v>
      </c>
      <c r="N211" s="43">
        <f>IF(M211="","",($C211*'VACSICK EST'!I$30))</f>
        <v>8.7435660130480581</v>
      </c>
      <c r="O211" s="43">
        <f>IF(N211="","",($C211*'VACSICK EST'!J$30))</f>
        <v>9.3973365915483971</v>
      </c>
      <c r="P211" s="43">
        <f>IF(O211="","",($C211*'VACSICK EST'!K$30))</f>
        <v>8.6702561741199862</v>
      </c>
      <c r="Q211" s="43">
        <f>IF(P211="","",($C211*'VACSICK EST'!L$30))</f>
        <v>8.5679506526308113</v>
      </c>
      <c r="R211" s="43">
        <f>IF(Q211="","",($C211*'VACSICK EST'!M$30))</f>
        <v>7.9869428247083336</v>
      </c>
      <c r="S211" s="43">
        <f>IF(R211="","",($C211*'VACSICK EST'!N$30))</f>
        <v>9.1035501474859011</v>
      </c>
    </row>
    <row r="212" spans="1:19" x14ac:dyDescent="0.25">
      <c r="A212" s="2" t="s">
        <v>74</v>
      </c>
      <c r="B212" s="9" t="s">
        <v>93</v>
      </c>
      <c r="C212" s="4">
        <v>5</v>
      </c>
      <c r="E212" s="11" t="str">
        <f t="shared" ref="E212" si="1433">IF(B212="","",(IF($B212&lt;&gt;0,"Exempt - Headcount")))</f>
        <v>Exempt - Headcount</v>
      </c>
      <c r="F212" s="40">
        <f t="shared" ca="1" si="1389"/>
        <v>2018</v>
      </c>
      <c r="G212" s="40" t="str">
        <f t="shared" si="1390"/>
        <v>004470</v>
      </c>
      <c r="H212" s="41">
        <f t="shared" ref="H212" si="1434">IF(G212="","",(IF($C212=0,0,$C212)))</f>
        <v>5</v>
      </c>
      <c r="I212" s="41">
        <f t="shared" ref="I212" si="1435">IF(H212="","",(IF($C212=0,0,$C212)))</f>
        <v>5</v>
      </c>
      <c r="J212" s="41">
        <f t="shared" ref="J212" si="1436">IF(I212="","",(IF($C212=0,0,$C212)))</f>
        <v>5</v>
      </c>
      <c r="K212" s="41">
        <f t="shared" ref="K212" si="1437">IF(J212="","",(IF($C212=0,0,$C212)))</f>
        <v>5</v>
      </c>
      <c r="L212" s="41">
        <f t="shared" ref="L212" si="1438">IF(K212="","",(IF($C212=0,0,$C212)))</f>
        <v>5</v>
      </c>
      <c r="M212" s="41">
        <f t="shared" ref="M212" si="1439">IF(L212="","",(IF($C212=0,0,$C212)))</f>
        <v>5</v>
      </c>
      <c r="N212" s="41">
        <f t="shared" ref="N212" si="1440">IF(M212="","",(IF($C212=0,0,$C212)))</f>
        <v>5</v>
      </c>
      <c r="O212" s="41">
        <f t="shared" ref="O212" si="1441">IF(N212="","",(IF($C212=0,0,$C212)))</f>
        <v>5</v>
      </c>
      <c r="P212" s="41">
        <f t="shared" ref="P212" si="1442">IF(O212="","",(IF($C212=0,0,$C212)))</f>
        <v>5</v>
      </c>
      <c r="Q212" s="41">
        <f t="shared" ref="Q212" si="1443">IF(P212="","",(IF($C212=0,0,$C212)))</f>
        <v>5</v>
      </c>
      <c r="R212" s="41">
        <f t="shared" ref="R212" si="1444">IF(Q212="","",(IF($C212=0,0,$C212)))</f>
        <v>5</v>
      </c>
      <c r="S212" s="41">
        <f t="shared" ref="S212" si="1445">IF(R212="","",(IF($C212=0,0,$C212)))</f>
        <v>5</v>
      </c>
    </row>
    <row r="213" spans="1:19" x14ac:dyDescent="0.25">
      <c r="A213" s="2" t="s">
        <v>74</v>
      </c>
      <c r="B213" s="6" t="s">
        <v>92</v>
      </c>
      <c r="C213" s="4">
        <v>42.594807600000003</v>
      </c>
      <c r="E213" s="10" t="str">
        <f t="shared" ref="E213" si="1446">IF(B213="","",(IF($B213&lt;&gt;0,"Exempt - Avg Hourly Rate")))</f>
        <v>Exempt - Avg Hourly Rate</v>
      </c>
      <c r="F213" s="40">
        <f t="shared" ca="1" si="1389"/>
        <v>2018</v>
      </c>
      <c r="G213" s="40" t="str">
        <f t="shared" si="1390"/>
        <v>004470</v>
      </c>
      <c r="H213" s="42">
        <f t="shared" ref="H213" si="1447">IF(G213="","",(IF(C213=0,0,C213)*$G$4*$H$4*$I$4*$J$4))</f>
        <v>45.18883138284</v>
      </c>
      <c r="I213" s="42">
        <f t="shared" ref="I213" si="1448">IF(H213="","",(+H213))</f>
        <v>45.18883138284</v>
      </c>
      <c r="J213" s="42">
        <f t="shared" ref="J213" si="1449">IF(I213="","",(+I213*$J$6))</f>
        <v>46.544496324325202</v>
      </c>
      <c r="K213" s="42">
        <f t="shared" ref="K213" si="1450">IF(J213="","",+J213)</f>
        <v>46.544496324325202</v>
      </c>
      <c r="L213" s="42">
        <f t="shared" ref="L213" si="1451">IF(K213="","",+K213)</f>
        <v>46.544496324325202</v>
      </c>
      <c r="M213" s="42">
        <f t="shared" ref="M213" si="1452">IF(L213="","",+L213)</f>
        <v>46.544496324325202</v>
      </c>
      <c r="N213" s="42">
        <f t="shared" ref="N213" si="1453">IF(M213="","",+M213)</f>
        <v>46.544496324325202</v>
      </c>
      <c r="O213" s="42">
        <f t="shared" ref="O213" si="1454">IF(N213="","",+N213)</f>
        <v>46.544496324325202</v>
      </c>
      <c r="P213" s="42">
        <f t="shared" ref="P213" si="1455">IF(O213="","",+O213)</f>
        <v>46.544496324325202</v>
      </c>
      <c r="Q213" s="42">
        <f t="shared" ref="Q213" si="1456">IF(P213="","",+P213)</f>
        <v>46.544496324325202</v>
      </c>
      <c r="R213" s="42">
        <f t="shared" ref="R213" si="1457">IF(Q213="","",+Q213)</f>
        <v>46.544496324325202</v>
      </c>
      <c r="S213" s="42">
        <f t="shared" ref="S213" si="1458">IF(R213="","",+R213)</f>
        <v>46.544496324325202</v>
      </c>
    </row>
    <row r="214" spans="1:19" x14ac:dyDescent="0.25">
      <c r="A214" s="2" t="s">
        <v>74</v>
      </c>
      <c r="B214" s="9" t="s">
        <v>139</v>
      </c>
      <c r="C214" s="4">
        <v>680</v>
      </c>
      <c r="E214" s="10" t="str">
        <f t="shared" ref="E214" si="1459">IF(B214="","",(IF($B214&lt;&gt;0,"Exempt - Vacation Hours")))</f>
        <v>Exempt - Vacation Hours</v>
      </c>
      <c r="F214" s="40">
        <f t="shared" ca="1" si="1389"/>
        <v>2018</v>
      </c>
      <c r="G214" s="40" t="str">
        <f t="shared" si="1390"/>
        <v>004470</v>
      </c>
      <c r="H214" s="43">
        <f>IF(G214="","",($C214*'VACSICK EST'!C$50))</f>
        <v>28.776602354412777</v>
      </c>
      <c r="I214" s="43">
        <f>IF(H214="","",($C214*'VACSICK EST'!D$50))</f>
        <v>30.665234762357379</v>
      </c>
      <c r="J214" s="43">
        <f>IF(I214="","",($C214*'VACSICK EST'!E$50))</f>
        <v>32.55386717030197</v>
      </c>
      <c r="K214" s="43">
        <f>IF(J214="","",($C214*'VACSICK EST'!F$50))</f>
        <v>47.328288750910367</v>
      </c>
      <c r="L214" s="43">
        <f>IF(K214="","",($C214*'VACSICK EST'!G$50))</f>
        <v>59.121189303510228</v>
      </c>
      <c r="M214" s="43">
        <f>IF(L214="","",($C214*'VACSICK EST'!H$50))</f>
        <v>66.788757082371532</v>
      </c>
      <c r="N214" s="43">
        <f>IF(M214="","",($C214*'VACSICK EST'!I$50))</f>
        <v>77.29682800278151</v>
      </c>
      <c r="O214" s="43">
        <f>IF(N214="","",($C214*'VACSICK EST'!J$50))</f>
        <v>52.328827772360128</v>
      </c>
      <c r="P214" s="43">
        <f>IF(O214="","",($C214*'VACSICK EST'!K$50))</f>
        <v>46.592981200083933</v>
      </c>
      <c r="Q214" s="43">
        <f>IF(P214="","",($C214*'VACSICK EST'!L$50))</f>
        <v>61.498347960976496</v>
      </c>
      <c r="R214" s="43">
        <f>IF(Q214="","",($C214*'VACSICK EST'!M$50))</f>
        <v>58.961145194274032</v>
      </c>
      <c r="S214" s="43">
        <f>IF(R214="","",($C214*'VACSICK EST'!N$50))</f>
        <v>118.08793044565964</v>
      </c>
    </row>
    <row r="215" spans="1:19" x14ac:dyDescent="0.25">
      <c r="A215" s="2" t="s">
        <v>74</v>
      </c>
      <c r="B215" s="9" t="s">
        <v>95</v>
      </c>
      <c r="C215" s="4">
        <v>200</v>
      </c>
      <c r="E215" s="10" t="str">
        <f t="shared" ref="E215" si="1460">IF(B215="","",(IF($B215&lt;&gt;0,"Exempt - Sick Time Hours")))</f>
        <v>Exempt - Sick Time Hours</v>
      </c>
      <c r="F215" s="40">
        <f t="shared" ca="1" si="1389"/>
        <v>2018</v>
      </c>
      <c r="G215" s="40" t="str">
        <f t="shared" si="1390"/>
        <v>004470</v>
      </c>
      <c r="H215" s="43">
        <f>IF(G215="","",($C215*'VACSICK EST'!C$30))</f>
        <v>25.103148949362414</v>
      </c>
      <c r="I215" s="43">
        <f>IF(H215="","",($C215*'VACSICK EST'!D$30))</f>
        <v>21.627314297698124</v>
      </c>
      <c r="J215" s="43">
        <f>IF(I215="","",($C215*'VACSICK EST'!E$30))</f>
        <v>19.93316403988274</v>
      </c>
      <c r="K215" s="43">
        <f>IF(J215="","",($C215*'VACSICK EST'!F$30))</f>
        <v>17.65636468909425</v>
      </c>
      <c r="L215" s="43">
        <f>IF(K215="","",($C215*'VACSICK EST'!G$30))</f>
        <v>14.640996065522948</v>
      </c>
      <c r="M215" s="43">
        <f>IF(L215="","",($C215*'VACSICK EST'!H$30))</f>
        <v>13.589674619203713</v>
      </c>
      <c r="N215" s="43">
        <f>IF(M215="","",($C215*'VACSICK EST'!I$30))</f>
        <v>14.572610021746762</v>
      </c>
      <c r="O215" s="43">
        <f>IF(N215="","",($C215*'VACSICK EST'!J$30))</f>
        <v>15.662227652580663</v>
      </c>
      <c r="P215" s="43">
        <f>IF(O215="","",($C215*'VACSICK EST'!K$30))</f>
        <v>14.450426956866643</v>
      </c>
      <c r="Q215" s="43">
        <f>IF(P215="","",($C215*'VACSICK EST'!L$30))</f>
        <v>14.279917754384686</v>
      </c>
      <c r="R215" s="43">
        <f>IF(Q215="","",($C215*'VACSICK EST'!M$30))</f>
        <v>13.311571374513889</v>
      </c>
      <c r="S215" s="43">
        <f>IF(R215="","",($C215*'VACSICK EST'!N$30))</f>
        <v>15.172583579143167</v>
      </c>
    </row>
    <row r="216" spans="1:19" x14ac:dyDescent="0.25">
      <c r="A216" s="2" t="s">
        <v>75</v>
      </c>
      <c r="B216" s="9" t="s">
        <v>93</v>
      </c>
      <c r="C216" s="4">
        <v>1</v>
      </c>
      <c r="E216" s="11" t="str">
        <f t="shared" ref="E216" si="1461">IF(B216="","",(IF($B216&lt;&gt;0,"Exempt - Headcount")))</f>
        <v>Exempt - Headcount</v>
      </c>
      <c r="F216" s="40">
        <f t="shared" ca="1" si="1389"/>
        <v>2018</v>
      </c>
      <c r="G216" s="40" t="str">
        <f t="shared" si="1390"/>
        <v>004475</v>
      </c>
      <c r="H216" s="41">
        <f t="shared" ref="H216" si="1462">IF(G216="","",(IF($C216=0,0,$C216)))</f>
        <v>1</v>
      </c>
      <c r="I216" s="41">
        <f t="shared" ref="I216" si="1463">IF(H216="","",(IF($C216=0,0,$C216)))</f>
        <v>1</v>
      </c>
      <c r="J216" s="41">
        <f t="shared" ref="J216" si="1464">IF(I216="","",(IF($C216=0,0,$C216)))</f>
        <v>1</v>
      </c>
      <c r="K216" s="41">
        <f t="shared" ref="K216" si="1465">IF(J216="","",(IF($C216=0,0,$C216)))</f>
        <v>1</v>
      </c>
      <c r="L216" s="41">
        <f t="shared" ref="L216" si="1466">IF(K216="","",(IF($C216=0,0,$C216)))</f>
        <v>1</v>
      </c>
      <c r="M216" s="41">
        <f t="shared" ref="M216" si="1467">IF(L216="","",(IF($C216=0,0,$C216)))</f>
        <v>1</v>
      </c>
      <c r="N216" s="41">
        <f t="shared" ref="N216" si="1468">IF(M216="","",(IF($C216=0,0,$C216)))</f>
        <v>1</v>
      </c>
      <c r="O216" s="41">
        <f t="shared" ref="O216" si="1469">IF(N216="","",(IF($C216=0,0,$C216)))</f>
        <v>1</v>
      </c>
      <c r="P216" s="41">
        <f t="shared" ref="P216" si="1470">IF(O216="","",(IF($C216=0,0,$C216)))</f>
        <v>1</v>
      </c>
      <c r="Q216" s="41">
        <f t="shared" ref="Q216" si="1471">IF(P216="","",(IF($C216=0,0,$C216)))</f>
        <v>1</v>
      </c>
      <c r="R216" s="41">
        <f t="shared" ref="R216" si="1472">IF(Q216="","",(IF($C216=0,0,$C216)))</f>
        <v>1</v>
      </c>
      <c r="S216" s="41">
        <f t="shared" ref="S216" si="1473">IF(R216="","",(IF($C216=0,0,$C216)))</f>
        <v>1</v>
      </c>
    </row>
    <row r="217" spans="1:19" x14ac:dyDescent="0.25">
      <c r="A217" s="2" t="s">
        <v>75</v>
      </c>
      <c r="B217" s="6" t="s">
        <v>92</v>
      </c>
      <c r="C217" s="4">
        <v>56.817307999999997</v>
      </c>
      <c r="E217" s="10" t="str">
        <f t="shared" ref="E217" si="1474">IF(B217="","",(IF($B217&lt;&gt;0,"Exempt - Avg Hourly Rate")))</f>
        <v>Exempt - Avg Hourly Rate</v>
      </c>
      <c r="F217" s="40">
        <f t="shared" ca="1" si="1389"/>
        <v>2018</v>
      </c>
      <c r="G217" s="40" t="str">
        <f t="shared" si="1390"/>
        <v>004475</v>
      </c>
      <c r="H217" s="42">
        <f t="shared" ref="H217" si="1475">IF(G217="","",(IF(C217=0,0,C217)*$G$4*$H$4*$I$4*$J$4))</f>
        <v>60.277482057200004</v>
      </c>
      <c r="I217" s="42">
        <f t="shared" ref="I217" si="1476">IF(H217="","",(+H217))</f>
        <v>60.277482057200004</v>
      </c>
      <c r="J217" s="42">
        <f t="shared" ref="J217" si="1477">IF(I217="","",(+I217*$J$6))</f>
        <v>62.085806518916009</v>
      </c>
      <c r="K217" s="42">
        <f t="shared" ref="K217" si="1478">IF(J217="","",+J217)</f>
        <v>62.085806518916009</v>
      </c>
      <c r="L217" s="42">
        <f t="shared" ref="L217" si="1479">IF(K217="","",+K217)</f>
        <v>62.085806518916009</v>
      </c>
      <c r="M217" s="42">
        <f t="shared" ref="M217" si="1480">IF(L217="","",+L217)</f>
        <v>62.085806518916009</v>
      </c>
      <c r="N217" s="42">
        <f t="shared" ref="N217" si="1481">IF(M217="","",+M217)</f>
        <v>62.085806518916009</v>
      </c>
      <c r="O217" s="42">
        <f t="shared" ref="O217" si="1482">IF(N217="","",+N217)</f>
        <v>62.085806518916009</v>
      </c>
      <c r="P217" s="42">
        <f t="shared" ref="P217" si="1483">IF(O217="","",+O217)</f>
        <v>62.085806518916009</v>
      </c>
      <c r="Q217" s="42">
        <f t="shared" ref="Q217" si="1484">IF(P217="","",+P217)</f>
        <v>62.085806518916009</v>
      </c>
      <c r="R217" s="42">
        <f t="shared" ref="R217" si="1485">IF(Q217="","",+Q217)</f>
        <v>62.085806518916009</v>
      </c>
      <c r="S217" s="42">
        <f t="shared" ref="S217" si="1486">IF(R217="","",+R217)</f>
        <v>62.085806518916009</v>
      </c>
    </row>
    <row r="218" spans="1:19" x14ac:dyDescent="0.25">
      <c r="A218" s="2" t="s">
        <v>75</v>
      </c>
      <c r="B218" s="9" t="s">
        <v>139</v>
      </c>
      <c r="C218" s="4">
        <v>160</v>
      </c>
      <c r="E218" s="10" t="str">
        <f t="shared" ref="E218" si="1487">IF(B218="","",(IF($B218&lt;&gt;0,"Exempt - Vacation Hours")))</f>
        <v>Exempt - Vacation Hours</v>
      </c>
      <c r="F218" s="40">
        <f t="shared" ca="1" si="1389"/>
        <v>2018</v>
      </c>
      <c r="G218" s="40" t="str">
        <f t="shared" si="1390"/>
        <v>004475</v>
      </c>
      <c r="H218" s="43">
        <f>IF(G218="","",($C218*'VACSICK EST'!C$50))</f>
        <v>6.7709652598618302</v>
      </c>
      <c r="I218" s="43">
        <f>IF(H218="","",($C218*'VACSICK EST'!D$50))</f>
        <v>7.2153493558487947</v>
      </c>
      <c r="J218" s="43">
        <f>IF(I218="","",($C218*'VACSICK EST'!E$50))</f>
        <v>7.6597334518357583</v>
      </c>
      <c r="K218" s="43">
        <f>IF(J218="","",($C218*'VACSICK EST'!F$50))</f>
        <v>11.136067941390674</v>
      </c>
      <c r="L218" s="43">
        <f>IF(K218="","",($C218*'VACSICK EST'!G$50))</f>
        <v>13.910868071414171</v>
      </c>
      <c r="M218" s="43">
        <f>IF(L218="","",($C218*'VACSICK EST'!H$50))</f>
        <v>15.71500166644036</v>
      </c>
      <c r="N218" s="43">
        <f>IF(M218="","",($C218*'VACSICK EST'!I$50))</f>
        <v>18.187488941830946</v>
      </c>
      <c r="O218" s="43">
        <f>IF(N218="","",($C218*'VACSICK EST'!J$50))</f>
        <v>12.312665358202384</v>
      </c>
      <c r="P218" s="43">
        <f>IF(O218="","",($C218*'VACSICK EST'!K$50))</f>
        <v>10.96305440001975</v>
      </c>
      <c r="Q218" s="43">
        <f>IF(P218="","",($C218*'VACSICK EST'!L$50))</f>
        <v>14.470199520229762</v>
      </c>
      <c r="R218" s="43">
        <f>IF(Q218="","",($C218*'VACSICK EST'!M$50))</f>
        <v>13.873210633946831</v>
      </c>
      <c r="S218" s="43">
        <f>IF(R218="","",($C218*'VACSICK EST'!N$50))</f>
        <v>27.785395398978739</v>
      </c>
    </row>
    <row r="219" spans="1:19" x14ac:dyDescent="0.25">
      <c r="A219" s="2" t="s">
        <v>75</v>
      </c>
      <c r="B219" s="9" t="s">
        <v>95</v>
      </c>
      <c r="C219" s="4">
        <v>40</v>
      </c>
      <c r="E219" s="10" t="str">
        <f t="shared" ref="E219" si="1488">IF(B219="","",(IF($B219&lt;&gt;0,"Exempt - Sick Time Hours")))</f>
        <v>Exempt - Sick Time Hours</v>
      </c>
      <c r="F219" s="40">
        <f t="shared" ca="1" si="1389"/>
        <v>2018</v>
      </c>
      <c r="G219" s="40" t="str">
        <f t="shared" si="1390"/>
        <v>004475</v>
      </c>
      <c r="H219" s="43">
        <f>IF(G219="","",($C219*'VACSICK EST'!C$30))</f>
        <v>5.0206297898724825</v>
      </c>
      <c r="I219" s="43">
        <f>IF(H219="","",($C219*'VACSICK EST'!D$30))</f>
        <v>4.3254628595396252</v>
      </c>
      <c r="J219" s="43">
        <f>IF(I219="","",($C219*'VACSICK EST'!E$30))</f>
        <v>3.9866328079765485</v>
      </c>
      <c r="K219" s="43">
        <f>IF(J219="","",($C219*'VACSICK EST'!F$30))</f>
        <v>3.5312729378188501</v>
      </c>
      <c r="L219" s="43">
        <f>IF(K219="","",($C219*'VACSICK EST'!G$30))</f>
        <v>2.9281992131045897</v>
      </c>
      <c r="M219" s="43">
        <f>IF(L219="","",($C219*'VACSICK EST'!H$30))</f>
        <v>2.7179349238407422</v>
      </c>
      <c r="N219" s="43">
        <f>IF(M219="","",($C219*'VACSICK EST'!I$30))</f>
        <v>2.9145220043493527</v>
      </c>
      <c r="O219" s="43">
        <f>IF(N219="","",($C219*'VACSICK EST'!J$30))</f>
        <v>3.1324455305161325</v>
      </c>
      <c r="P219" s="43">
        <f>IF(O219="","",($C219*'VACSICK EST'!K$30))</f>
        <v>2.8900853913733289</v>
      </c>
      <c r="Q219" s="43">
        <f>IF(P219="","",($C219*'VACSICK EST'!L$30))</f>
        <v>2.8559835508769371</v>
      </c>
      <c r="R219" s="43">
        <f>IF(Q219="","",($C219*'VACSICK EST'!M$30))</f>
        <v>2.6623142749027777</v>
      </c>
      <c r="S219" s="43">
        <f>IF(R219="","",($C219*'VACSICK EST'!N$30))</f>
        <v>3.0345167158286337</v>
      </c>
    </row>
    <row r="220" spans="1:19" x14ac:dyDescent="0.25">
      <c r="A220" s="2" t="s">
        <v>76</v>
      </c>
      <c r="B220" s="9" t="s">
        <v>93</v>
      </c>
      <c r="C220" s="4">
        <v>3</v>
      </c>
      <c r="E220" s="11" t="str">
        <f t="shared" ref="E220" si="1489">IF(B220="","",(IF($B220&lt;&gt;0,"Exempt - Headcount")))</f>
        <v>Exempt - Headcount</v>
      </c>
      <c r="F220" s="40">
        <f t="shared" ca="1" si="1389"/>
        <v>2018</v>
      </c>
      <c r="G220" s="40" t="str">
        <f t="shared" si="1390"/>
        <v>004480</v>
      </c>
      <c r="H220" s="41">
        <f t="shared" ref="H220" si="1490">IF(G220="","",(IF($C220=0,0,$C220)))</f>
        <v>3</v>
      </c>
      <c r="I220" s="41">
        <f t="shared" ref="I220" si="1491">IF(H220="","",(IF($C220=0,0,$C220)))</f>
        <v>3</v>
      </c>
      <c r="J220" s="41">
        <f t="shared" ref="J220" si="1492">IF(I220="","",(IF($C220=0,0,$C220)))</f>
        <v>3</v>
      </c>
      <c r="K220" s="41">
        <f t="shared" ref="K220" si="1493">IF(J220="","",(IF($C220=0,0,$C220)))</f>
        <v>3</v>
      </c>
      <c r="L220" s="41">
        <f t="shared" ref="L220" si="1494">IF(K220="","",(IF($C220=0,0,$C220)))</f>
        <v>3</v>
      </c>
      <c r="M220" s="41">
        <f t="shared" ref="M220" si="1495">IF(L220="","",(IF($C220=0,0,$C220)))</f>
        <v>3</v>
      </c>
      <c r="N220" s="41">
        <f t="shared" ref="N220" si="1496">IF(M220="","",(IF($C220=0,0,$C220)))</f>
        <v>3</v>
      </c>
      <c r="O220" s="41">
        <f t="shared" ref="O220" si="1497">IF(N220="","",(IF($C220=0,0,$C220)))</f>
        <v>3</v>
      </c>
      <c r="P220" s="41">
        <f t="shared" ref="P220" si="1498">IF(O220="","",(IF($C220=0,0,$C220)))</f>
        <v>3</v>
      </c>
      <c r="Q220" s="41">
        <f t="shared" ref="Q220" si="1499">IF(P220="","",(IF($C220=0,0,$C220)))</f>
        <v>3</v>
      </c>
      <c r="R220" s="41">
        <f t="shared" ref="R220" si="1500">IF(Q220="","",(IF($C220=0,0,$C220)))</f>
        <v>3</v>
      </c>
      <c r="S220" s="41">
        <f t="shared" ref="S220" si="1501">IF(R220="","",(IF($C220=0,0,$C220)))</f>
        <v>3</v>
      </c>
    </row>
    <row r="221" spans="1:19" x14ac:dyDescent="0.25">
      <c r="A221" s="2" t="s">
        <v>76</v>
      </c>
      <c r="B221" s="6" t="s">
        <v>92</v>
      </c>
      <c r="C221" s="4">
        <v>47.868429333333331</v>
      </c>
      <c r="E221" s="10" t="str">
        <f t="shared" ref="E221" si="1502">IF(B221="","",(IF($B221&lt;&gt;0,"Exempt - Avg Hourly Rate")))</f>
        <v>Exempt - Avg Hourly Rate</v>
      </c>
      <c r="F221" s="40">
        <f t="shared" ca="1" si="1389"/>
        <v>2018</v>
      </c>
      <c r="G221" s="40" t="str">
        <f t="shared" si="1390"/>
        <v>004480</v>
      </c>
      <c r="H221" s="42">
        <f t="shared" ref="H221" si="1503">IF(G221="","",(IF(C221=0,0,C221)*$G$4*$H$4*$I$4*$J$4))</f>
        <v>50.783616679733328</v>
      </c>
      <c r="I221" s="42">
        <f t="shared" ref="I221" si="1504">IF(H221="","",(+H221))</f>
        <v>50.783616679733328</v>
      </c>
      <c r="J221" s="42">
        <f t="shared" ref="J221" si="1505">IF(I221="","",(+I221*$J$6))</f>
        <v>52.307125180125325</v>
      </c>
      <c r="K221" s="42">
        <f t="shared" ref="K221" si="1506">IF(J221="","",+J221)</f>
        <v>52.307125180125325</v>
      </c>
      <c r="L221" s="42">
        <f t="shared" ref="L221" si="1507">IF(K221="","",+K221)</f>
        <v>52.307125180125325</v>
      </c>
      <c r="M221" s="42">
        <f t="shared" ref="M221" si="1508">IF(L221="","",+L221)</f>
        <v>52.307125180125325</v>
      </c>
      <c r="N221" s="42">
        <f t="shared" ref="N221" si="1509">IF(M221="","",+M221)</f>
        <v>52.307125180125325</v>
      </c>
      <c r="O221" s="42">
        <f t="shared" ref="O221" si="1510">IF(N221="","",+N221)</f>
        <v>52.307125180125325</v>
      </c>
      <c r="P221" s="42">
        <f t="shared" ref="P221" si="1511">IF(O221="","",+O221)</f>
        <v>52.307125180125325</v>
      </c>
      <c r="Q221" s="42">
        <f t="shared" ref="Q221" si="1512">IF(P221="","",+P221)</f>
        <v>52.307125180125325</v>
      </c>
      <c r="R221" s="42">
        <f t="shared" ref="R221" si="1513">IF(Q221="","",+Q221)</f>
        <v>52.307125180125325</v>
      </c>
      <c r="S221" s="42">
        <f t="shared" ref="S221" si="1514">IF(R221="","",+R221)</f>
        <v>52.307125180125325</v>
      </c>
    </row>
    <row r="222" spans="1:19" x14ac:dyDescent="0.25">
      <c r="A222" s="2" t="s">
        <v>76</v>
      </c>
      <c r="B222" s="9" t="s">
        <v>139</v>
      </c>
      <c r="C222" s="4">
        <v>520</v>
      </c>
      <c r="E222" s="10" t="str">
        <f t="shared" ref="E222" si="1515">IF(B222="","",(IF($B222&lt;&gt;0,"Exempt - Vacation Hours")))</f>
        <v>Exempt - Vacation Hours</v>
      </c>
      <c r="F222" s="40">
        <f t="shared" ca="1" si="1389"/>
        <v>2018</v>
      </c>
      <c r="G222" s="40" t="str">
        <f t="shared" si="1390"/>
        <v>004480</v>
      </c>
      <c r="H222" s="43">
        <f>IF(G222="","",($C222*'VACSICK EST'!C$50))</f>
        <v>22.005637094550945</v>
      </c>
      <c r="I222" s="43">
        <f>IF(H222="","",($C222*'VACSICK EST'!D$50))</f>
        <v>23.449885406508582</v>
      </c>
      <c r="J222" s="43">
        <f>IF(I222="","",($C222*'VACSICK EST'!E$50))</f>
        <v>24.894133718466215</v>
      </c>
      <c r="K222" s="43">
        <f>IF(J222="","",($C222*'VACSICK EST'!F$50))</f>
        <v>36.192220809519696</v>
      </c>
      <c r="L222" s="43">
        <f>IF(K222="","",($C222*'VACSICK EST'!G$50))</f>
        <v>45.210321232096057</v>
      </c>
      <c r="M222" s="43">
        <f>IF(L222="","",($C222*'VACSICK EST'!H$50))</f>
        <v>51.073755415931174</v>
      </c>
      <c r="N222" s="43">
        <f>IF(M222="","",($C222*'VACSICK EST'!I$50))</f>
        <v>59.109339060950568</v>
      </c>
      <c r="O222" s="43">
        <f>IF(N222="","",($C222*'VACSICK EST'!J$50))</f>
        <v>40.016162414157748</v>
      </c>
      <c r="P222" s="43">
        <f>IF(O222="","",($C222*'VACSICK EST'!K$50))</f>
        <v>35.629926800064183</v>
      </c>
      <c r="Q222" s="43">
        <f>IF(P222="","",($C222*'VACSICK EST'!L$50))</f>
        <v>47.028148440746726</v>
      </c>
      <c r="R222" s="43">
        <f>IF(Q222="","",($C222*'VACSICK EST'!M$50))</f>
        <v>45.087934560327199</v>
      </c>
      <c r="S222" s="43">
        <f>IF(R222="","",($C222*'VACSICK EST'!N$50))</f>
        <v>90.302535046680902</v>
      </c>
    </row>
    <row r="223" spans="1:19" x14ac:dyDescent="0.25">
      <c r="A223" s="2" t="s">
        <v>76</v>
      </c>
      <c r="B223" s="9" t="s">
        <v>95</v>
      </c>
      <c r="C223" s="4">
        <v>120</v>
      </c>
      <c r="E223" s="10" t="str">
        <f t="shared" ref="E223" si="1516">IF(B223="","",(IF($B223&lt;&gt;0,"Exempt - Sick Time Hours")))</f>
        <v>Exempt - Sick Time Hours</v>
      </c>
      <c r="F223" s="40">
        <f t="shared" ca="1" si="1389"/>
        <v>2018</v>
      </c>
      <c r="G223" s="40" t="str">
        <f t="shared" si="1390"/>
        <v>004480</v>
      </c>
      <c r="H223" s="43">
        <f>IF(G223="","",($C223*'VACSICK EST'!C$30))</f>
        <v>15.061889369617449</v>
      </c>
      <c r="I223" s="43">
        <f>IF(H223="","",($C223*'VACSICK EST'!D$30))</f>
        <v>12.976388578618876</v>
      </c>
      <c r="J223" s="43">
        <f>IF(I223="","",($C223*'VACSICK EST'!E$30))</f>
        <v>11.959898423929646</v>
      </c>
      <c r="K223" s="43">
        <f>IF(J223="","",($C223*'VACSICK EST'!F$30))</f>
        <v>10.593818813456551</v>
      </c>
      <c r="L223" s="43">
        <f>IF(K223="","",($C223*'VACSICK EST'!G$30))</f>
        <v>8.7845976393137697</v>
      </c>
      <c r="M223" s="43">
        <f>IF(L223="","",($C223*'VACSICK EST'!H$30))</f>
        <v>8.1538047715222266</v>
      </c>
      <c r="N223" s="43">
        <f>IF(M223="","",($C223*'VACSICK EST'!I$30))</f>
        <v>8.7435660130480581</v>
      </c>
      <c r="O223" s="43">
        <f>IF(N223="","",($C223*'VACSICK EST'!J$30))</f>
        <v>9.3973365915483971</v>
      </c>
      <c r="P223" s="43">
        <f>IF(O223="","",($C223*'VACSICK EST'!K$30))</f>
        <v>8.6702561741199862</v>
      </c>
      <c r="Q223" s="43">
        <f>IF(P223="","",($C223*'VACSICK EST'!L$30))</f>
        <v>8.5679506526308113</v>
      </c>
      <c r="R223" s="43">
        <f>IF(Q223="","",($C223*'VACSICK EST'!M$30))</f>
        <v>7.9869428247083336</v>
      </c>
      <c r="S223" s="43">
        <f>IF(R223="","",($C223*'VACSICK EST'!N$30))</f>
        <v>9.1035501474859011</v>
      </c>
    </row>
    <row r="224" spans="1:19" x14ac:dyDescent="0.25">
      <c r="A224" s="2" t="s">
        <v>77</v>
      </c>
      <c r="B224" s="9" t="s">
        <v>93</v>
      </c>
      <c r="C224" s="4">
        <v>1</v>
      </c>
      <c r="E224" s="11" t="str">
        <f t="shared" ref="E224" si="1517">IF(B224="","",(IF($B224&lt;&gt;0,"Exempt - Headcount")))</f>
        <v>Exempt - Headcount</v>
      </c>
      <c r="F224" s="40">
        <f t="shared" ca="1" si="1389"/>
        <v>2018</v>
      </c>
      <c r="G224" s="40" t="str">
        <f t="shared" si="1390"/>
        <v>004485</v>
      </c>
      <c r="H224" s="41">
        <f t="shared" ref="H224" si="1518">IF(G224="","",(IF($C224=0,0,$C224)))</f>
        <v>1</v>
      </c>
      <c r="I224" s="41">
        <f t="shared" ref="I224" si="1519">IF(H224="","",(IF($C224=0,0,$C224)))</f>
        <v>1</v>
      </c>
      <c r="J224" s="41">
        <f t="shared" ref="J224" si="1520">IF(I224="","",(IF($C224=0,0,$C224)))</f>
        <v>1</v>
      </c>
      <c r="K224" s="41">
        <f t="shared" ref="K224" si="1521">IF(J224="","",(IF($C224=0,0,$C224)))</f>
        <v>1</v>
      </c>
      <c r="L224" s="41">
        <f t="shared" ref="L224" si="1522">IF(K224="","",(IF($C224=0,0,$C224)))</f>
        <v>1</v>
      </c>
      <c r="M224" s="41">
        <f t="shared" ref="M224" si="1523">IF(L224="","",(IF($C224=0,0,$C224)))</f>
        <v>1</v>
      </c>
      <c r="N224" s="41">
        <f t="shared" ref="N224" si="1524">IF(M224="","",(IF($C224=0,0,$C224)))</f>
        <v>1</v>
      </c>
      <c r="O224" s="41">
        <f t="shared" ref="O224" si="1525">IF(N224="","",(IF($C224=0,0,$C224)))</f>
        <v>1</v>
      </c>
      <c r="P224" s="41">
        <f t="shared" ref="P224" si="1526">IF(O224="","",(IF($C224=0,0,$C224)))</f>
        <v>1</v>
      </c>
      <c r="Q224" s="41">
        <f t="shared" ref="Q224" si="1527">IF(P224="","",(IF($C224=0,0,$C224)))</f>
        <v>1</v>
      </c>
      <c r="R224" s="41">
        <f t="shared" ref="R224" si="1528">IF(Q224="","",(IF($C224=0,0,$C224)))</f>
        <v>1</v>
      </c>
      <c r="S224" s="41">
        <f t="shared" ref="S224" si="1529">IF(R224="","",(IF($C224=0,0,$C224)))</f>
        <v>1</v>
      </c>
    </row>
    <row r="225" spans="1:19" x14ac:dyDescent="0.25">
      <c r="A225" s="2" t="s">
        <v>77</v>
      </c>
      <c r="B225" s="6" t="s">
        <v>92</v>
      </c>
      <c r="C225" s="4">
        <v>42.780287999999999</v>
      </c>
      <c r="E225" s="10" t="str">
        <f t="shared" ref="E225" si="1530">IF(B225="","",(IF($B225&lt;&gt;0,"Exempt - Avg Hourly Rate")))</f>
        <v>Exempt - Avg Hourly Rate</v>
      </c>
      <c r="F225" s="40">
        <f t="shared" ca="1" si="1389"/>
        <v>2018</v>
      </c>
      <c r="G225" s="40" t="str">
        <f t="shared" si="1390"/>
        <v>004485</v>
      </c>
      <c r="H225" s="42">
        <f t="shared" ref="H225" si="1531">IF(G225="","",(IF(C225=0,0,C225)*$G$4*$H$4*$I$4*$J$4))</f>
        <v>45.385607539200002</v>
      </c>
      <c r="I225" s="42">
        <f t="shared" ref="I225" si="1532">IF(H225="","",(+H225))</f>
        <v>45.385607539200002</v>
      </c>
      <c r="J225" s="42">
        <f t="shared" ref="J225" si="1533">IF(I225="","",(+I225*$J$6))</f>
        <v>46.747175765376006</v>
      </c>
      <c r="K225" s="42">
        <f t="shared" ref="K225" si="1534">IF(J225="","",+J225)</f>
        <v>46.747175765376006</v>
      </c>
      <c r="L225" s="42">
        <f t="shared" ref="L225" si="1535">IF(K225="","",+K225)</f>
        <v>46.747175765376006</v>
      </c>
      <c r="M225" s="42">
        <f t="shared" ref="M225" si="1536">IF(L225="","",+L225)</f>
        <v>46.747175765376006</v>
      </c>
      <c r="N225" s="42">
        <f t="shared" ref="N225" si="1537">IF(M225="","",+M225)</f>
        <v>46.747175765376006</v>
      </c>
      <c r="O225" s="42">
        <f t="shared" ref="O225" si="1538">IF(N225="","",+N225)</f>
        <v>46.747175765376006</v>
      </c>
      <c r="P225" s="42">
        <f t="shared" ref="P225" si="1539">IF(O225="","",+O225)</f>
        <v>46.747175765376006</v>
      </c>
      <c r="Q225" s="42">
        <f t="shared" ref="Q225" si="1540">IF(P225="","",+P225)</f>
        <v>46.747175765376006</v>
      </c>
      <c r="R225" s="42">
        <f t="shared" ref="R225" si="1541">IF(Q225="","",+Q225)</f>
        <v>46.747175765376006</v>
      </c>
      <c r="S225" s="42">
        <f t="shared" ref="S225" si="1542">IF(R225="","",+R225)</f>
        <v>46.747175765376006</v>
      </c>
    </row>
    <row r="226" spans="1:19" x14ac:dyDescent="0.25">
      <c r="A226" s="2" t="s">
        <v>77</v>
      </c>
      <c r="B226" s="9" t="s">
        <v>139</v>
      </c>
      <c r="C226" s="4">
        <v>200</v>
      </c>
      <c r="E226" s="10" t="str">
        <f t="shared" ref="E226" si="1543">IF(B226="","",(IF($B226&lt;&gt;0,"Exempt - Vacation Hours")))</f>
        <v>Exempt - Vacation Hours</v>
      </c>
      <c r="F226" s="40">
        <f t="shared" ca="1" si="1389"/>
        <v>2018</v>
      </c>
      <c r="G226" s="40" t="str">
        <f t="shared" si="1390"/>
        <v>004485</v>
      </c>
      <c r="H226" s="43">
        <f>IF(G226="","",($C226*'VACSICK EST'!C$50))</f>
        <v>8.4637065748272864</v>
      </c>
      <c r="I226" s="43">
        <f>IF(H226="","",($C226*'VACSICK EST'!D$50))</f>
        <v>9.019186694810994</v>
      </c>
      <c r="J226" s="43">
        <f>IF(I226="","",($C226*'VACSICK EST'!E$50))</f>
        <v>9.5746668147946981</v>
      </c>
      <c r="K226" s="43">
        <f>IF(J226="","",($C226*'VACSICK EST'!F$50))</f>
        <v>13.920084926738344</v>
      </c>
      <c r="L226" s="43">
        <f>IF(K226="","",($C226*'VACSICK EST'!G$50))</f>
        <v>17.388585089267714</v>
      </c>
      <c r="M226" s="43">
        <f>IF(L226="","",($C226*'VACSICK EST'!H$50))</f>
        <v>19.643752083050451</v>
      </c>
      <c r="N226" s="43">
        <f>IF(M226="","",($C226*'VACSICK EST'!I$50))</f>
        <v>22.73436117728868</v>
      </c>
      <c r="O226" s="43">
        <f>IF(N226="","",($C226*'VACSICK EST'!J$50))</f>
        <v>15.390831697752979</v>
      </c>
      <c r="P226" s="43">
        <f>IF(O226="","",($C226*'VACSICK EST'!K$50))</f>
        <v>13.703818000024686</v>
      </c>
      <c r="Q226" s="43">
        <f>IF(P226="","",($C226*'VACSICK EST'!L$50))</f>
        <v>18.087749400287205</v>
      </c>
      <c r="R226" s="43">
        <f>IF(Q226="","",($C226*'VACSICK EST'!M$50))</f>
        <v>17.34151329243354</v>
      </c>
      <c r="S226" s="43">
        <f>IF(R226="","",($C226*'VACSICK EST'!N$50))</f>
        <v>34.731744248723423</v>
      </c>
    </row>
    <row r="227" spans="1:19" x14ac:dyDescent="0.25">
      <c r="A227" s="2" t="s">
        <v>77</v>
      </c>
      <c r="B227" s="9" t="s">
        <v>95</v>
      </c>
      <c r="C227" s="4">
        <v>40</v>
      </c>
      <c r="E227" s="10" t="str">
        <f t="shared" ref="E227" si="1544">IF(B227="","",(IF($B227&lt;&gt;0,"Exempt - Sick Time Hours")))</f>
        <v>Exempt - Sick Time Hours</v>
      </c>
      <c r="F227" s="40">
        <f t="shared" ca="1" si="1389"/>
        <v>2018</v>
      </c>
      <c r="G227" s="40" t="str">
        <f t="shared" si="1390"/>
        <v>004485</v>
      </c>
      <c r="H227" s="43">
        <f>IF(G227="","",($C227*'VACSICK EST'!C$30))</f>
        <v>5.0206297898724825</v>
      </c>
      <c r="I227" s="43">
        <f>IF(H227="","",($C227*'VACSICK EST'!D$30))</f>
        <v>4.3254628595396252</v>
      </c>
      <c r="J227" s="43">
        <f>IF(I227="","",($C227*'VACSICK EST'!E$30))</f>
        <v>3.9866328079765485</v>
      </c>
      <c r="K227" s="43">
        <f>IF(J227="","",($C227*'VACSICK EST'!F$30))</f>
        <v>3.5312729378188501</v>
      </c>
      <c r="L227" s="43">
        <f>IF(K227="","",($C227*'VACSICK EST'!G$30))</f>
        <v>2.9281992131045897</v>
      </c>
      <c r="M227" s="43">
        <f>IF(L227="","",($C227*'VACSICK EST'!H$30))</f>
        <v>2.7179349238407422</v>
      </c>
      <c r="N227" s="43">
        <f>IF(M227="","",($C227*'VACSICK EST'!I$30))</f>
        <v>2.9145220043493527</v>
      </c>
      <c r="O227" s="43">
        <f>IF(N227="","",($C227*'VACSICK EST'!J$30))</f>
        <v>3.1324455305161325</v>
      </c>
      <c r="P227" s="43">
        <f>IF(O227="","",($C227*'VACSICK EST'!K$30))</f>
        <v>2.8900853913733289</v>
      </c>
      <c r="Q227" s="43">
        <f>IF(P227="","",($C227*'VACSICK EST'!L$30))</f>
        <v>2.8559835508769371</v>
      </c>
      <c r="R227" s="43">
        <f>IF(Q227="","",($C227*'VACSICK EST'!M$30))</f>
        <v>2.6623142749027777</v>
      </c>
      <c r="S227" s="43">
        <f>IF(R227="","",($C227*'VACSICK EST'!N$30))</f>
        <v>3.0345167158286337</v>
      </c>
    </row>
    <row r="228" spans="1:19" x14ac:dyDescent="0.25">
      <c r="A228" s="2" t="s">
        <v>78</v>
      </c>
      <c r="B228" s="9" t="s">
        <v>93</v>
      </c>
      <c r="C228" s="4">
        <v>9</v>
      </c>
      <c r="E228" s="11" t="str">
        <f t="shared" ref="E228" si="1545">IF(B228="","",(IF($B228&lt;&gt;0,"Exempt - Headcount")))</f>
        <v>Exempt - Headcount</v>
      </c>
      <c r="F228" s="40">
        <f t="shared" ca="1" si="1389"/>
        <v>2018</v>
      </c>
      <c r="G228" s="40" t="str">
        <f t="shared" si="1390"/>
        <v>004490</v>
      </c>
      <c r="H228" s="41">
        <f t="shared" ref="H228" si="1546">IF(G228="","",(IF($C228=0,0,$C228)))</f>
        <v>9</v>
      </c>
      <c r="I228" s="41">
        <f t="shared" ref="I228" si="1547">IF(H228="","",(IF($C228=0,0,$C228)))</f>
        <v>9</v>
      </c>
      <c r="J228" s="41">
        <f t="shared" ref="J228" si="1548">IF(I228="","",(IF($C228=0,0,$C228)))</f>
        <v>9</v>
      </c>
      <c r="K228" s="41">
        <f t="shared" ref="K228" si="1549">IF(J228="","",(IF($C228=0,0,$C228)))</f>
        <v>9</v>
      </c>
      <c r="L228" s="41">
        <f t="shared" ref="L228" si="1550">IF(K228="","",(IF($C228=0,0,$C228)))</f>
        <v>9</v>
      </c>
      <c r="M228" s="41">
        <f t="shared" ref="M228" si="1551">IF(L228="","",(IF($C228=0,0,$C228)))</f>
        <v>9</v>
      </c>
      <c r="N228" s="41">
        <f t="shared" ref="N228" si="1552">IF(M228="","",(IF($C228=0,0,$C228)))</f>
        <v>9</v>
      </c>
      <c r="O228" s="41">
        <f t="shared" ref="O228" si="1553">IF(N228="","",(IF($C228=0,0,$C228)))</f>
        <v>9</v>
      </c>
      <c r="P228" s="41">
        <f t="shared" ref="P228" si="1554">IF(O228="","",(IF($C228=0,0,$C228)))</f>
        <v>9</v>
      </c>
      <c r="Q228" s="41">
        <f t="shared" ref="Q228" si="1555">IF(P228="","",(IF($C228=0,0,$C228)))</f>
        <v>9</v>
      </c>
      <c r="R228" s="41">
        <f t="shared" ref="R228" si="1556">IF(Q228="","",(IF($C228=0,0,$C228)))</f>
        <v>9</v>
      </c>
      <c r="S228" s="41">
        <f t="shared" ref="S228" si="1557">IF(R228="","",(IF($C228=0,0,$C228)))</f>
        <v>9</v>
      </c>
    </row>
    <row r="229" spans="1:19" x14ac:dyDescent="0.25">
      <c r="A229" s="2" t="s">
        <v>78</v>
      </c>
      <c r="B229" s="6" t="s">
        <v>92</v>
      </c>
      <c r="C229" s="4">
        <v>46.693910333333328</v>
      </c>
      <c r="E229" s="10" t="str">
        <f t="shared" ref="E229" si="1558">IF(B229="","",(IF($B229&lt;&gt;0,"Exempt - Avg Hourly Rate")))</f>
        <v>Exempt - Avg Hourly Rate</v>
      </c>
      <c r="F229" s="40">
        <f t="shared" ca="1" si="1389"/>
        <v>2018</v>
      </c>
      <c r="G229" s="40" t="str">
        <f t="shared" si="1390"/>
        <v>004490</v>
      </c>
      <c r="H229" s="42">
        <f t="shared" ref="H229" si="1559">IF(G229="","",(IF(C229=0,0,C229)*$G$4*$H$4*$I$4*$J$4))</f>
        <v>49.537569472633329</v>
      </c>
      <c r="I229" s="42">
        <f t="shared" ref="I229" si="1560">IF(H229="","",(+H229))</f>
        <v>49.537569472633329</v>
      </c>
      <c r="J229" s="42">
        <f t="shared" ref="J229" si="1561">IF(I229="","",(+I229*$J$6))</f>
        <v>51.023696556812332</v>
      </c>
      <c r="K229" s="42">
        <f t="shared" ref="K229" si="1562">IF(J229="","",+J229)</f>
        <v>51.023696556812332</v>
      </c>
      <c r="L229" s="42">
        <f t="shared" ref="L229" si="1563">IF(K229="","",+K229)</f>
        <v>51.023696556812332</v>
      </c>
      <c r="M229" s="42">
        <f t="shared" ref="M229" si="1564">IF(L229="","",+L229)</f>
        <v>51.023696556812332</v>
      </c>
      <c r="N229" s="42">
        <f t="shared" ref="N229" si="1565">IF(M229="","",+M229)</f>
        <v>51.023696556812332</v>
      </c>
      <c r="O229" s="42">
        <f t="shared" ref="O229" si="1566">IF(N229="","",+N229)</f>
        <v>51.023696556812332</v>
      </c>
      <c r="P229" s="42">
        <f t="shared" ref="P229" si="1567">IF(O229="","",+O229)</f>
        <v>51.023696556812332</v>
      </c>
      <c r="Q229" s="42">
        <f t="shared" ref="Q229" si="1568">IF(P229="","",+P229)</f>
        <v>51.023696556812332</v>
      </c>
      <c r="R229" s="42">
        <f t="shared" ref="R229" si="1569">IF(Q229="","",+Q229)</f>
        <v>51.023696556812332</v>
      </c>
      <c r="S229" s="42">
        <f t="shared" ref="S229" si="1570">IF(R229="","",+R229)</f>
        <v>51.023696556812332</v>
      </c>
    </row>
    <row r="230" spans="1:19" x14ac:dyDescent="0.25">
      <c r="A230" s="2" t="s">
        <v>78</v>
      </c>
      <c r="B230" s="9" t="s">
        <v>139</v>
      </c>
      <c r="C230" s="4">
        <v>1720</v>
      </c>
      <c r="E230" s="10" t="str">
        <f t="shared" ref="E230" si="1571">IF(B230="","",(IF($B230&lt;&gt;0,"Exempt - Vacation Hours")))</f>
        <v>Exempt - Vacation Hours</v>
      </c>
      <c r="F230" s="40">
        <f t="shared" ca="1" si="1389"/>
        <v>2018</v>
      </c>
      <c r="G230" s="40" t="str">
        <f t="shared" si="1390"/>
        <v>004490</v>
      </c>
      <c r="H230" s="43">
        <f>IF(G230="","",($C230*'VACSICK EST'!C$50))</f>
        <v>72.78787654351467</v>
      </c>
      <c r="I230" s="43">
        <f>IF(H230="","",($C230*'VACSICK EST'!D$50))</f>
        <v>77.565005575374542</v>
      </c>
      <c r="J230" s="43">
        <f>IF(I230="","",($C230*'VACSICK EST'!E$50))</f>
        <v>82.342134607234399</v>
      </c>
      <c r="K230" s="43">
        <f>IF(J230="","",($C230*'VACSICK EST'!F$50))</f>
        <v>119.71273036994975</v>
      </c>
      <c r="L230" s="43">
        <f>IF(K230="","",($C230*'VACSICK EST'!G$50))</f>
        <v>149.54183176770235</v>
      </c>
      <c r="M230" s="43">
        <f>IF(L230="","",($C230*'VACSICK EST'!H$50))</f>
        <v>168.93626791423387</v>
      </c>
      <c r="N230" s="43">
        <f>IF(M230="","",($C230*'VACSICK EST'!I$50))</f>
        <v>195.51550612468264</v>
      </c>
      <c r="O230" s="43">
        <f>IF(N230="","",($C230*'VACSICK EST'!J$50))</f>
        <v>132.36115260067564</v>
      </c>
      <c r="P230" s="43">
        <f>IF(O230="","",($C230*'VACSICK EST'!K$50))</f>
        <v>117.85283480021231</v>
      </c>
      <c r="Q230" s="43">
        <f>IF(P230="","",($C230*'VACSICK EST'!L$50))</f>
        <v>155.55464484246994</v>
      </c>
      <c r="R230" s="43">
        <f>IF(Q230="","",($C230*'VACSICK EST'!M$50))</f>
        <v>149.13701431492842</v>
      </c>
      <c r="S230" s="43">
        <f>IF(R230="","",($C230*'VACSICK EST'!N$50))</f>
        <v>298.69300053902145</v>
      </c>
    </row>
    <row r="231" spans="1:19" x14ac:dyDescent="0.25">
      <c r="A231" s="2" t="s">
        <v>78</v>
      </c>
      <c r="B231" s="9" t="s">
        <v>95</v>
      </c>
      <c r="C231" s="4">
        <v>360</v>
      </c>
      <c r="E231" s="10" t="str">
        <f t="shared" ref="E231" si="1572">IF(B231="","",(IF($B231&lt;&gt;0,"Exempt - Sick Time Hours")))</f>
        <v>Exempt - Sick Time Hours</v>
      </c>
      <c r="F231" s="40">
        <f t="shared" ca="1" si="1389"/>
        <v>2018</v>
      </c>
      <c r="G231" s="40" t="str">
        <f t="shared" si="1390"/>
        <v>004490</v>
      </c>
      <c r="H231" s="43">
        <f>IF(G231="","",($C231*'VACSICK EST'!C$30))</f>
        <v>45.185668108852347</v>
      </c>
      <c r="I231" s="43">
        <f>IF(H231="","",($C231*'VACSICK EST'!D$30))</f>
        <v>38.929165735856621</v>
      </c>
      <c r="J231" s="43">
        <f>IF(I231="","",($C231*'VACSICK EST'!E$30))</f>
        <v>35.879695271788933</v>
      </c>
      <c r="K231" s="43">
        <f>IF(J231="","",($C231*'VACSICK EST'!F$30))</f>
        <v>31.781456440369652</v>
      </c>
      <c r="L231" s="43">
        <f>IF(K231="","",($C231*'VACSICK EST'!G$30))</f>
        <v>26.353792917941309</v>
      </c>
      <c r="M231" s="43">
        <f>IF(L231="","",($C231*'VACSICK EST'!H$30))</f>
        <v>24.461414314566682</v>
      </c>
      <c r="N231" s="43">
        <f>IF(M231="","",($C231*'VACSICK EST'!I$30))</f>
        <v>26.230698039144173</v>
      </c>
      <c r="O231" s="43">
        <f>IF(N231="","",($C231*'VACSICK EST'!J$30))</f>
        <v>28.192009774645193</v>
      </c>
      <c r="P231" s="43">
        <f>IF(O231="","",($C231*'VACSICK EST'!K$30))</f>
        <v>26.01076852235996</v>
      </c>
      <c r="Q231" s="43">
        <f>IF(P231="","",($C231*'VACSICK EST'!L$30))</f>
        <v>25.703851957892432</v>
      </c>
      <c r="R231" s="43">
        <f>IF(Q231="","",($C231*'VACSICK EST'!M$30))</f>
        <v>23.960828474125002</v>
      </c>
      <c r="S231" s="43">
        <f>IF(R231="","",($C231*'VACSICK EST'!N$30))</f>
        <v>27.3106504424577</v>
      </c>
    </row>
    <row r="232" spans="1:19" x14ac:dyDescent="0.25">
      <c r="A232" s="2" t="s">
        <v>79</v>
      </c>
      <c r="B232" s="9" t="s">
        <v>93</v>
      </c>
      <c r="C232" s="4">
        <v>1</v>
      </c>
      <c r="E232" s="11" t="str">
        <f t="shared" ref="E232" si="1573">IF(B232="","",(IF($B232&lt;&gt;0,"Exempt - Headcount")))</f>
        <v>Exempt - Headcount</v>
      </c>
      <c r="F232" s="40">
        <f t="shared" ca="1" si="1389"/>
        <v>2018</v>
      </c>
      <c r="G232" s="40" t="str">
        <f t="shared" si="1390"/>
        <v>004500</v>
      </c>
      <c r="H232" s="41">
        <f t="shared" ref="H232" si="1574">IF(G232="","",(IF($C232=0,0,$C232)))</f>
        <v>1</v>
      </c>
      <c r="I232" s="41">
        <f t="shared" ref="I232" si="1575">IF(H232="","",(IF($C232=0,0,$C232)))</f>
        <v>1</v>
      </c>
      <c r="J232" s="41">
        <f t="shared" ref="J232" si="1576">IF(I232="","",(IF($C232=0,0,$C232)))</f>
        <v>1</v>
      </c>
      <c r="K232" s="41">
        <f t="shared" ref="K232" si="1577">IF(J232="","",(IF($C232=0,0,$C232)))</f>
        <v>1</v>
      </c>
      <c r="L232" s="41">
        <f t="shared" ref="L232" si="1578">IF(K232="","",(IF($C232=0,0,$C232)))</f>
        <v>1</v>
      </c>
      <c r="M232" s="41">
        <f t="shared" ref="M232" si="1579">IF(L232="","",(IF($C232=0,0,$C232)))</f>
        <v>1</v>
      </c>
      <c r="N232" s="41">
        <f t="shared" ref="N232" si="1580">IF(M232="","",(IF($C232=0,0,$C232)))</f>
        <v>1</v>
      </c>
      <c r="O232" s="41">
        <f t="shared" ref="O232" si="1581">IF(N232="","",(IF($C232=0,0,$C232)))</f>
        <v>1</v>
      </c>
      <c r="P232" s="41">
        <f t="shared" ref="P232" si="1582">IF(O232="","",(IF($C232=0,0,$C232)))</f>
        <v>1</v>
      </c>
      <c r="Q232" s="41">
        <f t="shared" ref="Q232" si="1583">IF(P232="","",(IF($C232=0,0,$C232)))</f>
        <v>1</v>
      </c>
      <c r="R232" s="41">
        <f t="shared" ref="R232" si="1584">IF(Q232="","",(IF($C232=0,0,$C232)))</f>
        <v>1</v>
      </c>
      <c r="S232" s="41">
        <f t="shared" ref="S232" si="1585">IF(R232="","",(IF($C232=0,0,$C232)))</f>
        <v>1</v>
      </c>
    </row>
    <row r="233" spans="1:19" x14ac:dyDescent="0.25">
      <c r="A233" s="2" t="s">
        <v>79</v>
      </c>
      <c r="B233" s="6" t="s">
        <v>92</v>
      </c>
      <c r="C233" s="4">
        <v>45.177885000000003</v>
      </c>
      <c r="E233" s="10" t="str">
        <f t="shared" ref="E233" si="1586">IF(B233="","",(IF($B233&lt;&gt;0,"Exempt - Avg Hourly Rate")))</f>
        <v>Exempt - Avg Hourly Rate</v>
      </c>
      <c r="F233" s="40">
        <f t="shared" ca="1" si="1389"/>
        <v>2018</v>
      </c>
      <c r="G233" s="40" t="str">
        <f t="shared" si="1390"/>
        <v>004500</v>
      </c>
      <c r="H233" s="42">
        <f t="shared" ref="H233" si="1587">IF(G233="","",(IF(C233=0,0,C233)*$G$4*$H$4*$I$4*$J$4))</f>
        <v>47.92921819650001</v>
      </c>
      <c r="I233" s="42">
        <f t="shared" ref="I233" si="1588">IF(H233="","",(+H233))</f>
        <v>47.92921819650001</v>
      </c>
      <c r="J233" s="42">
        <f t="shared" ref="J233" si="1589">IF(I233="","",(+I233*$J$6))</f>
        <v>49.367094742395011</v>
      </c>
      <c r="K233" s="42">
        <f t="shared" ref="K233" si="1590">IF(J233="","",+J233)</f>
        <v>49.367094742395011</v>
      </c>
      <c r="L233" s="42">
        <f t="shared" ref="L233" si="1591">IF(K233="","",+K233)</f>
        <v>49.367094742395011</v>
      </c>
      <c r="M233" s="42">
        <f t="shared" ref="M233" si="1592">IF(L233="","",+L233)</f>
        <v>49.367094742395011</v>
      </c>
      <c r="N233" s="42">
        <f t="shared" ref="N233" si="1593">IF(M233="","",+M233)</f>
        <v>49.367094742395011</v>
      </c>
      <c r="O233" s="42">
        <f t="shared" ref="O233" si="1594">IF(N233="","",+N233)</f>
        <v>49.367094742395011</v>
      </c>
      <c r="P233" s="42">
        <f t="shared" ref="P233" si="1595">IF(O233="","",+O233)</f>
        <v>49.367094742395011</v>
      </c>
      <c r="Q233" s="42">
        <f t="shared" ref="Q233" si="1596">IF(P233="","",+P233)</f>
        <v>49.367094742395011</v>
      </c>
      <c r="R233" s="42">
        <f t="shared" ref="R233" si="1597">IF(Q233="","",+Q233)</f>
        <v>49.367094742395011</v>
      </c>
      <c r="S233" s="42">
        <f t="shared" ref="S233" si="1598">IF(R233="","",+R233)</f>
        <v>49.367094742395011</v>
      </c>
    </row>
    <row r="234" spans="1:19" x14ac:dyDescent="0.25">
      <c r="A234" s="2" t="s">
        <v>79</v>
      </c>
      <c r="B234" s="9" t="s">
        <v>139</v>
      </c>
      <c r="C234" s="4">
        <v>200</v>
      </c>
      <c r="E234" s="10" t="str">
        <f t="shared" ref="E234" si="1599">IF(B234="","",(IF($B234&lt;&gt;0,"Exempt - Vacation Hours")))</f>
        <v>Exempt - Vacation Hours</v>
      </c>
      <c r="F234" s="40">
        <f t="shared" ca="1" si="1389"/>
        <v>2018</v>
      </c>
      <c r="G234" s="40" t="str">
        <f t="shared" si="1390"/>
        <v>004500</v>
      </c>
      <c r="H234" s="43">
        <f>IF(G234="","",($C234*'VACSICK EST'!C$50))</f>
        <v>8.4637065748272864</v>
      </c>
      <c r="I234" s="43">
        <f>IF(H234="","",($C234*'VACSICK EST'!D$50))</f>
        <v>9.019186694810994</v>
      </c>
      <c r="J234" s="43">
        <f>IF(I234="","",($C234*'VACSICK EST'!E$50))</f>
        <v>9.5746668147946981</v>
      </c>
      <c r="K234" s="43">
        <f>IF(J234="","",($C234*'VACSICK EST'!F$50))</f>
        <v>13.920084926738344</v>
      </c>
      <c r="L234" s="43">
        <f>IF(K234="","",($C234*'VACSICK EST'!G$50))</f>
        <v>17.388585089267714</v>
      </c>
      <c r="M234" s="43">
        <f>IF(L234="","",($C234*'VACSICK EST'!H$50))</f>
        <v>19.643752083050451</v>
      </c>
      <c r="N234" s="43">
        <f>IF(M234="","",($C234*'VACSICK EST'!I$50))</f>
        <v>22.73436117728868</v>
      </c>
      <c r="O234" s="43">
        <f>IF(N234="","",($C234*'VACSICK EST'!J$50))</f>
        <v>15.390831697752979</v>
      </c>
      <c r="P234" s="43">
        <f>IF(O234="","",($C234*'VACSICK EST'!K$50))</f>
        <v>13.703818000024686</v>
      </c>
      <c r="Q234" s="43">
        <f>IF(P234="","",($C234*'VACSICK EST'!L$50))</f>
        <v>18.087749400287205</v>
      </c>
      <c r="R234" s="43">
        <f>IF(Q234="","",($C234*'VACSICK EST'!M$50))</f>
        <v>17.34151329243354</v>
      </c>
      <c r="S234" s="43">
        <f>IF(R234="","",($C234*'VACSICK EST'!N$50))</f>
        <v>34.731744248723423</v>
      </c>
    </row>
    <row r="235" spans="1:19" x14ac:dyDescent="0.25">
      <c r="A235" s="2" t="s">
        <v>79</v>
      </c>
      <c r="B235" s="9" t="s">
        <v>95</v>
      </c>
      <c r="C235" s="4">
        <v>40</v>
      </c>
      <c r="E235" s="10" t="str">
        <f t="shared" ref="E235" si="1600">IF(B235="","",(IF($B235&lt;&gt;0,"Exempt - Sick Time Hours")))</f>
        <v>Exempt - Sick Time Hours</v>
      </c>
      <c r="F235" s="40">
        <f t="shared" ca="1" si="1389"/>
        <v>2018</v>
      </c>
      <c r="G235" s="40" t="str">
        <f t="shared" si="1390"/>
        <v>004500</v>
      </c>
      <c r="H235" s="43">
        <f>IF(G235="","",($C235*'VACSICK EST'!C$30))</f>
        <v>5.0206297898724825</v>
      </c>
      <c r="I235" s="43">
        <f>IF(H235="","",($C235*'VACSICK EST'!D$30))</f>
        <v>4.3254628595396252</v>
      </c>
      <c r="J235" s="43">
        <f>IF(I235="","",($C235*'VACSICK EST'!E$30))</f>
        <v>3.9866328079765485</v>
      </c>
      <c r="K235" s="43">
        <f>IF(J235="","",($C235*'VACSICK EST'!F$30))</f>
        <v>3.5312729378188501</v>
      </c>
      <c r="L235" s="43">
        <f>IF(K235="","",($C235*'VACSICK EST'!G$30))</f>
        <v>2.9281992131045897</v>
      </c>
      <c r="M235" s="43">
        <f>IF(L235="","",($C235*'VACSICK EST'!H$30))</f>
        <v>2.7179349238407422</v>
      </c>
      <c r="N235" s="43">
        <f>IF(M235="","",($C235*'VACSICK EST'!I$30))</f>
        <v>2.9145220043493527</v>
      </c>
      <c r="O235" s="43">
        <f>IF(N235="","",($C235*'VACSICK EST'!J$30))</f>
        <v>3.1324455305161325</v>
      </c>
      <c r="P235" s="43">
        <f>IF(O235="","",($C235*'VACSICK EST'!K$30))</f>
        <v>2.8900853913733289</v>
      </c>
      <c r="Q235" s="43">
        <f>IF(P235="","",($C235*'VACSICK EST'!L$30))</f>
        <v>2.8559835508769371</v>
      </c>
      <c r="R235" s="43">
        <f>IF(Q235="","",($C235*'VACSICK EST'!M$30))</f>
        <v>2.6623142749027777</v>
      </c>
      <c r="S235" s="43">
        <f>IF(R235="","",($C235*'VACSICK EST'!N$30))</f>
        <v>3.0345167158286337</v>
      </c>
    </row>
    <row r="236" spans="1:19" x14ac:dyDescent="0.25">
      <c r="A236" s="2" t="s">
        <v>80</v>
      </c>
      <c r="B236" s="9" t="s">
        <v>93</v>
      </c>
      <c r="C236" s="4">
        <v>1</v>
      </c>
      <c r="E236" s="11" t="str">
        <f t="shared" ref="E236" si="1601">IF(B236="","",(IF($B236&lt;&gt;0,"Exempt - Headcount")))</f>
        <v>Exempt - Headcount</v>
      </c>
      <c r="F236" s="40">
        <f t="shared" ca="1" si="1389"/>
        <v>2018</v>
      </c>
      <c r="G236" s="40" t="str">
        <f t="shared" si="1390"/>
        <v>004510</v>
      </c>
      <c r="H236" s="41">
        <f t="shared" ref="H236" si="1602">IF(G236="","",(IF($C236=0,0,$C236)))</f>
        <v>1</v>
      </c>
      <c r="I236" s="41">
        <f t="shared" ref="I236" si="1603">IF(H236="","",(IF($C236=0,0,$C236)))</f>
        <v>1</v>
      </c>
      <c r="J236" s="41">
        <f t="shared" ref="J236" si="1604">IF(I236="","",(IF($C236=0,0,$C236)))</f>
        <v>1</v>
      </c>
      <c r="K236" s="41">
        <f t="shared" ref="K236" si="1605">IF(J236="","",(IF($C236=0,0,$C236)))</f>
        <v>1</v>
      </c>
      <c r="L236" s="41">
        <f t="shared" ref="L236" si="1606">IF(K236="","",(IF($C236=0,0,$C236)))</f>
        <v>1</v>
      </c>
      <c r="M236" s="41">
        <f t="shared" ref="M236" si="1607">IF(L236="","",(IF($C236=0,0,$C236)))</f>
        <v>1</v>
      </c>
      <c r="N236" s="41">
        <f t="shared" ref="N236" si="1608">IF(M236="","",(IF($C236=0,0,$C236)))</f>
        <v>1</v>
      </c>
      <c r="O236" s="41">
        <f t="shared" ref="O236" si="1609">IF(N236="","",(IF($C236=0,0,$C236)))</f>
        <v>1</v>
      </c>
      <c r="P236" s="41">
        <f t="shared" ref="P236" si="1610">IF(O236="","",(IF($C236=0,0,$C236)))</f>
        <v>1</v>
      </c>
      <c r="Q236" s="41">
        <f t="shared" ref="Q236" si="1611">IF(P236="","",(IF($C236=0,0,$C236)))</f>
        <v>1</v>
      </c>
      <c r="R236" s="41">
        <f t="shared" ref="R236" si="1612">IF(Q236="","",(IF($C236=0,0,$C236)))</f>
        <v>1</v>
      </c>
      <c r="S236" s="41">
        <f t="shared" ref="S236" si="1613">IF(R236="","",(IF($C236=0,0,$C236)))</f>
        <v>1</v>
      </c>
    </row>
    <row r="237" spans="1:19" x14ac:dyDescent="0.25">
      <c r="A237" s="2" t="s">
        <v>80</v>
      </c>
      <c r="B237" s="6" t="s">
        <v>92</v>
      </c>
      <c r="C237" s="4">
        <v>45.706730999999998</v>
      </c>
      <c r="E237" s="10" t="str">
        <f t="shared" ref="E237" si="1614">IF(B237="","",(IF($B237&lt;&gt;0,"Exempt - Avg Hourly Rate")))</f>
        <v>Exempt - Avg Hourly Rate</v>
      </c>
      <c r="F237" s="40">
        <f t="shared" ca="1" si="1389"/>
        <v>2018</v>
      </c>
      <c r="G237" s="40" t="str">
        <f t="shared" si="1390"/>
        <v>004510</v>
      </c>
      <c r="H237" s="42">
        <f t="shared" ref="H237" si="1615">IF(G237="","",(IF(C237=0,0,C237)*$G$4*$H$4*$I$4*$J$4))</f>
        <v>48.490270917899998</v>
      </c>
      <c r="I237" s="42">
        <f t="shared" ref="I237" si="1616">IF(H237="","",(+H237))</f>
        <v>48.490270917899998</v>
      </c>
      <c r="J237" s="42">
        <f t="shared" ref="J237" si="1617">IF(I237="","",(+I237*$J$6))</f>
        <v>49.944979045437002</v>
      </c>
      <c r="K237" s="42">
        <f t="shared" ref="K237" si="1618">IF(J237="","",+J237)</f>
        <v>49.944979045437002</v>
      </c>
      <c r="L237" s="42">
        <f t="shared" ref="L237" si="1619">IF(K237="","",+K237)</f>
        <v>49.944979045437002</v>
      </c>
      <c r="M237" s="42">
        <f t="shared" ref="M237" si="1620">IF(L237="","",+L237)</f>
        <v>49.944979045437002</v>
      </c>
      <c r="N237" s="42">
        <f t="shared" ref="N237" si="1621">IF(M237="","",+M237)</f>
        <v>49.944979045437002</v>
      </c>
      <c r="O237" s="42">
        <f t="shared" ref="O237" si="1622">IF(N237="","",+N237)</f>
        <v>49.944979045437002</v>
      </c>
      <c r="P237" s="42">
        <f t="shared" ref="P237" si="1623">IF(O237="","",+O237)</f>
        <v>49.944979045437002</v>
      </c>
      <c r="Q237" s="42">
        <f t="shared" ref="Q237" si="1624">IF(P237="","",+P237)</f>
        <v>49.944979045437002</v>
      </c>
      <c r="R237" s="42">
        <f t="shared" ref="R237" si="1625">IF(Q237="","",+Q237)</f>
        <v>49.944979045437002</v>
      </c>
      <c r="S237" s="42">
        <f t="shared" ref="S237" si="1626">IF(R237="","",+R237)</f>
        <v>49.944979045437002</v>
      </c>
    </row>
    <row r="238" spans="1:19" x14ac:dyDescent="0.25">
      <c r="A238" s="2" t="s">
        <v>80</v>
      </c>
      <c r="B238" s="9" t="s">
        <v>139</v>
      </c>
      <c r="C238" s="4">
        <v>200</v>
      </c>
      <c r="E238" s="10" t="str">
        <f t="shared" ref="E238" si="1627">IF(B238="","",(IF($B238&lt;&gt;0,"Exempt - Vacation Hours")))</f>
        <v>Exempt - Vacation Hours</v>
      </c>
      <c r="F238" s="40">
        <f t="shared" ca="1" si="1389"/>
        <v>2018</v>
      </c>
      <c r="G238" s="40" t="str">
        <f t="shared" si="1390"/>
        <v>004510</v>
      </c>
      <c r="H238" s="43">
        <f>IF(G238="","",($C238*'VACSICK EST'!C$50))</f>
        <v>8.4637065748272864</v>
      </c>
      <c r="I238" s="43">
        <f>IF(H238="","",($C238*'VACSICK EST'!D$50))</f>
        <v>9.019186694810994</v>
      </c>
      <c r="J238" s="43">
        <f>IF(I238="","",($C238*'VACSICK EST'!E$50))</f>
        <v>9.5746668147946981</v>
      </c>
      <c r="K238" s="43">
        <f>IF(J238="","",($C238*'VACSICK EST'!F$50))</f>
        <v>13.920084926738344</v>
      </c>
      <c r="L238" s="43">
        <f>IF(K238="","",($C238*'VACSICK EST'!G$50))</f>
        <v>17.388585089267714</v>
      </c>
      <c r="M238" s="43">
        <f>IF(L238="","",($C238*'VACSICK EST'!H$50))</f>
        <v>19.643752083050451</v>
      </c>
      <c r="N238" s="43">
        <f>IF(M238="","",($C238*'VACSICK EST'!I$50))</f>
        <v>22.73436117728868</v>
      </c>
      <c r="O238" s="43">
        <f>IF(N238="","",($C238*'VACSICK EST'!J$50))</f>
        <v>15.390831697752979</v>
      </c>
      <c r="P238" s="43">
        <f>IF(O238="","",($C238*'VACSICK EST'!K$50))</f>
        <v>13.703818000024686</v>
      </c>
      <c r="Q238" s="43">
        <f>IF(P238="","",($C238*'VACSICK EST'!L$50))</f>
        <v>18.087749400287205</v>
      </c>
      <c r="R238" s="43">
        <f>IF(Q238="","",($C238*'VACSICK EST'!M$50))</f>
        <v>17.34151329243354</v>
      </c>
      <c r="S238" s="43">
        <f>IF(R238="","",($C238*'VACSICK EST'!N$50))</f>
        <v>34.731744248723423</v>
      </c>
    </row>
    <row r="239" spans="1:19" x14ac:dyDescent="0.25">
      <c r="A239" s="2" t="s">
        <v>80</v>
      </c>
      <c r="B239" s="9" t="s">
        <v>95</v>
      </c>
      <c r="C239" s="4">
        <v>40</v>
      </c>
      <c r="E239" s="10" t="str">
        <f t="shared" ref="E239" si="1628">IF(B239="","",(IF($B239&lt;&gt;0,"Exempt - Sick Time Hours")))</f>
        <v>Exempt - Sick Time Hours</v>
      </c>
      <c r="F239" s="40">
        <f t="shared" ca="1" si="1389"/>
        <v>2018</v>
      </c>
      <c r="G239" s="40" t="str">
        <f t="shared" si="1390"/>
        <v>004510</v>
      </c>
      <c r="H239" s="43">
        <f>IF(G239="","",($C239*'VACSICK EST'!C$30))</f>
        <v>5.0206297898724825</v>
      </c>
      <c r="I239" s="43">
        <f>IF(H239="","",($C239*'VACSICK EST'!D$30))</f>
        <v>4.3254628595396252</v>
      </c>
      <c r="J239" s="43">
        <f>IF(I239="","",($C239*'VACSICK EST'!E$30))</f>
        <v>3.9866328079765485</v>
      </c>
      <c r="K239" s="43">
        <f>IF(J239="","",($C239*'VACSICK EST'!F$30))</f>
        <v>3.5312729378188501</v>
      </c>
      <c r="L239" s="43">
        <f>IF(K239="","",($C239*'VACSICK EST'!G$30))</f>
        <v>2.9281992131045897</v>
      </c>
      <c r="M239" s="43">
        <f>IF(L239="","",($C239*'VACSICK EST'!H$30))</f>
        <v>2.7179349238407422</v>
      </c>
      <c r="N239" s="43">
        <f>IF(M239="","",($C239*'VACSICK EST'!I$30))</f>
        <v>2.9145220043493527</v>
      </c>
      <c r="O239" s="43">
        <f>IF(N239="","",($C239*'VACSICK EST'!J$30))</f>
        <v>3.1324455305161325</v>
      </c>
      <c r="P239" s="43">
        <f>IF(O239="","",($C239*'VACSICK EST'!K$30))</f>
        <v>2.8900853913733289</v>
      </c>
      <c r="Q239" s="43">
        <f>IF(P239="","",($C239*'VACSICK EST'!L$30))</f>
        <v>2.8559835508769371</v>
      </c>
      <c r="R239" s="43">
        <f>IF(Q239="","",($C239*'VACSICK EST'!M$30))</f>
        <v>2.6623142749027777</v>
      </c>
      <c r="S239" s="43">
        <f>IF(R239="","",($C239*'VACSICK EST'!N$30))</f>
        <v>3.0345167158286337</v>
      </c>
    </row>
    <row r="240" spans="1:19" x14ac:dyDescent="0.25">
      <c r="A240" s="2" t="s">
        <v>81</v>
      </c>
      <c r="B240" s="9" t="s">
        <v>93</v>
      </c>
      <c r="C240" s="4">
        <v>5</v>
      </c>
      <c r="E240" s="11" t="str">
        <f t="shared" ref="E240" si="1629">IF(B240="","",(IF($B240&lt;&gt;0,"Exempt - Headcount")))</f>
        <v>Exempt - Headcount</v>
      </c>
      <c r="F240" s="40">
        <f t="shared" ca="1" si="1389"/>
        <v>2018</v>
      </c>
      <c r="G240" s="40" t="str">
        <f t="shared" si="1390"/>
        <v>004560</v>
      </c>
      <c r="H240" s="41">
        <f t="shared" ref="H240" si="1630">IF(G240="","",(IF($C240=0,0,$C240)))</f>
        <v>5</v>
      </c>
      <c r="I240" s="41">
        <f t="shared" ref="I240" si="1631">IF(H240="","",(IF($C240=0,0,$C240)))</f>
        <v>5</v>
      </c>
      <c r="J240" s="41">
        <f t="shared" ref="J240" si="1632">IF(I240="","",(IF($C240=0,0,$C240)))</f>
        <v>5</v>
      </c>
      <c r="K240" s="41">
        <f t="shared" ref="K240" si="1633">IF(J240="","",(IF($C240=0,0,$C240)))</f>
        <v>5</v>
      </c>
      <c r="L240" s="41">
        <f t="shared" ref="L240" si="1634">IF(K240="","",(IF($C240=0,0,$C240)))</f>
        <v>5</v>
      </c>
      <c r="M240" s="41">
        <f t="shared" ref="M240" si="1635">IF(L240="","",(IF($C240=0,0,$C240)))</f>
        <v>5</v>
      </c>
      <c r="N240" s="41">
        <f t="shared" ref="N240" si="1636">IF(M240="","",(IF($C240=0,0,$C240)))</f>
        <v>5</v>
      </c>
      <c r="O240" s="41">
        <f t="shared" ref="O240" si="1637">IF(N240="","",(IF($C240=0,0,$C240)))</f>
        <v>5</v>
      </c>
      <c r="P240" s="41">
        <f t="shared" ref="P240" si="1638">IF(O240="","",(IF($C240=0,0,$C240)))</f>
        <v>5</v>
      </c>
      <c r="Q240" s="41">
        <f t="shared" ref="Q240" si="1639">IF(P240="","",(IF($C240=0,0,$C240)))</f>
        <v>5</v>
      </c>
      <c r="R240" s="41">
        <f t="shared" ref="R240" si="1640">IF(Q240="","",(IF($C240=0,0,$C240)))</f>
        <v>5</v>
      </c>
      <c r="S240" s="41">
        <f t="shared" ref="S240" si="1641">IF(R240="","",(IF($C240=0,0,$C240)))</f>
        <v>5</v>
      </c>
    </row>
    <row r="241" spans="1:19" x14ac:dyDescent="0.25">
      <c r="A241" s="2" t="s">
        <v>81</v>
      </c>
      <c r="B241" s="6" t="s">
        <v>92</v>
      </c>
      <c r="C241" s="4">
        <v>56.121153800000002</v>
      </c>
      <c r="E241" s="10" t="str">
        <f t="shared" ref="E241" si="1642">IF(B241="","",(IF($B241&lt;&gt;0,"Exempt - Avg Hourly Rate")))</f>
        <v>Exempt - Avg Hourly Rate</v>
      </c>
      <c r="F241" s="40">
        <f t="shared" ca="1" si="1389"/>
        <v>2018</v>
      </c>
      <c r="G241" s="40" t="str">
        <f t="shared" si="1390"/>
        <v>004560</v>
      </c>
      <c r="H241" s="42">
        <f t="shared" ref="H241" si="1643">IF(G241="","",(IF(C241=0,0,C241)*$G$4*$H$4*$I$4*$J$4))</f>
        <v>59.538932066420003</v>
      </c>
      <c r="I241" s="42">
        <f t="shared" ref="I241" si="1644">IF(H241="","",(+H241))</f>
        <v>59.538932066420003</v>
      </c>
      <c r="J241" s="42">
        <f t="shared" ref="J241" si="1645">IF(I241="","",(+I241*$J$6))</f>
        <v>61.325100028412606</v>
      </c>
      <c r="K241" s="42">
        <f t="shared" ref="K241" si="1646">IF(J241="","",+J241)</f>
        <v>61.325100028412606</v>
      </c>
      <c r="L241" s="42">
        <f t="shared" ref="L241" si="1647">IF(K241="","",+K241)</f>
        <v>61.325100028412606</v>
      </c>
      <c r="M241" s="42">
        <f t="shared" ref="M241" si="1648">IF(L241="","",+L241)</f>
        <v>61.325100028412606</v>
      </c>
      <c r="N241" s="42">
        <f t="shared" ref="N241" si="1649">IF(M241="","",+M241)</f>
        <v>61.325100028412606</v>
      </c>
      <c r="O241" s="42">
        <f t="shared" ref="O241" si="1650">IF(N241="","",+N241)</f>
        <v>61.325100028412606</v>
      </c>
      <c r="P241" s="42">
        <f t="shared" ref="P241" si="1651">IF(O241="","",+O241)</f>
        <v>61.325100028412606</v>
      </c>
      <c r="Q241" s="42">
        <f t="shared" ref="Q241" si="1652">IF(P241="","",+P241)</f>
        <v>61.325100028412606</v>
      </c>
      <c r="R241" s="42">
        <f t="shared" ref="R241" si="1653">IF(Q241="","",+Q241)</f>
        <v>61.325100028412606</v>
      </c>
      <c r="S241" s="42">
        <f t="shared" ref="S241" si="1654">IF(R241="","",+R241)</f>
        <v>61.325100028412606</v>
      </c>
    </row>
    <row r="242" spans="1:19" x14ac:dyDescent="0.25">
      <c r="A242" s="2" t="s">
        <v>81</v>
      </c>
      <c r="B242" s="9" t="s">
        <v>139</v>
      </c>
      <c r="C242" s="4">
        <v>960</v>
      </c>
      <c r="E242" s="10" t="str">
        <f t="shared" ref="E242" si="1655">IF(B242="","",(IF($B242&lt;&gt;0,"Exempt - Vacation Hours")))</f>
        <v>Exempt - Vacation Hours</v>
      </c>
      <c r="F242" s="40">
        <f t="shared" ca="1" si="1389"/>
        <v>2018</v>
      </c>
      <c r="G242" s="40" t="str">
        <f t="shared" si="1390"/>
        <v>004560</v>
      </c>
      <c r="H242" s="43">
        <f>IF(G242="","",($C242*'VACSICK EST'!C$50))</f>
        <v>40.625791559170978</v>
      </c>
      <c r="I242" s="43">
        <f>IF(H242="","",($C242*'VACSICK EST'!D$50))</f>
        <v>43.29209613509277</v>
      </c>
      <c r="J242" s="43">
        <f>IF(I242="","",($C242*'VACSICK EST'!E$50))</f>
        <v>45.958400711014548</v>
      </c>
      <c r="K242" s="43">
        <f>IF(J242="","",($C242*'VACSICK EST'!F$50))</f>
        <v>66.816407648344054</v>
      </c>
      <c r="L242" s="43">
        <f>IF(K242="","",($C242*'VACSICK EST'!G$50))</f>
        <v>83.465208428485028</v>
      </c>
      <c r="M242" s="43">
        <f>IF(L242="","",($C242*'VACSICK EST'!H$50))</f>
        <v>94.290009998642162</v>
      </c>
      <c r="N242" s="43">
        <f>IF(M242="","",($C242*'VACSICK EST'!I$50))</f>
        <v>109.12493365098567</v>
      </c>
      <c r="O242" s="43">
        <f>IF(N242="","",($C242*'VACSICK EST'!J$50))</f>
        <v>73.875992149214298</v>
      </c>
      <c r="P242" s="43">
        <f>IF(O242="","",($C242*'VACSICK EST'!K$50))</f>
        <v>65.778326400118502</v>
      </c>
      <c r="Q242" s="43">
        <f>IF(P242="","",($C242*'VACSICK EST'!L$50))</f>
        <v>86.821197121378574</v>
      </c>
      <c r="R242" s="43">
        <f>IF(Q242="","",($C242*'VACSICK EST'!M$50))</f>
        <v>83.239263803680984</v>
      </c>
      <c r="S242" s="43">
        <f>IF(R242="","",($C242*'VACSICK EST'!N$50))</f>
        <v>166.71237239387244</v>
      </c>
    </row>
    <row r="243" spans="1:19" x14ac:dyDescent="0.25">
      <c r="A243" s="2" t="s">
        <v>81</v>
      </c>
      <c r="B243" s="9" t="s">
        <v>95</v>
      </c>
      <c r="C243" s="4">
        <v>200</v>
      </c>
      <c r="E243" s="10" t="str">
        <f t="shared" ref="E243" si="1656">IF(B243="","",(IF($B243&lt;&gt;0,"Exempt - Sick Time Hours")))</f>
        <v>Exempt - Sick Time Hours</v>
      </c>
      <c r="F243" s="40">
        <f t="shared" ca="1" si="1389"/>
        <v>2018</v>
      </c>
      <c r="G243" s="40" t="str">
        <f t="shared" si="1390"/>
        <v>004560</v>
      </c>
      <c r="H243" s="43">
        <f>IF(G243="","",($C243*'VACSICK EST'!C$30))</f>
        <v>25.103148949362414</v>
      </c>
      <c r="I243" s="43">
        <f>IF(H243="","",($C243*'VACSICK EST'!D$30))</f>
        <v>21.627314297698124</v>
      </c>
      <c r="J243" s="43">
        <f>IF(I243="","",($C243*'VACSICK EST'!E$30))</f>
        <v>19.93316403988274</v>
      </c>
      <c r="K243" s="43">
        <f>IF(J243="","",($C243*'VACSICK EST'!F$30))</f>
        <v>17.65636468909425</v>
      </c>
      <c r="L243" s="43">
        <f>IF(K243="","",($C243*'VACSICK EST'!G$30))</f>
        <v>14.640996065522948</v>
      </c>
      <c r="M243" s="43">
        <f>IF(L243="","",($C243*'VACSICK EST'!H$30))</f>
        <v>13.589674619203713</v>
      </c>
      <c r="N243" s="43">
        <f>IF(M243="","",($C243*'VACSICK EST'!I$30))</f>
        <v>14.572610021746762</v>
      </c>
      <c r="O243" s="43">
        <f>IF(N243="","",($C243*'VACSICK EST'!J$30))</f>
        <v>15.662227652580663</v>
      </c>
      <c r="P243" s="43">
        <f>IF(O243="","",($C243*'VACSICK EST'!K$30))</f>
        <v>14.450426956866643</v>
      </c>
      <c r="Q243" s="43">
        <f>IF(P243="","",($C243*'VACSICK EST'!L$30))</f>
        <v>14.279917754384686</v>
      </c>
      <c r="R243" s="43">
        <f>IF(Q243="","",($C243*'VACSICK EST'!M$30))</f>
        <v>13.311571374513889</v>
      </c>
      <c r="S243" s="43">
        <f>IF(R243="","",($C243*'VACSICK EST'!N$30))</f>
        <v>15.172583579143167</v>
      </c>
    </row>
    <row r="244" spans="1:19" x14ac:dyDescent="0.25">
      <c r="A244" s="2" t="s">
        <v>82</v>
      </c>
      <c r="B244" s="9" t="s">
        <v>93</v>
      </c>
      <c r="C244" s="4">
        <v>2</v>
      </c>
      <c r="E244" s="11" t="str">
        <f t="shared" ref="E244" si="1657">IF(B244="","",(IF($B244&lt;&gt;0,"Exempt - Headcount")))</f>
        <v>Exempt - Headcount</v>
      </c>
      <c r="F244" s="40">
        <f t="shared" ca="1" si="1389"/>
        <v>2018</v>
      </c>
      <c r="G244" s="40" t="str">
        <f t="shared" si="1390"/>
        <v>004600</v>
      </c>
      <c r="H244" s="41">
        <f t="shared" ref="H244" si="1658">IF(G244="","",(IF($C244=0,0,$C244)))</f>
        <v>2</v>
      </c>
      <c r="I244" s="41">
        <f t="shared" ref="I244" si="1659">IF(H244="","",(IF($C244=0,0,$C244)))</f>
        <v>2</v>
      </c>
      <c r="J244" s="41">
        <f t="shared" ref="J244" si="1660">IF(I244="","",(IF($C244=0,0,$C244)))</f>
        <v>2</v>
      </c>
      <c r="K244" s="41">
        <f t="shared" ref="K244" si="1661">IF(J244="","",(IF($C244=0,0,$C244)))</f>
        <v>2</v>
      </c>
      <c r="L244" s="41">
        <f t="shared" ref="L244" si="1662">IF(K244="","",(IF($C244=0,0,$C244)))</f>
        <v>2</v>
      </c>
      <c r="M244" s="41">
        <f t="shared" ref="M244" si="1663">IF(L244="","",(IF($C244=0,0,$C244)))</f>
        <v>2</v>
      </c>
      <c r="N244" s="41">
        <f t="shared" ref="N244" si="1664">IF(M244="","",(IF($C244=0,0,$C244)))</f>
        <v>2</v>
      </c>
      <c r="O244" s="41">
        <f t="shared" ref="O244" si="1665">IF(N244="","",(IF($C244=0,0,$C244)))</f>
        <v>2</v>
      </c>
      <c r="P244" s="41">
        <f t="shared" ref="P244" si="1666">IF(O244="","",(IF($C244=0,0,$C244)))</f>
        <v>2</v>
      </c>
      <c r="Q244" s="41">
        <f t="shared" ref="Q244" si="1667">IF(P244="","",(IF($C244=0,0,$C244)))</f>
        <v>2</v>
      </c>
      <c r="R244" s="41">
        <f t="shared" ref="R244" si="1668">IF(Q244="","",(IF($C244=0,0,$C244)))</f>
        <v>2</v>
      </c>
      <c r="S244" s="41">
        <f t="shared" ref="S244" si="1669">IF(R244="","",(IF($C244=0,0,$C244)))</f>
        <v>2</v>
      </c>
    </row>
    <row r="245" spans="1:19" x14ac:dyDescent="0.25">
      <c r="A245" s="2" t="s">
        <v>82</v>
      </c>
      <c r="B245" s="6" t="s">
        <v>92</v>
      </c>
      <c r="C245" s="4">
        <v>58.3153845</v>
      </c>
      <c r="E245" s="10" t="str">
        <f t="shared" ref="E245" si="1670">IF(B245="","",(IF($B245&lt;&gt;0,"Exempt - Avg Hourly Rate")))</f>
        <v>Exempt - Avg Hourly Rate</v>
      </c>
      <c r="F245" s="40">
        <f t="shared" ca="1" si="1389"/>
        <v>2018</v>
      </c>
      <c r="G245" s="40" t="str">
        <f t="shared" si="1390"/>
        <v>004600</v>
      </c>
      <c r="H245" s="42">
        <f t="shared" ref="H245" si="1671">IF(G245="","",(IF(C245=0,0,C245)*$G$4*$H$4*$I$4*$J$4))</f>
        <v>61.866791416050006</v>
      </c>
      <c r="I245" s="42">
        <f t="shared" ref="I245" si="1672">IF(H245="","",(+H245))</f>
        <v>61.866791416050006</v>
      </c>
      <c r="J245" s="42">
        <f t="shared" ref="J245" si="1673">IF(I245="","",(+I245*$J$6))</f>
        <v>63.722795158531511</v>
      </c>
      <c r="K245" s="42">
        <f t="shared" ref="K245" si="1674">IF(J245="","",+J245)</f>
        <v>63.722795158531511</v>
      </c>
      <c r="L245" s="42">
        <f t="shared" ref="L245" si="1675">IF(K245="","",+K245)</f>
        <v>63.722795158531511</v>
      </c>
      <c r="M245" s="42">
        <f t="shared" ref="M245" si="1676">IF(L245="","",+L245)</f>
        <v>63.722795158531511</v>
      </c>
      <c r="N245" s="42">
        <f t="shared" ref="N245" si="1677">IF(M245="","",+M245)</f>
        <v>63.722795158531511</v>
      </c>
      <c r="O245" s="42">
        <f t="shared" ref="O245" si="1678">IF(N245="","",+N245)</f>
        <v>63.722795158531511</v>
      </c>
      <c r="P245" s="42">
        <f t="shared" ref="P245" si="1679">IF(O245="","",+O245)</f>
        <v>63.722795158531511</v>
      </c>
      <c r="Q245" s="42">
        <f t="shared" ref="Q245" si="1680">IF(P245="","",+P245)</f>
        <v>63.722795158531511</v>
      </c>
      <c r="R245" s="42">
        <f t="shared" ref="R245" si="1681">IF(Q245="","",+Q245)</f>
        <v>63.722795158531511</v>
      </c>
      <c r="S245" s="42">
        <f t="shared" ref="S245" si="1682">IF(R245="","",+R245)</f>
        <v>63.722795158531511</v>
      </c>
    </row>
    <row r="246" spans="1:19" x14ac:dyDescent="0.25">
      <c r="A246" s="2" t="s">
        <v>82</v>
      </c>
      <c r="B246" s="9" t="s">
        <v>139</v>
      </c>
      <c r="C246" s="4">
        <v>360</v>
      </c>
      <c r="E246" s="10" t="str">
        <f t="shared" ref="E246" si="1683">IF(B246="","",(IF($B246&lt;&gt;0,"Exempt - Vacation Hours")))</f>
        <v>Exempt - Vacation Hours</v>
      </c>
      <c r="F246" s="40">
        <f t="shared" ca="1" si="1389"/>
        <v>2018</v>
      </c>
      <c r="G246" s="40" t="str">
        <f t="shared" si="1390"/>
        <v>004600</v>
      </c>
      <c r="H246" s="43">
        <f>IF(G246="","",($C246*'VACSICK EST'!C$50))</f>
        <v>15.234671834689117</v>
      </c>
      <c r="I246" s="43">
        <f>IF(H246="","",($C246*'VACSICK EST'!D$50))</f>
        <v>16.234536050659788</v>
      </c>
      <c r="J246" s="43">
        <f>IF(I246="","",($C246*'VACSICK EST'!E$50))</f>
        <v>17.234400266630455</v>
      </c>
      <c r="K246" s="43">
        <f>IF(J246="","",($C246*'VACSICK EST'!F$50))</f>
        <v>25.056152868129018</v>
      </c>
      <c r="L246" s="43">
        <f>IF(K246="","",($C246*'VACSICK EST'!G$50))</f>
        <v>31.299453160681885</v>
      </c>
      <c r="M246" s="43">
        <f>IF(L246="","",($C246*'VACSICK EST'!H$50))</f>
        <v>35.358753749490809</v>
      </c>
      <c r="N246" s="43">
        <f>IF(M246="","",($C246*'VACSICK EST'!I$50))</f>
        <v>40.921850119119625</v>
      </c>
      <c r="O246" s="43">
        <f>IF(N246="","",($C246*'VACSICK EST'!J$50))</f>
        <v>27.703497055955363</v>
      </c>
      <c r="P246" s="43">
        <f>IF(O246="","",($C246*'VACSICK EST'!K$50))</f>
        <v>24.666872400044436</v>
      </c>
      <c r="Q246" s="43">
        <f>IF(P246="","",($C246*'VACSICK EST'!L$50))</f>
        <v>32.557948920516964</v>
      </c>
      <c r="R246" s="43">
        <f>IF(Q246="","",($C246*'VACSICK EST'!M$50))</f>
        <v>31.214723926380369</v>
      </c>
      <c r="S246" s="43">
        <f>IF(R246="","",($C246*'VACSICK EST'!N$50))</f>
        <v>62.517139647702159</v>
      </c>
    </row>
    <row r="247" spans="1:19" x14ac:dyDescent="0.25">
      <c r="A247" s="2" t="s">
        <v>82</v>
      </c>
      <c r="B247" s="9" t="s">
        <v>95</v>
      </c>
      <c r="C247" s="4">
        <v>80</v>
      </c>
      <c r="E247" s="10" t="str">
        <f t="shared" ref="E247" si="1684">IF(B247="","",(IF($B247&lt;&gt;0,"Exempt - Sick Time Hours")))</f>
        <v>Exempt - Sick Time Hours</v>
      </c>
      <c r="F247" s="40">
        <f t="shared" ca="1" si="1389"/>
        <v>2018</v>
      </c>
      <c r="G247" s="40" t="str">
        <f t="shared" si="1390"/>
        <v>004600</v>
      </c>
      <c r="H247" s="43">
        <f>IF(G247="","",($C247*'VACSICK EST'!C$30))</f>
        <v>10.041259579744965</v>
      </c>
      <c r="I247" s="43">
        <f>IF(H247="","",($C247*'VACSICK EST'!D$30))</f>
        <v>8.6509257190792503</v>
      </c>
      <c r="J247" s="43">
        <f>IF(I247="","",($C247*'VACSICK EST'!E$30))</f>
        <v>7.973265615953097</v>
      </c>
      <c r="K247" s="43">
        <f>IF(J247="","",($C247*'VACSICK EST'!F$30))</f>
        <v>7.0625458756377002</v>
      </c>
      <c r="L247" s="43">
        <f>IF(K247="","",($C247*'VACSICK EST'!G$30))</f>
        <v>5.8563984262091795</v>
      </c>
      <c r="M247" s="43">
        <f>IF(L247="","",($C247*'VACSICK EST'!H$30))</f>
        <v>5.4358698476814844</v>
      </c>
      <c r="N247" s="43">
        <f>IF(M247="","",($C247*'VACSICK EST'!I$30))</f>
        <v>5.8290440086987054</v>
      </c>
      <c r="O247" s="43">
        <f>IF(N247="","",($C247*'VACSICK EST'!J$30))</f>
        <v>6.264891061032265</v>
      </c>
      <c r="P247" s="43">
        <f>IF(O247="","",($C247*'VACSICK EST'!K$30))</f>
        <v>5.7801707827466577</v>
      </c>
      <c r="Q247" s="43">
        <f>IF(P247="","",($C247*'VACSICK EST'!L$30))</f>
        <v>5.7119671017538742</v>
      </c>
      <c r="R247" s="43">
        <f>IF(Q247="","",($C247*'VACSICK EST'!M$30))</f>
        <v>5.3246285498055554</v>
      </c>
      <c r="S247" s="43">
        <f>IF(R247="","",($C247*'VACSICK EST'!N$30))</f>
        <v>6.0690334316572674</v>
      </c>
    </row>
    <row r="248" spans="1:19" x14ac:dyDescent="0.25">
      <c r="A248" s="2" t="s">
        <v>85</v>
      </c>
      <c r="B248" s="9" t="s">
        <v>93</v>
      </c>
      <c r="C248" s="4">
        <v>2</v>
      </c>
      <c r="E248" s="11" t="str">
        <f t="shared" ref="E248" si="1685">IF(B248="","",(IF($B248&lt;&gt;0,"Exempt - Headcount")))</f>
        <v>Exempt - Headcount</v>
      </c>
      <c r="F248" s="40">
        <f t="shared" ca="1" si="1389"/>
        <v>2018</v>
      </c>
      <c r="G248" s="40" t="str">
        <f t="shared" si="1390"/>
        <v>005580</v>
      </c>
      <c r="H248" s="41">
        <f t="shared" ref="H248" si="1686">IF(G248="","",(IF($C248=0,0,$C248)))</f>
        <v>2</v>
      </c>
      <c r="I248" s="41">
        <f t="shared" ref="I248" si="1687">IF(H248="","",(IF($C248=0,0,$C248)))</f>
        <v>2</v>
      </c>
      <c r="J248" s="41">
        <f t="shared" ref="J248" si="1688">IF(I248="","",(IF($C248=0,0,$C248)))</f>
        <v>2</v>
      </c>
      <c r="K248" s="41">
        <f t="shared" ref="K248" si="1689">IF(J248="","",(IF($C248=0,0,$C248)))</f>
        <v>2</v>
      </c>
      <c r="L248" s="41">
        <f t="shared" ref="L248" si="1690">IF(K248="","",(IF($C248=0,0,$C248)))</f>
        <v>2</v>
      </c>
      <c r="M248" s="41">
        <f t="shared" ref="M248" si="1691">IF(L248="","",(IF($C248=0,0,$C248)))</f>
        <v>2</v>
      </c>
      <c r="N248" s="41">
        <f t="shared" ref="N248" si="1692">IF(M248="","",(IF($C248=0,0,$C248)))</f>
        <v>2</v>
      </c>
      <c r="O248" s="41">
        <f t="shared" ref="O248" si="1693">IF(N248="","",(IF($C248=0,0,$C248)))</f>
        <v>2</v>
      </c>
      <c r="P248" s="41">
        <f t="shared" ref="P248" si="1694">IF(O248="","",(IF($C248=0,0,$C248)))</f>
        <v>2</v>
      </c>
      <c r="Q248" s="41">
        <f t="shared" ref="Q248" si="1695">IF(P248="","",(IF($C248=0,0,$C248)))</f>
        <v>2</v>
      </c>
      <c r="R248" s="41">
        <f t="shared" ref="R248" si="1696">IF(Q248="","",(IF($C248=0,0,$C248)))</f>
        <v>2</v>
      </c>
      <c r="S248" s="41">
        <f t="shared" ref="S248" si="1697">IF(R248="","",(IF($C248=0,0,$C248)))</f>
        <v>2</v>
      </c>
    </row>
    <row r="249" spans="1:19" x14ac:dyDescent="0.25">
      <c r="A249" s="2" t="s">
        <v>85</v>
      </c>
      <c r="B249" s="6" t="s">
        <v>92</v>
      </c>
      <c r="C249" s="4">
        <v>37.759615500000002</v>
      </c>
      <c r="E249" s="10" t="str">
        <f t="shared" ref="E249" si="1698">IF(B249="","",(IF($B249&lt;&gt;0,"Exempt - Avg Hourly Rate")))</f>
        <v>Exempt - Avg Hourly Rate</v>
      </c>
      <c r="F249" s="40">
        <f t="shared" ca="1" si="1389"/>
        <v>2018</v>
      </c>
      <c r="G249" s="40" t="str">
        <f t="shared" si="1390"/>
        <v>005580</v>
      </c>
      <c r="H249" s="42">
        <f t="shared" ref="H249" si="1699">IF(G249="","",(IF(C249=0,0,C249)*$G$4*$H$4*$I$4*$J$4))</f>
        <v>40.059176083950007</v>
      </c>
      <c r="I249" s="42">
        <f t="shared" ref="I249" si="1700">IF(H249="","",(+H249))</f>
        <v>40.059176083950007</v>
      </c>
      <c r="J249" s="42">
        <f t="shared" ref="J249" si="1701">IF(I249="","",(+I249*$J$6))</f>
        <v>41.260951366468511</v>
      </c>
      <c r="K249" s="42">
        <f t="shared" ref="K249" si="1702">IF(J249="","",+J249)</f>
        <v>41.260951366468511</v>
      </c>
      <c r="L249" s="42">
        <f t="shared" ref="L249" si="1703">IF(K249="","",+K249)</f>
        <v>41.260951366468511</v>
      </c>
      <c r="M249" s="42">
        <f t="shared" ref="M249" si="1704">IF(L249="","",+L249)</f>
        <v>41.260951366468511</v>
      </c>
      <c r="N249" s="42">
        <f t="shared" ref="N249" si="1705">IF(M249="","",+M249)</f>
        <v>41.260951366468511</v>
      </c>
      <c r="O249" s="42">
        <f t="shared" ref="O249" si="1706">IF(N249="","",+N249)</f>
        <v>41.260951366468511</v>
      </c>
      <c r="P249" s="42">
        <f t="shared" ref="P249" si="1707">IF(O249="","",+O249)</f>
        <v>41.260951366468511</v>
      </c>
      <c r="Q249" s="42">
        <f t="shared" ref="Q249" si="1708">IF(P249="","",+P249)</f>
        <v>41.260951366468511</v>
      </c>
      <c r="R249" s="42">
        <f t="shared" ref="R249" si="1709">IF(Q249="","",+Q249)</f>
        <v>41.260951366468511</v>
      </c>
      <c r="S249" s="42">
        <f t="shared" ref="S249" si="1710">IF(R249="","",+R249)</f>
        <v>41.260951366468511</v>
      </c>
    </row>
    <row r="250" spans="1:19" x14ac:dyDescent="0.25">
      <c r="A250" s="2" t="s">
        <v>85</v>
      </c>
      <c r="B250" s="9" t="s">
        <v>139</v>
      </c>
      <c r="C250" s="4">
        <v>280</v>
      </c>
      <c r="E250" s="10" t="str">
        <f t="shared" ref="E250" si="1711">IF(B250="","",(IF($B250&lt;&gt;0,"Exempt - Vacation Hours")))</f>
        <v>Exempt - Vacation Hours</v>
      </c>
      <c r="F250" s="40">
        <f t="shared" ca="1" si="1389"/>
        <v>2018</v>
      </c>
      <c r="G250" s="40" t="str">
        <f t="shared" si="1390"/>
        <v>005580</v>
      </c>
      <c r="H250" s="43">
        <f>IF(G250="","",($C250*'VACSICK EST'!C$50))</f>
        <v>11.849189204758202</v>
      </c>
      <c r="I250" s="43">
        <f>IF(H250="","",($C250*'VACSICK EST'!D$50))</f>
        <v>12.626861372735391</v>
      </c>
      <c r="J250" s="43">
        <f>IF(I250="","",($C250*'VACSICK EST'!E$50))</f>
        <v>13.404533540712578</v>
      </c>
      <c r="K250" s="43">
        <f>IF(J250="","",($C250*'VACSICK EST'!F$50))</f>
        <v>19.488118897433679</v>
      </c>
      <c r="L250" s="43">
        <f>IF(K250="","",($C250*'VACSICK EST'!G$50))</f>
        <v>24.3440191249748</v>
      </c>
      <c r="M250" s="43">
        <f>IF(L250="","",($C250*'VACSICK EST'!H$50))</f>
        <v>27.50125291627063</v>
      </c>
      <c r="N250" s="43">
        <f>IF(M250="","",($C250*'VACSICK EST'!I$50))</f>
        <v>31.828105648204154</v>
      </c>
      <c r="O250" s="43">
        <f>IF(N250="","",($C250*'VACSICK EST'!J$50))</f>
        <v>21.547164376854173</v>
      </c>
      <c r="P250" s="43">
        <f>IF(O250="","",($C250*'VACSICK EST'!K$50))</f>
        <v>19.185345200034561</v>
      </c>
      <c r="Q250" s="43">
        <f>IF(P250="","",($C250*'VACSICK EST'!L$50))</f>
        <v>25.322849160402086</v>
      </c>
      <c r="R250" s="43">
        <f>IF(Q250="","",($C250*'VACSICK EST'!M$50))</f>
        <v>24.278118609406953</v>
      </c>
      <c r="S250" s="43">
        <f>IF(R250="","",($C250*'VACSICK EST'!N$50))</f>
        <v>48.624441948212791</v>
      </c>
    </row>
    <row r="251" spans="1:19" x14ac:dyDescent="0.25">
      <c r="A251" s="2" t="s">
        <v>85</v>
      </c>
      <c r="B251" s="9" t="s">
        <v>95</v>
      </c>
      <c r="C251" s="4">
        <v>80</v>
      </c>
      <c r="E251" s="10" t="str">
        <f t="shared" ref="E251" si="1712">IF(B251="","",(IF($B251&lt;&gt;0,"Exempt - Sick Time Hours")))</f>
        <v>Exempt - Sick Time Hours</v>
      </c>
      <c r="F251" s="40">
        <f t="shared" ca="1" si="1389"/>
        <v>2018</v>
      </c>
      <c r="G251" s="40" t="str">
        <f t="shared" si="1390"/>
        <v>005580</v>
      </c>
      <c r="H251" s="43">
        <f>IF(G251="","",($C251*'VACSICK EST'!C$30))</f>
        <v>10.041259579744965</v>
      </c>
      <c r="I251" s="43">
        <f>IF(H251="","",($C251*'VACSICK EST'!D$30))</f>
        <v>8.6509257190792503</v>
      </c>
      <c r="J251" s="43">
        <f>IF(I251="","",($C251*'VACSICK EST'!E$30))</f>
        <v>7.973265615953097</v>
      </c>
      <c r="K251" s="43">
        <f>IF(J251="","",($C251*'VACSICK EST'!F$30))</f>
        <v>7.0625458756377002</v>
      </c>
      <c r="L251" s="43">
        <f>IF(K251="","",($C251*'VACSICK EST'!G$30))</f>
        <v>5.8563984262091795</v>
      </c>
      <c r="M251" s="43">
        <f>IF(L251="","",($C251*'VACSICK EST'!H$30))</f>
        <v>5.4358698476814844</v>
      </c>
      <c r="N251" s="43">
        <f>IF(M251="","",($C251*'VACSICK EST'!I$30))</f>
        <v>5.8290440086987054</v>
      </c>
      <c r="O251" s="43">
        <f>IF(N251="","",($C251*'VACSICK EST'!J$30))</f>
        <v>6.264891061032265</v>
      </c>
      <c r="P251" s="43">
        <f>IF(O251="","",($C251*'VACSICK EST'!K$30))</f>
        <v>5.7801707827466577</v>
      </c>
      <c r="Q251" s="43">
        <f>IF(P251="","",($C251*'VACSICK EST'!L$30))</f>
        <v>5.7119671017538742</v>
      </c>
      <c r="R251" s="43">
        <f>IF(Q251="","",($C251*'VACSICK EST'!M$30))</f>
        <v>5.3246285498055554</v>
      </c>
      <c r="S251" s="43">
        <f>IF(R251="","",($C251*'VACSICK EST'!N$30))</f>
        <v>6.0690334316572674</v>
      </c>
    </row>
    <row r="252" spans="1:19" x14ac:dyDescent="0.25">
      <c r="A252" s="49" t="s">
        <v>97</v>
      </c>
      <c r="B252" s="49"/>
      <c r="C252" s="50">
        <v>268</v>
      </c>
      <c r="E252" s="11" t="str">
        <f t="shared" ref="E252" si="1713">IF(B252="","",(IF($B252&lt;&gt;0,"Exempt - Headcount")))</f>
        <v/>
      </c>
      <c r="F252" s="40" t="str">
        <f t="shared" si="1389"/>
        <v/>
      </c>
      <c r="G252" s="40" t="str">
        <f t="shared" si="1390"/>
        <v/>
      </c>
      <c r="H252" s="41" t="str">
        <f t="shared" ref="H252" si="1714">IF(G252="","",(IF($C252=0,0,$C252)))</f>
        <v/>
      </c>
      <c r="I252" s="41" t="str">
        <f t="shared" ref="I252" si="1715">IF(H252="","",(IF($C252=0,0,$C252)))</f>
        <v/>
      </c>
      <c r="J252" s="41" t="str">
        <f t="shared" ref="J252" si="1716">IF(I252="","",(IF($C252=0,0,$C252)))</f>
        <v/>
      </c>
      <c r="K252" s="41" t="str">
        <f t="shared" ref="K252" si="1717">IF(J252="","",(IF($C252=0,0,$C252)))</f>
        <v/>
      </c>
      <c r="L252" s="41" t="str">
        <f t="shared" ref="L252" si="1718">IF(K252="","",(IF($C252=0,0,$C252)))</f>
        <v/>
      </c>
      <c r="M252" s="41" t="str">
        <f t="shared" ref="M252" si="1719">IF(L252="","",(IF($C252=0,0,$C252)))</f>
        <v/>
      </c>
      <c r="N252" s="41" t="str">
        <f t="shared" ref="N252" si="1720">IF(M252="","",(IF($C252=0,0,$C252)))</f>
        <v/>
      </c>
      <c r="O252" s="41" t="str">
        <f t="shared" ref="O252" si="1721">IF(N252="","",(IF($C252=0,0,$C252)))</f>
        <v/>
      </c>
      <c r="P252" s="41" t="str">
        <f t="shared" ref="P252" si="1722">IF(O252="","",(IF($C252=0,0,$C252)))</f>
        <v/>
      </c>
      <c r="Q252" s="41" t="str">
        <f t="shared" ref="Q252" si="1723">IF(P252="","",(IF($C252=0,0,$C252)))</f>
        <v/>
      </c>
      <c r="R252" s="41" t="str">
        <f t="shared" ref="R252" si="1724">IF(Q252="","",(IF($C252=0,0,$C252)))</f>
        <v/>
      </c>
      <c r="S252" s="41" t="str">
        <f t="shared" ref="S252" si="1725">IF(R252="","",(IF($C252=0,0,$C252)))</f>
        <v/>
      </c>
    </row>
    <row r="253" spans="1:19" x14ac:dyDescent="0.25">
      <c r="A253" s="51" t="s">
        <v>96</v>
      </c>
      <c r="B253" s="51"/>
      <c r="C253" s="52">
        <v>46.949768570895507</v>
      </c>
      <c r="E253" s="10" t="str">
        <f t="shared" ref="E253" si="1726">IF(B253="","",(IF($B253&lt;&gt;0,"Exempt - Avg Hourly Rate")))</f>
        <v/>
      </c>
      <c r="F253" s="40" t="str">
        <f t="shared" si="1389"/>
        <v/>
      </c>
      <c r="G253" s="40" t="str">
        <f t="shared" si="1390"/>
        <v/>
      </c>
      <c r="H253" s="42" t="str">
        <f t="shared" ref="H253" si="1727">IF(G253="","",(IF(C253=0,0,C253)*$G$4*$H$4*$I$4*$J$4))</f>
        <v/>
      </c>
      <c r="I253" s="42" t="str">
        <f t="shared" ref="I253" si="1728">IF(H253="","",(+H253))</f>
        <v/>
      </c>
      <c r="J253" s="42" t="str">
        <f t="shared" ref="J253" si="1729">IF(I253="","",(+I253*$J$6))</f>
        <v/>
      </c>
      <c r="K253" s="42" t="str">
        <f t="shared" ref="K253" si="1730">IF(J253="","",+J253)</f>
        <v/>
      </c>
      <c r="L253" s="42" t="str">
        <f t="shared" ref="L253" si="1731">IF(K253="","",+K253)</f>
        <v/>
      </c>
      <c r="M253" s="42" t="str">
        <f t="shared" ref="M253" si="1732">IF(L253="","",+L253)</f>
        <v/>
      </c>
      <c r="N253" s="42" t="str">
        <f t="shared" ref="N253" si="1733">IF(M253="","",+M253)</f>
        <v/>
      </c>
      <c r="O253" s="42" t="str">
        <f t="shared" ref="O253" si="1734">IF(N253="","",+N253)</f>
        <v/>
      </c>
      <c r="P253" s="42" t="str">
        <f t="shared" ref="P253" si="1735">IF(O253="","",+O253)</f>
        <v/>
      </c>
      <c r="Q253" s="42" t="str">
        <f t="shared" ref="Q253" si="1736">IF(P253="","",+P253)</f>
        <v/>
      </c>
      <c r="R253" s="42" t="str">
        <f t="shared" ref="R253" si="1737">IF(Q253="","",+Q253)</f>
        <v/>
      </c>
      <c r="S253" s="42" t="str">
        <f t="shared" ref="S253" si="1738">IF(R253="","",+R253)</f>
        <v/>
      </c>
    </row>
    <row r="254" spans="1:19" x14ac:dyDescent="0.25">
      <c r="A254" s="51" t="s">
        <v>140</v>
      </c>
      <c r="B254" s="51"/>
      <c r="C254" s="52">
        <v>45400</v>
      </c>
      <c r="E254" s="10" t="str">
        <f t="shared" ref="E254" si="1739">IF(B254="","",(IF($B254&lt;&gt;0,"Exempt - Vacation Hours")))</f>
        <v/>
      </c>
      <c r="F254" s="40" t="str">
        <f t="shared" si="1389"/>
        <v/>
      </c>
      <c r="G254" s="40" t="str">
        <f t="shared" si="1390"/>
        <v/>
      </c>
      <c r="H254" s="43" t="str">
        <f>IF(G254="","",($C254*'VACSICK EST'!C$50))</f>
        <v/>
      </c>
      <c r="I254" s="43" t="str">
        <f>IF(H254="","",($C254*'VACSICK EST'!D$50))</f>
        <v/>
      </c>
      <c r="J254" s="43" t="str">
        <f>IF(I254="","",($C254*'VACSICK EST'!E$50))</f>
        <v/>
      </c>
      <c r="K254" s="43" t="str">
        <f>IF(J254="","",($C254*'VACSICK EST'!F$50))</f>
        <v/>
      </c>
      <c r="L254" s="43" t="str">
        <f>IF(K254="","",($C254*'VACSICK EST'!G$50))</f>
        <v/>
      </c>
      <c r="M254" s="43" t="str">
        <f>IF(L254="","",($C254*'VACSICK EST'!H$50))</f>
        <v/>
      </c>
      <c r="N254" s="43" t="str">
        <f>IF(M254="","",($C254*'VACSICK EST'!I$50))</f>
        <v/>
      </c>
      <c r="O254" s="43" t="str">
        <f>IF(N254="","",($C254*'VACSICK EST'!J$50))</f>
        <v/>
      </c>
      <c r="P254" s="43" t="str">
        <f>IF(O254="","",($C254*'VACSICK EST'!K$50))</f>
        <v/>
      </c>
      <c r="Q254" s="43" t="str">
        <f>IF(P254="","",($C254*'VACSICK EST'!L$50))</f>
        <v/>
      </c>
      <c r="R254" s="43" t="str">
        <f>IF(Q254="","",($C254*'VACSICK EST'!M$50))</f>
        <v/>
      </c>
      <c r="S254" s="43" t="str">
        <f>IF(R254="","",($C254*'VACSICK EST'!N$50))</f>
        <v/>
      </c>
    </row>
    <row r="255" spans="1:19" x14ac:dyDescent="0.25">
      <c r="A255" s="51" t="s">
        <v>99</v>
      </c>
      <c r="B255" s="51"/>
      <c r="C255" s="52">
        <v>10720</v>
      </c>
      <c r="E255" s="10" t="str">
        <f t="shared" ref="E255" si="1740">IF(B255="","",(IF($B255&lt;&gt;0,"Exempt - Sick Time Hours")))</f>
        <v/>
      </c>
      <c r="F255" s="40" t="str">
        <f t="shared" si="1389"/>
        <v/>
      </c>
      <c r="G255" s="40" t="str">
        <f t="shared" si="1390"/>
        <v/>
      </c>
      <c r="H255" s="43" t="str">
        <f>IF(G255="","",($C255*'VACSICK EST'!C$30))</f>
        <v/>
      </c>
      <c r="I255" s="43" t="str">
        <f>IF(H255="","",($C255*'VACSICK EST'!D$30))</f>
        <v/>
      </c>
      <c r="J255" s="43" t="str">
        <f>IF(I255="","",($C255*'VACSICK EST'!E$30))</f>
        <v/>
      </c>
      <c r="K255" s="43" t="str">
        <f>IF(J255="","",($C255*'VACSICK EST'!F$30))</f>
        <v/>
      </c>
      <c r="L255" s="43" t="str">
        <f>IF(K255="","",($C255*'VACSICK EST'!G$30))</f>
        <v/>
      </c>
      <c r="M255" s="43" t="str">
        <f>IF(L255="","",($C255*'VACSICK EST'!H$30))</f>
        <v/>
      </c>
      <c r="N255" s="43" t="str">
        <f>IF(M255="","",($C255*'VACSICK EST'!I$30))</f>
        <v/>
      </c>
      <c r="O255" s="43" t="str">
        <f>IF(N255="","",($C255*'VACSICK EST'!J$30))</f>
        <v/>
      </c>
      <c r="P255" s="43" t="str">
        <f>IF(O255="","",($C255*'VACSICK EST'!K$30))</f>
        <v/>
      </c>
      <c r="Q255" s="43" t="str">
        <f>IF(P255="","",($C255*'VACSICK EST'!L$30))</f>
        <v/>
      </c>
      <c r="R255" s="43" t="str">
        <f>IF(Q255="","",($C255*'VACSICK EST'!M$30))</f>
        <v/>
      </c>
      <c r="S255" s="43" t="str">
        <f>IF(R255="","",($C255*'VACSICK EST'!N$30))</f>
        <v/>
      </c>
    </row>
  </sheetData>
  <autoFilter ref="E7:S255"/>
  <mergeCells count="5">
    <mergeCell ref="F3:F4"/>
    <mergeCell ref="Q3:S3"/>
    <mergeCell ref="A1:C1"/>
    <mergeCell ref="H1:S1"/>
    <mergeCell ref="P4:S4"/>
  </mergeCells>
  <pageMargins left="0.5" right="0.5" top="1" bottom="1.25" header="0.5" footer="0.5"/>
  <pageSetup scale="57" fitToHeight="0" orientation="landscape" r:id="rId1"/>
  <headerFooter scaleWithDoc="0">
    <oddFooter>&amp;R&amp;"Times New Roman,Bold"&amp;12Attachment 1 to Response to LGE PSC-2 Question No. 90(b)
Page &amp;P of &amp;N
K.Blake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S255"/>
  <sheetViews>
    <sheetView zoomScale="85" zoomScaleNormal="85" workbookViewId="0">
      <selection activeCell="B1" sqref="B1"/>
    </sheetView>
  </sheetViews>
  <sheetFormatPr defaultRowHeight="15" x14ac:dyDescent="0.25"/>
  <cols>
    <col min="1" max="1" width="24.85546875" style="2" bestFit="1" customWidth="1"/>
    <col min="2" max="2" width="19.85546875" style="2" customWidth="1"/>
    <col min="3" max="3" width="7.5703125" style="2" customWidth="1"/>
    <col min="4" max="4" width="14.42578125" style="2" bestFit="1" customWidth="1"/>
    <col min="5" max="5" width="23.7109375" style="2" bestFit="1" customWidth="1"/>
    <col min="6" max="6" width="10.5703125" style="2" customWidth="1"/>
    <col min="7" max="7" width="15.5703125" style="2" bestFit="1" customWidth="1"/>
    <col min="8" max="19" width="8.7109375" style="2" customWidth="1"/>
    <col min="20" max="16384" width="9.140625" style="2"/>
  </cols>
  <sheetData>
    <row r="1" spans="1:19" x14ac:dyDescent="0.25">
      <c r="A1" s="62" t="s">
        <v>173</v>
      </c>
      <c r="B1" s="62"/>
      <c r="C1" s="62"/>
      <c r="H1" s="63" t="s">
        <v>174</v>
      </c>
      <c r="I1" s="64"/>
      <c r="J1" s="64"/>
      <c r="K1" s="64"/>
      <c r="L1" s="64"/>
      <c r="M1" s="64"/>
      <c r="N1" s="64"/>
      <c r="O1" s="64"/>
      <c r="P1" s="64"/>
      <c r="Q1" s="64"/>
      <c r="R1" s="64"/>
      <c r="S1" s="65"/>
    </row>
    <row r="2" spans="1:19" ht="15.75" thickBot="1" x14ac:dyDescent="0.3"/>
    <row r="3" spans="1:19" x14ac:dyDescent="0.25">
      <c r="A3" s="46" t="s">
        <v>87</v>
      </c>
      <c r="B3" s="46" t="s">
        <v>10</v>
      </c>
      <c r="D3" s="16" t="s">
        <v>102</v>
      </c>
      <c r="E3" s="16" t="s">
        <v>138</v>
      </c>
      <c r="F3" s="60" t="s">
        <v>126</v>
      </c>
      <c r="G3" s="5" t="s">
        <v>105</v>
      </c>
      <c r="H3" s="5" t="s">
        <v>106</v>
      </c>
      <c r="I3" s="5" t="s">
        <v>107</v>
      </c>
      <c r="J3" s="5" t="s">
        <v>108</v>
      </c>
      <c r="Q3" s="59" t="s">
        <v>136</v>
      </c>
      <c r="R3" s="59"/>
      <c r="S3" s="59"/>
    </row>
    <row r="4" spans="1:19" x14ac:dyDescent="0.25">
      <c r="A4" s="46" t="s">
        <v>0</v>
      </c>
      <c r="B4" s="46" t="s">
        <v>4</v>
      </c>
      <c r="C4" s="15" t="s">
        <v>137</v>
      </c>
      <c r="D4" s="17">
        <v>0</v>
      </c>
      <c r="E4" s="18">
        <v>4</v>
      </c>
      <c r="F4" s="61"/>
      <c r="G4" s="14">
        <v>1.03</v>
      </c>
      <c r="H4" s="14">
        <v>1.03</v>
      </c>
      <c r="I4" s="14">
        <v>1.03</v>
      </c>
      <c r="J4" s="14">
        <v>1</v>
      </c>
      <c r="P4" s="66" t="s">
        <v>175</v>
      </c>
      <c r="Q4" s="67"/>
      <c r="R4" s="67"/>
      <c r="S4" s="68"/>
    </row>
    <row r="5" spans="1:19" ht="15.75" thickBot="1" x14ac:dyDescent="0.3">
      <c r="A5" s="47" t="s">
        <v>1</v>
      </c>
      <c r="B5" s="47" t="s">
        <v>5</v>
      </c>
      <c r="D5" s="19">
        <f ca="1">YEAR(TODAY())</f>
        <v>2015</v>
      </c>
      <c r="E5" s="8">
        <f ca="1">D5+E4</f>
        <v>2019</v>
      </c>
    </row>
    <row r="6" spans="1:19" x14ac:dyDescent="0.25">
      <c r="J6" s="7">
        <v>1.03</v>
      </c>
      <c r="K6" s="2" t="s">
        <v>166</v>
      </c>
    </row>
    <row r="7" spans="1:19" x14ac:dyDescent="0.25">
      <c r="A7" s="48"/>
      <c r="B7" s="48"/>
      <c r="C7" s="48" t="s">
        <v>103</v>
      </c>
      <c r="E7" s="3" t="s">
        <v>100</v>
      </c>
      <c r="F7" s="3" t="s">
        <v>101</v>
      </c>
      <c r="G7" s="3" t="s">
        <v>104</v>
      </c>
      <c r="H7" s="3" t="s">
        <v>109</v>
      </c>
      <c r="I7" s="3" t="s">
        <v>110</v>
      </c>
      <c r="J7" s="3" t="s">
        <v>111</v>
      </c>
      <c r="K7" s="3" t="s">
        <v>112</v>
      </c>
      <c r="L7" s="3" t="s">
        <v>113</v>
      </c>
      <c r="M7" s="3" t="s">
        <v>114</v>
      </c>
      <c r="N7" s="3" t="s">
        <v>115</v>
      </c>
      <c r="O7" s="3" t="s">
        <v>116</v>
      </c>
      <c r="P7" s="3" t="s">
        <v>117</v>
      </c>
      <c r="Q7" s="3" t="s">
        <v>118</v>
      </c>
      <c r="R7" s="3" t="s">
        <v>119</v>
      </c>
      <c r="S7" s="3" t="s">
        <v>120</v>
      </c>
    </row>
    <row r="8" spans="1:19" x14ac:dyDescent="0.25">
      <c r="A8" s="2" t="s">
        <v>9</v>
      </c>
      <c r="B8" s="9" t="s">
        <v>93</v>
      </c>
      <c r="C8" s="4">
        <v>1</v>
      </c>
      <c r="E8" s="11" t="str">
        <f>IF(B8="","",(IF($B8&lt;&gt;0,"Exempt - Headcount")))</f>
        <v>Exempt - Headcount</v>
      </c>
      <c r="F8" s="40">
        <f ca="1">IF(E8="","",$E$5)</f>
        <v>2019</v>
      </c>
      <c r="G8" s="40" t="str">
        <f>IF(E8="","",A8)</f>
        <v>001295</v>
      </c>
      <c r="H8" s="41">
        <f>IF(G8="","",(IF($C8=0,0,$C8)))</f>
        <v>1</v>
      </c>
      <c r="I8" s="41">
        <f t="shared" ref="I8" si="0">IF(H8="","",(IF($C8=0,0,$C8)))</f>
        <v>1</v>
      </c>
      <c r="J8" s="41">
        <f t="shared" ref="J8" si="1">IF(I8="","",(IF($C8=0,0,$C8)))</f>
        <v>1</v>
      </c>
      <c r="K8" s="41">
        <f t="shared" ref="K8" si="2">IF(J8="","",(IF($C8=0,0,$C8)))</f>
        <v>1</v>
      </c>
      <c r="L8" s="41">
        <f t="shared" ref="L8" si="3">IF(K8="","",(IF($C8=0,0,$C8)))</f>
        <v>1</v>
      </c>
      <c r="M8" s="41">
        <f t="shared" ref="M8" si="4">IF(L8="","",(IF($C8=0,0,$C8)))</f>
        <v>1</v>
      </c>
      <c r="N8" s="41">
        <f t="shared" ref="N8" si="5">IF(M8="","",(IF($C8=0,0,$C8)))</f>
        <v>1</v>
      </c>
      <c r="O8" s="41">
        <f t="shared" ref="O8" si="6">IF(N8="","",(IF($C8=0,0,$C8)))</f>
        <v>1</v>
      </c>
      <c r="P8" s="41">
        <f t="shared" ref="P8" si="7">IF(O8="","",(IF($C8=0,0,$C8)))</f>
        <v>1</v>
      </c>
      <c r="Q8" s="41">
        <f t="shared" ref="Q8" si="8">IF(P8="","",(IF($C8=0,0,$C8)))</f>
        <v>1</v>
      </c>
      <c r="R8" s="41">
        <f t="shared" ref="R8" si="9">IF(Q8="","",(IF($C8=0,0,$C8)))</f>
        <v>1</v>
      </c>
      <c r="S8" s="41">
        <f t="shared" ref="S8" si="10">IF(R8="","",(IF($C8=0,0,$C8)))</f>
        <v>1</v>
      </c>
    </row>
    <row r="9" spans="1:19" x14ac:dyDescent="0.25">
      <c r="A9" s="2" t="s">
        <v>9</v>
      </c>
      <c r="B9" s="6" t="s">
        <v>92</v>
      </c>
      <c r="C9" s="4">
        <v>44.9375</v>
      </c>
      <c r="E9" s="10" t="str">
        <f>IF(B9="","",(IF($B9&lt;&gt;0,"Exempt - Avg Hourly Rate")))</f>
        <v>Exempt - Avg Hourly Rate</v>
      </c>
      <c r="F9" s="40">
        <f t="shared" ref="F9:F12" ca="1" si="11">IF(E9="","",$E$5)</f>
        <v>2019</v>
      </c>
      <c r="G9" s="40" t="str">
        <f t="shared" ref="G9:G12" si="12">IF(E9="","",A9)</f>
        <v>001295</v>
      </c>
      <c r="H9" s="42">
        <f t="shared" ref="H9" si="13">IF(G9="","",(IF(C9=0,0,C9)*$G$4*$H$4*$I$4*$J$4))</f>
        <v>49.104419562500006</v>
      </c>
      <c r="I9" s="42">
        <f t="shared" ref="I9" si="14">IF(H9="","",(+H9))</f>
        <v>49.104419562500006</v>
      </c>
      <c r="J9" s="42">
        <f t="shared" ref="J9" si="15">IF(I9="","",(+I9*$J$6))</f>
        <v>50.577552149375009</v>
      </c>
      <c r="K9" s="42">
        <f t="shared" ref="K9" si="16">IF(J9="","",+J9)</f>
        <v>50.577552149375009</v>
      </c>
      <c r="L9" s="42">
        <f t="shared" ref="L9" si="17">IF(K9="","",+K9)</f>
        <v>50.577552149375009</v>
      </c>
      <c r="M9" s="42">
        <f t="shared" ref="M9" si="18">IF(L9="","",+L9)</f>
        <v>50.577552149375009</v>
      </c>
      <c r="N9" s="42">
        <f t="shared" ref="N9" si="19">IF(M9="","",+M9)</f>
        <v>50.577552149375009</v>
      </c>
      <c r="O9" s="42">
        <f t="shared" ref="O9" si="20">IF(N9="","",+N9)</f>
        <v>50.577552149375009</v>
      </c>
      <c r="P9" s="42">
        <f t="shared" ref="P9" si="21">IF(O9="","",+O9)</f>
        <v>50.577552149375009</v>
      </c>
      <c r="Q9" s="42">
        <f t="shared" ref="Q9" si="22">IF(P9="","",+P9)</f>
        <v>50.577552149375009</v>
      </c>
      <c r="R9" s="42">
        <f t="shared" ref="R9" si="23">IF(Q9="","",+Q9)</f>
        <v>50.577552149375009</v>
      </c>
      <c r="S9" s="42">
        <f t="shared" ref="S9" si="24">IF(R9="","",+R9)</f>
        <v>50.577552149375009</v>
      </c>
    </row>
    <row r="10" spans="1:19" x14ac:dyDescent="0.25">
      <c r="A10" s="2" t="s">
        <v>9</v>
      </c>
      <c r="B10" s="53" t="s">
        <v>141</v>
      </c>
      <c r="C10" s="4">
        <v>200</v>
      </c>
      <c r="D10" s="34"/>
      <c r="E10" s="10" t="str">
        <f>IF(B10="","",(IF($B10&lt;&gt;0,"Exempt - Vacation Hours")))</f>
        <v>Exempt - Vacation Hours</v>
      </c>
      <c r="F10" s="40">
        <f t="shared" ca="1" si="11"/>
        <v>2019</v>
      </c>
      <c r="G10" s="40" t="str">
        <f t="shared" si="12"/>
        <v>001295</v>
      </c>
      <c r="H10" s="43">
        <f>IF(G10="","",($C10*'VACSICK EST'!C$50))</f>
        <v>8.4637065748272864</v>
      </c>
      <c r="I10" s="43">
        <f>IF(H10="","",($C10*'VACSICK EST'!D$50))</f>
        <v>9.019186694810994</v>
      </c>
      <c r="J10" s="43">
        <f>IF(I10="","",($C10*'VACSICK EST'!E$50))</f>
        <v>9.5746668147946981</v>
      </c>
      <c r="K10" s="43">
        <f>IF(J10="","",($C10*'VACSICK EST'!F$50))</f>
        <v>13.920084926738344</v>
      </c>
      <c r="L10" s="43">
        <f>IF(K10="","",($C10*'VACSICK EST'!G$50))</f>
        <v>17.388585089267714</v>
      </c>
      <c r="M10" s="43">
        <f>IF(L10="","",($C10*'VACSICK EST'!H$50))</f>
        <v>19.643752083050451</v>
      </c>
      <c r="N10" s="43">
        <f>IF(M10="","",($C10*'VACSICK EST'!I$50))</f>
        <v>22.73436117728868</v>
      </c>
      <c r="O10" s="43">
        <f>IF(N10="","",($C10*'VACSICK EST'!J$50))</f>
        <v>15.390831697752979</v>
      </c>
      <c r="P10" s="43">
        <f>IF(O10="","",($C10*'VACSICK EST'!K$50))</f>
        <v>13.703818000024686</v>
      </c>
      <c r="Q10" s="43">
        <f>IF(P10="","",($C10*'VACSICK EST'!L$50))</f>
        <v>18.087749400287205</v>
      </c>
      <c r="R10" s="43">
        <f>IF(Q10="","",($C10*'VACSICK EST'!M$50))</f>
        <v>17.34151329243354</v>
      </c>
      <c r="S10" s="43">
        <f>IF(R10="","",($C10*'VACSICK EST'!N$50))</f>
        <v>34.731744248723423</v>
      </c>
    </row>
    <row r="11" spans="1:19" x14ac:dyDescent="0.25">
      <c r="A11" s="2" t="s">
        <v>9</v>
      </c>
      <c r="B11" s="9" t="s">
        <v>95</v>
      </c>
      <c r="C11" s="4">
        <v>40</v>
      </c>
      <c r="D11" s="6"/>
      <c r="E11" s="10" t="str">
        <f>IF(B11="","",(IF($B11&lt;&gt;0,"Exempt - Sick Time Hours")))</f>
        <v>Exempt - Sick Time Hours</v>
      </c>
      <c r="F11" s="40">
        <f t="shared" ca="1" si="11"/>
        <v>2019</v>
      </c>
      <c r="G11" s="40" t="str">
        <f t="shared" si="12"/>
        <v>001295</v>
      </c>
      <c r="H11" s="43">
        <f>IF(G11="","",($C11*'VACSICK EST'!C$30))</f>
        <v>5.0206297898724825</v>
      </c>
      <c r="I11" s="43">
        <f>IF(H11="","",($C11*'VACSICK EST'!D$30))</f>
        <v>4.3254628595396252</v>
      </c>
      <c r="J11" s="43">
        <f>IF(I11="","",($C11*'VACSICK EST'!E$30))</f>
        <v>3.9866328079765485</v>
      </c>
      <c r="K11" s="43">
        <f>IF(J11="","",($C11*'VACSICK EST'!F$30))</f>
        <v>3.5312729378188501</v>
      </c>
      <c r="L11" s="43">
        <f>IF(K11="","",($C11*'VACSICK EST'!G$30))</f>
        <v>2.9281992131045897</v>
      </c>
      <c r="M11" s="43">
        <f>IF(L11="","",($C11*'VACSICK EST'!H$30))</f>
        <v>2.7179349238407422</v>
      </c>
      <c r="N11" s="43">
        <f>IF(M11="","",($C11*'VACSICK EST'!I$30))</f>
        <v>2.9145220043493527</v>
      </c>
      <c r="O11" s="43">
        <f>IF(N11="","",($C11*'VACSICK EST'!J$30))</f>
        <v>3.1324455305161325</v>
      </c>
      <c r="P11" s="43">
        <f>IF(O11="","",($C11*'VACSICK EST'!K$30))</f>
        <v>2.8900853913733289</v>
      </c>
      <c r="Q11" s="43">
        <f>IF(P11="","",($C11*'VACSICK EST'!L$30))</f>
        <v>2.8559835508769371</v>
      </c>
      <c r="R11" s="43">
        <f>IF(Q11="","",($C11*'VACSICK EST'!M$30))</f>
        <v>2.6623142749027777</v>
      </c>
      <c r="S11" s="43">
        <f>IF(R11="","",($C11*'VACSICK EST'!N$30))</f>
        <v>3.0345167158286337</v>
      </c>
    </row>
    <row r="12" spans="1:19" x14ac:dyDescent="0.25">
      <c r="A12" s="2" t="s">
        <v>11</v>
      </c>
      <c r="B12" s="9" t="s">
        <v>93</v>
      </c>
      <c r="C12" s="4">
        <v>1</v>
      </c>
      <c r="E12" s="11" t="str">
        <f t="shared" ref="E12" si="25">IF(B12="","",(IF($B12&lt;&gt;0,"Exempt - Headcount")))</f>
        <v>Exempt - Headcount</v>
      </c>
      <c r="F12" s="40">
        <f t="shared" ca="1" si="11"/>
        <v>2019</v>
      </c>
      <c r="G12" s="40" t="str">
        <f t="shared" si="12"/>
        <v>001320</v>
      </c>
      <c r="H12" s="41">
        <f t="shared" ref="H12" si="26">IF(G12="","",(IF($C12=0,0,$C12)))</f>
        <v>1</v>
      </c>
      <c r="I12" s="41">
        <f t="shared" ref="I12" si="27">IF(H12="","",(IF($C12=0,0,$C12)))</f>
        <v>1</v>
      </c>
      <c r="J12" s="41">
        <f t="shared" ref="J12" si="28">IF(I12="","",(IF($C12=0,0,$C12)))</f>
        <v>1</v>
      </c>
      <c r="K12" s="41">
        <f t="shared" ref="K12" si="29">IF(J12="","",(IF($C12=0,0,$C12)))</f>
        <v>1</v>
      </c>
      <c r="L12" s="41">
        <f t="shared" ref="L12" si="30">IF(K12="","",(IF($C12=0,0,$C12)))</f>
        <v>1</v>
      </c>
      <c r="M12" s="41">
        <f t="shared" ref="M12" si="31">IF(L12="","",(IF($C12=0,0,$C12)))</f>
        <v>1</v>
      </c>
      <c r="N12" s="41">
        <f t="shared" ref="N12" si="32">IF(M12="","",(IF($C12=0,0,$C12)))</f>
        <v>1</v>
      </c>
      <c r="O12" s="41">
        <f t="shared" ref="O12" si="33">IF(N12="","",(IF($C12=0,0,$C12)))</f>
        <v>1</v>
      </c>
      <c r="P12" s="41">
        <f t="shared" ref="P12" si="34">IF(O12="","",(IF($C12=0,0,$C12)))</f>
        <v>1</v>
      </c>
      <c r="Q12" s="41">
        <f t="shared" ref="Q12" si="35">IF(P12="","",(IF($C12=0,0,$C12)))</f>
        <v>1</v>
      </c>
      <c r="R12" s="41">
        <f t="shared" ref="R12" si="36">IF(Q12="","",(IF($C12=0,0,$C12)))</f>
        <v>1</v>
      </c>
      <c r="S12" s="41">
        <f t="shared" ref="S12" si="37">IF(R12="","",(IF($C12=0,0,$C12)))</f>
        <v>1</v>
      </c>
    </row>
    <row r="13" spans="1:19" x14ac:dyDescent="0.25">
      <c r="A13" s="2" t="s">
        <v>11</v>
      </c>
      <c r="B13" s="6" t="s">
        <v>92</v>
      </c>
      <c r="C13" s="4">
        <v>33.711537999999997</v>
      </c>
      <c r="E13" s="10" t="str">
        <f t="shared" ref="E13" si="38">IF(B13="","",(IF($B13&lt;&gt;0,"Exempt - Avg Hourly Rate")))</f>
        <v>Exempt - Avg Hourly Rate</v>
      </c>
      <c r="F13" s="40">
        <f t="shared" ref="F13:F76" ca="1" si="39">IF(E13="","",$E$5)</f>
        <v>2019</v>
      </c>
      <c r="G13" s="40" t="str">
        <f t="shared" ref="G13:G76" si="40">IF(E13="","",A13)</f>
        <v>001320</v>
      </c>
      <c r="H13" s="42">
        <f t="shared" ref="H13" si="41">IF(G13="","",(IF(C13=0,0,C13)*$G$4*$H$4*$I$4*$J$4))</f>
        <v>36.837507784126004</v>
      </c>
      <c r="I13" s="42">
        <f t="shared" ref="I13" si="42">IF(H13="","",(+H13))</f>
        <v>36.837507784126004</v>
      </c>
      <c r="J13" s="42">
        <f t="shared" ref="J13" si="43">IF(I13="","",(+I13*$J$6))</f>
        <v>37.942633017649783</v>
      </c>
      <c r="K13" s="42">
        <f t="shared" ref="K13" si="44">IF(J13="","",+J13)</f>
        <v>37.942633017649783</v>
      </c>
      <c r="L13" s="42">
        <f t="shared" ref="L13" si="45">IF(K13="","",+K13)</f>
        <v>37.942633017649783</v>
      </c>
      <c r="M13" s="42">
        <f t="shared" ref="M13" si="46">IF(L13="","",+L13)</f>
        <v>37.942633017649783</v>
      </c>
      <c r="N13" s="42">
        <f t="shared" ref="N13" si="47">IF(M13="","",+M13)</f>
        <v>37.942633017649783</v>
      </c>
      <c r="O13" s="42">
        <f t="shared" ref="O13" si="48">IF(N13="","",+N13)</f>
        <v>37.942633017649783</v>
      </c>
      <c r="P13" s="42">
        <f t="shared" ref="P13" si="49">IF(O13="","",+O13)</f>
        <v>37.942633017649783</v>
      </c>
      <c r="Q13" s="42">
        <f t="shared" ref="Q13" si="50">IF(P13="","",+P13)</f>
        <v>37.942633017649783</v>
      </c>
      <c r="R13" s="42">
        <f t="shared" ref="R13" si="51">IF(Q13="","",+Q13)</f>
        <v>37.942633017649783</v>
      </c>
      <c r="S13" s="42">
        <f t="shared" ref="S13" si="52">IF(R13="","",+R13)</f>
        <v>37.942633017649783</v>
      </c>
    </row>
    <row r="14" spans="1:19" x14ac:dyDescent="0.25">
      <c r="A14" s="2" t="s">
        <v>11</v>
      </c>
      <c r="B14" s="9" t="s">
        <v>141</v>
      </c>
      <c r="C14" s="4">
        <v>200</v>
      </c>
      <c r="E14" s="10" t="str">
        <f t="shared" ref="E14" si="53">IF(B14="","",(IF($B14&lt;&gt;0,"Exempt - Vacation Hours")))</f>
        <v>Exempt - Vacation Hours</v>
      </c>
      <c r="F14" s="40">
        <f t="shared" ca="1" si="39"/>
        <v>2019</v>
      </c>
      <c r="G14" s="40" t="str">
        <f t="shared" si="40"/>
        <v>001320</v>
      </c>
      <c r="H14" s="43">
        <f>IF(G14="","",($C14*'VACSICK EST'!C$50))</f>
        <v>8.4637065748272864</v>
      </c>
      <c r="I14" s="43">
        <f>IF(H14="","",($C14*'VACSICK EST'!D$50))</f>
        <v>9.019186694810994</v>
      </c>
      <c r="J14" s="43">
        <f>IF(I14="","",($C14*'VACSICK EST'!E$50))</f>
        <v>9.5746668147946981</v>
      </c>
      <c r="K14" s="43">
        <f>IF(J14="","",($C14*'VACSICK EST'!F$50))</f>
        <v>13.920084926738344</v>
      </c>
      <c r="L14" s="43">
        <f>IF(K14="","",($C14*'VACSICK EST'!G$50))</f>
        <v>17.388585089267714</v>
      </c>
      <c r="M14" s="43">
        <f>IF(L14="","",($C14*'VACSICK EST'!H$50))</f>
        <v>19.643752083050451</v>
      </c>
      <c r="N14" s="43">
        <f>IF(M14="","",($C14*'VACSICK EST'!I$50))</f>
        <v>22.73436117728868</v>
      </c>
      <c r="O14" s="43">
        <f>IF(N14="","",($C14*'VACSICK EST'!J$50))</f>
        <v>15.390831697752979</v>
      </c>
      <c r="P14" s="43">
        <f>IF(O14="","",($C14*'VACSICK EST'!K$50))</f>
        <v>13.703818000024686</v>
      </c>
      <c r="Q14" s="43">
        <f>IF(P14="","",($C14*'VACSICK EST'!L$50))</f>
        <v>18.087749400287205</v>
      </c>
      <c r="R14" s="43">
        <f>IF(Q14="","",($C14*'VACSICK EST'!M$50))</f>
        <v>17.34151329243354</v>
      </c>
      <c r="S14" s="43">
        <f>IF(R14="","",($C14*'VACSICK EST'!N$50))</f>
        <v>34.731744248723423</v>
      </c>
    </row>
    <row r="15" spans="1:19" x14ac:dyDescent="0.25">
      <c r="A15" s="2" t="s">
        <v>11</v>
      </c>
      <c r="B15" s="9" t="s">
        <v>95</v>
      </c>
      <c r="C15" s="4">
        <v>40</v>
      </c>
      <c r="E15" s="10" t="str">
        <f t="shared" ref="E15" si="54">IF(B15="","",(IF($B15&lt;&gt;0,"Exempt - Sick Time Hours")))</f>
        <v>Exempt - Sick Time Hours</v>
      </c>
      <c r="F15" s="40">
        <f t="shared" ca="1" si="39"/>
        <v>2019</v>
      </c>
      <c r="G15" s="40" t="str">
        <f t="shared" si="40"/>
        <v>001320</v>
      </c>
      <c r="H15" s="43">
        <f>IF(G15="","",($C15*'VACSICK EST'!C$30))</f>
        <v>5.0206297898724825</v>
      </c>
      <c r="I15" s="43">
        <f>IF(H15="","",($C15*'VACSICK EST'!D$30))</f>
        <v>4.3254628595396252</v>
      </c>
      <c r="J15" s="43">
        <f>IF(I15="","",($C15*'VACSICK EST'!E$30))</f>
        <v>3.9866328079765485</v>
      </c>
      <c r="K15" s="43">
        <f>IF(J15="","",($C15*'VACSICK EST'!F$30))</f>
        <v>3.5312729378188501</v>
      </c>
      <c r="L15" s="43">
        <f>IF(K15="","",($C15*'VACSICK EST'!G$30))</f>
        <v>2.9281992131045897</v>
      </c>
      <c r="M15" s="43">
        <f>IF(L15="","",($C15*'VACSICK EST'!H$30))</f>
        <v>2.7179349238407422</v>
      </c>
      <c r="N15" s="43">
        <f>IF(M15="","",($C15*'VACSICK EST'!I$30))</f>
        <v>2.9145220043493527</v>
      </c>
      <c r="O15" s="43">
        <f>IF(N15="","",($C15*'VACSICK EST'!J$30))</f>
        <v>3.1324455305161325</v>
      </c>
      <c r="P15" s="43">
        <f>IF(O15="","",($C15*'VACSICK EST'!K$30))</f>
        <v>2.8900853913733289</v>
      </c>
      <c r="Q15" s="43">
        <f>IF(P15="","",($C15*'VACSICK EST'!L$30))</f>
        <v>2.8559835508769371</v>
      </c>
      <c r="R15" s="43">
        <f>IF(Q15="","",($C15*'VACSICK EST'!M$30))</f>
        <v>2.6623142749027777</v>
      </c>
      <c r="S15" s="43">
        <f>IF(R15="","",($C15*'VACSICK EST'!N$30))</f>
        <v>3.0345167158286337</v>
      </c>
    </row>
    <row r="16" spans="1:19" x14ac:dyDescent="0.25">
      <c r="A16" s="2" t="s">
        <v>12</v>
      </c>
      <c r="B16" s="9" t="s">
        <v>93</v>
      </c>
      <c r="C16" s="4">
        <v>1</v>
      </c>
      <c r="E16" s="11" t="str">
        <f t="shared" ref="E16" si="55">IF(B16="","",(IF($B16&lt;&gt;0,"Exempt - Headcount")))</f>
        <v>Exempt - Headcount</v>
      </c>
      <c r="F16" s="40">
        <f t="shared" ca="1" si="39"/>
        <v>2019</v>
      </c>
      <c r="G16" s="40" t="str">
        <f t="shared" si="40"/>
        <v>001345</v>
      </c>
      <c r="H16" s="41">
        <f t="shared" ref="H16" si="56">IF(G16="","",(IF($C16=0,0,$C16)))</f>
        <v>1</v>
      </c>
      <c r="I16" s="41">
        <f t="shared" ref="I16" si="57">IF(H16="","",(IF($C16=0,0,$C16)))</f>
        <v>1</v>
      </c>
      <c r="J16" s="41">
        <f t="shared" ref="J16" si="58">IF(I16="","",(IF($C16=0,0,$C16)))</f>
        <v>1</v>
      </c>
      <c r="K16" s="41">
        <f t="shared" ref="K16" si="59">IF(J16="","",(IF($C16=0,0,$C16)))</f>
        <v>1</v>
      </c>
      <c r="L16" s="41">
        <f t="shared" ref="L16" si="60">IF(K16="","",(IF($C16=0,0,$C16)))</f>
        <v>1</v>
      </c>
      <c r="M16" s="41">
        <f t="shared" ref="M16" si="61">IF(L16="","",(IF($C16=0,0,$C16)))</f>
        <v>1</v>
      </c>
      <c r="N16" s="41">
        <f t="shared" ref="N16" si="62">IF(M16="","",(IF($C16=0,0,$C16)))</f>
        <v>1</v>
      </c>
      <c r="O16" s="41">
        <f t="shared" ref="O16" si="63">IF(N16="","",(IF($C16=0,0,$C16)))</f>
        <v>1</v>
      </c>
      <c r="P16" s="41">
        <f t="shared" ref="P16" si="64">IF(O16="","",(IF($C16=0,0,$C16)))</f>
        <v>1</v>
      </c>
      <c r="Q16" s="41">
        <f t="shared" ref="Q16" si="65">IF(P16="","",(IF($C16=0,0,$C16)))</f>
        <v>1</v>
      </c>
      <c r="R16" s="41">
        <f t="shared" ref="R16" si="66">IF(Q16="","",(IF($C16=0,0,$C16)))</f>
        <v>1</v>
      </c>
      <c r="S16" s="41">
        <f t="shared" ref="S16" si="67">IF(R16="","",(IF($C16=0,0,$C16)))</f>
        <v>1</v>
      </c>
    </row>
    <row r="17" spans="1:19" x14ac:dyDescent="0.25">
      <c r="A17" s="2" t="s">
        <v>12</v>
      </c>
      <c r="B17" s="6" t="s">
        <v>92</v>
      </c>
      <c r="C17" s="4">
        <v>44.956730999999998</v>
      </c>
      <c r="E17" s="10" t="str">
        <f t="shared" ref="E17" si="68">IF(B17="","",(IF($B17&lt;&gt;0,"Exempt - Avg Hourly Rate")))</f>
        <v>Exempt - Avg Hourly Rate</v>
      </c>
      <c r="F17" s="40">
        <f t="shared" ca="1" si="39"/>
        <v>2019</v>
      </c>
      <c r="G17" s="40" t="str">
        <f t="shared" si="40"/>
        <v>001345</v>
      </c>
      <c r="H17" s="42">
        <f t="shared" ref="H17" si="69">IF(G17="","",(IF(C17=0,0,C17)*$G$4*$H$4*$I$4*$J$4))</f>
        <v>49.125433795437004</v>
      </c>
      <c r="I17" s="42">
        <f t="shared" ref="I17" si="70">IF(H17="","",(+H17))</f>
        <v>49.125433795437004</v>
      </c>
      <c r="J17" s="42">
        <f t="shared" ref="J17" si="71">IF(I17="","",(+I17*$J$6))</f>
        <v>50.599196809300118</v>
      </c>
      <c r="K17" s="42">
        <f t="shared" ref="K17" si="72">IF(J17="","",+J17)</f>
        <v>50.599196809300118</v>
      </c>
      <c r="L17" s="42">
        <f t="shared" ref="L17" si="73">IF(K17="","",+K17)</f>
        <v>50.599196809300118</v>
      </c>
      <c r="M17" s="42">
        <f t="shared" ref="M17" si="74">IF(L17="","",+L17)</f>
        <v>50.599196809300118</v>
      </c>
      <c r="N17" s="42">
        <f t="shared" ref="N17" si="75">IF(M17="","",+M17)</f>
        <v>50.599196809300118</v>
      </c>
      <c r="O17" s="42">
        <f t="shared" ref="O17" si="76">IF(N17="","",+N17)</f>
        <v>50.599196809300118</v>
      </c>
      <c r="P17" s="42">
        <f t="shared" ref="P17" si="77">IF(O17="","",+O17)</f>
        <v>50.599196809300118</v>
      </c>
      <c r="Q17" s="42">
        <f t="shared" ref="Q17" si="78">IF(P17="","",+P17)</f>
        <v>50.599196809300118</v>
      </c>
      <c r="R17" s="42">
        <f t="shared" ref="R17" si="79">IF(Q17="","",+Q17)</f>
        <v>50.599196809300118</v>
      </c>
      <c r="S17" s="42">
        <f t="shared" ref="S17" si="80">IF(R17="","",+R17)</f>
        <v>50.599196809300118</v>
      </c>
    </row>
    <row r="18" spans="1:19" x14ac:dyDescent="0.25">
      <c r="A18" s="2" t="s">
        <v>12</v>
      </c>
      <c r="B18" s="9" t="s">
        <v>141</v>
      </c>
      <c r="C18" s="4">
        <v>200</v>
      </c>
      <c r="E18" s="10" t="str">
        <f t="shared" ref="E18" si="81">IF(B18="","",(IF($B18&lt;&gt;0,"Exempt - Vacation Hours")))</f>
        <v>Exempt - Vacation Hours</v>
      </c>
      <c r="F18" s="40">
        <f t="shared" ca="1" si="39"/>
        <v>2019</v>
      </c>
      <c r="G18" s="40" t="str">
        <f t="shared" si="40"/>
        <v>001345</v>
      </c>
      <c r="H18" s="43">
        <f>IF(G18="","",($C18*'VACSICK EST'!C$50))</f>
        <v>8.4637065748272864</v>
      </c>
      <c r="I18" s="43">
        <f>IF(H18="","",($C18*'VACSICK EST'!D$50))</f>
        <v>9.019186694810994</v>
      </c>
      <c r="J18" s="43">
        <f>IF(I18="","",($C18*'VACSICK EST'!E$50))</f>
        <v>9.5746668147946981</v>
      </c>
      <c r="K18" s="43">
        <f>IF(J18="","",($C18*'VACSICK EST'!F$50))</f>
        <v>13.920084926738344</v>
      </c>
      <c r="L18" s="43">
        <f>IF(K18="","",($C18*'VACSICK EST'!G$50))</f>
        <v>17.388585089267714</v>
      </c>
      <c r="M18" s="43">
        <f>IF(L18="","",($C18*'VACSICK EST'!H$50))</f>
        <v>19.643752083050451</v>
      </c>
      <c r="N18" s="43">
        <f>IF(M18="","",($C18*'VACSICK EST'!I$50))</f>
        <v>22.73436117728868</v>
      </c>
      <c r="O18" s="43">
        <f>IF(N18="","",($C18*'VACSICK EST'!J$50))</f>
        <v>15.390831697752979</v>
      </c>
      <c r="P18" s="43">
        <f>IF(O18="","",($C18*'VACSICK EST'!K$50))</f>
        <v>13.703818000024686</v>
      </c>
      <c r="Q18" s="43">
        <f>IF(P18="","",($C18*'VACSICK EST'!L$50))</f>
        <v>18.087749400287205</v>
      </c>
      <c r="R18" s="43">
        <f>IF(Q18="","",($C18*'VACSICK EST'!M$50))</f>
        <v>17.34151329243354</v>
      </c>
      <c r="S18" s="43">
        <f>IF(R18="","",($C18*'VACSICK EST'!N$50))</f>
        <v>34.731744248723423</v>
      </c>
    </row>
    <row r="19" spans="1:19" x14ac:dyDescent="0.25">
      <c r="A19" s="2" t="s">
        <v>12</v>
      </c>
      <c r="B19" s="9" t="s">
        <v>95</v>
      </c>
      <c r="C19" s="4">
        <v>40</v>
      </c>
      <c r="E19" s="10" t="str">
        <f t="shared" ref="E19" si="82">IF(B19="","",(IF($B19&lt;&gt;0,"Exempt - Sick Time Hours")))</f>
        <v>Exempt - Sick Time Hours</v>
      </c>
      <c r="F19" s="40">
        <f t="shared" ca="1" si="39"/>
        <v>2019</v>
      </c>
      <c r="G19" s="40" t="str">
        <f t="shared" si="40"/>
        <v>001345</v>
      </c>
      <c r="H19" s="43">
        <f>IF(G19="","",($C19*'VACSICK EST'!C$30))</f>
        <v>5.0206297898724825</v>
      </c>
      <c r="I19" s="43">
        <f>IF(H19="","",($C19*'VACSICK EST'!D$30))</f>
        <v>4.3254628595396252</v>
      </c>
      <c r="J19" s="43">
        <f>IF(I19="","",($C19*'VACSICK EST'!E$30))</f>
        <v>3.9866328079765485</v>
      </c>
      <c r="K19" s="43">
        <f>IF(J19="","",($C19*'VACSICK EST'!F$30))</f>
        <v>3.5312729378188501</v>
      </c>
      <c r="L19" s="43">
        <f>IF(K19="","",($C19*'VACSICK EST'!G$30))</f>
        <v>2.9281992131045897</v>
      </c>
      <c r="M19" s="43">
        <f>IF(L19="","",($C19*'VACSICK EST'!H$30))</f>
        <v>2.7179349238407422</v>
      </c>
      <c r="N19" s="43">
        <f>IF(M19="","",($C19*'VACSICK EST'!I$30))</f>
        <v>2.9145220043493527</v>
      </c>
      <c r="O19" s="43">
        <f>IF(N19="","",($C19*'VACSICK EST'!J$30))</f>
        <v>3.1324455305161325</v>
      </c>
      <c r="P19" s="43">
        <f>IF(O19="","",($C19*'VACSICK EST'!K$30))</f>
        <v>2.8900853913733289</v>
      </c>
      <c r="Q19" s="43">
        <f>IF(P19="","",($C19*'VACSICK EST'!L$30))</f>
        <v>2.8559835508769371</v>
      </c>
      <c r="R19" s="43">
        <f>IF(Q19="","",($C19*'VACSICK EST'!M$30))</f>
        <v>2.6623142749027777</v>
      </c>
      <c r="S19" s="43">
        <f>IF(R19="","",($C19*'VACSICK EST'!N$30))</f>
        <v>3.0345167158286337</v>
      </c>
    </row>
    <row r="20" spans="1:19" x14ac:dyDescent="0.25">
      <c r="A20" s="2" t="s">
        <v>13</v>
      </c>
      <c r="B20" s="9" t="s">
        <v>93</v>
      </c>
      <c r="C20" s="4">
        <v>4</v>
      </c>
      <c r="E20" s="11" t="str">
        <f t="shared" ref="E20" si="83">IF(B20="","",(IF($B20&lt;&gt;0,"Exempt - Headcount")))</f>
        <v>Exempt - Headcount</v>
      </c>
      <c r="F20" s="40">
        <f t="shared" ca="1" si="39"/>
        <v>2019</v>
      </c>
      <c r="G20" s="40" t="str">
        <f t="shared" si="40"/>
        <v>002030</v>
      </c>
      <c r="H20" s="41">
        <f t="shared" ref="H20" si="84">IF(G20="","",(IF($C20=0,0,$C20)))</f>
        <v>4</v>
      </c>
      <c r="I20" s="41">
        <f t="shared" ref="I20" si="85">IF(H20="","",(IF($C20=0,0,$C20)))</f>
        <v>4</v>
      </c>
      <c r="J20" s="41">
        <f t="shared" ref="J20" si="86">IF(I20="","",(IF($C20=0,0,$C20)))</f>
        <v>4</v>
      </c>
      <c r="K20" s="41">
        <f t="shared" ref="K20" si="87">IF(J20="","",(IF($C20=0,0,$C20)))</f>
        <v>4</v>
      </c>
      <c r="L20" s="41">
        <f t="shared" ref="L20" si="88">IF(K20="","",(IF($C20=0,0,$C20)))</f>
        <v>4</v>
      </c>
      <c r="M20" s="41">
        <f t="shared" ref="M20" si="89">IF(L20="","",(IF($C20=0,0,$C20)))</f>
        <v>4</v>
      </c>
      <c r="N20" s="41">
        <f t="shared" ref="N20" si="90">IF(M20="","",(IF($C20=0,0,$C20)))</f>
        <v>4</v>
      </c>
      <c r="O20" s="41">
        <f t="shared" ref="O20" si="91">IF(N20="","",(IF($C20=0,0,$C20)))</f>
        <v>4</v>
      </c>
      <c r="P20" s="41">
        <f t="shared" ref="P20" si="92">IF(O20="","",(IF($C20=0,0,$C20)))</f>
        <v>4</v>
      </c>
      <c r="Q20" s="41">
        <f t="shared" ref="Q20" si="93">IF(P20="","",(IF($C20=0,0,$C20)))</f>
        <v>4</v>
      </c>
      <c r="R20" s="41">
        <f t="shared" ref="R20" si="94">IF(Q20="","",(IF($C20=0,0,$C20)))</f>
        <v>4</v>
      </c>
      <c r="S20" s="41">
        <f t="shared" ref="S20" si="95">IF(R20="","",(IF($C20=0,0,$C20)))</f>
        <v>4</v>
      </c>
    </row>
    <row r="21" spans="1:19" x14ac:dyDescent="0.25">
      <c r="A21" s="2" t="s">
        <v>13</v>
      </c>
      <c r="B21" s="6" t="s">
        <v>92</v>
      </c>
      <c r="C21" s="4">
        <v>57.116586749999996</v>
      </c>
      <c r="E21" s="10" t="str">
        <f t="shared" ref="E21" si="96">IF(B21="","",(IF($B21&lt;&gt;0,"Exempt - Avg Hourly Rate")))</f>
        <v>Exempt - Avg Hourly Rate</v>
      </c>
      <c r="F21" s="40">
        <f t="shared" ca="1" si="39"/>
        <v>2019</v>
      </c>
      <c r="G21" s="40" t="str">
        <f t="shared" si="40"/>
        <v>002030</v>
      </c>
      <c r="H21" s="42">
        <f t="shared" ref="H21" si="97">IF(G21="","",(IF(C21=0,0,C21)*$G$4*$H$4*$I$4*$J$4))</f>
        <v>62.412836489567248</v>
      </c>
      <c r="I21" s="42">
        <f t="shared" ref="I21" si="98">IF(H21="","",(+H21))</f>
        <v>62.412836489567248</v>
      </c>
      <c r="J21" s="42">
        <f t="shared" ref="J21" si="99">IF(I21="","",(+I21*$J$6))</f>
        <v>64.285221584254273</v>
      </c>
      <c r="K21" s="42">
        <f t="shared" ref="K21" si="100">IF(J21="","",+J21)</f>
        <v>64.285221584254273</v>
      </c>
      <c r="L21" s="42">
        <f t="shared" ref="L21" si="101">IF(K21="","",+K21)</f>
        <v>64.285221584254273</v>
      </c>
      <c r="M21" s="42">
        <f t="shared" ref="M21" si="102">IF(L21="","",+L21)</f>
        <v>64.285221584254273</v>
      </c>
      <c r="N21" s="42">
        <f t="shared" ref="N21" si="103">IF(M21="","",+M21)</f>
        <v>64.285221584254273</v>
      </c>
      <c r="O21" s="42">
        <f t="shared" ref="O21" si="104">IF(N21="","",+N21)</f>
        <v>64.285221584254273</v>
      </c>
      <c r="P21" s="42">
        <f t="shared" ref="P21" si="105">IF(O21="","",+O21)</f>
        <v>64.285221584254273</v>
      </c>
      <c r="Q21" s="42">
        <f t="shared" ref="Q21" si="106">IF(P21="","",+P21)</f>
        <v>64.285221584254273</v>
      </c>
      <c r="R21" s="42">
        <f t="shared" ref="R21" si="107">IF(Q21="","",+Q21)</f>
        <v>64.285221584254273</v>
      </c>
      <c r="S21" s="42">
        <f t="shared" ref="S21" si="108">IF(R21="","",+R21)</f>
        <v>64.285221584254273</v>
      </c>
    </row>
    <row r="22" spans="1:19" x14ac:dyDescent="0.25">
      <c r="A22" s="2" t="s">
        <v>13</v>
      </c>
      <c r="B22" s="9" t="s">
        <v>141</v>
      </c>
      <c r="C22" s="4">
        <v>640</v>
      </c>
      <c r="E22" s="10" t="str">
        <f t="shared" ref="E22" si="109">IF(B22="","",(IF($B22&lt;&gt;0,"Exempt - Vacation Hours")))</f>
        <v>Exempt - Vacation Hours</v>
      </c>
      <c r="F22" s="40">
        <f t="shared" ca="1" si="39"/>
        <v>2019</v>
      </c>
      <c r="G22" s="40" t="str">
        <f t="shared" si="40"/>
        <v>002030</v>
      </c>
      <c r="H22" s="43">
        <f>IF(G22="","",($C22*'VACSICK EST'!C$50))</f>
        <v>27.083861039447321</v>
      </c>
      <c r="I22" s="43">
        <f>IF(H22="","",($C22*'VACSICK EST'!D$50))</f>
        <v>28.861397423395179</v>
      </c>
      <c r="J22" s="43">
        <f>IF(I22="","",($C22*'VACSICK EST'!E$50))</f>
        <v>30.638933807343033</v>
      </c>
      <c r="K22" s="43">
        <f>IF(J22="","",($C22*'VACSICK EST'!F$50))</f>
        <v>44.544271765562698</v>
      </c>
      <c r="L22" s="43">
        <f>IF(K22="","",($C22*'VACSICK EST'!G$50))</f>
        <v>55.643472285656685</v>
      </c>
      <c r="M22" s="43">
        <f>IF(L22="","",($C22*'VACSICK EST'!H$50))</f>
        <v>62.860006665761439</v>
      </c>
      <c r="N22" s="43">
        <f>IF(M22="","",($C22*'VACSICK EST'!I$50))</f>
        <v>72.749955767323783</v>
      </c>
      <c r="O22" s="43">
        <f>IF(N22="","",($C22*'VACSICK EST'!J$50))</f>
        <v>49.250661432809537</v>
      </c>
      <c r="P22" s="43">
        <f>IF(O22="","",($C22*'VACSICK EST'!K$50))</f>
        <v>43.852217600079001</v>
      </c>
      <c r="Q22" s="43">
        <f>IF(P22="","",($C22*'VACSICK EST'!L$50))</f>
        <v>57.88079808091905</v>
      </c>
      <c r="R22" s="43">
        <f>IF(Q22="","",($C22*'VACSICK EST'!M$50))</f>
        <v>55.492842535787325</v>
      </c>
      <c r="S22" s="43">
        <f>IF(R22="","",($C22*'VACSICK EST'!N$50))</f>
        <v>111.14158159591496</v>
      </c>
    </row>
    <row r="23" spans="1:19" x14ac:dyDescent="0.25">
      <c r="A23" s="2" t="s">
        <v>13</v>
      </c>
      <c r="B23" s="9" t="s">
        <v>95</v>
      </c>
      <c r="C23" s="4">
        <v>160</v>
      </c>
      <c r="E23" s="10" t="str">
        <f t="shared" ref="E23" si="110">IF(B23="","",(IF($B23&lt;&gt;0,"Exempt - Sick Time Hours")))</f>
        <v>Exempt - Sick Time Hours</v>
      </c>
      <c r="F23" s="40">
        <f t="shared" ca="1" si="39"/>
        <v>2019</v>
      </c>
      <c r="G23" s="40" t="str">
        <f t="shared" si="40"/>
        <v>002030</v>
      </c>
      <c r="H23" s="43">
        <f>IF(G23="","",($C23*'VACSICK EST'!C$30))</f>
        <v>20.08251915948993</v>
      </c>
      <c r="I23" s="43">
        <f>IF(H23="","",($C23*'VACSICK EST'!D$30))</f>
        <v>17.301851438158501</v>
      </c>
      <c r="J23" s="43">
        <f>IF(I23="","",($C23*'VACSICK EST'!E$30))</f>
        <v>15.946531231906194</v>
      </c>
      <c r="K23" s="43">
        <f>IF(J23="","",($C23*'VACSICK EST'!F$30))</f>
        <v>14.1250917512754</v>
      </c>
      <c r="L23" s="43">
        <f>IF(K23="","",($C23*'VACSICK EST'!G$30))</f>
        <v>11.712796852418359</v>
      </c>
      <c r="M23" s="43">
        <f>IF(L23="","",($C23*'VACSICK EST'!H$30))</f>
        <v>10.871739695362969</v>
      </c>
      <c r="N23" s="43">
        <f>IF(M23="","",($C23*'VACSICK EST'!I$30))</f>
        <v>11.658088017397411</v>
      </c>
      <c r="O23" s="43">
        <f>IF(N23="","",($C23*'VACSICK EST'!J$30))</f>
        <v>12.52978212206453</v>
      </c>
      <c r="P23" s="43">
        <f>IF(O23="","",($C23*'VACSICK EST'!K$30))</f>
        <v>11.560341565493315</v>
      </c>
      <c r="Q23" s="43">
        <f>IF(P23="","",($C23*'VACSICK EST'!L$30))</f>
        <v>11.423934203507748</v>
      </c>
      <c r="R23" s="43">
        <f>IF(Q23="","",($C23*'VACSICK EST'!M$30))</f>
        <v>10.649257099611111</v>
      </c>
      <c r="S23" s="43">
        <f>IF(R23="","",($C23*'VACSICK EST'!N$30))</f>
        <v>12.138066863314535</v>
      </c>
    </row>
    <row r="24" spans="1:19" x14ac:dyDescent="0.25">
      <c r="A24" s="2" t="s">
        <v>16</v>
      </c>
      <c r="B24" s="9" t="s">
        <v>93</v>
      </c>
      <c r="C24" s="4">
        <v>1</v>
      </c>
      <c r="E24" s="11" t="str">
        <f t="shared" ref="E24" si="111">IF(B24="","",(IF($B24&lt;&gt;0,"Exempt - Headcount")))</f>
        <v>Exempt - Headcount</v>
      </c>
      <c r="F24" s="40">
        <f t="shared" ca="1" si="39"/>
        <v>2019</v>
      </c>
      <c r="G24" s="40" t="str">
        <f t="shared" si="40"/>
        <v>002120</v>
      </c>
      <c r="H24" s="41">
        <f t="shared" ref="H24" si="112">IF(G24="","",(IF($C24=0,0,$C24)))</f>
        <v>1</v>
      </c>
      <c r="I24" s="41">
        <f t="shared" ref="I24" si="113">IF(H24="","",(IF($C24=0,0,$C24)))</f>
        <v>1</v>
      </c>
      <c r="J24" s="41">
        <f t="shared" ref="J24" si="114">IF(I24="","",(IF($C24=0,0,$C24)))</f>
        <v>1</v>
      </c>
      <c r="K24" s="41">
        <f t="shared" ref="K24" si="115">IF(J24="","",(IF($C24=0,0,$C24)))</f>
        <v>1</v>
      </c>
      <c r="L24" s="41">
        <f t="shared" ref="L24" si="116">IF(K24="","",(IF($C24=0,0,$C24)))</f>
        <v>1</v>
      </c>
      <c r="M24" s="41">
        <f t="shared" ref="M24" si="117">IF(L24="","",(IF($C24=0,0,$C24)))</f>
        <v>1</v>
      </c>
      <c r="N24" s="41">
        <f t="shared" ref="N24" si="118">IF(M24="","",(IF($C24=0,0,$C24)))</f>
        <v>1</v>
      </c>
      <c r="O24" s="41">
        <f t="shared" ref="O24" si="119">IF(N24="","",(IF($C24=0,0,$C24)))</f>
        <v>1</v>
      </c>
      <c r="P24" s="41">
        <f t="shared" ref="P24" si="120">IF(O24="","",(IF($C24=0,0,$C24)))</f>
        <v>1</v>
      </c>
      <c r="Q24" s="41">
        <f t="shared" ref="Q24" si="121">IF(P24="","",(IF($C24=0,0,$C24)))</f>
        <v>1</v>
      </c>
      <c r="R24" s="41">
        <f t="shared" ref="R24" si="122">IF(Q24="","",(IF($C24=0,0,$C24)))</f>
        <v>1</v>
      </c>
      <c r="S24" s="41">
        <f t="shared" ref="S24" si="123">IF(R24="","",(IF($C24=0,0,$C24)))</f>
        <v>1</v>
      </c>
    </row>
    <row r="25" spans="1:19" x14ac:dyDescent="0.25">
      <c r="A25" s="2" t="s">
        <v>16</v>
      </c>
      <c r="B25" s="6" t="s">
        <v>92</v>
      </c>
      <c r="C25" s="4">
        <v>51.245192000000003</v>
      </c>
      <c r="E25" s="10" t="str">
        <f t="shared" ref="E25" si="124">IF(B25="","",(IF($B25&lt;&gt;0,"Exempt - Avg Hourly Rate")))</f>
        <v>Exempt - Avg Hourly Rate</v>
      </c>
      <c r="F25" s="40">
        <f t="shared" ca="1" si="39"/>
        <v>2019</v>
      </c>
      <c r="G25" s="40" t="str">
        <f t="shared" si="40"/>
        <v>002120</v>
      </c>
      <c r="H25" s="42">
        <f t="shared" ref="H25" si="125">IF(G25="","",(IF(C25=0,0,C25)*$G$4*$H$4*$I$4*$J$4))</f>
        <v>55.997004918584011</v>
      </c>
      <c r="I25" s="42">
        <f t="shared" ref="I25" si="126">IF(H25="","",(+H25))</f>
        <v>55.997004918584011</v>
      </c>
      <c r="J25" s="42">
        <f t="shared" ref="J25" si="127">IF(I25="","",(+I25*$J$6))</f>
        <v>57.676915066141532</v>
      </c>
      <c r="K25" s="42">
        <f t="shared" ref="K25" si="128">IF(J25="","",+J25)</f>
        <v>57.676915066141532</v>
      </c>
      <c r="L25" s="42">
        <f t="shared" ref="L25" si="129">IF(K25="","",+K25)</f>
        <v>57.676915066141532</v>
      </c>
      <c r="M25" s="42">
        <f t="shared" ref="M25" si="130">IF(L25="","",+L25)</f>
        <v>57.676915066141532</v>
      </c>
      <c r="N25" s="42">
        <f t="shared" ref="N25" si="131">IF(M25="","",+M25)</f>
        <v>57.676915066141532</v>
      </c>
      <c r="O25" s="42">
        <f t="shared" ref="O25" si="132">IF(N25="","",+N25)</f>
        <v>57.676915066141532</v>
      </c>
      <c r="P25" s="42">
        <f t="shared" ref="P25" si="133">IF(O25="","",+O25)</f>
        <v>57.676915066141532</v>
      </c>
      <c r="Q25" s="42">
        <f t="shared" ref="Q25" si="134">IF(P25="","",+P25)</f>
        <v>57.676915066141532</v>
      </c>
      <c r="R25" s="42">
        <f t="shared" ref="R25" si="135">IF(Q25="","",+Q25)</f>
        <v>57.676915066141532</v>
      </c>
      <c r="S25" s="42">
        <f t="shared" ref="S25" si="136">IF(R25="","",+R25)</f>
        <v>57.676915066141532</v>
      </c>
    </row>
    <row r="26" spans="1:19" x14ac:dyDescent="0.25">
      <c r="A26" s="2" t="s">
        <v>16</v>
      </c>
      <c r="B26" s="9" t="s">
        <v>141</v>
      </c>
      <c r="C26" s="4">
        <v>200</v>
      </c>
      <c r="E26" s="10" t="str">
        <f t="shared" ref="E26" si="137">IF(B26="","",(IF($B26&lt;&gt;0,"Exempt - Vacation Hours")))</f>
        <v>Exempt - Vacation Hours</v>
      </c>
      <c r="F26" s="40">
        <f t="shared" ca="1" si="39"/>
        <v>2019</v>
      </c>
      <c r="G26" s="40" t="str">
        <f t="shared" si="40"/>
        <v>002120</v>
      </c>
      <c r="H26" s="43">
        <f>IF(G26="","",($C26*'VACSICK EST'!C$50))</f>
        <v>8.4637065748272864</v>
      </c>
      <c r="I26" s="43">
        <f>IF(H26="","",($C26*'VACSICK EST'!D$50))</f>
        <v>9.019186694810994</v>
      </c>
      <c r="J26" s="43">
        <f>IF(I26="","",($C26*'VACSICK EST'!E$50))</f>
        <v>9.5746668147946981</v>
      </c>
      <c r="K26" s="43">
        <f>IF(J26="","",($C26*'VACSICK EST'!F$50))</f>
        <v>13.920084926738344</v>
      </c>
      <c r="L26" s="43">
        <f>IF(K26="","",($C26*'VACSICK EST'!G$50))</f>
        <v>17.388585089267714</v>
      </c>
      <c r="M26" s="43">
        <f>IF(L26="","",($C26*'VACSICK EST'!H$50))</f>
        <v>19.643752083050451</v>
      </c>
      <c r="N26" s="43">
        <f>IF(M26="","",($C26*'VACSICK EST'!I$50))</f>
        <v>22.73436117728868</v>
      </c>
      <c r="O26" s="43">
        <f>IF(N26="","",($C26*'VACSICK EST'!J$50))</f>
        <v>15.390831697752979</v>
      </c>
      <c r="P26" s="43">
        <f>IF(O26="","",($C26*'VACSICK EST'!K$50))</f>
        <v>13.703818000024686</v>
      </c>
      <c r="Q26" s="43">
        <f>IF(P26="","",($C26*'VACSICK EST'!L$50))</f>
        <v>18.087749400287205</v>
      </c>
      <c r="R26" s="43">
        <f>IF(Q26="","",($C26*'VACSICK EST'!M$50))</f>
        <v>17.34151329243354</v>
      </c>
      <c r="S26" s="43">
        <f>IF(R26="","",($C26*'VACSICK EST'!N$50))</f>
        <v>34.731744248723423</v>
      </c>
    </row>
    <row r="27" spans="1:19" x14ac:dyDescent="0.25">
      <c r="A27" s="2" t="s">
        <v>16</v>
      </c>
      <c r="B27" s="9" t="s">
        <v>95</v>
      </c>
      <c r="C27" s="4">
        <v>40</v>
      </c>
      <c r="E27" s="10" t="str">
        <f t="shared" ref="E27" si="138">IF(B27="","",(IF($B27&lt;&gt;0,"Exempt - Sick Time Hours")))</f>
        <v>Exempt - Sick Time Hours</v>
      </c>
      <c r="F27" s="40">
        <f t="shared" ca="1" si="39"/>
        <v>2019</v>
      </c>
      <c r="G27" s="40" t="str">
        <f t="shared" si="40"/>
        <v>002120</v>
      </c>
      <c r="H27" s="43">
        <f>IF(G27="","",($C27*'VACSICK EST'!C$30))</f>
        <v>5.0206297898724825</v>
      </c>
      <c r="I27" s="43">
        <f>IF(H27="","",($C27*'VACSICK EST'!D$30))</f>
        <v>4.3254628595396252</v>
      </c>
      <c r="J27" s="43">
        <f>IF(I27="","",($C27*'VACSICK EST'!E$30))</f>
        <v>3.9866328079765485</v>
      </c>
      <c r="K27" s="43">
        <f>IF(J27="","",($C27*'VACSICK EST'!F$30))</f>
        <v>3.5312729378188501</v>
      </c>
      <c r="L27" s="43">
        <f>IF(K27="","",($C27*'VACSICK EST'!G$30))</f>
        <v>2.9281992131045897</v>
      </c>
      <c r="M27" s="43">
        <f>IF(L27="","",($C27*'VACSICK EST'!H$30))</f>
        <v>2.7179349238407422</v>
      </c>
      <c r="N27" s="43">
        <f>IF(M27="","",($C27*'VACSICK EST'!I$30))</f>
        <v>2.9145220043493527</v>
      </c>
      <c r="O27" s="43">
        <f>IF(N27="","",($C27*'VACSICK EST'!J$30))</f>
        <v>3.1324455305161325</v>
      </c>
      <c r="P27" s="43">
        <f>IF(O27="","",($C27*'VACSICK EST'!K$30))</f>
        <v>2.8900853913733289</v>
      </c>
      <c r="Q27" s="43">
        <f>IF(P27="","",($C27*'VACSICK EST'!L$30))</f>
        <v>2.8559835508769371</v>
      </c>
      <c r="R27" s="43">
        <f>IF(Q27="","",($C27*'VACSICK EST'!M$30))</f>
        <v>2.6623142749027777</v>
      </c>
      <c r="S27" s="43">
        <f>IF(R27="","",($C27*'VACSICK EST'!N$30))</f>
        <v>3.0345167158286337</v>
      </c>
    </row>
    <row r="28" spans="1:19" x14ac:dyDescent="0.25">
      <c r="A28" s="2" t="s">
        <v>17</v>
      </c>
      <c r="B28" s="9" t="s">
        <v>93</v>
      </c>
      <c r="C28" s="4">
        <v>11</v>
      </c>
      <c r="E28" s="11" t="str">
        <f t="shared" ref="E28" si="139">IF(B28="","",(IF($B28&lt;&gt;0,"Exempt - Headcount")))</f>
        <v>Exempt - Headcount</v>
      </c>
      <c r="F28" s="40">
        <f t="shared" ca="1" si="39"/>
        <v>2019</v>
      </c>
      <c r="G28" s="40" t="str">
        <f t="shared" si="40"/>
        <v>002280</v>
      </c>
      <c r="H28" s="41">
        <f t="shared" ref="H28" si="140">IF(G28="","",(IF($C28=0,0,$C28)))</f>
        <v>11</v>
      </c>
      <c r="I28" s="41">
        <f t="shared" ref="I28" si="141">IF(H28="","",(IF($C28=0,0,$C28)))</f>
        <v>11</v>
      </c>
      <c r="J28" s="41">
        <f t="shared" ref="J28" si="142">IF(I28="","",(IF($C28=0,0,$C28)))</f>
        <v>11</v>
      </c>
      <c r="K28" s="41">
        <f t="shared" ref="K28" si="143">IF(J28="","",(IF($C28=0,0,$C28)))</f>
        <v>11</v>
      </c>
      <c r="L28" s="41">
        <f t="shared" ref="L28" si="144">IF(K28="","",(IF($C28=0,0,$C28)))</f>
        <v>11</v>
      </c>
      <c r="M28" s="41">
        <f t="shared" ref="M28" si="145">IF(L28="","",(IF($C28=0,0,$C28)))</f>
        <v>11</v>
      </c>
      <c r="N28" s="41">
        <f t="shared" ref="N28" si="146">IF(M28="","",(IF($C28=0,0,$C28)))</f>
        <v>11</v>
      </c>
      <c r="O28" s="41">
        <f t="shared" ref="O28" si="147">IF(N28="","",(IF($C28=0,0,$C28)))</f>
        <v>11</v>
      </c>
      <c r="P28" s="41">
        <f t="shared" ref="P28" si="148">IF(O28="","",(IF($C28=0,0,$C28)))</f>
        <v>11</v>
      </c>
      <c r="Q28" s="41">
        <f t="shared" ref="Q28" si="149">IF(P28="","",(IF($C28=0,0,$C28)))</f>
        <v>11</v>
      </c>
      <c r="R28" s="41">
        <f t="shared" ref="R28" si="150">IF(Q28="","",(IF($C28=0,0,$C28)))</f>
        <v>11</v>
      </c>
      <c r="S28" s="41">
        <f t="shared" ref="S28" si="151">IF(R28="","",(IF($C28=0,0,$C28)))</f>
        <v>11</v>
      </c>
    </row>
    <row r="29" spans="1:19" x14ac:dyDescent="0.25">
      <c r="A29" s="2" t="s">
        <v>17</v>
      </c>
      <c r="B29" s="6" t="s">
        <v>92</v>
      </c>
      <c r="C29" s="4">
        <v>48.751311272727278</v>
      </c>
      <c r="E29" s="10" t="str">
        <f t="shared" ref="E29" si="152">IF(B29="","",(IF($B29&lt;&gt;0,"Exempt - Avg Hourly Rate")))</f>
        <v>Exempt - Avg Hourly Rate</v>
      </c>
      <c r="F29" s="40">
        <f t="shared" ca="1" si="39"/>
        <v>2019</v>
      </c>
      <c r="G29" s="40" t="str">
        <f t="shared" si="40"/>
        <v>002280</v>
      </c>
      <c r="H29" s="42">
        <f t="shared" ref="H29" si="153">IF(G29="","",(IF(C29=0,0,C29)*$G$4*$H$4*$I$4*$J$4))</f>
        <v>53.271874113113462</v>
      </c>
      <c r="I29" s="42">
        <f t="shared" ref="I29" si="154">IF(H29="","",(+H29))</f>
        <v>53.271874113113462</v>
      </c>
      <c r="J29" s="42">
        <f t="shared" ref="J29" si="155">IF(I29="","",(+I29*$J$6))</f>
        <v>54.870030336506865</v>
      </c>
      <c r="K29" s="42">
        <f t="shared" ref="K29" si="156">IF(J29="","",+J29)</f>
        <v>54.870030336506865</v>
      </c>
      <c r="L29" s="42">
        <f t="shared" ref="L29" si="157">IF(K29="","",+K29)</f>
        <v>54.870030336506865</v>
      </c>
      <c r="M29" s="42">
        <f t="shared" ref="M29" si="158">IF(L29="","",+L29)</f>
        <v>54.870030336506865</v>
      </c>
      <c r="N29" s="42">
        <f t="shared" ref="N29" si="159">IF(M29="","",+M29)</f>
        <v>54.870030336506865</v>
      </c>
      <c r="O29" s="42">
        <f t="shared" ref="O29" si="160">IF(N29="","",+N29)</f>
        <v>54.870030336506865</v>
      </c>
      <c r="P29" s="42">
        <f t="shared" ref="P29" si="161">IF(O29="","",+O29)</f>
        <v>54.870030336506865</v>
      </c>
      <c r="Q29" s="42">
        <f t="shared" ref="Q29" si="162">IF(P29="","",+P29)</f>
        <v>54.870030336506865</v>
      </c>
      <c r="R29" s="42">
        <f t="shared" ref="R29" si="163">IF(Q29="","",+Q29)</f>
        <v>54.870030336506865</v>
      </c>
      <c r="S29" s="42">
        <f t="shared" ref="S29" si="164">IF(R29="","",+R29)</f>
        <v>54.870030336506865</v>
      </c>
    </row>
    <row r="30" spans="1:19" x14ac:dyDescent="0.25">
      <c r="A30" s="2" t="s">
        <v>17</v>
      </c>
      <c r="B30" s="9" t="s">
        <v>141</v>
      </c>
      <c r="C30" s="4">
        <v>2040</v>
      </c>
      <c r="E30" s="10" t="str">
        <f t="shared" ref="E30" si="165">IF(B30="","",(IF($B30&lt;&gt;0,"Exempt - Vacation Hours")))</f>
        <v>Exempt - Vacation Hours</v>
      </c>
      <c r="F30" s="40">
        <f t="shared" ca="1" si="39"/>
        <v>2019</v>
      </c>
      <c r="G30" s="40" t="str">
        <f t="shared" si="40"/>
        <v>002280</v>
      </c>
      <c r="H30" s="43">
        <f>IF(G30="","",($C30*'VACSICK EST'!C$50))</f>
        <v>86.329807063238334</v>
      </c>
      <c r="I30" s="43">
        <f>IF(H30="","",($C30*'VACSICK EST'!D$50))</f>
        <v>91.99570428707213</v>
      </c>
      <c r="J30" s="43">
        <f>IF(I30="","",($C30*'VACSICK EST'!E$50))</f>
        <v>97.661601510905925</v>
      </c>
      <c r="K30" s="43">
        <f>IF(J30="","",($C30*'VACSICK EST'!F$50))</f>
        <v>141.98486625273111</v>
      </c>
      <c r="L30" s="43">
        <f>IF(K30="","",($C30*'VACSICK EST'!G$50))</f>
        <v>177.36356791053069</v>
      </c>
      <c r="M30" s="43">
        <f>IF(L30="","",($C30*'VACSICK EST'!H$50))</f>
        <v>200.36627124711458</v>
      </c>
      <c r="N30" s="43">
        <f>IF(M30="","",($C30*'VACSICK EST'!I$50))</f>
        <v>231.89048400834454</v>
      </c>
      <c r="O30" s="43">
        <f>IF(N30="","",($C30*'VACSICK EST'!J$50))</f>
        <v>156.9864833170804</v>
      </c>
      <c r="P30" s="43">
        <f>IF(O30="","",($C30*'VACSICK EST'!K$50))</f>
        <v>139.77894360025181</v>
      </c>
      <c r="Q30" s="43">
        <f>IF(P30="","",($C30*'VACSICK EST'!L$50))</f>
        <v>184.49504388292948</v>
      </c>
      <c r="R30" s="43">
        <f>IF(Q30="","",($C30*'VACSICK EST'!M$50))</f>
        <v>176.8834355828221</v>
      </c>
      <c r="S30" s="43">
        <f>IF(R30="","",($C30*'VACSICK EST'!N$50))</f>
        <v>354.2637913369789</v>
      </c>
    </row>
    <row r="31" spans="1:19" x14ac:dyDescent="0.25">
      <c r="A31" s="2" t="s">
        <v>17</v>
      </c>
      <c r="B31" s="9" t="s">
        <v>95</v>
      </c>
      <c r="C31" s="4">
        <v>440</v>
      </c>
      <c r="E31" s="10" t="str">
        <f t="shared" ref="E31" si="166">IF(B31="","",(IF($B31&lt;&gt;0,"Exempt - Sick Time Hours")))</f>
        <v>Exempt - Sick Time Hours</v>
      </c>
      <c r="F31" s="40">
        <f t="shared" ca="1" si="39"/>
        <v>2019</v>
      </c>
      <c r="G31" s="40" t="str">
        <f t="shared" si="40"/>
        <v>002280</v>
      </c>
      <c r="H31" s="43">
        <f>IF(G31="","",($C31*'VACSICK EST'!C$30))</f>
        <v>55.226927688597307</v>
      </c>
      <c r="I31" s="43">
        <f>IF(H31="","",($C31*'VACSICK EST'!D$30))</f>
        <v>47.580091454935875</v>
      </c>
      <c r="J31" s="43">
        <f>IF(I31="","",($C31*'VACSICK EST'!E$30))</f>
        <v>43.852960887742036</v>
      </c>
      <c r="K31" s="43">
        <f>IF(J31="","",($C31*'VACSICK EST'!F$30))</f>
        <v>38.844002316007348</v>
      </c>
      <c r="L31" s="43">
        <f>IF(K31="","",($C31*'VACSICK EST'!G$30))</f>
        <v>32.210191344150488</v>
      </c>
      <c r="M31" s="43">
        <f>IF(L31="","",($C31*'VACSICK EST'!H$30))</f>
        <v>29.897284162248166</v>
      </c>
      <c r="N31" s="43">
        <f>IF(M31="","",($C31*'VACSICK EST'!I$30))</f>
        <v>32.059742047842875</v>
      </c>
      <c r="O31" s="43">
        <f>IF(N31="","",($C31*'VACSICK EST'!J$30))</f>
        <v>34.456900835677459</v>
      </c>
      <c r="P31" s="43">
        <f>IF(O31="","",($C31*'VACSICK EST'!K$30))</f>
        <v>31.790939305106615</v>
      </c>
      <c r="Q31" s="43">
        <f>IF(P31="","",($C31*'VACSICK EST'!L$30))</f>
        <v>31.41581905964631</v>
      </c>
      <c r="R31" s="43">
        <f>IF(Q31="","",($C31*'VACSICK EST'!M$30))</f>
        <v>29.285457023930554</v>
      </c>
      <c r="S31" s="43">
        <f>IF(R31="","",($C31*'VACSICK EST'!N$30))</f>
        <v>33.379683874114967</v>
      </c>
    </row>
    <row r="32" spans="1:19" x14ac:dyDescent="0.25">
      <c r="A32" s="2" t="s">
        <v>20</v>
      </c>
      <c r="B32" s="9" t="s">
        <v>93</v>
      </c>
      <c r="C32" s="4">
        <v>22</v>
      </c>
      <c r="E32" s="11" t="str">
        <f t="shared" ref="E32" si="167">IF(B32="","",(IF($B32&lt;&gt;0,"Exempt - Headcount")))</f>
        <v>Exempt - Headcount</v>
      </c>
      <c r="F32" s="40">
        <f t="shared" ca="1" si="39"/>
        <v>2019</v>
      </c>
      <c r="G32" s="40" t="str">
        <f t="shared" si="40"/>
        <v>002320</v>
      </c>
      <c r="H32" s="41">
        <f t="shared" ref="H32" si="168">IF(G32="","",(IF($C32=0,0,$C32)))</f>
        <v>22</v>
      </c>
      <c r="I32" s="41">
        <f t="shared" ref="I32" si="169">IF(H32="","",(IF($C32=0,0,$C32)))</f>
        <v>22</v>
      </c>
      <c r="J32" s="41">
        <f t="shared" ref="J32" si="170">IF(I32="","",(IF($C32=0,0,$C32)))</f>
        <v>22</v>
      </c>
      <c r="K32" s="41">
        <f t="shared" ref="K32" si="171">IF(J32="","",(IF($C32=0,0,$C32)))</f>
        <v>22</v>
      </c>
      <c r="L32" s="41">
        <f t="shared" ref="L32" si="172">IF(K32="","",(IF($C32=0,0,$C32)))</f>
        <v>22</v>
      </c>
      <c r="M32" s="41">
        <f t="shared" ref="M32" si="173">IF(L32="","",(IF($C32=0,0,$C32)))</f>
        <v>22</v>
      </c>
      <c r="N32" s="41">
        <f t="shared" ref="N32" si="174">IF(M32="","",(IF($C32=0,0,$C32)))</f>
        <v>22</v>
      </c>
      <c r="O32" s="41">
        <f t="shared" ref="O32" si="175">IF(N32="","",(IF($C32=0,0,$C32)))</f>
        <v>22</v>
      </c>
      <c r="P32" s="41">
        <f t="shared" ref="P32" si="176">IF(O32="","",(IF($C32=0,0,$C32)))</f>
        <v>22</v>
      </c>
      <c r="Q32" s="41">
        <f t="shared" ref="Q32" si="177">IF(P32="","",(IF($C32=0,0,$C32)))</f>
        <v>22</v>
      </c>
      <c r="R32" s="41">
        <f t="shared" ref="R32" si="178">IF(Q32="","",(IF($C32=0,0,$C32)))</f>
        <v>22</v>
      </c>
      <c r="S32" s="41">
        <f t="shared" ref="S32" si="179">IF(R32="","",(IF($C32=0,0,$C32)))</f>
        <v>22</v>
      </c>
    </row>
    <row r="33" spans="1:19" x14ac:dyDescent="0.25">
      <c r="A33" s="2" t="s">
        <v>20</v>
      </c>
      <c r="B33" s="6" t="s">
        <v>92</v>
      </c>
      <c r="C33" s="4">
        <v>46.99748690909091</v>
      </c>
      <c r="E33" s="10" t="str">
        <f t="shared" ref="E33" si="180">IF(B33="","",(IF($B33&lt;&gt;0,"Exempt - Avg Hourly Rate")))</f>
        <v>Exempt - Avg Hourly Rate</v>
      </c>
      <c r="F33" s="40">
        <f t="shared" ca="1" si="39"/>
        <v>2019</v>
      </c>
      <c r="G33" s="40" t="str">
        <f t="shared" si="40"/>
        <v>002320</v>
      </c>
      <c r="H33" s="42">
        <f t="shared" ref="H33" si="181">IF(G33="","",(IF(C33=0,0,C33)*$G$4*$H$4*$I$4*$J$4))</f>
        <v>51.355422877710183</v>
      </c>
      <c r="I33" s="42">
        <f t="shared" ref="I33" si="182">IF(H33="","",(+H33))</f>
        <v>51.355422877710183</v>
      </c>
      <c r="J33" s="42">
        <f t="shared" ref="J33" si="183">IF(I33="","",(+I33*$J$6))</f>
        <v>52.896085564041492</v>
      </c>
      <c r="K33" s="42">
        <f t="shared" ref="K33" si="184">IF(J33="","",+J33)</f>
        <v>52.896085564041492</v>
      </c>
      <c r="L33" s="42">
        <f t="shared" ref="L33" si="185">IF(K33="","",+K33)</f>
        <v>52.896085564041492</v>
      </c>
      <c r="M33" s="42">
        <f t="shared" ref="M33" si="186">IF(L33="","",+L33)</f>
        <v>52.896085564041492</v>
      </c>
      <c r="N33" s="42">
        <f t="shared" ref="N33" si="187">IF(M33="","",+M33)</f>
        <v>52.896085564041492</v>
      </c>
      <c r="O33" s="42">
        <f t="shared" ref="O33" si="188">IF(N33="","",+N33)</f>
        <v>52.896085564041492</v>
      </c>
      <c r="P33" s="42">
        <f t="shared" ref="P33" si="189">IF(O33="","",+O33)</f>
        <v>52.896085564041492</v>
      </c>
      <c r="Q33" s="42">
        <f t="shared" ref="Q33" si="190">IF(P33="","",+P33)</f>
        <v>52.896085564041492</v>
      </c>
      <c r="R33" s="42">
        <f t="shared" ref="R33" si="191">IF(Q33="","",+Q33)</f>
        <v>52.896085564041492</v>
      </c>
      <c r="S33" s="42">
        <f t="shared" ref="S33" si="192">IF(R33="","",+R33)</f>
        <v>52.896085564041492</v>
      </c>
    </row>
    <row r="34" spans="1:19" x14ac:dyDescent="0.25">
      <c r="A34" s="2" t="s">
        <v>20</v>
      </c>
      <c r="B34" s="9" t="s">
        <v>141</v>
      </c>
      <c r="C34" s="4">
        <v>4000</v>
      </c>
      <c r="E34" s="10" t="str">
        <f t="shared" ref="E34" si="193">IF(B34="","",(IF($B34&lt;&gt;0,"Exempt - Vacation Hours")))</f>
        <v>Exempt - Vacation Hours</v>
      </c>
      <c r="F34" s="40">
        <f t="shared" ca="1" si="39"/>
        <v>2019</v>
      </c>
      <c r="G34" s="40" t="str">
        <f t="shared" si="40"/>
        <v>002320</v>
      </c>
      <c r="H34" s="43">
        <f>IF(G34="","",($C34*'VACSICK EST'!C$50))</f>
        <v>169.27413149654575</v>
      </c>
      <c r="I34" s="43">
        <f>IF(H34="","",($C34*'VACSICK EST'!D$50))</f>
        <v>180.38373389621987</v>
      </c>
      <c r="J34" s="43">
        <f>IF(I34="","",($C34*'VACSICK EST'!E$50))</f>
        <v>191.49333629589395</v>
      </c>
      <c r="K34" s="43">
        <f>IF(J34="","",($C34*'VACSICK EST'!F$50))</f>
        <v>278.40169853476687</v>
      </c>
      <c r="L34" s="43">
        <f>IF(K34="","",($C34*'VACSICK EST'!G$50))</f>
        <v>347.77170178535425</v>
      </c>
      <c r="M34" s="43">
        <f>IF(L34="","",($C34*'VACSICK EST'!H$50))</f>
        <v>392.87504166100899</v>
      </c>
      <c r="N34" s="43">
        <f>IF(M34="","",($C34*'VACSICK EST'!I$50))</f>
        <v>454.68722354577363</v>
      </c>
      <c r="O34" s="43">
        <f>IF(N34="","",($C34*'VACSICK EST'!J$50))</f>
        <v>307.81663395505961</v>
      </c>
      <c r="P34" s="43">
        <f>IF(O34="","",($C34*'VACSICK EST'!K$50))</f>
        <v>274.07636000049371</v>
      </c>
      <c r="Q34" s="43">
        <f>IF(P34="","",($C34*'VACSICK EST'!L$50))</f>
        <v>361.75498800574405</v>
      </c>
      <c r="R34" s="43">
        <f>IF(Q34="","",($C34*'VACSICK EST'!M$50))</f>
        <v>346.83026584867076</v>
      </c>
      <c r="S34" s="43">
        <f>IF(R34="","",($C34*'VACSICK EST'!N$50))</f>
        <v>694.63488497446849</v>
      </c>
    </row>
    <row r="35" spans="1:19" x14ac:dyDescent="0.25">
      <c r="A35" s="2" t="s">
        <v>20</v>
      </c>
      <c r="B35" s="9" t="s">
        <v>95</v>
      </c>
      <c r="C35" s="4">
        <v>880</v>
      </c>
      <c r="E35" s="10" t="str">
        <f t="shared" ref="E35" si="194">IF(B35="","",(IF($B35&lt;&gt;0,"Exempt - Sick Time Hours")))</f>
        <v>Exempt - Sick Time Hours</v>
      </c>
      <c r="F35" s="40">
        <f t="shared" ca="1" si="39"/>
        <v>2019</v>
      </c>
      <c r="G35" s="40" t="str">
        <f t="shared" si="40"/>
        <v>002320</v>
      </c>
      <c r="H35" s="43">
        <f>IF(G35="","",($C35*'VACSICK EST'!C$30))</f>
        <v>110.45385537719461</v>
      </c>
      <c r="I35" s="43">
        <f>IF(H35="","",($C35*'VACSICK EST'!D$30))</f>
        <v>95.16018290987175</v>
      </c>
      <c r="J35" s="43">
        <f>IF(I35="","",($C35*'VACSICK EST'!E$30))</f>
        <v>87.705921775484072</v>
      </c>
      <c r="K35" s="43">
        <f>IF(J35="","",($C35*'VACSICK EST'!F$30))</f>
        <v>77.688004632014696</v>
      </c>
      <c r="L35" s="43">
        <f>IF(K35="","",($C35*'VACSICK EST'!G$30))</f>
        <v>64.420382688300975</v>
      </c>
      <c r="M35" s="43">
        <f>IF(L35="","",($C35*'VACSICK EST'!H$30))</f>
        <v>59.794568324496332</v>
      </c>
      <c r="N35" s="43">
        <f>IF(M35="","",($C35*'VACSICK EST'!I$30))</f>
        <v>64.119484095685749</v>
      </c>
      <c r="O35" s="43">
        <f>IF(N35="","",($C35*'VACSICK EST'!J$30))</f>
        <v>68.913801671354918</v>
      </c>
      <c r="P35" s="43">
        <f>IF(O35="","",($C35*'VACSICK EST'!K$30))</f>
        <v>63.581878610213231</v>
      </c>
      <c r="Q35" s="43">
        <f>IF(P35="","",($C35*'VACSICK EST'!L$30))</f>
        <v>62.83163811929262</v>
      </c>
      <c r="R35" s="43">
        <f>IF(Q35="","",($C35*'VACSICK EST'!M$30))</f>
        <v>58.570914047861109</v>
      </c>
      <c r="S35" s="43">
        <f>IF(R35="","",($C35*'VACSICK EST'!N$30))</f>
        <v>66.759367748229934</v>
      </c>
    </row>
    <row r="36" spans="1:19" x14ac:dyDescent="0.25">
      <c r="A36" s="2" t="s">
        <v>21</v>
      </c>
      <c r="B36" s="9" t="s">
        <v>93</v>
      </c>
      <c r="C36" s="4">
        <v>6</v>
      </c>
      <c r="E36" s="11" t="str">
        <f t="shared" ref="E36" si="195">IF(B36="","",(IF($B36&lt;&gt;0,"Exempt - Headcount")))</f>
        <v>Exempt - Headcount</v>
      </c>
      <c r="F36" s="40">
        <f t="shared" ca="1" si="39"/>
        <v>2019</v>
      </c>
      <c r="G36" s="40" t="str">
        <f t="shared" si="40"/>
        <v>002340</v>
      </c>
      <c r="H36" s="41">
        <f t="shared" ref="H36" si="196">IF(G36="","",(IF($C36=0,0,$C36)))</f>
        <v>6</v>
      </c>
      <c r="I36" s="41">
        <f t="shared" ref="I36" si="197">IF(H36="","",(IF($C36=0,0,$C36)))</f>
        <v>6</v>
      </c>
      <c r="J36" s="41">
        <f t="shared" ref="J36" si="198">IF(I36="","",(IF($C36=0,0,$C36)))</f>
        <v>6</v>
      </c>
      <c r="K36" s="41">
        <f t="shared" ref="K36" si="199">IF(J36="","",(IF($C36=0,0,$C36)))</f>
        <v>6</v>
      </c>
      <c r="L36" s="41">
        <f t="shared" ref="L36" si="200">IF(K36="","",(IF($C36=0,0,$C36)))</f>
        <v>6</v>
      </c>
      <c r="M36" s="41">
        <f t="shared" ref="M36" si="201">IF(L36="","",(IF($C36=0,0,$C36)))</f>
        <v>6</v>
      </c>
      <c r="N36" s="41">
        <f t="shared" ref="N36" si="202">IF(M36="","",(IF($C36=0,0,$C36)))</f>
        <v>6</v>
      </c>
      <c r="O36" s="41">
        <f t="shared" ref="O36" si="203">IF(N36="","",(IF($C36=0,0,$C36)))</f>
        <v>6</v>
      </c>
      <c r="P36" s="41">
        <f t="shared" ref="P36" si="204">IF(O36="","",(IF($C36=0,0,$C36)))</f>
        <v>6</v>
      </c>
      <c r="Q36" s="41">
        <f t="shared" ref="Q36" si="205">IF(P36="","",(IF($C36=0,0,$C36)))</f>
        <v>6</v>
      </c>
      <c r="R36" s="41">
        <f t="shared" ref="R36" si="206">IF(Q36="","",(IF($C36=0,0,$C36)))</f>
        <v>6</v>
      </c>
      <c r="S36" s="41">
        <f t="shared" ref="S36" si="207">IF(R36="","",(IF($C36=0,0,$C36)))</f>
        <v>6</v>
      </c>
    </row>
    <row r="37" spans="1:19" x14ac:dyDescent="0.25">
      <c r="A37" s="2" t="s">
        <v>21</v>
      </c>
      <c r="B37" s="6" t="s">
        <v>92</v>
      </c>
      <c r="C37" s="4">
        <v>44.671474333333329</v>
      </c>
      <c r="E37" s="10" t="str">
        <f t="shared" ref="E37" si="208">IF(B37="","",(IF($B37&lt;&gt;0,"Exempt - Avg Hourly Rate")))</f>
        <v>Exempt - Avg Hourly Rate</v>
      </c>
      <c r="F37" s="40">
        <f t="shared" ca="1" si="39"/>
        <v>2019</v>
      </c>
      <c r="G37" s="40" t="str">
        <f t="shared" si="40"/>
        <v>002340</v>
      </c>
      <c r="H37" s="42">
        <f t="shared" ref="H37" si="209">IF(G37="","",(IF(C37=0,0,C37)*$G$4*$H$4*$I$4*$J$4))</f>
        <v>48.813726133840333</v>
      </c>
      <c r="I37" s="42">
        <f t="shared" ref="I37" si="210">IF(H37="","",(+H37))</f>
        <v>48.813726133840333</v>
      </c>
      <c r="J37" s="42">
        <f t="shared" ref="J37" si="211">IF(I37="","",(+I37*$J$6))</f>
        <v>50.278137917855545</v>
      </c>
      <c r="K37" s="42">
        <f t="shared" ref="K37" si="212">IF(J37="","",+J37)</f>
        <v>50.278137917855545</v>
      </c>
      <c r="L37" s="42">
        <f t="shared" ref="L37" si="213">IF(K37="","",+K37)</f>
        <v>50.278137917855545</v>
      </c>
      <c r="M37" s="42">
        <f t="shared" ref="M37" si="214">IF(L37="","",+L37)</f>
        <v>50.278137917855545</v>
      </c>
      <c r="N37" s="42">
        <f t="shared" ref="N37" si="215">IF(M37="","",+M37)</f>
        <v>50.278137917855545</v>
      </c>
      <c r="O37" s="42">
        <f t="shared" ref="O37" si="216">IF(N37="","",+N37)</f>
        <v>50.278137917855545</v>
      </c>
      <c r="P37" s="42">
        <f t="shared" ref="P37" si="217">IF(O37="","",+O37)</f>
        <v>50.278137917855545</v>
      </c>
      <c r="Q37" s="42">
        <f t="shared" ref="Q37" si="218">IF(P37="","",+P37)</f>
        <v>50.278137917855545</v>
      </c>
      <c r="R37" s="42">
        <f t="shared" ref="R37" si="219">IF(Q37="","",+Q37)</f>
        <v>50.278137917855545</v>
      </c>
      <c r="S37" s="42">
        <f t="shared" ref="S37" si="220">IF(R37="","",+R37)</f>
        <v>50.278137917855545</v>
      </c>
    </row>
    <row r="38" spans="1:19" x14ac:dyDescent="0.25">
      <c r="A38" s="2" t="s">
        <v>21</v>
      </c>
      <c r="B38" s="9" t="s">
        <v>141</v>
      </c>
      <c r="C38" s="4">
        <v>1040</v>
      </c>
      <c r="E38" s="10" t="str">
        <f t="shared" ref="E38" si="221">IF(B38="","",(IF($B38&lt;&gt;0,"Exempt - Vacation Hours")))</f>
        <v>Exempt - Vacation Hours</v>
      </c>
      <c r="F38" s="40">
        <f t="shared" ca="1" si="39"/>
        <v>2019</v>
      </c>
      <c r="G38" s="40" t="str">
        <f t="shared" si="40"/>
        <v>002340</v>
      </c>
      <c r="H38" s="43">
        <f>IF(G38="","",($C38*'VACSICK EST'!C$50))</f>
        <v>44.01127418910189</v>
      </c>
      <c r="I38" s="43">
        <f>IF(H38="","",($C38*'VACSICK EST'!D$50))</f>
        <v>46.899770813017163</v>
      </c>
      <c r="J38" s="43">
        <f>IF(I38="","",($C38*'VACSICK EST'!E$50))</f>
        <v>49.788267436932429</v>
      </c>
      <c r="K38" s="43">
        <f>IF(J38="","",($C38*'VACSICK EST'!F$50))</f>
        <v>72.384441619039393</v>
      </c>
      <c r="L38" s="43">
        <f>IF(K38="","",($C38*'VACSICK EST'!G$50))</f>
        <v>90.420642464192113</v>
      </c>
      <c r="M38" s="43">
        <f>IF(L38="","",($C38*'VACSICK EST'!H$50))</f>
        <v>102.14751083186235</v>
      </c>
      <c r="N38" s="43">
        <f>IF(M38="","",($C38*'VACSICK EST'!I$50))</f>
        <v>118.21867812190114</v>
      </c>
      <c r="O38" s="43">
        <f>IF(N38="","",($C38*'VACSICK EST'!J$50))</f>
        <v>80.032324828315495</v>
      </c>
      <c r="P38" s="43">
        <f>IF(O38="","",($C38*'VACSICK EST'!K$50))</f>
        <v>71.259853600128366</v>
      </c>
      <c r="Q38" s="43">
        <f>IF(P38="","",($C38*'VACSICK EST'!L$50))</f>
        <v>94.056296881493452</v>
      </c>
      <c r="R38" s="43">
        <f>IF(Q38="","",($C38*'VACSICK EST'!M$50))</f>
        <v>90.175869120654397</v>
      </c>
      <c r="S38" s="43">
        <f>IF(R38="","",($C38*'VACSICK EST'!N$50))</f>
        <v>180.6050700933618</v>
      </c>
    </row>
    <row r="39" spans="1:19" x14ac:dyDescent="0.25">
      <c r="A39" s="2" t="s">
        <v>21</v>
      </c>
      <c r="B39" s="9" t="s">
        <v>95</v>
      </c>
      <c r="C39" s="4">
        <v>240</v>
      </c>
      <c r="E39" s="10" t="str">
        <f t="shared" ref="E39" si="222">IF(B39="","",(IF($B39&lt;&gt;0,"Exempt - Sick Time Hours")))</f>
        <v>Exempt - Sick Time Hours</v>
      </c>
      <c r="F39" s="40">
        <f t="shared" ca="1" si="39"/>
        <v>2019</v>
      </c>
      <c r="G39" s="40" t="str">
        <f t="shared" si="40"/>
        <v>002340</v>
      </c>
      <c r="H39" s="43">
        <f>IF(G39="","",($C39*'VACSICK EST'!C$30))</f>
        <v>30.123778739234897</v>
      </c>
      <c r="I39" s="43">
        <f>IF(H39="","",($C39*'VACSICK EST'!D$30))</f>
        <v>25.952777157237751</v>
      </c>
      <c r="J39" s="43">
        <f>IF(I39="","",($C39*'VACSICK EST'!E$30))</f>
        <v>23.919796847859292</v>
      </c>
      <c r="K39" s="43">
        <f>IF(J39="","",($C39*'VACSICK EST'!F$30))</f>
        <v>21.187637626913101</v>
      </c>
      <c r="L39" s="43">
        <f>IF(K39="","",($C39*'VACSICK EST'!G$30))</f>
        <v>17.569195278627539</v>
      </c>
      <c r="M39" s="43">
        <f>IF(L39="","",($C39*'VACSICK EST'!H$30))</f>
        <v>16.307609543044453</v>
      </c>
      <c r="N39" s="43">
        <f>IF(M39="","",($C39*'VACSICK EST'!I$30))</f>
        <v>17.487132026096116</v>
      </c>
      <c r="O39" s="43">
        <f>IF(N39="","",($C39*'VACSICK EST'!J$30))</f>
        <v>18.794673183096794</v>
      </c>
      <c r="P39" s="43">
        <f>IF(O39="","",($C39*'VACSICK EST'!K$30))</f>
        <v>17.340512348239972</v>
      </c>
      <c r="Q39" s="43">
        <f>IF(P39="","",($C39*'VACSICK EST'!L$30))</f>
        <v>17.135901305261623</v>
      </c>
      <c r="R39" s="43">
        <f>IF(Q39="","",($C39*'VACSICK EST'!M$30))</f>
        <v>15.973885649416667</v>
      </c>
      <c r="S39" s="43">
        <f>IF(R39="","",($C39*'VACSICK EST'!N$30))</f>
        <v>18.207100294971802</v>
      </c>
    </row>
    <row r="40" spans="1:19" x14ac:dyDescent="0.25">
      <c r="A40" s="2" t="s">
        <v>22</v>
      </c>
      <c r="B40" s="9" t="s">
        <v>93</v>
      </c>
      <c r="C40" s="4">
        <v>1</v>
      </c>
      <c r="E40" s="11" t="str">
        <f t="shared" ref="E40" si="223">IF(B40="","",(IF($B40&lt;&gt;0,"Exempt - Headcount")))</f>
        <v>Exempt - Headcount</v>
      </c>
      <c r="F40" s="40">
        <f t="shared" ca="1" si="39"/>
        <v>2019</v>
      </c>
      <c r="G40" s="40" t="str">
        <f t="shared" si="40"/>
        <v>002350</v>
      </c>
      <c r="H40" s="41">
        <f t="shared" ref="H40" si="224">IF(G40="","",(IF($C40=0,0,$C40)))</f>
        <v>1</v>
      </c>
      <c r="I40" s="41">
        <f t="shared" ref="I40" si="225">IF(H40="","",(IF($C40=0,0,$C40)))</f>
        <v>1</v>
      </c>
      <c r="J40" s="41">
        <f t="shared" ref="J40" si="226">IF(I40="","",(IF($C40=0,0,$C40)))</f>
        <v>1</v>
      </c>
      <c r="K40" s="41">
        <f t="shared" ref="K40" si="227">IF(J40="","",(IF($C40=0,0,$C40)))</f>
        <v>1</v>
      </c>
      <c r="L40" s="41">
        <f t="shared" ref="L40" si="228">IF(K40="","",(IF($C40=0,0,$C40)))</f>
        <v>1</v>
      </c>
      <c r="M40" s="41">
        <f t="shared" ref="M40" si="229">IF(L40="","",(IF($C40=0,0,$C40)))</f>
        <v>1</v>
      </c>
      <c r="N40" s="41">
        <f t="shared" ref="N40" si="230">IF(M40="","",(IF($C40=0,0,$C40)))</f>
        <v>1</v>
      </c>
      <c r="O40" s="41">
        <f t="shared" ref="O40" si="231">IF(N40="","",(IF($C40=0,0,$C40)))</f>
        <v>1</v>
      </c>
      <c r="P40" s="41">
        <f t="shared" ref="P40" si="232">IF(O40="","",(IF($C40=0,0,$C40)))</f>
        <v>1</v>
      </c>
      <c r="Q40" s="41">
        <f t="shared" ref="Q40" si="233">IF(P40="","",(IF($C40=0,0,$C40)))</f>
        <v>1</v>
      </c>
      <c r="R40" s="41">
        <f t="shared" ref="R40" si="234">IF(Q40="","",(IF($C40=0,0,$C40)))</f>
        <v>1</v>
      </c>
      <c r="S40" s="41">
        <f t="shared" ref="S40" si="235">IF(R40="","",(IF($C40=0,0,$C40)))</f>
        <v>1</v>
      </c>
    </row>
    <row r="41" spans="1:19" x14ac:dyDescent="0.25">
      <c r="A41" s="2" t="s">
        <v>22</v>
      </c>
      <c r="B41" s="6" t="s">
        <v>92</v>
      </c>
      <c r="C41" s="4">
        <v>42.307692000000003</v>
      </c>
      <c r="E41" s="10" t="str">
        <f t="shared" ref="E41" si="236">IF(B41="","",(IF($B41&lt;&gt;0,"Exempt - Avg Hourly Rate")))</f>
        <v>Exempt - Avg Hourly Rate</v>
      </c>
      <c r="F41" s="40">
        <f t="shared" ca="1" si="39"/>
        <v>2019</v>
      </c>
      <c r="G41" s="40" t="str">
        <f t="shared" si="40"/>
        <v>002350</v>
      </c>
      <c r="H41" s="42">
        <f t="shared" ref="H41" si="237">IF(G41="","",(IF(C41=0,0,C41)*$G$4*$H$4*$I$4*$J$4))</f>
        <v>46.230757356084005</v>
      </c>
      <c r="I41" s="42">
        <f t="shared" ref="I41" si="238">IF(H41="","",(+H41))</f>
        <v>46.230757356084005</v>
      </c>
      <c r="J41" s="42">
        <f t="shared" ref="J41" si="239">IF(I41="","",(+I41*$J$6))</f>
        <v>47.617680076766526</v>
      </c>
      <c r="K41" s="42">
        <f t="shared" ref="K41" si="240">IF(J41="","",+J41)</f>
        <v>47.617680076766526</v>
      </c>
      <c r="L41" s="42">
        <f t="shared" ref="L41" si="241">IF(K41="","",+K41)</f>
        <v>47.617680076766526</v>
      </c>
      <c r="M41" s="42">
        <f t="shared" ref="M41" si="242">IF(L41="","",+L41)</f>
        <v>47.617680076766526</v>
      </c>
      <c r="N41" s="42">
        <f t="shared" ref="N41" si="243">IF(M41="","",+M41)</f>
        <v>47.617680076766526</v>
      </c>
      <c r="O41" s="42">
        <f t="shared" ref="O41" si="244">IF(N41="","",+N41)</f>
        <v>47.617680076766526</v>
      </c>
      <c r="P41" s="42">
        <f t="shared" ref="P41" si="245">IF(O41="","",+O41)</f>
        <v>47.617680076766526</v>
      </c>
      <c r="Q41" s="42">
        <f t="shared" ref="Q41" si="246">IF(P41="","",+P41)</f>
        <v>47.617680076766526</v>
      </c>
      <c r="R41" s="42">
        <f t="shared" ref="R41" si="247">IF(Q41="","",+Q41)</f>
        <v>47.617680076766526</v>
      </c>
      <c r="S41" s="42">
        <f t="shared" ref="S41" si="248">IF(R41="","",+R41)</f>
        <v>47.617680076766526</v>
      </c>
    </row>
    <row r="42" spans="1:19" x14ac:dyDescent="0.25">
      <c r="A42" s="2" t="s">
        <v>22</v>
      </c>
      <c r="B42" s="9" t="s">
        <v>141</v>
      </c>
      <c r="C42" s="4">
        <v>200</v>
      </c>
      <c r="E42" s="10" t="str">
        <f t="shared" ref="E42" si="249">IF(B42="","",(IF($B42&lt;&gt;0,"Exempt - Vacation Hours")))</f>
        <v>Exempt - Vacation Hours</v>
      </c>
      <c r="F42" s="40">
        <f t="shared" ca="1" si="39"/>
        <v>2019</v>
      </c>
      <c r="G42" s="40" t="str">
        <f t="shared" si="40"/>
        <v>002350</v>
      </c>
      <c r="H42" s="43">
        <f>IF(G42="","",($C42*'VACSICK EST'!C$50))</f>
        <v>8.4637065748272864</v>
      </c>
      <c r="I42" s="43">
        <f>IF(H42="","",($C42*'VACSICK EST'!D$50))</f>
        <v>9.019186694810994</v>
      </c>
      <c r="J42" s="43">
        <f>IF(I42="","",($C42*'VACSICK EST'!E$50))</f>
        <v>9.5746668147946981</v>
      </c>
      <c r="K42" s="43">
        <f>IF(J42="","",($C42*'VACSICK EST'!F$50))</f>
        <v>13.920084926738344</v>
      </c>
      <c r="L42" s="43">
        <f>IF(K42="","",($C42*'VACSICK EST'!G$50))</f>
        <v>17.388585089267714</v>
      </c>
      <c r="M42" s="43">
        <f>IF(L42="","",($C42*'VACSICK EST'!H$50))</f>
        <v>19.643752083050451</v>
      </c>
      <c r="N42" s="43">
        <f>IF(M42="","",($C42*'VACSICK EST'!I$50))</f>
        <v>22.73436117728868</v>
      </c>
      <c r="O42" s="43">
        <f>IF(N42="","",($C42*'VACSICK EST'!J$50))</f>
        <v>15.390831697752979</v>
      </c>
      <c r="P42" s="43">
        <f>IF(O42="","",($C42*'VACSICK EST'!K$50))</f>
        <v>13.703818000024686</v>
      </c>
      <c r="Q42" s="43">
        <f>IF(P42="","",($C42*'VACSICK EST'!L$50))</f>
        <v>18.087749400287205</v>
      </c>
      <c r="R42" s="43">
        <f>IF(Q42="","",($C42*'VACSICK EST'!M$50))</f>
        <v>17.34151329243354</v>
      </c>
      <c r="S42" s="43">
        <f>IF(R42="","",($C42*'VACSICK EST'!N$50))</f>
        <v>34.731744248723423</v>
      </c>
    </row>
    <row r="43" spans="1:19" x14ac:dyDescent="0.25">
      <c r="A43" s="2" t="s">
        <v>22</v>
      </c>
      <c r="B43" s="9" t="s">
        <v>95</v>
      </c>
      <c r="C43" s="4">
        <v>40</v>
      </c>
      <c r="E43" s="10" t="str">
        <f t="shared" ref="E43" si="250">IF(B43="","",(IF($B43&lt;&gt;0,"Exempt - Sick Time Hours")))</f>
        <v>Exempt - Sick Time Hours</v>
      </c>
      <c r="F43" s="40">
        <f t="shared" ca="1" si="39"/>
        <v>2019</v>
      </c>
      <c r="G43" s="40" t="str">
        <f t="shared" si="40"/>
        <v>002350</v>
      </c>
      <c r="H43" s="43">
        <f>IF(G43="","",($C43*'VACSICK EST'!C$30))</f>
        <v>5.0206297898724825</v>
      </c>
      <c r="I43" s="43">
        <f>IF(H43="","",($C43*'VACSICK EST'!D$30))</f>
        <v>4.3254628595396252</v>
      </c>
      <c r="J43" s="43">
        <f>IF(I43="","",($C43*'VACSICK EST'!E$30))</f>
        <v>3.9866328079765485</v>
      </c>
      <c r="K43" s="43">
        <f>IF(J43="","",($C43*'VACSICK EST'!F$30))</f>
        <v>3.5312729378188501</v>
      </c>
      <c r="L43" s="43">
        <f>IF(K43="","",($C43*'VACSICK EST'!G$30))</f>
        <v>2.9281992131045897</v>
      </c>
      <c r="M43" s="43">
        <f>IF(L43="","",($C43*'VACSICK EST'!H$30))</f>
        <v>2.7179349238407422</v>
      </c>
      <c r="N43" s="43">
        <f>IF(M43="","",($C43*'VACSICK EST'!I$30))</f>
        <v>2.9145220043493527</v>
      </c>
      <c r="O43" s="43">
        <f>IF(N43="","",($C43*'VACSICK EST'!J$30))</f>
        <v>3.1324455305161325</v>
      </c>
      <c r="P43" s="43">
        <f>IF(O43="","",($C43*'VACSICK EST'!K$30))</f>
        <v>2.8900853913733289</v>
      </c>
      <c r="Q43" s="43">
        <f>IF(P43="","",($C43*'VACSICK EST'!L$30))</f>
        <v>2.8559835508769371</v>
      </c>
      <c r="R43" s="43">
        <f>IF(Q43="","",($C43*'VACSICK EST'!M$30))</f>
        <v>2.6623142749027777</v>
      </c>
      <c r="S43" s="43">
        <f>IF(R43="","",($C43*'VACSICK EST'!N$30))</f>
        <v>3.0345167158286337</v>
      </c>
    </row>
    <row r="44" spans="1:19" x14ac:dyDescent="0.25">
      <c r="A44" s="2" t="s">
        <v>23</v>
      </c>
      <c r="B44" s="9" t="s">
        <v>93</v>
      </c>
      <c r="C44" s="4">
        <v>6</v>
      </c>
      <c r="E44" s="11" t="str">
        <f t="shared" ref="E44" si="251">IF(B44="","",(IF($B44&lt;&gt;0,"Exempt - Headcount")))</f>
        <v>Exempt - Headcount</v>
      </c>
      <c r="F44" s="40">
        <f t="shared" ca="1" si="39"/>
        <v>2019</v>
      </c>
      <c r="G44" s="40" t="str">
        <f t="shared" si="40"/>
        <v>002401</v>
      </c>
      <c r="H44" s="41">
        <f t="shared" ref="H44" si="252">IF(G44="","",(IF($C44=0,0,$C44)))</f>
        <v>6</v>
      </c>
      <c r="I44" s="41">
        <f t="shared" ref="I44" si="253">IF(H44="","",(IF($C44=0,0,$C44)))</f>
        <v>6</v>
      </c>
      <c r="J44" s="41">
        <f t="shared" ref="J44" si="254">IF(I44="","",(IF($C44=0,0,$C44)))</f>
        <v>6</v>
      </c>
      <c r="K44" s="41">
        <f t="shared" ref="K44" si="255">IF(J44="","",(IF($C44=0,0,$C44)))</f>
        <v>6</v>
      </c>
      <c r="L44" s="41">
        <f t="shared" ref="L44" si="256">IF(K44="","",(IF($C44=0,0,$C44)))</f>
        <v>6</v>
      </c>
      <c r="M44" s="41">
        <f t="shared" ref="M44" si="257">IF(L44="","",(IF($C44=0,0,$C44)))</f>
        <v>6</v>
      </c>
      <c r="N44" s="41">
        <f t="shared" ref="N44" si="258">IF(M44="","",(IF($C44=0,0,$C44)))</f>
        <v>6</v>
      </c>
      <c r="O44" s="41">
        <f t="shared" ref="O44" si="259">IF(N44="","",(IF($C44=0,0,$C44)))</f>
        <v>6</v>
      </c>
      <c r="P44" s="41">
        <f t="shared" ref="P44" si="260">IF(O44="","",(IF($C44=0,0,$C44)))</f>
        <v>6</v>
      </c>
      <c r="Q44" s="41">
        <f t="shared" ref="Q44" si="261">IF(P44="","",(IF($C44=0,0,$C44)))</f>
        <v>6</v>
      </c>
      <c r="R44" s="41">
        <f t="shared" ref="R44" si="262">IF(Q44="","",(IF($C44=0,0,$C44)))</f>
        <v>6</v>
      </c>
      <c r="S44" s="41">
        <f t="shared" ref="S44" si="263">IF(R44="","",(IF($C44=0,0,$C44)))</f>
        <v>6</v>
      </c>
    </row>
    <row r="45" spans="1:19" x14ac:dyDescent="0.25">
      <c r="A45" s="2" t="s">
        <v>23</v>
      </c>
      <c r="B45" s="6" t="s">
        <v>92</v>
      </c>
      <c r="C45" s="4">
        <v>61.899839666666672</v>
      </c>
      <c r="E45" s="10" t="str">
        <f t="shared" ref="E45" si="264">IF(B45="","",(IF($B45&lt;&gt;0,"Exempt - Avg Hourly Rate")))</f>
        <v>Exempt - Avg Hourly Rate</v>
      </c>
      <c r="F45" s="40">
        <f t="shared" ca="1" si="39"/>
        <v>2019</v>
      </c>
      <c r="G45" s="40" t="str">
        <f t="shared" si="40"/>
        <v>002401</v>
      </c>
      <c r="H45" s="42">
        <f t="shared" ref="H45" si="265">IF(G45="","",(IF(C45=0,0,C45)*$G$4*$H$4*$I$4*$J$4))</f>
        <v>67.639626099437677</v>
      </c>
      <c r="I45" s="42">
        <f t="shared" ref="I45" si="266">IF(H45="","",(+H45))</f>
        <v>67.639626099437677</v>
      </c>
      <c r="J45" s="42">
        <f t="shared" ref="J45" si="267">IF(I45="","",(+I45*$J$6))</f>
        <v>69.668814882420804</v>
      </c>
      <c r="K45" s="42">
        <f t="shared" ref="K45" si="268">IF(J45="","",+J45)</f>
        <v>69.668814882420804</v>
      </c>
      <c r="L45" s="42">
        <f t="shared" ref="L45" si="269">IF(K45="","",+K45)</f>
        <v>69.668814882420804</v>
      </c>
      <c r="M45" s="42">
        <f t="shared" ref="M45" si="270">IF(L45="","",+L45)</f>
        <v>69.668814882420804</v>
      </c>
      <c r="N45" s="42">
        <f t="shared" ref="N45" si="271">IF(M45="","",+M45)</f>
        <v>69.668814882420804</v>
      </c>
      <c r="O45" s="42">
        <f t="shared" ref="O45" si="272">IF(N45="","",+N45)</f>
        <v>69.668814882420804</v>
      </c>
      <c r="P45" s="42">
        <f t="shared" ref="P45" si="273">IF(O45="","",+O45)</f>
        <v>69.668814882420804</v>
      </c>
      <c r="Q45" s="42">
        <f t="shared" ref="Q45" si="274">IF(P45="","",+P45)</f>
        <v>69.668814882420804</v>
      </c>
      <c r="R45" s="42">
        <f t="shared" ref="R45" si="275">IF(Q45="","",+Q45)</f>
        <v>69.668814882420804</v>
      </c>
      <c r="S45" s="42">
        <f t="shared" ref="S45" si="276">IF(R45="","",+R45)</f>
        <v>69.668814882420804</v>
      </c>
    </row>
    <row r="46" spans="1:19" x14ac:dyDescent="0.25">
      <c r="A46" s="2" t="s">
        <v>23</v>
      </c>
      <c r="B46" s="9" t="s">
        <v>141</v>
      </c>
      <c r="C46" s="4">
        <v>1000</v>
      </c>
      <c r="E46" s="10" t="str">
        <f t="shared" ref="E46" si="277">IF(B46="","",(IF($B46&lt;&gt;0,"Exempt - Vacation Hours")))</f>
        <v>Exempt - Vacation Hours</v>
      </c>
      <c r="F46" s="40">
        <f t="shared" ca="1" si="39"/>
        <v>2019</v>
      </c>
      <c r="G46" s="40" t="str">
        <f t="shared" si="40"/>
        <v>002401</v>
      </c>
      <c r="H46" s="43">
        <f>IF(G46="","",($C46*'VACSICK EST'!C$50))</f>
        <v>42.318532874136437</v>
      </c>
      <c r="I46" s="43">
        <f>IF(H46="","",($C46*'VACSICK EST'!D$50))</f>
        <v>45.095933474054966</v>
      </c>
      <c r="J46" s="43">
        <f>IF(I46="","",($C46*'VACSICK EST'!E$50))</f>
        <v>47.873334073973489</v>
      </c>
      <c r="K46" s="43">
        <f>IF(J46="","",($C46*'VACSICK EST'!F$50))</f>
        <v>69.600424633691716</v>
      </c>
      <c r="L46" s="43">
        <f>IF(K46="","",($C46*'VACSICK EST'!G$50))</f>
        <v>86.942925446338563</v>
      </c>
      <c r="M46" s="43">
        <f>IF(L46="","",($C46*'VACSICK EST'!H$50))</f>
        <v>98.218760415252248</v>
      </c>
      <c r="N46" s="43">
        <f>IF(M46="","",($C46*'VACSICK EST'!I$50))</f>
        <v>113.67180588644341</v>
      </c>
      <c r="O46" s="43">
        <f>IF(N46="","",($C46*'VACSICK EST'!J$50))</f>
        <v>76.954158488764904</v>
      </c>
      <c r="P46" s="43">
        <f>IF(O46="","",($C46*'VACSICK EST'!K$50))</f>
        <v>68.519090000123427</v>
      </c>
      <c r="Q46" s="43">
        <f>IF(P46="","",($C46*'VACSICK EST'!L$50))</f>
        <v>90.438747001436013</v>
      </c>
      <c r="R46" s="43">
        <f>IF(Q46="","",($C46*'VACSICK EST'!M$50))</f>
        <v>86.707566462167691</v>
      </c>
      <c r="S46" s="43">
        <f>IF(R46="","",($C46*'VACSICK EST'!N$50))</f>
        <v>173.65872124361712</v>
      </c>
    </row>
    <row r="47" spans="1:19" x14ac:dyDescent="0.25">
      <c r="A47" s="2" t="s">
        <v>23</v>
      </c>
      <c r="B47" s="9" t="s">
        <v>95</v>
      </c>
      <c r="C47" s="4">
        <v>240</v>
      </c>
      <c r="E47" s="10" t="str">
        <f t="shared" ref="E47" si="278">IF(B47="","",(IF($B47&lt;&gt;0,"Exempt - Sick Time Hours")))</f>
        <v>Exempt - Sick Time Hours</v>
      </c>
      <c r="F47" s="40">
        <f t="shared" ca="1" si="39"/>
        <v>2019</v>
      </c>
      <c r="G47" s="40" t="str">
        <f t="shared" si="40"/>
        <v>002401</v>
      </c>
      <c r="H47" s="43">
        <f>IF(G47="","",($C47*'VACSICK EST'!C$30))</f>
        <v>30.123778739234897</v>
      </c>
      <c r="I47" s="43">
        <f>IF(H47="","",($C47*'VACSICK EST'!D$30))</f>
        <v>25.952777157237751</v>
      </c>
      <c r="J47" s="43">
        <f>IF(I47="","",($C47*'VACSICK EST'!E$30))</f>
        <v>23.919796847859292</v>
      </c>
      <c r="K47" s="43">
        <f>IF(J47="","",($C47*'VACSICK EST'!F$30))</f>
        <v>21.187637626913101</v>
      </c>
      <c r="L47" s="43">
        <f>IF(K47="","",($C47*'VACSICK EST'!G$30))</f>
        <v>17.569195278627539</v>
      </c>
      <c r="M47" s="43">
        <f>IF(L47="","",($C47*'VACSICK EST'!H$30))</f>
        <v>16.307609543044453</v>
      </c>
      <c r="N47" s="43">
        <f>IF(M47="","",($C47*'VACSICK EST'!I$30))</f>
        <v>17.487132026096116</v>
      </c>
      <c r="O47" s="43">
        <f>IF(N47="","",($C47*'VACSICK EST'!J$30))</f>
        <v>18.794673183096794</v>
      </c>
      <c r="P47" s="43">
        <f>IF(O47="","",($C47*'VACSICK EST'!K$30))</f>
        <v>17.340512348239972</v>
      </c>
      <c r="Q47" s="43">
        <f>IF(P47="","",($C47*'VACSICK EST'!L$30))</f>
        <v>17.135901305261623</v>
      </c>
      <c r="R47" s="43">
        <f>IF(Q47="","",($C47*'VACSICK EST'!M$30))</f>
        <v>15.973885649416667</v>
      </c>
      <c r="S47" s="43">
        <f>IF(R47="","",($C47*'VACSICK EST'!N$30))</f>
        <v>18.207100294971802</v>
      </c>
    </row>
    <row r="48" spans="1:19" x14ac:dyDescent="0.25">
      <c r="A48" s="2" t="s">
        <v>24</v>
      </c>
      <c r="B48" s="9" t="s">
        <v>93</v>
      </c>
      <c r="C48" s="4">
        <v>17</v>
      </c>
      <c r="E48" s="11" t="str">
        <f t="shared" ref="E48" si="279">IF(B48="","",(IF($B48&lt;&gt;0,"Exempt - Headcount")))</f>
        <v>Exempt - Headcount</v>
      </c>
      <c r="F48" s="40">
        <f t="shared" ca="1" si="39"/>
        <v>2019</v>
      </c>
      <c r="G48" s="40" t="str">
        <f t="shared" si="40"/>
        <v>002480</v>
      </c>
      <c r="H48" s="41">
        <f t="shared" ref="H48" si="280">IF(G48="","",(IF($C48=0,0,$C48)))</f>
        <v>17</v>
      </c>
      <c r="I48" s="41">
        <f t="shared" ref="I48" si="281">IF(H48="","",(IF($C48=0,0,$C48)))</f>
        <v>17</v>
      </c>
      <c r="J48" s="41">
        <f t="shared" ref="J48" si="282">IF(I48="","",(IF($C48=0,0,$C48)))</f>
        <v>17</v>
      </c>
      <c r="K48" s="41">
        <f t="shared" ref="K48" si="283">IF(J48="","",(IF($C48=0,0,$C48)))</f>
        <v>17</v>
      </c>
      <c r="L48" s="41">
        <f t="shared" ref="L48" si="284">IF(K48="","",(IF($C48=0,0,$C48)))</f>
        <v>17</v>
      </c>
      <c r="M48" s="41">
        <f t="shared" ref="M48" si="285">IF(L48="","",(IF($C48=0,0,$C48)))</f>
        <v>17</v>
      </c>
      <c r="N48" s="41">
        <f t="shared" ref="N48" si="286">IF(M48="","",(IF($C48=0,0,$C48)))</f>
        <v>17</v>
      </c>
      <c r="O48" s="41">
        <f t="shared" ref="O48" si="287">IF(N48="","",(IF($C48=0,0,$C48)))</f>
        <v>17</v>
      </c>
      <c r="P48" s="41">
        <f t="shared" ref="P48" si="288">IF(O48="","",(IF($C48=0,0,$C48)))</f>
        <v>17</v>
      </c>
      <c r="Q48" s="41">
        <f t="shared" ref="Q48" si="289">IF(P48="","",(IF($C48=0,0,$C48)))</f>
        <v>17</v>
      </c>
      <c r="R48" s="41">
        <f t="shared" ref="R48" si="290">IF(Q48="","",(IF($C48=0,0,$C48)))</f>
        <v>17</v>
      </c>
      <c r="S48" s="41">
        <f t="shared" ref="S48" si="291">IF(R48="","",(IF($C48=0,0,$C48)))</f>
        <v>17</v>
      </c>
    </row>
    <row r="49" spans="1:19" x14ac:dyDescent="0.25">
      <c r="A49" s="2" t="s">
        <v>24</v>
      </c>
      <c r="B49" s="6" t="s">
        <v>92</v>
      </c>
      <c r="C49" s="4">
        <v>46.266544117647058</v>
      </c>
      <c r="E49" s="10" t="str">
        <f t="shared" ref="E49" si="292">IF(B49="","",(IF($B49&lt;&gt;0,"Exempt - Avg Hourly Rate")))</f>
        <v>Exempt - Avg Hourly Rate</v>
      </c>
      <c r="F49" s="40">
        <f t="shared" ca="1" si="39"/>
        <v>2019</v>
      </c>
      <c r="G49" s="40" t="str">
        <f t="shared" si="40"/>
        <v>002480</v>
      </c>
      <c r="H49" s="42">
        <f t="shared" ref="H49" si="293">IF(G49="","",(IF(C49=0,0,C49)*$G$4*$H$4*$I$4*$J$4))</f>
        <v>50.556701954044122</v>
      </c>
      <c r="I49" s="42">
        <f t="shared" ref="I49" si="294">IF(H49="","",(+H49))</f>
        <v>50.556701954044122</v>
      </c>
      <c r="J49" s="42">
        <f t="shared" ref="J49" si="295">IF(I49="","",(+I49*$J$6))</f>
        <v>52.073403012665445</v>
      </c>
      <c r="K49" s="42">
        <f t="shared" ref="K49" si="296">IF(J49="","",+J49)</f>
        <v>52.073403012665445</v>
      </c>
      <c r="L49" s="42">
        <f t="shared" ref="L49" si="297">IF(K49="","",+K49)</f>
        <v>52.073403012665445</v>
      </c>
      <c r="M49" s="42">
        <f t="shared" ref="M49" si="298">IF(L49="","",+L49)</f>
        <v>52.073403012665445</v>
      </c>
      <c r="N49" s="42">
        <f t="shared" ref="N49" si="299">IF(M49="","",+M49)</f>
        <v>52.073403012665445</v>
      </c>
      <c r="O49" s="42">
        <f t="shared" ref="O49" si="300">IF(N49="","",+N49)</f>
        <v>52.073403012665445</v>
      </c>
      <c r="P49" s="42">
        <f t="shared" ref="P49" si="301">IF(O49="","",+O49)</f>
        <v>52.073403012665445</v>
      </c>
      <c r="Q49" s="42">
        <f t="shared" ref="Q49" si="302">IF(P49="","",+P49)</f>
        <v>52.073403012665445</v>
      </c>
      <c r="R49" s="42">
        <f t="shared" ref="R49" si="303">IF(Q49="","",+Q49)</f>
        <v>52.073403012665445</v>
      </c>
      <c r="S49" s="42">
        <f t="shared" ref="S49" si="304">IF(R49="","",+R49)</f>
        <v>52.073403012665445</v>
      </c>
    </row>
    <row r="50" spans="1:19" x14ac:dyDescent="0.25">
      <c r="A50" s="2" t="s">
        <v>24</v>
      </c>
      <c r="B50" s="9" t="s">
        <v>141</v>
      </c>
      <c r="C50" s="4">
        <v>2920</v>
      </c>
      <c r="E50" s="10" t="str">
        <f t="shared" ref="E50" si="305">IF(B50="","",(IF($B50&lt;&gt;0,"Exempt - Vacation Hours")))</f>
        <v>Exempt - Vacation Hours</v>
      </c>
      <c r="F50" s="40">
        <f t="shared" ca="1" si="39"/>
        <v>2019</v>
      </c>
      <c r="G50" s="40" t="str">
        <f t="shared" si="40"/>
        <v>002480</v>
      </c>
      <c r="H50" s="43">
        <f>IF(G50="","",($C50*'VACSICK EST'!C$50))</f>
        <v>123.57011599247839</v>
      </c>
      <c r="I50" s="43">
        <f>IF(H50="","",($C50*'VACSICK EST'!D$50))</f>
        <v>131.68012574424051</v>
      </c>
      <c r="J50" s="43">
        <f>IF(I50="","",($C50*'VACSICK EST'!E$50))</f>
        <v>139.79013549600259</v>
      </c>
      <c r="K50" s="43">
        <f>IF(J50="","",($C50*'VACSICK EST'!F$50))</f>
        <v>203.23323993037982</v>
      </c>
      <c r="L50" s="43">
        <f>IF(K50="","",($C50*'VACSICK EST'!G$50))</f>
        <v>253.87334230330862</v>
      </c>
      <c r="M50" s="43">
        <f>IF(L50="","",($C50*'VACSICK EST'!H$50))</f>
        <v>286.79878041253659</v>
      </c>
      <c r="N50" s="43">
        <f>IF(M50="","",($C50*'VACSICK EST'!I$50))</f>
        <v>331.92167318841473</v>
      </c>
      <c r="O50" s="43">
        <f>IF(N50="","",($C50*'VACSICK EST'!J$50))</f>
        <v>224.7061427871935</v>
      </c>
      <c r="P50" s="43">
        <f>IF(O50="","",($C50*'VACSICK EST'!K$50))</f>
        <v>200.07574280036042</v>
      </c>
      <c r="Q50" s="43">
        <f>IF(P50="","",($C50*'VACSICK EST'!L$50))</f>
        <v>264.08114124419319</v>
      </c>
      <c r="R50" s="43">
        <f>IF(Q50="","",($C50*'VACSICK EST'!M$50))</f>
        <v>253.18609406952967</v>
      </c>
      <c r="S50" s="43">
        <f>IF(R50="","",($C50*'VACSICK EST'!N$50))</f>
        <v>507.08346603136198</v>
      </c>
    </row>
    <row r="51" spans="1:19" x14ac:dyDescent="0.25">
      <c r="A51" s="2" t="s">
        <v>24</v>
      </c>
      <c r="B51" s="9" t="s">
        <v>95</v>
      </c>
      <c r="C51" s="4">
        <v>680</v>
      </c>
      <c r="E51" s="10" t="str">
        <f t="shared" ref="E51" si="306">IF(B51="","",(IF($B51&lt;&gt;0,"Exempt - Sick Time Hours")))</f>
        <v>Exempt - Sick Time Hours</v>
      </c>
      <c r="F51" s="40">
        <f t="shared" ca="1" si="39"/>
        <v>2019</v>
      </c>
      <c r="G51" s="40" t="str">
        <f t="shared" si="40"/>
        <v>002480</v>
      </c>
      <c r="H51" s="43">
        <f>IF(G51="","",($C51*'VACSICK EST'!C$30))</f>
        <v>85.350706427832208</v>
      </c>
      <c r="I51" s="43">
        <f>IF(H51="","",($C51*'VACSICK EST'!D$30))</f>
        <v>73.53286861217363</v>
      </c>
      <c r="J51" s="43">
        <f>IF(I51="","",($C51*'VACSICK EST'!E$30))</f>
        <v>67.772757735601317</v>
      </c>
      <c r="K51" s="43">
        <f>IF(J51="","",($C51*'VACSICK EST'!F$30))</f>
        <v>60.031639942920449</v>
      </c>
      <c r="L51" s="43">
        <f>IF(K51="","",($C51*'VACSICK EST'!G$30))</f>
        <v>49.779386622778027</v>
      </c>
      <c r="M51" s="43">
        <f>IF(L51="","",($C51*'VACSICK EST'!H$30))</f>
        <v>46.204893705292619</v>
      </c>
      <c r="N51" s="43">
        <f>IF(M51="","",($C51*'VACSICK EST'!I$30))</f>
        <v>49.546874073938994</v>
      </c>
      <c r="O51" s="43">
        <f>IF(N51="","",($C51*'VACSICK EST'!J$30))</f>
        <v>53.251574018774249</v>
      </c>
      <c r="P51" s="43">
        <f>IF(O51="","",($C51*'VACSICK EST'!K$30))</f>
        <v>49.131451653346588</v>
      </c>
      <c r="Q51" s="43">
        <f>IF(P51="","",($C51*'VACSICK EST'!L$30))</f>
        <v>48.551720364907929</v>
      </c>
      <c r="R51" s="43">
        <f>IF(Q51="","",($C51*'VACSICK EST'!M$30))</f>
        <v>45.25934267334722</v>
      </c>
      <c r="S51" s="43">
        <f>IF(R51="","",($C51*'VACSICK EST'!N$30))</f>
        <v>51.586784169086769</v>
      </c>
    </row>
    <row r="52" spans="1:19" x14ac:dyDescent="0.25">
      <c r="A52" s="2" t="s">
        <v>25</v>
      </c>
      <c r="B52" s="9" t="s">
        <v>93</v>
      </c>
      <c r="C52" s="4">
        <v>6</v>
      </c>
      <c r="E52" s="11" t="str">
        <f t="shared" ref="E52" si="307">IF(B52="","",(IF($B52&lt;&gt;0,"Exempt - Headcount")))</f>
        <v>Exempt - Headcount</v>
      </c>
      <c r="F52" s="40">
        <f t="shared" ca="1" si="39"/>
        <v>2019</v>
      </c>
      <c r="G52" s="40" t="str">
        <f t="shared" si="40"/>
        <v>002481</v>
      </c>
      <c r="H52" s="41">
        <f t="shared" ref="H52" si="308">IF(G52="","",(IF($C52=0,0,$C52)))</f>
        <v>6</v>
      </c>
      <c r="I52" s="41">
        <f t="shared" ref="I52" si="309">IF(H52="","",(IF($C52=0,0,$C52)))</f>
        <v>6</v>
      </c>
      <c r="J52" s="41">
        <f t="shared" ref="J52" si="310">IF(I52="","",(IF($C52=0,0,$C52)))</f>
        <v>6</v>
      </c>
      <c r="K52" s="41">
        <f t="shared" ref="K52" si="311">IF(J52="","",(IF($C52=0,0,$C52)))</f>
        <v>6</v>
      </c>
      <c r="L52" s="41">
        <f t="shared" ref="L52" si="312">IF(K52="","",(IF($C52=0,0,$C52)))</f>
        <v>6</v>
      </c>
      <c r="M52" s="41">
        <f t="shared" ref="M52" si="313">IF(L52="","",(IF($C52=0,0,$C52)))</f>
        <v>6</v>
      </c>
      <c r="N52" s="41">
        <f t="shared" ref="N52" si="314">IF(M52="","",(IF($C52=0,0,$C52)))</f>
        <v>6</v>
      </c>
      <c r="O52" s="41">
        <f t="shared" ref="O52" si="315">IF(N52="","",(IF($C52=0,0,$C52)))</f>
        <v>6</v>
      </c>
      <c r="P52" s="41">
        <f t="shared" ref="P52" si="316">IF(O52="","",(IF($C52=0,0,$C52)))</f>
        <v>6</v>
      </c>
      <c r="Q52" s="41">
        <f t="shared" ref="Q52" si="317">IF(P52="","",(IF($C52=0,0,$C52)))</f>
        <v>6</v>
      </c>
      <c r="R52" s="41">
        <f t="shared" ref="R52" si="318">IF(Q52="","",(IF($C52=0,0,$C52)))</f>
        <v>6</v>
      </c>
      <c r="S52" s="41">
        <f t="shared" ref="S52" si="319">IF(R52="","",(IF($C52=0,0,$C52)))</f>
        <v>6</v>
      </c>
    </row>
    <row r="53" spans="1:19" x14ac:dyDescent="0.25">
      <c r="A53" s="2" t="s">
        <v>25</v>
      </c>
      <c r="B53" s="6" t="s">
        <v>92</v>
      </c>
      <c r="C53" s="4">
        <v>49.608173000000001</v>
      </c>
      <c r="E53" s="10" t="str">
        <f t="shared" ref="E53" si="320">IF(B53="","",(IF($B53&lt;&gt;0,"Exempt - Avg Hourly Rate")))</f>
        <v>Exempt - Avg Hourly Rate</v>
      </c>
      <c r="F53" s="40">
        <f t="shared" ca="1" si="39"/>
        <v>2019</v>
      </c>
      <c r="G53" s="40" t="str">
        <f t="shared" si="40"/>
        <v>002481</v>
      </c>
      <c r="H53" s="42">
        <f t="shared" ref="H53" si="321">IF(G53="","",(IF(C53=0,0,C53)*$G$4*$H$4*$I$4*$J$4))</f>
        <v>54.208190057771006</v>
      </c>
      <c r="I53" s="42">
        <f t="shared" ref="I53" si="322">IF(H53="","",(+H53))</f>
        <v>54.208190057771006</v>
      </c>
      <c r="J53" s="42">
        <f t="shared" ref="J53" si="323">IF(I53="","",(+I53*$J$6))</f>
        <v>55.834435759504139</v>
      </c>
      <c r="K53" s="42">
        <f t="shared" ref="K53" si="324">IF(J53="","",+J53)</f>
        <v>55.834435759504139</v>
      </c>
      <c r="L53" s="42">
        <f t="shared" ref="L53" si="325">IF(K53="","",+K53)</f>
        <v>55.834435759504139</v>
      </c>
      <c r="M53" s="42">
        <f t="shared" ref="M53" si="326">IF(L53="","",+L53)</f>
        <v>55.834435759504139</v>
      </c>
      <c r="N53" s="42">
        <f t="shared" ref="N53" si="327">IF(M53="","",+M53)</f>
        <v>55.834435759504139</v>
      </c>
      <c r="O53" s="42">
        <f t="shared" ref="O53" si="328">IF(N53="","",+N53)</f>
        <v>55.834435759504139</v>
      </c>
      <c r="P53" s="42">
        <f t="shared" ref="P53" si="329">IF(O53="","",+O53)</f>
        <v>55.834435759504139</v>
      </c>
      <c r="Q53" s="42">
        <f t="shared" ref="Q53" si="330">IF(P53="","",+P53)</f>
        <v>55.834435759504139</v>
      </c>
      <c r="R53" s="42">
        <f t="shared" ref="R53" si="331">IF(Q53="","",+Q53)</f>
        <v>55.834435759504139</v>
      </c>
      <c r="S53" s="42">
        <f t="shared" ref="S53" si="332">IF(R53="","",+R53)</f>
        <v>55.834435759504139</v>
      </c>
    </row>
    <row r="54" spans="1:19" x14ac:dyDescent="0.25">
      <c r="A54" s="2" t="s">
        <v>25</v>
      </c>
      <c r="B54" s="9" t="s">
        <v>141</v>
      </c>
      <c r="C54" s="4">
        <v>1200</v>
      </c>
      <c r="E54" s="10" t="str">
        <f t="shared" ref="E54" si="333">IF(B54="","",(IF($B54&lt;&gt;0,"Exempt - Vacation Hours")))</f>
        <v>Exempt - Vacation Hours</v>
      </c>
      <c r="F54" s="40">
        <f t="shared" ca="1" si="39"/>
        <v>2019</v>
      </c>
      <c r="G54" s="40" t="str">
        <f t="shared" si="40"/>
        <v>002481</v>
      </c>
      <c r="H54" s="43">
        <f>IF(G54="","",($C54*'VACSICK EST'!C$50))</f>
        <v>50.782239448963722</v>
      </c>
      <c r="I54" s="43">
        <f>IF(H54="","",($C54*'VACSICK EST'!D$50))</f>
        <v>54.115120168865957</v>
      </c>
      <c r="J54" s="43">
        <f>IF(I54="","",($C54*'VACSICK EST'!E$50))</f>
        <v>57.448000888768192</v>
      </c>
      <c r="K54" s="43">
        <f>IF(J54="","",($C54*'VACSICK EST'!F$50))</f>
        <v>83.520509560430057</v>
      </c>
      <c r="L54" s="43">
        <f>IF(K54="","",($C54*'VACSICK EST'!G$50))</f>
        <v>104.33151053560628</v>
      </c>
      <c r="M54" s="43">
        <f>IF(L54="","",($C54*'VACSICK EST'!H$50))</f>
        <v>117.86251249830271</v>
      </c>
      <c r="N54" s="43">
        <f>IF(M54="","",($C54*'VACSICK EST'!I$50))</f>
        <v>136.40616706373208</v>
      </c>
      <c r="O54" s="43">
        <f>IF(N54="","",($C54*'VACSICK EST'!J$50))</f>
        <v>92.344990186517876</v>
      </c>
      <c r="P54" s="43">
        <f>IF(O54="","",($C54*'VACSICK EST'!K$50))</f>
        <v>82.222908000148124</v>
      </c>
      <c r="Q54" s="43">
        <f>IF(P54="","",($C54*'VACSICK EST'!L$50))</f>
        <v>108.52649640172322</v>
      </c>
      <c r="R54" s="43">
        <f>IF(Q54="","",($C54*'VACSICK EST'!M$50))</f>
        <v>104.04907975460124</v>
      </c>
      <c r="S54" s="43">
        <f>IF(R54="","",($C54*'VACSICK EST'!N$50))</f>
        <v>208.39046549234052</v>
      </c>
    </row>
    <row r="55" spans="1:19" x14ac:dyDescent="0.25">
      <c r="A55" s="2" t="s">
        <v>25</v>
      </c>
      <c r="B55" s="9" t="s">
        <v>95</v>
      </c>
      <c r="C55" s="4">
        <v>240</v>
      </c>
      <c r="E55" s="10" t="str">
        <f t="shared" ref="E55" si="334">IF(B55="","",(IF($B55&lt;&gt;0,"Exempt - Sick Time Hours")))</f>
        <v>Exempt - Sick Time Hours</v>
      </c>
      <c r="F55" s="40">
        <f t="shared" ca="1" si="39"/>
        <v>2019</v>
      </c>
      <c r="G55" s="40" t="str">
        <f t="shared" si="40"/>
        <v>002481</v>
      </c>
      <c r="H55" s="43">
        <f>IF(G55="","",($C55*'VACSICK EST'!C$30))</f>
        <v>30.123778739234897</v>
      </c>
      <c r="I55" s="43">
        <f>IF(H55="","",($C55*'VACSICK EST'!D$30))</f>
        <v>25.952777157237751</v>
      </c>
      <c r="J55" s="43">
        <f>IF(I55="","",($C55*'VACSICK EST'!E$30))</f>
        <v>23.919796847859292</v>
      </c>
      <c r="K55" s="43">
        <f>IF(J55="","",($C55*'VACSICK EST'!F$30))</f>
        <v>21.187637626913101</v>
      </c>
      <c r="L55" s="43">
        <f>IF(K55="","",($C55*'VACSICK EST'!G$30))</f>
        <v>17.569195278627539</v>
      </c>
      <c r="M55" s="43">
        <f>IF(L55="","",($C55*'VACSICK EST'!H$30))</f>
        <v>16.307609543044453</v>
      </c>
      <c r="N55" s="43">
        <f>IF(M55="","",($C55*'VACSICK EST'!I$30))</f>
        <v>17.487132026096116</v>
      </c>
      <c r="O55" s="43">
        <f>IF(N55="","",($C55*'VACSICK EST'!J$30))</f>
        <v>18.794673183096794</v>
      </c>
      <c r="P55" s="43">
        <f>IF(O55="","",($C55*'VACSICK EST'!K$30))</f>
        <v>17.340512348239972</v>
      </c>
      <c r="Q55" s="43">
        <f>IF(P55="","",($C55*'VACSICK EST'!L$30))</f>
        <v>17.135901305261623</v>
      </c>
      <c r="R55" s="43">
        <f>IF(Q55="","",($C55*'VACSICK EST'!M$30))</f>
        <v>15.973885649416667</v>
      </c>
      <c r="S55" s="43">
        <f>IF(R55="","",($C55*'VACSICK EST'!N$30))</f>
        <v>18.207100294971802</v>
      </c>
    </row>
    <row r="56" spans="1:19" x14ac:dyDescent="0.25">
      <c r="A56" s="2" t="s">
        <v>26</v>
      </c>
      <c r="B56" s="9" t="s">
        <v>93</v>
      </c>
      <c r="C56" s="4">
        <v>4</v>
      </c>
      <c r="E56" s="11" t="str">
        <f t="shared" ref="E56" si="335">IF(B56="","",(IF($B56&lt;&gt;0,"Exempt - Headcount")))</f>
        <v>Exempt - Headcount</v>
      </c>
      <c r="F56" s="40">
        <f t="shared" ca="1" si="39"/>
        <v>2019</v>
      </c>
      <c r="G56" s="40" t="str">
        <f t="shared" si="40"/>
        <v>002482</v>
      </c>
      <c r="H56" s="41">
        <f t="shared" ref="H56" si="336">IF(G56="","",(IF($C56=0,0,$C56)))</f>
        <v>4</v>
      </c>
      <c r="I56" s="41">
        <f t="shared" ref="I56" si="337">IF(H56="","",(IF($C56=0,0,$C56)))</f>
        <v>4</v>
      </c>
      <c r="J56" s="41">
        <f t="shared" ref="J56" si="338">IF(I56="","",(IF($C56=0,0,$C56)))</f>
        <v>4</v>
      </c>
      <c r="K56" s="41">
        <f t="shared" ref="K56" si="339">IF(J56="","",(IF($C56=0,0,$C56)))</f>
        <v>4</v>
      </c>
      <c r="L56" s="41">
        <f t="shared" ref="L56" si="340">IF(K56="","",(IF($C56=0,0,$C56)))</f>
        <v>4</v>
      </c>
      <c r="M56" s="41">
        <f t="shared" ref="M56" si="341">IF(L56="","",(IF($C56=0,0,$C56)))</f>
        <v>4</v>
      </c>
      <c r="N56" s="41">
        <f t="shared" ref="N56" si="342">IF(M56="","",(IF($C56=0,0,$C56)))</f>
        <v>4</v>
      </c>
      <c r="O56" s="41">
        <f t="shared" ref="O56" si="343">IF(N56="","",(IF($C56=0,0,$C56)))</f>
        <v>4</v>
      </c>
      <c r="P56" s="41">
        <f t="shared" ref="P56" si="344">IF(O56="","",(IF($C56=0,0,$C56)))</f>
        <v>4</v>
      </c>
      <c r="Q56" s="41">
        <f t="shared" ref="Q56" si="345">IF(P56="","",(IF($C56=0,0,$C56)))</f>
        <v>4</v>
      </c>
      <c r="R56" s="41">
        <f t="shared" ref="R56" si="346">IF(Q56="","",(IF($C56=0,0,$C56)))</f>
        <v>4</v>
      </c>
      <c r="S56" s="41">
        <f t="shared" ref="S56" si="347">IF(R56="","",(IF($C56=0,0,$C56)))</f>
        <v>4</v>
      </c>
    </row>
    <row r="57" spans="1:19" x14ac:dyDescent="0.25">
      <c r="A57" s="2" t="s">
        <v>26</v>
      </c>
      <c r="B57" s="6" t="s">
        <v>92</v>
      </c>
      <c r="C57" s="4">
        <v>46.762019500000008</v>
      </c>
      <c r="E57" s="10" t="str">
        <f t="shared" ref="E57" si="348">IF(B57="","",(IF($B57&lt;&gt;0,"Exempt - Avg Hourly Rate")))</f>
        <v>Exempt - Avg Hourly Rate</v>
      </c>
      <c r="F57" s="40">
        <f t="shared" ca="1" si="39"/>
        <v>2019</v>
      </c>
      <c r="G57" s="40" t="str">
        <f t="shared" si="40"/>
        <v>002482</v>
      </c>
      <c r="H57" s="42">
        <f t="shared" ref="H57" si="349">IF(G57="","",(IF(C57=0,0,C57)*$G$4*$H$4*$I$4*$J$4))</f>
        <v>51.098121282176514</v>
      </c>
      <c r="I57" s="42">
        <f t="shared" ref="I57" si="350">IF(H57="","",(+H57))</f>
        <v>51.098121282176514</v>
      </c>
      <c r="J57" s="42">
        <f t="shared" ref="J57" si="351">IF(I57="","",(+I57*$J$6))</f>
        <v>52.631064920641812</v>
      </c>
      <c r="K57" s="42">
        <f t="shared" ref="K57" si="352">IF(J57="","",+J57)</f>
        <v>52.631064920641812</v>
      </c>
      <c r="L57" s="42">
        <f t="shared" ref="L57" si="353">IF(K57="","",+K57)</f>
        <v>52.631064920641812</v>
      </c>
      <c r="M57" s="42">
        <f t="shared" ref="M57" si="354">IF(L57="","",+L57)</f>
        <v>52.631064920641812</v>
      </c>
      <c r="N57" s="42">
        <f t="shared" ref="N57" si="355">IF(M57="","",+M57)</f>
        <v>52.631064920641812</v>
      </c>
      <c r="O57" s="42">
        <f t="shared" ref="O57" si="356">IF(N57="","",+N57)</f>
        <v>52.631064920641812</v>
      </c>
      <c r="P57" s="42">
        <f t="shared" ref="P57" si="357">IF(O57="","",+O57)</f>
        <v>52.631064920641812</v>
      </c>
      <c r="Q57" s="42">
        <f t="shared" ref="Q57" si="358">IF(P57="","",+P57)</f>
        <v>52.631064920641812</v>
      </c>
      <c r="R57" s="42">
        <f t="shared" ref="R57" si="359">IF(Q57="","",+Q57)</f>
        <v>52.631064920641812</v>
      </c>
      <c r="S57" s="42">
        <f t="shared" ref="S57" si="360">IF(R57="","",+R57)</f>
        <v>52.631064920641812</v>
      </c>
    </row>
    <row r="58" spans="1:19" x14ac:dyDescent="0.25">
      <c r="A58" s="2" t="s">
        <v>26</v>
      </c>
      <c r="B58" s="9" t="s">
        <v>141</v>
      </c>
      <c r="C58" s="4">
        <v>800</v>
      </c>
      <c r="E58" s="10" t="str">
        <f t="shared" ref="E58" si="361">IF(B58="","",(IF($B58&lt;&gt;0,"Exempt - Vacation Hours")))</f>
        <v>Exempt - Vacation Hours</v>
      </c>
      <c r="F58" s="40">
        <f t="shared" ca="1" si="39"/>
        <v>2019</v>
      </c>
      <c r="G58" s="40" t="str">
        <f t="shared" si="40"/>
        <v>002482</v>
      </c>
      <c r="H58" s="43">
        <f>IF(G58="","",($C58*'VACSICK EST'!C$50))</f>
        <v>33.854826299309146</v>
      </c>
      <c r="I58" s="43">
        <f>IF(H58="","",($C58*'VACSICK EST'!D$50))</f>
        <v>36.076746779243976</v>
      </c>
      <c r="J58" s="43">
        <f>IF(I58="","",($C58*'VACSICK EST'!E$50))</f>
        <v>38.298667259178792</v>
      </c>
      <c r="K58" s="43">
        <f>IF(J58="","",($C58*'VACSICK EST'!F$50))</f>
        <v>55.680339706953376</v>
      </c>
      <c r="L58" s="43">
        <f>IF(K58="","",($C58*'VACSICK EST'!G$50))</f>
        <v>69.554340357070856</v>
      </c>
      <c r="M58" s="43">
        <f>IF(L58="","",($C58*'VACSICK EST'!H$50))</f>
        <v>78.575008332201804</v>
      </c>
      <c r="N58" s="43">
        <f>IF(M58="","",($C58*'VACSICK EST'!I$50))</f>
        <v>90.937444709154718</v>
      </c>
      <c r="O58" s="43">
        <f>IF(N58="","",($C58*'VACSICK EST'!J$50))</f>
        <v>61.563326791011917</v>
      </c>
      <c r="P58" s="43">
        <f>IF(O58="","",($C58*'VACSICK EST'!K$50))</f>
        <v>54.815272000098744</v>
      </c>
      <c r="Q58" s="43">
        <f>IF(P58="","",($C58*'VACSICK EST'!L$50))</f>
        <v>72.350997601148819</v>
      </c>
      <c r="R58" s="43">
        <f>IF(Q58="","",($C58*'VACSICK EST'!M$50))</f>
        <v>69.366053169734158</v>
      </c>
      <c r="S58" s="43">
        <f>IF(R58="","",($C58*'VACSICK EST'!N$50))</f>
        <v>138.92697699489369</v>
      </c>
    </row>
    <row r="59" spans="1:19" x14ac:dyDescent="0.25">
      <c r="A59" s="2" t="s">
        <v>26</v>
      </c>
      <c r="B59" s="9" t="s">
        <v>95</v>
      </c>
      <c r="C59" s="4">
        <v>160</v>
      </c>
      <c r="E59" s="10" t="str">
        <f t="shared" ref="E59" si="362">IF(B59="","",(IF($B59&lt;&gt;0,"Exempt - Sick Time Hours")))</f>
        <v>Exempt - Sick Time Hours</v>
      </c>
      <c r="F59" s="40">
        <f t="shared" ca="1" si="39"/>
        <v>2019</v>
      </c>
      <c r="G59" s="40" t="str">
        <f t="shared" si="40"/>
        <v>002482</v>
      </c>
      <c r="H59" s="43">
        <f>IF(G59="","",($C59*'VACSICK EST'!C$30))</f>
        <v>20.08251915948993</v>
      </c>
      <c r="I59" s="43">
        <f>IF(H59="","",($C59*'VACSICK EST'!D$30))</f>
        <v>17.301851438158501</v>
      </c>
      <c r="J59" s="43">
        <f>IF(I59="","",($C59*'VACSICK EST'!E$30))</f>
        <v>15.946531231906194</v>
      </c>
      <c r="K59" s="43">
        <f>IF(J59="","",($C59*'VACSICK EST'!F$30))</f>
        <v>14.1250917512754</v>
      </c>
      <c r="L59" s="43">
        <f>IF(K59="","",($C59*'VACSICK EST'!G$30))</f>
        <v>11.712796852418359</v>
      </c>
      <c r="M59" s="43">
        <f>IF(L59="","",($C59*'VACSICK EST'!H$30))</f>
        <v>10.871739695362969</v>
      </c>
      <c r="N59" s="43">
        <f>IF(M59="","",($C59*'VACSICK EST'!I$30))</f>
        <v>11.658088017397411</v>
      </c>
      <c r="O59" s="43">
        <f>IF(N59="","",($C59*'VACSICK EST'!J$30))</f>
        <v>12.52978212206453</v>
      </c>
      <c r="P59" s="43">
        <f>IF(O59="","",($C59*'VACSICK EST'!K$30))</f>
        <v>11.560341565493315</v>
      </c>
      <c r="Q59" s="43">
        <f>IF(P59="","",($C59*'VACSICK EST'!L$30))</f>
        <v>11.423934203507748</v>
      </c>
      <c r="R59" s="43">
        <f>IF(Q59="","",($C59*'VACSICK EST'!M$30))</f>
        <v>10.649257099611111</v>
      </c>
      <c r="S59" s="43">
        <f>IF(R59="","",($C59*'VACSICK EST'!N$30))</f>
        <v>12.138066863314535</v>
      </c>
    </row>
    <row r="60" spans="1:19" x14ac:dyDescent="0.25">
      <c r="A60" s="2" t="s">
        <v>28</v>
      </c>
      <c r="B60" s="9" t="s">
        <v>93</v>
      </c>
      <c r="C60" s="4">
        <v>4</v>
      </c>
      <c r="E60" s="11" t="str">
        <f t="shared" ref="E60" si="363">IF(B60="","",(IF($B60&lt;&gt;0,"Exempt - Headcount")))</f>
        <v>Exempt - Headcount</v>
      </c>
      <c r="F60" s="40">
        <f t="shared" ca="1" si="39"/>
        <v>2019</v>
      </c>
      <c r="G60" s="40" t="str">
        <f t="shared" si="40"/>
        <v>002530</v>
      </c>
      <c r="H60" s="41">
        <f t="shared" ref="H60" si="364">IF(G60="","",(IF($C60=0,0,$C60)))</f>
        <v>4</v>
      </c>
      <c r="I60" s="41">
        <f t="shared" ref="I60" si="365">IF(H60="","",(IF($C60=0,0,$C60)))</f>
        <v>4</v>
      </c>
      <c r="J60" s="41">
        <f t="shared" ref="J60" si="366">IF(I60="","",(IF($C60=0,0,$C60)))</f>
        <v>4</v>
      </c>
      <c r="K60" s="41">
        <f t="shared" ref="K60" si="367">IF(J60="","",(IF($C60=0,0,$C60)))</f>
        <v>4</v>
      </c>
      <c r="L60" s="41">
        <f t="shared" ref="L60" si="368">IF(K60="","",(IF($C60=0,0,$C60)))</f>
        <v>4</v>
      </c>
      <c r="M60" s="41">
        <f t="shared" ref="M60" si="369">IF(L60="","",(IF($C60=0,0,$C60)))</f>
        <v>4</v>
      </c>
      <c r="N60" s="41">
        <f t="shared" ref="N60" si="370">IF(M60="","",(IF($C60=0,0,$C60)))</f>
        <v>4</v>
      </c>
      <c r="O60" s="41">
        <f t="shared" ref="O60" si="371">IF(N60="","",(IF($C60=0,0,$C60)))</f>
        <v>4</v>
      </c>
      <c r="P60" s="41">
        <f t="shared" ref="P60" si="372">IF(O60="","",(IF($C60=0,0,$C60)))</f>
        <v>4</v>
      </c>
      <c r="Q60" s="41">
        <f t="shared" ref="Q60" si="373">IF(P60="","",(IF($C60=0,0,$C60)))</f>
        <v>4</v>
      </c>
      <c r="R60" s="41">
        <f t="shared" ref="R60" si="374">IF(Q60="","",(IF($C60=0,0,$C60)))</f>
        <v>4</v>
      </c>
      <c r="S60" s="41">
        <f t="shared" ref="S60" si="375">IF(R60="","",(IF($C60=0,0,$C60)))</f>
        <v>4</v>
      </c>
    </row>
    <row r="61" spans="1:19" x14ac:dyDescent="0.25">
      <c r="A61" s="2" t="s">
        <v>28</v>
      </c>
      <c r="B61" s="6" t="s">
        <v>92</v>
      </c>
      <c r="C61" s="4">
        <v>38.3149035</v>
      </c>
      <c r="E61" s="10" t="str">
        <f t="shared" ref="E61" si="376">IF(B61="","",(IF($B61&lt;&gt;0,"Exempt - Avg Hourly Rate")))</f>
        <v>Exempt - Avg Hourly Rate</v>
      </c>
      <c r="F61" s="40">
        <f t="shared" ca="1" si="39"/>
        <v>2019</v>
      </c>
      <c r="G61" s="40" t="str">
        <f t="shared" si="40"/>
        <v>002530</v>
      </c>
      <c r="H61" s="42">
        <f t="shared" ref="H61" si="377">IF(G61="","",(IF(C61=0,0,C61)*$G$4*$H$4*$I$4*$J$4))</f>
        <v>41.867729556844502</v>
      </c>
      <c r="I61" s="42">
        <f t="shared" ref="I61" si="378">IF(H61="","",(+H61))</f>
        <v>41.867729556844502</v>
      </c>
      <c r="J61" s="42">
        <f t="shared" ref="J61" si="379">IF(I61="","",(+I61*$J$6))</f>
        <v>43.123761443549839</v>
      </c>
      <c r="K61" s="42">
        <f t="shared" ref="K61" si="380">IF(J61="","",+J61)</f>
        <v>43.123761443549839</v>
      </c>
      <c r="L61" s="42">
        <f t="shared" ref="L61" si="381">IF(K61="","",+K61)</f>
        <v>43.123761443549839</v>
      </c>
      <c r="M61" s="42">
        <f t="shared" ref="M61" si="382">IF(L61="","",+L61)</f>
        <v>43.123761443549839</v>
      </c>
      <c r="N61" s="42">
        <f t="shared" ref="N61" si="383">IF(M61="","",+M61)</f>
        <v>43.123761443549839</v>
      </c>
      <c r="O61" s="42">
        <f t="shared" ref="O61" si="384">IF(N61="","",+N61)</f>
        <v>43.123761443549839</v>
      </c>
      <c r="P61" s="42">
        <f t="shared" ref="P61" si="385">IF(O61="","",+O61)</f>
        <v>43.123761443549839</v>
      </c>
      <c r="Q61" s="42">
        <f t="shared" ref="Q61" si="386">IF(P61="","",+P61)</f>
        <v>43.123761443549839</v>
      </c>
      <c r="R61" s="42">
        <f t="shared" ref="R61" si="387">IF(Q61="","",+Q61)</f>
        <v>43.123761443549839</v>
      </c>
      <c r="S61" s="42">
        <f t="shared" ref="S61" si="388">IF(R61="","",+R61)</f>
        <v>43.123761443549839</v>
      </c>
    </row>
    <row r="62" spans="1:19" x14ac:dyDescent="0.25">
      <c r="A62" s="2" t="s">
        <v>28</v>
      </c>
      <c r="B62" s="9" t="s">
        <v>141</v>
      </c>
      <c r="C62" s="4">
        <v>680</v>
      </c>
      <c r="E62" s="10" t="str">
        <f t="shared" ref="E62" si="389">IF(B62="","",(IF($B62&lt;&gt;0,"Exempt - Vacation Hours")))</f>
        <v>Exempt - Vacation Hours</v>
      </c>
      <c r="F62" s="40">
        <f t="shared" ca="1" si="39"/>
        <v>2019</v>
      </c>
      <c r="G62" s="40" t="str">
        <f t="shared" si="40"/>
        <v>002530</v>
      </c>
      <c r="H62" s="43">
        <f>IF(G62="","",($C62*'VACSICK EST'!C$50))</f>
        <v>28.776602354412777</v>
      </c>
      <c r="I62" s="43">
        <f>IF(H62="","",($C62*'VACSICK EST'!D$50))</f>
        <v>30.665234762357379</v>
      </c>
      <c r="J62" s="43">
        <f>IF(I62="","",($C62*'VACSICK EST'!E$50))</f>
        <v>32.55386717030197</v>
      </c>
      <c r="K62" s="43">
        <f>IF(J62="","",($C62*'VACSICK EST'!F$50))</f>
        <v>47.328288750910367</v>
      </c>
      <c r="L62" s="43">
        <f>IF(K62="","",($C62*'VACSICK EST'!G$50))</f>
        <v>59.121189303510228</v>
      </c>
      <c r="M62" s="43">
        <f>IF(L62="","",($C62*'VACSICK EST'!H$50))</f>
        <v>66.788757082371532</v>
      </c>
      <c r="N62" s="43">
        <f>IF(M62="","",($C62*'VACSICK EST'!I$50))</f>
        <v>77.29682800278151</v>
      </c>
      <c r="O62" s="43">
        <f>IF(N62="","",($C62*'VACSICK EST'!J$50))</f>
        <v>52.328827772360128</v>
      </c>
      <c r="P62" s="43">
        <f>IF(O62="","",($C62*'VACSICK EST'!K$50))</f>
        <v>46.592981200083933</v>
      </c>
      <c r="Q62" s="43">
        <f>IF(P62="","",($C62*'VACSICK EST'!L$50))</f>
        <v>61.498347960976496</v>
      </c>
      <c r="R62" s="43">
        <f>IF(Q62="","",($C62*'VACSICK EST'!M$50))</f>
        <v>58.961145194274032</v>
      </c>
      <c r="S62" s="43">
        <f>IF(R62="","",($C62*'VACSICK EST'!N$50))</f>
        <v>118.08793044565964</v>
      </c>
    </row>
    <row r="63" spans="1:19" x14ac:dyDescent="0.25">
      <c r="A63" s="2" t="s">
        <v>28</v>
      </c>
      <c r="B63" s="9" t="s">
        <v>95</v>
      </c>
      <c r="C63" s="4">
        <v>160</v>
      </c>
      <c r="E63" s="10" t="str">
        <f t="shared" ref="E63" si="390">IF(B63="","",(IF($B63&lt;&gt;0,"Exempt - Sick Time Hours")))</f>
        <v>Exempt - Sick Time Hours</v>
      </c>
      <c r="F63" s="40">
        <f t="shared" ca="1" si="39"/>
        <v>2019</v>
      </c>
      <c r="G63" s="40" t="str">
        <f t="shared" si="40"/>
        <v>002530</v>
      </c>
      <c r="H63" s="43">
        <f>IF(G63="","",($C63*'VACSICK EST'!C$30))</f>
        <v>20.08251915948993</v>
      </c>
      <c r="I63" s="43">
        <f>IF(H63="","",($C63*'VACSICK EST'!D$30))</f>
        <v>17.301851438158501</v>
      </c>
      <c r="J63" s="43">
        <f>IF(I63="","",($C63*'VACSICK EST'!E$30))</f>
        <v>15.946531231906194</v>
      </c>
      <c r="K63" s="43">
        <f>IF(J63="","",($C63*'VACSICK EST'!F$30))</f>
        <v>14.1250917512754</v>
      </c>
      <c r="L63" s="43">
        <f>IF(K63="","",($C63*'VACSICK EST'!G$30))</f>
        <v>11.712796852418359</v>
      </c>
      <c r="M63" s="43">
        <f>IF(L63="","",($C63*'VACSICK EST'!H$30))</f>
        <v>10.871739695362969</v>
      </c>
      <c r="N63" s="43">
        <f>IF(M63="","",($C63*'VACSICK EST'!I$30))</f>
        <v>11.658088017397411</v>
      </c>
      <c r="O63" s="43">
        <f>IF(N63="","",($C63*'VACSICK EST'!J$30))</f>
        <v>12.52978212206453</v>
      </c>
      <c r="P63" s="43">
        <f>IF(O63="","",($C63*'VACSICK EST'!K$30))</f>
        <v>11.560341565493315</v>
      </c>
      <c r="Q63" s="43">
        <f>IF(P63="","",($C63*'VACSICK EST'!L$30))</f>
        <v>11.423934203507748</v>
      </c>
      <c r="R63" s="43">
        <f>IF(Q63="","",($C63*'VACSICK EST'!M$30))</f>
        <v>10.649257099611111</v>
      </c>
      <c r="S63" s="43">
        <f>IF(R63="","",($C63*'VACSICK EST'!N$30))</f>
        <v>12.138066863314535</v>
      </c>
    </row>
    <row r="64" spans="1:19" x14ac:dyDescent="0.25">
      <c r="A64" s="2" t="s">
        <v>30</v>
      </c>
      <c r="B64" s="9" t="s">
        <v>93</v>
      </c>
      <c r="C64" s="4">
        <v>17</v>
      </c>
      <c r="E64" s="11" t="str">
        <f t="shared" ref="E64" si="391">IF(B64="","",(IF($B64&lt;&gt;0,"Exempt - Headcount")))</f>
        <v>Exempt - Headcount</v>
      </c>
      <c r="F64" s="40">
        <f t="shared" ca="1" si="39"/>
        <v>2019</v>
      </c>
      <c r="G64" s="40" t="str">
        <f t="shared" si="40"/>
        <v>002560</v>
      </c>
      <c r="H64" s="41">
        <f t="shared" ref="H64" si="392">IF(G64="","",(IF($C64=0,0,$C64)))</f>
        <v>17</v>
      </c>
      <c r="I64" s="41">
        <f t="shared" ref="I64" si="393">IF(H64="","",(IF($C64=0,0,$C64)))</f>
        <v>17</v>
      </c>
      <c r="J64" s="41">
        <f t="shared" ref="J64" si="394">IF(I64="","",(IF($C64=0,0,$C64)))</f>
        <v>17</v>
      </c>
      <c r="K64" s="41">
        <f t="shared" ref="K64" si="395">IF(J64="","",(IF($C64=0,0,$C64)))</f>
        <v>17</v>
      </c>
      <c r="L64" s="41">
        <f t="shared" ref="L64" si="396">IF(K64="","",(IF($C64=0,0,$C64)))</f>
        <v>17</v>
      </c>
      <c r="M64" s="41">
        <f t="shared" ref="M64" si="397">IF(L64="","",(IF($C64=0,0,$C64)))</f>
        <v>17</v>
      </c>
      <c r="N64" s="41">
        <f t="shared" ref="N64" si="398">IF(M64="","",(IF($C64=0,0,$C64)))</f>
        <v>17</v>
      </c>
      <c r="O64" s="41">
        <f t="shared" ref="O64" si="399">IF(N64="","",(IF($C64=0,0,$C64)))</f>
        <v>17</v>
      </c>
      <c r="P64" s="41">
        <f t="shared" ref="P64" si="400">IF(O64="","",(IF($C64=0,0,$C64)))</f>
        <v>17</v>
      </c>
      <c r="Q64" s="41">
        <f t="shared" ref="Q64" si="401">IF(P64="","",(IF($C64=0,0,$C64)))</f>
        <v>17</v>
      </c>
      <c r="R64" s="41">
        <f t="shared" ref="R64" si="402">IF(Q64="","",(IF($C64=0,0,$C64)))</f>
        <v>17</v>
      </c>
      <c r="S64" s="41">
        <f t="shared" ref="S64" si="403">IF(R64="","",(IF($C64=0,0,$C64)))</f>
        <v>17</v>
      </c>
    </row>
    <row r="65" spans="1:19" x14ac:dyDescent="0.25">
      <c r="A65" s="2" t="s">
        <v>30</v>
      </c>
      <c r="B65" s="6" t="s">
        <v>92</v>
      </c>
      <c r="C65" s="4">
        <v>48.651018058823531</v>
      </c>
      <c r="E65" s="10" t="str">
        <f t="shared" ref="E65" si="404">IF(B65="","",(IF($B65&lt;&gt;0,"Exempt - Avg Hourly Rate")))</f>
        <v>Exempt - Avg Hourly Rate</v>
      </c>
      <c r="F65" s="40">
        <f t="shared" ca="1" si="39"/>
        <v>2019</v>
      </c>
      <c r="G65" s="40" t="str">
        <f t="shared" si="40"/>
        <v>002560</v>
      </c>
      <c r="H65" s="42">
        <f t="shared" ref="H65" si="405">IF(G65="","",(IF(C65=0,0,C65)*$G$4*$H$4*$I$4*$J$4))</f>
        <v>53.162281010364069</v>
      </c>
      <c r="I65" s="42">
        <f t="shared" ref="I65" si="406">IF(H65="","",(+H65))</f>
        <v>53.162281010364069</v>
      </c>
      <c r="J65" s="42">
        <f t="shared" ref="J65" si="407">IF(I65="","",(+I65*$J$6))</f>
        <v>54.757149440674993</v>
      </c>
      <c r="K65" s="42">
        <f t="shared" ref="K65" si="408">IF(J65="","",+J65)</f>
        <v>54.757149440674993</v>
      </c>
      <c r="L65" s="42">
        <f t="shared" ref="L65" si="409">IF(K65="","",+K65)</f>
        <v>54.757149440674993</v>
      </c>
      <c r="M65" s="42">
        <f t="shared" ref="M65" si="410">IF(L65="","",+L65)</f>
        <v>54.757149440674993</v>
      </c>
      <c r="N65" s="42">
        <f t="shared" ref="N65" si="411">IF(M65="","",+M65)</f>
        <v>54.757149440674993</v>
      </c>
      <c r="O65" s="42">
        <f t="shared" ref="O65" si="412">IF(N65="","",+N65)</f>
        <v>54.757149440674993</v>
      </c>
      <c r="P65" s="42">
        <f t="shared" ref="P65" si="413">IF(O65="","",+O65)</f>
        <v>54.757149440674993</v>
      </c>
      <c r="Q65" s="42">
        <f t="shared" ref="Q65" si="414">IF(P65="","",+P65)</f>
        <v>54.757149440674993</v>
      </c>
      <c r="R65" s="42">
        <f t="shared" ref="R65" si="415">IF(Q65="","",+Q65)</f>
        <v>54.757149440674993</v>
      </c>
      <c r="S65" s="42">
        <f t="shared" ref="S65" si="416">IF(R65="","",+R65)</f>
        <v>54.757149440674993</v>
      </c>
    </row>
    <row r="66" spans="1:19" x14ac:dyDescent="0.25">
      <c r="A66" s="2" t="s">
        <v>30</v>
      </c>
      <c r="B66" s="9" t="s">
        <v>141</v>
      </c>
      <c r="C66" s="4">
        <v>3200</v>
      </c>
      <c r="E66" s="10" t="str">
        <f t="shared" ref="E66" si="417">IF(B66="","",(IF($B66&lt;&gt;0,"Exempt - Vacation Hours")))</f>
        <v>Exempt - Vacation Hours</v>
      </c>
      <c r="F66" s="40">
        <f t="shared" ca="1" si="39"/>
        <v>2019</v>
      </c>
      <c r="G66" s="40" t="str">
        <f t="shared" si="40"/>
        <v>002560</v>
      </c>
      <c r="H66" s="43">
        <f>IF(G66="","",($C66*'VACSICK EST'!C$50))</f>
        <v>135.41930519723658</v>
      </c>
      <c r="I66" s="43">
        <f>IF(H66="","",($C66*'VACSICK EST'!D$50))</f>
        <v>144.3069871169759</v>
      </c>
      <c r="J66" s="43">
        <f>IF(I66="","",($C66*'VACSICK EST'!E$50))</f>
        <v>153.19466903671517</v>
      </c>
      <c r="K66" s="43">
        <f>IF(J66="","",($C66*'VACSICK EST'!F$50))</f>
        <v>222.7213588278135</v>
      </c>
      <c r="L66" s="43">
        <f>IF(K66="","",($C66*'VACSICK EST'!G$50))</f>
        <v>278.21736142828343</v>
      </c>
      <c r="M66" s="43">
        <f>IF(L66="","",($C66*'VACSICK EST'!H$50))</f>
        <v>314.30003332880722</v>
      </c>
      <c r="N66" s="43">
        <f>IF(M66="","",($C66*'VACSICK EST'!I$50))</f>
        <v>363.74977883661887</v>
      </c>
      <c r="O66" s="43">
        <f>IF(N66="","",($C66*'VACSICK EST'!J$50))</f>
        <v>246.25330716404767</v>
      </c>
      <c r="P66" s="43">
        <f>IF(O66="","",($C66*'VACSICK EST'!K$50))</f>
        <v>219.26108800039498</v>
      </c>
      <c r="Q66" s="43">
        <f>IF(P66="","",($C66*'VACSICK EST'!L$50))</f>
        <v>289.40399040459528</v>
      </c>
      <c r="R66" s="43">
        <f>IF(Q66="","",($C66*'VACSICK EST'!M$50))</f>
        <v>277.46421267893663</v>
      </c>
      <c r="S66" s="43">
        <f>IF(R66="","",($C66*'VACSICK EST'!N$50))</f>
        <v>555.70790797957477</v>
      </c>
    </row>
    <row r="67" spans="1:19" x14ac:dyDescent="0.25">
      <c r="A67" s="2" t="s">
        <v>30</v>
      </c>
      <c r="B67" s="9" t="s">
        <v>95</v>
      </c>
      <c r="C67" s="4">
        <v>680</v>
      </c>
      <c r="E67" s="10" t="str">
        <f t="shared" ref="E67" si="418">IF(B67="","",(IF($B67&lt;&gt;0,"Exempt - Sick Time Hours")))</f>
        <v>Exempt - Sick Time Hours</v>
      </c>
      <c r="F67" s="40">
        <f t="shared" ca="1" si="39"/>
        <v>2019</v>
      </c>
      <c r="G67" s="40" t="str">
        <f t="shared" si="40"/>
        <v>002560</v>
      </c>
      <c r="H67" s="43">
        <f>IF(G67="","",($C67*'VACSICK EST'!C$30))</f>
        <v>85.350706427832208</v>
      </c>
      <c r="I67" s="43">
        <f>IF(H67="","",($C67*'VACSICK EST'!D$30))</f>
        <v>73.53286861217363</v>
      </c>
      <c r="J67" s="43">
        <f>IF(I67="","",($C67*'VACSICK EST'!E$30))</f>
        <v>67.772757735601317</v>
      </c>
      <c r="K67" s="43">
        <f>IF(J67="","",($C67*'VACSICK EST'!F$30))</f>
        <v>60.031639942920449</v>
      </c>
      <c r="L67" s="43">
        <f>IF(K67="","",($C67*'VACSICK EST'!G$30))</f>
        <v>49.779386622778027</v>
      </c>
      <c r="M67" s="43">
        <f>IF(L67="","",($C67*'VACSICK EST'!H$30))</f>
        <v>46.204893705292619</v>
      </c>
      <c r="N67" s="43">
        <f>IF(M67="","",($C67*'VACSICK EST'!I$30))</f>
        <v>49.546874073938994</v>
      </c>
      <c r="O67" s="43">
        <f>IF(N67="","",($C67*'VACSICK EST'!J$30))</f>
        <v>53.251574018774249</v>
      </c>
      <c r="P67" s="43">
        <f>IF(O67="","",($C67*'VACSICK EST'!K$30))</f>
        <v>49.131451653346588</v>
      </c>
      <c r="Q67" s="43">
        <f>IF(P67="","",($C67*'VACSICK EST'!L$30))</f>
        <v>48.551720364907929</v>
      </c>
      <c r="R67" s="43">
        <f>IF(Q67="","",($C67*'VACSICK EST'!M$30))</f>
        <v>45.25934267334722</v>
      </c>
      <c r="S67" s="43">
        <f>IF(R67="","",($C67*'VACSICK EST'!N$30))</f>
        <v>51.586784169086769</v>
      </c>
    </row>
    <row r="68" spans="1:19" x14ac:dyDescent="0.25">
      <c r="A68" s="2" t="s">
        <v>31</v>
      </c>
      <c r="B68" s="9" t="s">
        <v>93</v>
      </c>
      <c r="C68" s="4">
        <v>3</v>
      </c>
      <c r="E68" s="11" t="str">
        <f t="shared" ref="E68" si="419">IF(B68="","",(IF($B68&lt;&gt;0,"Exempt - Headcount")))</f>
        <v>Exempt - Headcount</v>
      </c>
      <c r="F68" s="40">
        <f t="shared" ca="1" si="39"/>
        <v>2019</v>
      </c>
      <c r="G68" s="40" t="str">
        <f t="shared" si="40"/>
        <v>002603</v>
      </c>
      <c r="H68" s="41">
        <f t="shared" ref="H68" si="420">IF(G68="","",(IF($C68=0,0,$C68)))</f>
        <v>3</v>
      </c>
      <c r="I68" s="41">
        <f t="shared" ref="I68" si="421">IF(H68="","",(IF($C68=0,0,$C68)))</f>
        <v>3</v>
      </c>
      <c r="J68" s="41">
        <f t="shared" ref="J68" si="422">IF(I68="","",(IF($C68=0,0,$C68)))</f>
        <v>3</v>
      </c>
      <c r="K68" s="41">
        <f t="shared" ref="K68" si="423">IF(J68="","",(IF($C68=0,0,$C68)))</f>
        <v>3</v>
      </c>
      <c r="L68" s="41">
        <f t="shared" ref="L68" si="424">IF(K68="","",(IF($C68=0,0,$C68)))</f>
        <v>3</v>
      </c>
      <c r="M68" s="41">
        <f t="shared" ref="M68" si="425">IF(L68="","",(IF($C68=0,0,$C68)))</f>
        <v>3</v>
      </c>
      <c r="N68" s="41">
        <f t="shared" ref="N68" si="426">IF(M68="","",(IF($C68=0,0,$C68)))</f>
        <v>3</v>
      </c>
      <c r="O68" s="41">
        <f t="shared" ref="O68" si="427">IF(N68="","",(IF($C68=0,0,$C68)))</f>
        <v>3</v>
      </c>
      <c r="P68" s="41">
        <f t="shared" ref="P68" si="428">IF(O68="","",(IF($C68=0,0,$C68)))</f>
        <v>3</v>
      </c>
      <c r="Q68" s="41">
        <f t="shared" ref="Q68" si="429">IF(P68="","",(IF($C68=0,0,$C68)))</f>
        <v>3</v>
      </c>
      <c r="R68" s="41">
        <f t="shared" ref="R68" si="430">IF(Q68="","",(IF($C68=0,0,$C68)))</f>
        <v>3</v>
      </c>
      <c r="S68" s="41">
        <f t="shared" ref="S68" si="431">IF(R68="","",(IF($C68=0,0,$C68)))</f>
        <v>3</v>
      </c>
    </row>
    <row r="69" spans="1:19" x14ac:dyDescent="0.25">
      <c r="A69" s="2" t="s">
        <v>31</v>
      </c>
      <c r="B69" s="6" t="s">
        <v>92</v>
      </c>
      <c r="C69" s="4">
        <v>47.9375</v>
      </c>
      <c r="E69" s="10" t="str">
        <f t="shared" ref="E69" si="432">IF(B69="","",(IF($B69&lt;&gt;0,"Exempt - Avg Hourly Rate")))</f>
        <v>Exempt - Avg Hourly Rate</v>
      </c>
      <c r="F69" s="40">
        <f t="shared" ca="1" si="39"/>
        <v>2019</v>
      </c>
      <c r="G69" s="40" t="str">
        <f t="shared" si="40"/>
        <v>002603</v>
      </c>
      <c r="H69" s="42">
        <f t="shared" ref="H69" si="433">IF(G69="","",(IF(C69=0,0,C69)*$G$4*$H$4*$I$4*$J$4))</f>
        <v>52.382600562500002</v>
      </c>
      <c r="I69" s="42">
        <f t="shared" ref="I69" si="434">IF(H69="","",(+H69))</f>
        <v>52.382600562500002</v>
      </c>
      <c r="J69" s="42">
        <f t="shared" ref="J69" si="435">IF(I69="","",(+I69*$J$6))</f>
        <v>53.954078579375</v>
      </c>
      <c r="K69" s="42">
        <f t="shared" ref="K69" si="436">IF(J69="","",+J69)</f>
        <v>53.954078579375</v>
      </c>
      <c r="L69" s="42">
        <f t="shared" ref="L69" si="437">IF(K69="","",+K69)</f>
        <v>53.954078579375</v>
      </c>
      <c r="M69" s="42">
        <f t="shared" ref="M69" si="438">IF(L69="","",+L69)</f>
        <v>53.954078579375</v>
      </c>
      <c r="N69" s="42">
        <f t="shared" ref="N69" si="439">IF(M69="","",+M69)</f>
        <v>53.954078579375</v>
      </c>
      <c r="O69" s="42">
        <f t="shared" ref="O69" si="440">IF(N69="","",+N69)</f>
        <v>53.954078579375</v>
      </c>
      <c r="P69" s="42">
        <f t="shared" ref="P69" si="441">IF(O69="","",+O69)</f>
        <v>53.954078579375</v>
      </c>
      <c r="Q69" s="42">
        <f t="shared" ref="Q69" si="442">IF(P69="","",+P69)</f>
        <v>53.954078579375</v>
      </c>
      <c r="R69" s="42">
        <f t="shared" ref="R69" si="443">IF(Q69="","",+Q69)</f>
        <v>53.954078579375</v>
      </c>
      <c r="S69" s="42">
        <f t="shared" ref="S69" si="444">IF(R69="","",+R69)</f>
        <v>53.954078579375</v>
      </c>
    </row>
    <row r="70" spans="1:19" x14ac:dyDescent="0.25">
      <c r="A70" s="2" t="s">
        <v>31</v>
      </c>
      <c r="B70" s="9" t="s">
        <v>141</v>
      </c>
      <c r="C70" s="4">
        <v>520</v>
      </c>
      <c r="E70" s="10" t="str">
        <f t="shared" ref="E70" si="445">IF(B70="","",(IF($B70&lt;&gt;0,"Exempt - Vacation Hours")))</f>
        <v>Exempt - Vacation Hours</v>
      </c>
      <c r="F70" s="40">
        <f t="shared" ca="1" si="39"/>
        <v>2019</v>
      </c>
      <c r="G70" s="40" t="str">
        <f t="shared" si="40"/>
        <v>002603</v>
      </c>
      <c r="H70" s="43">
        <f>IF(G70="","",($C70*'VACSICK EST'!C$50))</f>
        <v>22.005637094550945</v>
      </c>
      <c r="I70" s="43">
        <f>IF(H70="","",($C70*'VACSICK EST'!D$50))</f>
        <v>23.449885406508582</v>
      </c>
      <c r="J70" s="43">
        <f>IF(I70="","",($C70*'VACSICK EST'!E$50))</f>
        <v>24.894133718466215</v>
      </c>
      <c r="K70" s="43">
        <f>IF(J70="","",($C70*'VACSICK EST'!F$50))</f>
        <v>36.192220809519696</v>
      </c>
      <c r="L70" s="43">
        <f>IF(K70="","",($C70*'VACSICK EST'!G$50))</f>
        <v>45.210321232096057</v>
      </c>
      <c r="M70" s="43">
        <f>IF(L70="","",($C70*'VACSICK EST'!H$50))</f>
        <v>51.073755415931174</v>
      </c>
      <c r="N70" s="43">
        <f>IF(M70="","",($C70*'VACSICK EST'!I$50))</f>
        <v>59.109339060950568</v>
      </c>
      <c r="O70" s="43">
        <f>IF(N70="","",($C70*'VACSICK EST'!J$50))</f>
        <v>40.016162414157748</v>
      </c>
      <c r="P70" s="43">
        <f>IF(O70="","",($C70*'VACSICK EST'!K$50))</f>
        <v>35.629926800064183</v>
      </c>
      <c r="Q70" s="43">
        <f>IF(P70="","",($C70*'VACSICK EST'!L$50))</f>
        <v>47.028148440746726</v>
      </c>
      <c r="R70" s="43">
        <f>IF(Q70="","",($C70*'VACSICK EST'!M$50))</f>
        <v>45.087934560327199</v>
      </c>
      <c r="S70" s="43">
        <f>IF(R70="","",($C70*'VACSICK EST'!N$50))</f>
        <v>90.302535046680902</v>
      </c>
    </row>
    <row r="71" spans="1:19" x14ac:dyDescent="0.25">
      <c r="A71" s="2" t="s">
        <v>31</v>
      </c>
      <c r="B71" s="9" t="s">
        <v>95</v>
      </c>
      <c r="C71" s="4">
        <v>120</v>
      </c>
      <c r="E71" s="10" t="str">
        <f t="shared" ref="E71" si="446">IF(B71="","",(IF($B71&lt;&gt;0,"Exempt - Sick Time Hours")))</f>
        <v>Exempt - Sick Time Hours</v>
      </c>
      <c r="F71" s="40">
        <f t="shared" ca="1" si="39"/>
        <v>2019</v>
      </c>
      <c r="G71" s="40" t="str">
        <f t="shared" si="40"/>
        <v>002603</v>
      </c>
      <c r="H71" s="43">
        <f>IF(G71="","",($C71*'VACSICK EST'!C$30))</f>
        <v>15.061889369617449</v>
      </c>
      <c r="I71" s="43">
        <f>IF(H71="","",($C71*'VACSICK EST'!D$30))</f>
        <v>12.976388578618876</v>
      </c>
      <c r="J71" s="43">
        <f>IF(I71="","",($C71*'VACSICK EST'!E$30))</f>
        <v>11.959898423929646</v>
      </c>
      <c r="K71" s="43">
        <f>IF(J71="","",($C71*'VACSICK EST'!F$30))</f>
        <v>10.593818813456551</v>
      </c>
      <c r="L71" s="43">
        <f>IF(K71="","",($C71*'VACSICK EST'!G$30))</f>
        <v>8.7845976393137697</v>
      </c>
      <c r="M71" s="43">
        <f>IF(L71="","",($C71*'VACSICK EST'!H$30))</f>
        <v>8.1538047715222266</v>
      </c>
      <c r="N71" s="43">
        <f>IF(M71="","",($C71*'VACSICK EST'!I$30))</f>
        <v>8.7435660130480581</v>
      </c>
      <c r="O71" s="43">
        <f>IF(N71="","",($C71*'VACSICK EST'!J$30))</f>
        <v>9.3973365915483971</v>
      </c>
      <c r="P71" s="43">
        <f>IF(O71="","",($C71*'VACSICK EST'!K$30))</f>
        <v>8.6702561741199862</v>
      </c>
      <c r="Q71" s="43">
        <f>IF(P71="","",($C71*'VACSICK EST'!L$30))</f>
        <v>8.5679506526308113</v>
      </c>
      <c r="R71" s="43">
        <f>IF(Q71="","",($C71*'VACSICK EST'!M$30))</f>
        <v>7.9869428247083336</v>
      </c>
      <c r="S71" s="43">
        <f>IF(R71="","",($C71*'VACSICK EST'!N$30))</f>
        <v>9.1035501474859011</v>
      </c>
    </row>
    <row r="72" spans="1:19" x14ac:dyDescent="0.25">
      <c r="A72" s="2" t="s">
        <v>32</v>
      </c>
      <c r="B72" s="9" t="s">
        <v>93</v>
      </c>
      <c r="C72" s="4">
        <v>4</v>
      </c>
      <c r="E72" s="11" t="str">
        <f t="shared" ref="E72" si="447">IF(B72="","",(IF($B72&lt;&gt;0,"Exempt - Headcount")))</f>
        <v>Exempt - Headcount</v>
      </c>
      <c r="F72" s="40">
        <f t="shared" ca="1" si="39"/>
        <v>2019</v>
      </c>
      <c r="G72" s="40" t="str">
        <f t="shared" si="40"/>
        <v>002650</v>
      </c>
      <c r="H72" s="41">
        <f t="shared" ref="H72" si="448">IF(G72="","",(IF($C72=0,0,$C72)))</f>
        <v>4</v>
      </c>
      <c r="I72" s="41">
        <f t="shared" ref="I72" si="449">IF(H72="","",(IF($C72=0,0,$C72)))</f>
        <v>4</v>
      </c>
      <c r="J72" s="41">
        <f t="shared" ref="J72" si="450">IF(I72="","",(IF($C72=0,0,$C72)))</f>
        <v>4</v>
      </c>
      <c r="K72" s="41">
        <f t="shared" ref="K72" si="451">IF(J72="","",(IF($C72=0,0,$C72)))</f>
        <v>4</v>
      </c>
      <c r="L72" s="41">
        <f t="shared" ref="L72" si="452">IF(K72="","",(IF($C72=0,0,$C72)))</f>
        <v>4</v>
      </c>
      <c r="M72" s="41">
        <f t="shared" ref="M72" si="453">IF(L72="","",(IF($C72=0,0,$C72)))</f>
        <v>4</v>
      </c>
      <c r="N72" s="41">
        <f t="shared" ref="N72" si="454">IF(M72="","",(IF($C72=0,0,$C72)))</f>
        <v>4</v>
      </c>
      <c r="O72" s="41">
        <f t="shared" ref="O72" si="455">IF(N72="","",(IF($C72=0,0,$C72)))</f>
        <v>4</v>
      </c>
      <c r="P72" s="41">
        <f t="shared" ref="P72" si="456">IF(O72="","",(IF($C72=0,0,$C72)))</f>
        <v>4</v>
      </c>
      <c r="Q72" s="41">
        <f t="shared" ref="Q72" si="457">IF(P72="","",(IF($C72=0,0,$C72)))</f>
        <v>4</v>
      </c>
      <c r="R72" s="41">
        <f t="shared" ref="R72" si="458">IF(Q72="","",(IF($C72=0,0,$C72)))</f>
        <v>4</v>
      </c>
      <c r="S72" s="41">
        <f t="shared" ref="S72" si="459">IF(R72="","",(IF($C72=0,0,$C72)))</f>
        <v>4</v>
      </c>
    </row>
    <row r="73" spans="1:19" x14ac:dyDescent="0.25">
      <c r="A73" s="2" t="s">
        <v>32</v>
      </c>
      <c r="B73" s="6" t="s">
        <v>92</v>
      </c>
      <c r="C73" s="4">
        <v>52.150240500000002</v>
      </c>
      <c r="E73" s="10" t="str">
        <f t="shared" ref="E73" si="460">IF(B73="","",(IF($B73&lt;&gt;0,"Exempt - Avg Hourly Rate")))</f>
        <v>Exempt - Avg Hourly Rate</v>
      </c>
      <c r="F73" s="40">
        <f t="shared" ca="1" si="39"/>
        <v>2019</v>
      </c>
      <c r="G73" s="40" t="str">
        <f t="shared" si="40"/>
        <v>002650</v>
      </c>
      <c r="H73" s="42">
        <f t="shared" ref="H73" si="461">IF(G73="","",(IF(C73=0,0,C73)*$G$4*$H$4*$I$4*$J$4))</f>
        <v>56.985975850843502</v>
      </c>
      <c r="I73" s="42">
        <f t="shared" ref="I73" si="462">IF(H73="","",(+H73))</f>
        <v>56.985975850843502</v>
      </c>
      <c r="J73" s="42">
        <f t="shared" ref="J73" si="463">IF(I73="","",(+I73*$J$6))</f>
        <v>58.695555126368809</v>
      </c>
      <c r="K73" s="42">
        <f t="shared" ref="K73" si="464">IF(J73="","",+J73)</f>
        <v>58.695555126368809</v>
      </c>
      <c r="L73" s="42">
        <f t="shared" ref="L73" si="465">IF(K73="","",+K73)</f>
        <v>58.695555126368809</v>
      </c>
      <c r="M73" s="42">
        <f t="shared" ref="M73" si="466">IF(L73="","",+L73)</f>
        <v>58.695555126368809</v>
      </c>
      <c r="N73" s="42">
        <f t="shared" ref="N73" si="467">IF(M73="","",+M73)</f>
        <v>58.695555126368809</v>
      </c>
      <c r="O73" s="42">
        <f t="shared" ref="O73" si="468">IF(N73="","",+N73)</f>
        <v>58.695555126368809</v>
      </c>
      <c r="P73" s="42">
        <f t="shared" ref="P73" si="469">IF(O73="","",+O73)</f>
        <v>58.695555126368809</v>
      </c>
      <c r="Q73" s="42">
        <f t="shared" ref="Q73" si="470">IF(P73="","",+P73)</f>
        <v>58.695555126368809</v>
      </c>
      <c r="R73" s="42">
        <f t="shared" ref="R73" si="471">IF(Q73="","",+Q73)</f>
        <v>58.695555126368809</v>
      </c>
      <c r="S73" s="42">
        <f t="shared" ref="S73" si="472">IF(R73="","",+R73)</f>
        <v>58.695555126368809</v>
      </c>
    </row>
    <row r="74" spans="1:19" x14ac:dyDescent="0.25">
      <c r="A74" s="2" t="s">
        <v>32</v>
      </c>
      <c r="B74" s="9" t="s">
        <v>141</v>
      </c>
      <c r="C74" s="4">
        <v>680</v>
      </c>
      <c r="E74" s="10" t="str">
        <f t="shared" ref="E74" si="473">IF(B74="","",(IF($B74&lt;&gt;0,"Exempt - Vacation Hours")))</f>
        <v>Exempt - Vacation Hours</v>
      </c>
      <c r="F74" s="40">
        <f t="shared" ca="1" si="39"/>
        <v>2019</v>
      </c>
      <c r="G74" s="40" t="str">
        <f t="shared" si="40"/>
        <v>002650</v>
      </c>
      <c r="H74" s="43">
        <f>IF(G74="","",($C74*'VACSICK EST'!C$50))</f>
        <v>28.776602354412777</v>
      </c>
      <c r="I74" s="43">
        <f>IF(H74="","",($C74*'VACSICK EST'!D$50))</f>
        <v>30.665234762357379</v>
      </c>
      <c r="J74" s="43">
        <f>IF(I74="","",($C74*'VACSICK EST'!E$50))</f>
        <v>32.55386717030197</v>
      </c>
      <c r="K74" s="43">
        <f>IF(J74="","",($C74*'VACSICK EST'!F$50))</f>
        <v>47.328288750910367</v>
      </c>
      <c r="L74" s="43">
        <f>IF(K74="","",($C74*'VACSICK EST'!G$50))</f>
        <v>59.121189303510228</v>
      </c>
      <c r="M74" s="43">
        <f>IF(L74="","",($C74*'VACSICK EST'!H$50))</f>
        <v>66.788757082371532</v>
      </c>
      <c r="N74" s="43">
        <f>IF(M74="","",($C74*'VACSICK EST'!I$50))</f>
        <v>77.29682800278151</v>
      </c>
      <c r="O74" s="43">
        <f>IF(N74="","",($C74*'VACSICK EST'!J$50))</f>
        <v>52.328827772360128</v>
      </c>
      <c r="P74" s="43">
        <f>IF(O74="","",($C74*'VACSICK EST'!K$50))</f>
        <v>46.592981200083933</v>
      </c>
      <c r="Q74" s="43">
        <f>IF(P74="","",($C74*'VACSICK EST'!L$50))</f>
        <v>61.498347960976496</v>
      </c>
      <c r="R74" s="43">
        <f>IF(Q74="","",($C74*'VACSICK EST'!M$50))</f>
        <v>58.961145194274032</v>
      </c>
      <c r="S74" s="43">
        <f>IF(R74="","",($C74*'VACSICK EST'!N$50))</f>
        <v>118.08793044565964</v>
      </c>
    </row>
    <row r="75" spans="1:19" x14ac:dyDescent="0.25">
      <c r="A75" s="2" t="s">
        <v>32</v>
      </c>
      <c r="B75" s="9" t="s">
        <v>95</v>
      </c>
      <c r="C75" s="4">
        <v>160</v>
      </c>
      <c r="E75" s="10" t="str">
        <f t="shared" ref="E75" si="474">IF(B75="","",(IF($B75&lt;&gt;0,"Exempt - Sick Time Hours")))</f>
        <v>Exempt - Sick Time Hours</v>
      </c>
      <c r="F75" s="40">
        <f t="shared" ca="1" si="39"/>
        <v>2019</v>
      </c>
      <c r="G75" s="40" t="str">
        <f t="shared" si="40"/>
        <v>002650</v>
      </c>
      <c r="H75" s="43">
        <f>IF(G75="","",($C75*'VACSICK EST'!C$30))</f>
        <v>20.08251915948993</v>
      </c>
      <c r="I75" s="43">
        <f>IF(H75="","",($C75*'VACSICK EST'!D$30))</f>
        <v>17.301851438158501</v>
      </c>
      <c r="J75" s="43">
        <f>IF(I75="","",($C75*'VACSICK EST'!E$30))</f>
        <v>15.946531231906194</v>
      </c>
      <c r="K75" s="43">
        <f>IF(J75="","",($C75*'VACSICK EST'!F$30))</f>
        <v>14.1250917512754</v>
      </c>
      <c r="L75" s="43">
        <f>IF(K75="","",($C75*'VACSICK EST'!G$30))</f>
        <v>11.712796852418359</v>
      </c>
      <c r="M75" s="43">
        <f>IF(L75="","",($C75*'VACSICK EST'!H$30))</f>
        <v>10.871739695362969</v>
      </c>
      <c r="N75" s="43">
        <f>IF(M75="","",($C75*'VACSICK EST'!I$30))</f>
        <v>11.658088017397411</v>
      </c>
      <c r="O75" s="43">
        <f>IF(N75="","",($C75*'VACSICK EST'!J$30))</f>
        <v>12.52978212206453</v>
      </c>
      <c r="P75" s="43">
        <f>IF(O75="","",($C75*'VACSICK EST'!K$30))</f>
        <v>11.560341565493315</v>
      </c>
      <c r="Q75" s="43">
        <f>IF(P75="","",($C75*'VACSICK EST'!L$30))</f>
        <v>11.423934203507748</v>
      </c>
      <c r="R75" s="43">
        <f>IF(Q75="","",($C75*'VACSICK EST'!M$30))</f>
        <v>10.649257099611111</v>
      </c>
      <c r="S75" s="43">
        <f>IF(R75="","",($C75*'VACSICK EST'!N$30))</f>
        <v>12.138066863314535</v>
      </c>
    </row>
    <row r="76" spans="1:19" x14ac:dyDescent="0.25">
      <c r="A76" s="2" t="s">
        <v>34</v>
      </c>
      <c r="B76" s="9" t="s">
        <v>93</v>
      </c>
      <c r="C76" s="4">
        <v>6</v>
      </c>
      <c r="E76" s="11" t="str">
        <f t="shared" ref="E76" si="475">IF(B76="","",(IF($B76&lt;&gt;0,"Exempt - Headcount")))</f>
        <v>Exempt - Headcount</v>
      </c>
      <c r="F76" s="40">
        <f t="shared" ca="1" si="39"/>
        <v>2019</v>
      </c>
      <c r="G76" s="40" t="str">
        <f t="shared" si="40"/>
        <v>002670</v>
      </c>
      <c r="H76" s="41">
        <f t="shared" ref="H76" si="476">IF(G76="","",(IF($C76=0,0,$C76)))</f>
        <v>6</v>
      </c>
      <c r="I76" s="41">
        <f t="shared" ref="I76" si="477">IF(H76="","",(IF($C76=0,0,$C76)))</f>
        <v>6</v>
      </c>
      <c r="J76" s="41">
        <f t="shared" ref="J76" si="478">IF(I76="","",(IF($C76=0,0,$C76)))</f>
        <v>6</v>
      </c>
      <c r="K76" s="41">
        <f t="shared" ref="K76" si="479">IF(J76="","",(IF($C76=0,0,$C76)))</f>
        <v>6</v>
      </c>
      <c r="L76" s="41">
        <f t="shared" ref="L76" si="480">IF(K76="","",(IF($C76=0,0,$C76)))</f>
        <v>6</v>
      </c>
      <c r="M76" s="41">
        <f t="shared" ref="M76" si="481">IF(L76="","",(IF($C76=0,0,$C76)))</f>
        <v>6</v>
      </c>
      <c r="N76" s="41">
        <f t="shared" ref="N76" si="482">IF(M76="","",(IF($C76=0,0,$C76)))</f>
        <v>6</v>
      </c>
      <c r="O76" s="41">
        <f t="shared" ref="O76" si="483">IF(N76="","",(IF($C76=0,0,$C76)))</f>
        <v>6</v>
      </c>
      <c r="P76" s="41">
        <f t="shared" ref="P76" si="484">IF(O76="","",(IF($C76=0,0,$C76)))</f>
        <v>6</v>
      </c>
      <c r="Q76" s="41">
        <f t="shared" ref="Q76" si="485">IF(P76="","",(IF($C76=0,0,$C76)))</f>
        <v>6</v>
      </c>
      <c r="R76" s="41">
        <f t="shared" ref="R76" si="486">IF(Q76="","",(IF($C76=0,0,$C76)))</f>
        <v>6</v>
      </c>
      <c r="S76" s="41">
        <f t="shared" ref="S76" si="487">IF(R76="","",(IF($C76=0,0,$C76)))</f>
        <v>6</v>
      </c>
    </row>
    <row r="77" spans="1:19" x14ac:dyDescent="0.25">
      <c r="A77" s="2" t="s">
        <v>34</v>
      </c>
      <c r="B77" s="6" t="s">
        <v>92</v>
      </c>
      <c r="C77" s="4">
        <v>42.524839666666665</v>
      </c>
      <c r="E77" s="10" t="str">
        <f t="shared" ref="E77" si="488">IF(B77="","",(IF($B77&lt;&gt;0,"Exempt - Avg Hourly Rate")))</f>
        <v>Exempt - Avg Hourly Rate</v>
      </c>
      <c r="F77" s="40">
        <f t="shared" ref="F77:F140" ca="1" si="489">IF(E77="","",$E$5)</f>
        <v>2019</v>
      </c>
      <c r="G77" s="40" t="str">
        <f t="shared" ref="G77:G140" si="490">IF(E77="","",A77)</f>
        <v>002670</v>
      </c>
      <c r="H77" s="42">
        <f t="shared" ref="H77" si="491">IF(G77="","",(IF(C77=0,0,C77)*$G$4*$H$4*$I$4*$J$4))</f>
        <v>46.468040474437672</v>
      </c>
      <c r="I77" s="42">
        <f t="shared" ref="I77" si="492">IF(H77="","",(+H77))</f>
        <v>46.468040474437672</v>
      </c>
      <c r="J77" s="42">
        <f t="shared" ref="J77" si="493">IF(I77="","",(+I77*$J$6))</f>
        <v>47.862081688670806</v>
      </c>
      <c r="K77" s="42">
        <f t="shared" ref="K77" si="494">IF(J77="","",+J77)</f>
        <v>47.862081688670806</v>
      </c>
      <c r="L77" s="42">
        <f t="shared" ref="L77" si="495">IF(K77="","",+K77)</f>
        <v>47.862081688670806</v>
      </c>
      <c r="M77" s="42">
        <f t="shared" ref="M77" si="496">IF(L77="","",+L77)</f>
        <v>47.862081688670806</v>
      </c>
      <c r="N77" s="42">
        <f t="shared" ref="N77" si="497">IF(M77="","",+M77)</f>
        <v>47.862081688670806</v>
      </c>
      <c r="O77" s="42">
        <f t="shared" ref="O77" si="498">IF(N77="","",+N77)</f>
        <v>47.862081688670806</v>
      </c>
      <c r="P77" s="42">
        <f t="shared" ref="P77" si="499">IF(O77="","",+O77)</f>
        <v>47.862081688670806</v>
      </c>
      <c r="Q77" s="42">
        <f t="shared" ref="Q77" si="500">IF(P77="","",+P77)</f>
        <v>47.862081688670806</v>
      </c>
      <c r="R77" s="42">
        <f t="shared" ref="R77" si="501">IF(Q77="","",+Q77)</f>
        <v>47.862081688670806</v>
      </c>
      <c r="S77" s="42">
        <f t="shared" ref="S77" si="502">IF(R77="","",+R77)</f>
        <v>47.862081688670806</v>
      </c>
    </row>
    <row r="78" spans="1:19" x14ac:dyDescent="0.25">
      <c r="A78" s="2" t="s">
        <v>34</v>
      </c>
      <c r="B78" s="9" t="s">
        <v>141</v>
      </c>
      <c r="C78" s="4">
        <v>880</v>
      </c>
      <c r="E78" s="10" t="str">
        <f t="shared" ref="E78" si="503">IF(B78="","",(IF($B78&lt;&gt;0,"Exempt - Vacation Hours")))</f>
        <v>Exempt - Vacation Hours</v>
      </c>
      <c r="F78" s="40">
        <f t="shared" ca="1" si="489"/>
        <v>2019</v>
      </c>
      <c r="G78" s="40" t="str">
        <f t="shared" si="490"/>
        <v>002670</v>
      </c>
      <c r="H78" s="43">
        <f>IF(G78="","",($C78*'VACSICK EST'!C$50))</f>
        <v>37.240308929240065</v>
      </c>
      <c r="I78" s="43">
        <f>IF(H78="","",($C78*'VACSICK EST'!D$50))</f>
        <v>39.684421457168369</v>
      </c>
      <c r="J78" s="43">
        <f>IF(I78="","",($C78*'VACSICK EST'!E$50))</f>
        <v>42.128533985096674</v>
      </c>
      <c r="K78" s="43">
        <f>IF(J78="","",($C78*'VACSICK EST'!F$50))</f>
        <v>61.248373677648715</v>
      </c>
      <c r="L78" s="43">
        <f>IF(K78="","",($C78*'VACSICK EST'!G$50))</f>
        <v>76.509774392777942</v>
      </c>
      <c r="M78" s="43">
        <f>IF(L78="","",($C78*'VACSICK EST'!H$50))</f>
        <v>86.432509165421976</v>
      </c>
      <c r="N78" s="43">
        <f>IF(M78="","",($C78*'VACSICK EST'!I$50))</f>
        <v>100.0311891800702</v>
      </c>
      <c r="O78" s="43">
        <f>IF(N78="","",($C78*'VACSICK EST'!J$50))</f>
        <v>67.719659470113115</v>
      </c>
      <c r="P78" s="43">
        <f>IF(O78="","",($C78*'VACSICK EST'!K$50))</f>
        <v>60.296799200108623</v>
      </c>
      <c r="Q78" s="43">
        <f>IF(P78="","",($C78*'VACSICK EST'!L$50))</f>
        <v>79.586097361263697</v>
      </c>
      <c r="R78" s="43">
        <f>IF(Q78="","",($C78*'VACSICK EST'!M$50))</f>
        <v>76.302658486707571</v>
      </c>
      <c r="S78" s="43">
        <f>IF(R78="","",($C78*'VACSICK EST'!N$50))</f>
        <v>152.81967469438305</v>
      </c>
    </row>
    <row r="79" spans="1:19" x14ac:dyDescent="0.25">
      <c r="A79" s="2" t="s">
        <v>34</v>
      </c>
      <c r="B79" s="9" t="s">
        <v>95</v>
      </c>
      <c r="C79" s="4">
        <v>240</v>
      </c>
      <c r="E79" s="10" t="str">
        <f t="shared" ref="E79" si="504">IF(B79="","",(IF($B79&lt;&gt;0,"Exempt - Sick Time Hours")))</f>
        <v>Exempt - Sick Time Hours</v>
      </c>
      <c r="F79" s="40">
        <f t="shared" ca="1" si="489"/>
        <v>2019</v>
      </c>
      <c r="G79" s="40" t="str">
        <f t="shared" si="490"/>
        <v>002670</v>
      </c>
      <c r="H79" s="43">
        <f>IF(G79="","",($C79*'VACSICK EST'!C$30))</f>
        <v>30.123778739234897</v>
      </c>
      <c r="I79" s="43">
        <f>IF(H79="","",($C79*'VACSICK EST'!D$30))</f>
        <v>25.952777157237751</v>
      </c>
      <c r="J79" s="43">
        <f>IF(I79="","",($C79*'VACSICK EST'!E$30))</f>
        <v>23.919796847859292</v>
      </c>
      <c r="K79" s="43">
        <f>IF(J79="","",($C79*'VACSICK EST'!F$30))</f>
        <v>21.187637626913101</v>
      </c>
      <c r="L79" s="43">
        <f>IF(K79="","",($C79*'VACSICK EST'!G$30))</f>
        <v>17.569195278627539</v>
      </c>
      <c r="M79" s="43">
        <f>IF(L79="","",($C79*'VACSICK EST'!H$30))</f>
        <v>16.307609543044453</v>
      </c>
      <c r="N79" s="43">
        <f>IF(M79="","",($C79*'VACSICK EST'!I$30))</f>
        <v>17.487132026096116</v>
      </c>
      <c r="O79" s="43">
        <f>IF(N79="","",($C79*'VACSICK EST'!J$30))</f>
        <v>18.794673183096794</v>
      </c>
      <c r="P79" s="43">
        <f>IF(O79="","",($C79*'VACSICK EST'!K$30))</f>
        <v>17.340512348239972</v>
      </c>
      <c r="Q79" s="43">
        <f>IF(P79="","",($C79*'VACSICK EST'!L$30))</f>
        <v>17.135901305261623</v>
      </c>
      <c r="R79" s="43">
        <f>IF(Q79="","",($C79*'VACSICK EST'!M$30))</f>
        <v>15.973885649416667</v>
      </c>
      <c r="S79" s="43">
        <f>IF(R79="","",($C79*'VACSICK EST'!N$30))</f>
        <v>18.207100294971802</v>
      </c>
    </row>
    <row r="80" spans="1:19" x14ac:dyDescent="0.25">
      <c r="A80" s="2" t="s">
        <v>35</v>
      </c>
      <c r="B80" s="9" t="s">
        <v>93</v>
      </c>
      <c r="C80" s="4">
        <v>10</v>
      </c>
      <c r="E80" s="11" t="str">
        <f t="shared" ref="E80" si="505">IF(B80="","",(IF($B80&lt;&gt;0,"Exempt - Headcount")))</f>
        <v>Exempt - Headcount</v>
      </c>
      <c r="F80" s="40">
        <f t="shared" ca="1" si="489"/>
        <v>2019</v>
      </c>
      <c r="G80" s="40" t="str">
        <f t="shared" si="490"/>
        <v>002680</v>
      </c>
      <c r="H80" s="41">
        <f t="shared" ref="H80" si="506">IF(G80="","",(IF($C80=0,0,$C80)))</f>
        <v>10</v>
      </c>
      <c r="I80" s="41">
        <f t="shared" ref="I80" si="507">IF(H80="","",(IF($C80=0,0,$C80)))</f>
        <v>10</v>
      </c>
      <c r="J80" s="41">
        <f t="shared" ref="J80" si="508">IF(I80="","",(IF($C80=0,0,$C80)))</f>
        <v>10</v>
      </c>
      <c r="K80" s="41">
        <f t="shared" ref="K80" si="509">IF(J80="","",(IF($C80=0,0,$C80)))</f>
        <v>10</v>
      </c>
      <c r="L80" s="41">
        <f t="shared" ref="L80" si="510">IF(K80="","",(IF($C80=0,0,$C80)))</f>
        <v>10</v>
      </c>
      <c r="M80" s="41">
        <f t="shared" ref="M80" si="511">IF(L80="","",(IF($C80=0,0,$C80)))</f>
        <v>10</v>
      </c>
      <c r="N80" s="41">
        <f t="shared" ref="N80" si="512">IF(M80="","",(IF($C80=0,0,$C80)))</f>
        <v>10</v>
      </c>
      <c r="O80" s="41">
        <f t="shared" ref="O80" si="513">IF(N80="","",(IF($C80=0,0,$C80)))</f>
        <v>10</v>
      </c>
      <c r="P80" s="41">
        <f t="shared" ref="P80" si="514">IF(O80="","",(IF($C80=0,0,$C80)))</f>
        <v>10</v>
      </c>
      <c r="Q80" s="41">
        <f t="shared" ref="Q80" si="515">IF(P80="","",(IF($C80=0,0,$C80)))</f>
        <v>10</v>
      </c>
      <c r="R80" s="41">
        <f t="shared" ref="R80" si="516">IF(Q80="","",(IF($C80=0,0,$C80)))</f>
        <v>10</v>
      </c>
      <c r="S80" s="41">
        <f t="shared" ref="S80" si="517">IF(R80="","",(IF($C80=0,0,$C80)))</f>
        <v>10</v>
      </c>
    </row>
    <row r="81" spans="1:19" x14ac:dyDescent="0.25">
      <c r="A81" s="2" t="s">
        <v>35</v>
      </c>
      <c r="B81" s="6" t="s">
        <v>92</v>
      </c>
      <c r="C81" s="4">
        <v>39.099759300000002</v>
      </c>
      <c r="E81" s="10" t="str">
        <f t="shared" ref="E81" si="518">IF(B81="","",(IF($B81&lt;&gt;0,"Exempt - Avg Hourly Rate")))</f>
        <v>Exempt - Avg Hourly Rate</v>
      </c>
      <c r="F81" s="40">
        <f t="shared" ca="1" si="489"/>
        <v>2019</v>
      </c>
      <c r="G81" s="40" t="str">
        <f t="shared" si="490"/>
        <v>002680</v>
      </c>
      <c r="H81" s="42">
        <f t="shared" ref="H81" si="519">IF(G81="","",(IF(C81=0,0,C81)*$G$4*$H$4*$I$4*$J$4))</f>
        <v>42.725362680611099</v>
      </c>
      <c r="I81" s="42">
        <f t="shared" ref="I81" si="520">IF(H81="","",(+H81))</f>
        <v>42.725362680611099</v>
      </c>
      <c r="J81" s="42">
        <f t="shared" ref="J81" si="521">IF(I81="","",(+I81*$J$6))</f>
        <v>44.007123561029431</v>
      </c>
      <c r="K81" s="42">
        <f t="shared" ref="K81" si="522">IF(J81="","",+J81)</f>
        <v>44.007123561029431</v>
      </c>
      <c r="L81" s="42">
        <f t="shared" ref="L81" si="523">IF(K81="","",+K81)</f>
        <v>44.007123561029431</v>
      </c>
      <c r="M81" s="42">
        <f t="shared" ref="M81" si="524">IF(L81="","",+L81)</f>
        <v>44.007123561029431</v>
      </c>
      <c r="N81" s="42">
        <f t="shared" ref="N81" si="525">IF(M81="","",+M81)</f>
        <v>44.007123561029431</v>
      </c>
      <c r="O81" s="42">
        <f t="shared" ref="O81" si="526">IF(N81="","",+N81)</f>
        <v>44.007123561029431</v>
      </c>
      <c r="P81" s="42">
        <f t="shared" ref="P81" si="527">IF(O81="","",+O81)</f>
        <v>44.007123561029431</v>
      </c>
      <c r="Q81" s="42">
        <f t="shared" ref="Q81" si="528">IF(P81="","",+P81)</f>
        <v>44.007123561029431</v>
      </c>
      <c r="R81" s="42">
        <f t="shared" ref="R81" si="529">IF(Q81="","",+Q81)</f>
        <v>44.007123561029431</v>
      </c>
      <c r="S81" s="42">
        <f t="shared" ref="S81" si="530">IF(R81="","",+R81)</f>
        <v>44.007123561029431</v>
      </c>
    </row>
    <row r="82" spans="1:19" x14ac:dyDescent="0.25">
      <c r="A82" s="2" t="s">
        <v>35</v>
      </c>
      <c r="B82" s="9" t="s">
        <v>141</v>
      </c>
      <c r="C82" s="4">
        <v>1200</v>
      </c>
      <c r="E82" s="10" t="str">
        <f t="shared" ref="E82" si="531">IF(B82="","",(IF($B82&lt;&gt;0,"Exempt - Vacation Hours")))</f>
        <v>Exempt - Vacation Hours</v>
      </c>
      <c r="F82" s="40">
        <f t="shared" ca="1" si="489"/>
        <v>2019</v>
      </c>
      <c r="G82" s="40" t="str">
        <f t="shared" si="490"/>
        <v>002680</v>
      </c>
      <c r="H82" s="43">
        <f>IF(G82="","",($C82*'VACSICK EST'!C$50))</f>
        <v>50.782239448963722</v>
      </c>
      <c r="I82" s="43">
        <f>IF(H82="","",($C82*'VACSICK EST'!D$50))</f>
        <v>54.115120168865957</v>
      </c>
      <c r="J82" s="43">
        <f>IF(I82="","",($C82*'VACSICK EST'!E$50))</f>
        <v>57.448000888768192</v>
      </c>
      <c r="K82" s="43">
        <f>IF(J82="","",($C82*'VACSICK EST'!F$50))</f>
        <v>83.520509560430057</v>
      </c>
      <c r="L82" s="43">
        <f>IF(K82="","",($C82*'VACSICK EST'!G$50))</f>
        <v>104.33151053560628</v>
      </c>
      <c r="M82" s="43">
        <f>IF(L82="","",($C82*'VACSICK EST'!H$50))</f>
        <v>117.86251249830271</v>
      </c>
      <c r="N82" s="43">
        <f>IF(M82="","",($C82*'VACSICK EST'!I$50))</f>
        <v>136.40616706373208</v>
      </c>
      <c r="O82" s="43">
        <f>IF(N82="","",($C82*'VACSICK EST'!J$50))</f>
        <v>92.344990186517876</v>
      </c>
      <c r="P82" s="43">
        <f>IF(O82="","",($C82*'VACSICK EST'!K$50))</f>
        <v>82.222908000148124</v>
      </c>
      <c r="Q82" s="43">
        <f>IF(P82="","",($C82*'VACSICK EST'!L$50))</f>
        <v>108.52649640172322</v>
      </c>
      <c r="R82" s="43">
        <f>IF(Q82="","",($C82*'VACSICK EST'!M$50))</f>
        <v>104.04907975460124</v>
      </c>
      <c r="S82" s="43">
        <f>IF(R82="","",($C82*'VACSICK EST'!N$50))</f>
        <v>208.39046549234052</v>
      </c>
    </row>
    <row r="83" spans="1:19" x14ac:dyDescent="0.25">
      <c r="A83" s="2" t="s">
        <v>35</v>
      </c>
      <c r="B83" s="9" t="s">
        <v>95</v>
      </c>
      <c r="C83" s="4">
        <v>400</v>
      </c>
      <c r="E83" s="10" t="str">
        <f t="shared" ref="E83" si="532">IF(B83="","",(IF($B83&lt;&gt;0,"Exempt - Sick Time Hours")))</f>
        <v>Exempt - Sick Time Hours</v>
      </c>
      <c r="F83" s="40">
        <f t="shared" ca="1" si="489"/>
        <v>2019</v>
      </c>
      <c r="G83" s="40" t="str">
        <f t="shared" si="490"/>
        <v>002680</v>
      </c>
      <c r="H83" s="43">
        <f>IF(G83="","",($C83*'VACSICK EST'!C$30))</f>
        <v>50.206297898724827</v>
      </c>
      <c r="I83" s="43">
        <f>IF(H83="","",($C83*'VACSICK EST'!D$30))</f>
        <v>43.254628595396248</v>
      </c>
      <c r="J83" s="43">
        <f>IF(I83="","",($C83*'VACSICK EST'!E$30))</f>
        <v>39.866328079765481</v>
      </c>
      <c r="K83" s="43">
        <f>IF(J83="","",($C83*'VACSICK EST'!F$30))</f>
        <v>35.3127293781885</v>
      </c>
      <c r="L83" s="43">
        <f>IF(K83="","",($C83*'VACSICK EST'!G$30))</f>
        <v>29.281992131045897</v>
      </c>
      <c r="M83" s="43">
        <f>IF(L83="","",($C83*'VACSICK EST'!H$30))</f>
        <v>27.179349238407426</v>
      </c>
      <c r="N83" s="43">
        <f>IF(M83="","",($C83*'VACSICK EST'!I$30))</f>
        <v>29.145220043493524</v>
      </c>
      <c r="O83" s="43">
        <f>IF(N83="","",($C83*'VACSICK EST'!J$30))</f>
        <v>31.324455305161326</v>
      </c>
      <c r="P83" s="43">
        <f>IF(O83="","",($C83*'VACSICK EST'!K$30))</f>
        <v>28.900853913733286</v>
      </c>
      <c r="Q83" s="43">
        <f>IF(P83="","",($C83*'VACSICK EST'!L$30))</f>
        <v>28.559835508769371</v>
      </c>
      <c r="R83" s="43">
        <f>IF(Q83="","",($C83*'VACSICK EST'!M$30))</f>
        <v>26.623142749027778</v>
      </c>
      <c r="S83" s="43">
        <f>IF(R83="","",($C83*'VACSICK EST'!N$30))</f>
        <v>30.345167158286333</v>
      </c>
    </row>
    <row r="84" spans="1:19" x14ac:dyDescent="0.25">
      <c r="A84" s="2" t="s">
        <v>36</v>
      </c>
      <c r="B84" s="9" t="s">
        <v>93</v>
      </c>
      <c r="C84" s="4">
        <v>1</v>
      </c>
      <c r="E84" s="11" t="str">
        <f t="shared" ref="E84" si="533">IF(B84="","",(IF($B84&lt;&gt;0,"Exempt - Headcount")))</f>
        <v>Exempt - Headcount</v>
      </c>
      <c r="F84" s="40">
        <f t="shared" ca="1" si="489"/>
        <v>2019</v>
      </c>
      <c r="G84" s="40" t="str">
        <f t="shared" si="490"/>
        <v>002710</v>
      </c>
      <c r="H84" s="41">
        <f t="shared" ref="H84" si="534">IF(G84="","",(IF($C84=0,0,$C84)))</f>
        <v>1</v>
      </c>
      <c r="I84" s="41">
        <f t="shared" ref="I84" si="535">IF(H84="","",(IF($C84=0,0,$C84)))</f>
        <v>1</v>
      </c>
      <c r="J84" s="41">
        <f t="shared" ref="J84" si="536">IF(I84="","",(IF($C84=0,0,$C84)))</f>
        <v>1</v>
      </c>
      <c r="K84" s="41">
        <f t="shared" ref="K84" si="537">IF(J84="","",(IF($C84=0,0,$C84)))</f>
        <v>1</v>
      </c>
      <c r="L84" s="41">
        <f t="shared" ref="L84" si="538">IF(K84="","",(IF($C84=0,0,$C84)))</f>
        <v>1</v>
      </c>
      <c r="M84" s="41">
        <f t="shared" ref="M84" si="539">IF(L84="","",(IF($C84=0,0,$C84)))</f>
        <v>1</v>
      </c>
      <c r="N84" s="41">
        <f t="shared" ref="N84" si="540">IF(M84="","",(IF($C84=0,0,$C84)))</f>
        <v>1</v>
      </c>
      <c r="O84" s="41">
        <f t="shared" ref="O84" si="541">IF(N84="","",(IF($C84=0,0,$C84)))</f>
        <v>1</v>
      </c>
      <c r="P84" s="41">
        <f t="shared" ref="P84" si="542">IF(O84="","",(IF($C84=0,0,$C84)))</f>
        <v>1</v>
      </c>
      <c r="Q84" s="41">
        <f t="shared" ref="Q84" si="543">IF(P84="","",(IF($C84=0,0,$C84)))</f>
        <v>1</v>
      </c>
      <c r="R84" s="41">
        <f t="shared" ref="R84" si="544">IF(Q84="","",(IF($C84=0,0,$C84)))</f>
        <v>1</v>
      </c>
      <c r="S84" s="41">
        <f t="shared" ref="S84" si="545">IF(R84="","",(IF($C84=0,0,$C84)))</f>
        <v>1</v>
      </c>
    </row>
    <row r="85" spans="1:19" x14ac:dyDescent="0.25">
      <c r="A85" s="2" t="s">
        <v>36</v>
      </c>
      <c r="B85" s="6" t="s">
        <v>92</v>
      </c>
      <c r="C85" s="4">
        <v>41.177885000000003</v>
      </c>
      <c r="E85" s="10" t="str">
        <f t="shared" ref="E85" si="546">IF(B85="","",(IF($B85&lt;&gt;0,"Exempt - Avg Hourly Rate")))</f>
        <v>Exempt - Avg Hourly Rate</v>
      </c>
      <c r="F85" s="40">
        <f t="shared" ca="1" si="489"/>
        <v>2019</v>
      </c>
      <c r="G85" s="40" t="str">
        <f t="shared" si="490"/>
        <v>002710</v>
      </c>
      <c r="H85" s="42">
        <f t="shared" ref="H85" si="547">IF(G85="","",(IF(C85=0,0,C85)*$G$4*$H$4*$I$4*$J$4))</f>
        <v>44.996186742395004</v>
      </c>
      <c r="I85" s="42">
        <f t="shared" ref="I85" si="548">IF(H85="","",(+H85))</f>
        <v>44.996186742395004</v>
      </c>
      <c r="J85" s="42">
        <f t="shared" ref="J85" si="549">IF(I85="","",(+I85*$J$6))</f>
        <v>46.346072344666858</v>
      </c>
      <c r="K85" s="42">
        <f t="shared" ref="K85" si="550">IF(J85="","",+J85)</f>
        <v>46.346072344666858</v>
      </c>
      <c r="L85" s="42">
        <f t="shared" ref="L85" si="551">IF(K85="","",+K85)</f>
        <v>46.346072344666858</v>
      </c>
      <c r="M85" s="42">
        <f t="shared" ref="M85" si="552">IF(L85="","",+L85)</f>
        <v>46.346072344666858</v>
      </c>
      <c r="N85" s="42">
        <f t="shared" ref="N85" si="553">IF(M85="","",+M85)</f>
        <v>46.346072344666858</v>
      </c>
      <c r="O85" s="42">
        <f t="shared" ref="O85" si="554">IF(N85="","",+N85)</f>
        <v>46.346072344666858</v>
      </c>
      <c r="P85" s="42">
        <f t="shared" ref="P85" si="555">IF(O85="","",+O85)</f>
        <v>46.346072344666858</v>
      </c>
      <c r="Q85" s="42">
        <f t="shared" ref="Q85" si="556">IF(P85="","",+P85)</f>
        <v>46.346072344666858</v>
      </c>
      <c r="R85" s="42">
        <f t="shared" ref="R85" si="557">IF(Q85="","",+Q85)</f>
        <v>46.346072344666858</v>
      </c>
      <c r="S85" s="42">
        <f t="shared" ref="S85" si="558">IF(R85="","",+R85)</f>
        <v>46.346072344666858</v>
      </c>
    </row>
    <row r="86" spans="1:19" x14ac:dyDescent="0.25">
      <c r="A86" s="2" t="s">
        <v>36</v>
      </c>
      <c r="B86" s="9" t="s">
        <v>141</v>
      </c>
      <c r="C86" s="4">
        <v>120</v>
      </c>
      <c r="E86" s="10" t="str">
        <f t="shared" ref="E86" si="559">IF(B86="","",(IF($B86&lt;&gt;0,"Exempt - Vacation Hours")))</f>
        <v>Exempt - Vacation Hours</v>
      </c>
      <c r="F86" s="40">
        <f t="shared" ca="1" si="489"/>
        <v>2019</v>
      </c>
      <c r="G86" s="40" t="str">
        <f t="shared" si="490"/>
        <v>002710</v>
      </c>
      <c r="H86" s="43">
        <f>IF(G86="","",($C86*'VACSICK EST'!C$50))</f>
        <v>5.0782239448963722</v>
      </c>
      <c r="I86" s="43">
        <f>IF(H86="","",($C86*'VACSICK EST'!D$50))</f>
        <v>5.4115120168865962</v>
      </c>
      <c r="J86" s="43">
        <f>IF(I86="","",($C86*'VACSICK EST'!E$50))</f>
        <v>5.7448000888768185</v>
      </c>
      <c r="K86" s="43">
        <f>IF(J86="","",($C86*'VACSICK EST'!F$50))</f>
        <v>8.3520509560430067</v>
      </c>
      <c r="L86" s="43">
        <f>IF(K86="","",($C86*'VACSICK EST'!G$50))</f>
        <v>10.433151053560628</v>
      </c>
      <c r="M86" s="43">
        <f>IF(L86="","",($C86*'VACSICK EST'!H$50))</f>
        <v>11.78625124983027</v>
      </c>
      <c r="N86" s="43">
        <f>IF(M86="","",($C86*'VACSICK EST'!I$50))</f>
        <v>13.640616706373208</v>
      </c>
      <c r="O86" s="43">
        <f>IF(N86="","",($C86*'VACSICK EST'!J$50))</f>
        <v>9.2344990186517872</v>
      </c>
      <c r="P86" s="43">
        <f>IF(O86="","",($C86*'VACSICK EST'!K$50))</f>
        <v>8.2222908000148127</v>
      </c>
      <c r="Q86" s="43">
        <f>IF(P86="","",($C86*'VACSICK EST'!L$50))</f>
        <v>10.852649640172322</v>
      </c>
      <c r="R86" s="43">
        <f>IF(Q86="","",($C86*'VACSICK EST'!M$50))</f>
        <v>10.404907975460123</v>
      </c>
      <c r="S86" s="43">
        <f>IF(R86="","",($C86*'VACSICK EST'!N$50))</f>
        <v>20.839046549234055</v>
      </c>
    </row>
    <row r="87" spans="1:19" x14ac:dyDescent="0.25">
      <c r="A87" s="2" t="s">
        <v>36</v>
      </c>
      <c r="B87" s="9" t="s">
        <v>95</v>
      </c>
      <c r="C87" s="4">
        <v>40</v>
      </c>
      <c r="E87" s="10" t="str">
        <f t="shared" ref="E87" si="560">IF(B87="","",(IF($B87&lt;&gt;0,"Exempt - Sick Time Hours")))</f>
        <v>Exempt - Sick Time Hours</v>
      </c>
      <c r="F87" s="40">
        <f t="shared" ca="1" si="489"/>
        <v>2019</v>
      </c>
      <c r="G87" s="40" t="str">
        <f t="shared" si="490"/>
        <v>002710</v>
      </c>
      <c r="H87" s="43">
        <f>IF(G87="","",($C87*'VACSICK EST'!C$30))</f>
        <v>5.0206297898724825</v>
      </c>
      <c r="I87" s="43">
        <f>IF(H87="","",($C87*'VACSICK EST'!D$30))</f>
        <v>4.3254628595396252</v>
      </c>
      <c r="J87" s="43">
        <f>IF(I87="","",($C87*'VACSICK EST'!E$30))</f>
        <v>3.9866328079765485</v>
      </c>
      <c r="K87" s="43">
        <f>IF(J87="","",($C87*'VACSICK EST'!F$30))</f>
        <v>3.5312729378188501</v>
      </c>
      <c r="L87" s="43">
        <f>IF(K87="","",($C87*'VACSICK EST'!G$30))</f>
        <v>2.9281992131045897</v>
      </c>
      <c r="M87" s="43">
        <f>IF(L87="","",($C87*'VACSICK EST'!H$30))</f>
        <v>2.7179349238407422</v>
      </c>
      <c r="N87" s="43">
        <f>IF(M87="","",($C87*'VACSICK EST'!I$30))</f>
        <v>2.9145220043493527</v>
      </c>
      <c r="O87" s="43">
        <f>IF(N87="","",($C87*'VACSICK EST'!J$30))</f>
        <v>3.1324455305161325</v>
      </c>
      <c r="P87" s="43">
        <f>IF(O87="","",($C87*'VACSICK EST'!K$30))</f>
        <v>2.8900853913733289</v>
      </c>
      <c r="Q87" s="43">
        <f>IF(P87="","",($C87*'VACSICK EST'!L$30))</f>
        <v>2.8559835508769371</v>
      </c>
      <c r="R87" s="43">
        <f>IF(Q87="","",($C87*'VACSICK EST'!M$30))</f>
        <v>2.6623142749027777</v>
      </c>
      <c r="S87" s="43">
        <f>IF(R87="","",($C87*'VACSICK EST'!N$30))</f>
        <v>3.0345167158286337</v>
      </c>
    </row>
    <row r="88" spans="1:19" x14ac:dyDescent="0.25">
      <c r="A88" s="2" t="s">
        <v>37</v>
      </c>
      <c r="B88" s="9" t="s">
        <v>93</v>
      </c>
      <c r="C88" s="4">
        <v>8</v>
      </c>
      <c r="E88" s="11" t="str">
        <f t="shared" ref="E88" si="561">IF(B88="","",(IF($B88&lt;&gt;0,"Exempt - Headcount")))</f>
        <v>Exempt - Headcount</v>
      </c>
      <c r="F88" s="40">
        <f t="shared" ca="1" si="489"/>
        <v>2019</v>
      </c>
      <c r="G88" s="40" t="str">
        <f t="shared" si="490"/>
        <v>002720</v>
      </c>
      <c r="H88" s="41">
        <f t="shared" ref="H88" si="562">IF(G88="","",(IF($C88=0,0,$C88)))</f>
        <v>8</v>
      </c>
      <c r="I88" s="41">
        <f t="shared" ref="I88" si="563">IF(H88="","",(IF($C88=0,0,$C88)))</f>
        <v>8</v>
      </c>
      <c r="J88" s="41">
        <f t="shared" ref="J88" si="564">IF(I88="","",(IF($C88=0,0,$C88)))</f>
        <v>8</v>
      </c>
      <c r="K88" s="41">
        <f t="shared" ref="K88" si="565">IF(J88="","",(IF($C88=0,0,$C88)))</f>
        <v>8</v>
      </c>
      <c r="L88" s="41">
        <f t="shared" ref="L88" si="566">IF(K88="","",(IF($C88=0,0,$C88)))</f>
        <v>8</v>
      </c>
      <c r="M88" s="41">
        <f t="shared" ref="M88" si="567">IF(L88="","",(IF($C88=0,0,$C88)))</f>
        <v>8</v>
      </c>
      <c r="N88" s="41">
        <f t="shared" ref="N88" si="568">IF(M88="","",(IF($C88=0,0,$C88)))</f>
        <v>8</v>
      </c>
      <c r="O88" s="41">
        <f t="shared" ref="O88" si="569">IF(N88="","",(IF($C88=0,0,$C88)))</f>
        <v>8</v>
      </c>
      <c r="P88" s="41">
        <f t="shared" ref="P88" si="570">IF(O88="","",(IF($C88=0,0,$C88)))</f>
        <v>8</v>
      </c>
      <c r="Q88" s="41">
        <f t="shared" ref="Q88" si="571">IF(P88="","",(IF($C88=0,0,$C88)))</f>
        <v>8</v>
      </c>
      <c r="R88" s="41">
        <f t="shared" ref="R88" si="572">IF(Q88="","",(IF($C88=0,0,$C88)))</f>
        <v>8</v>
      </c>
      <c r="S88" s="41">
        <f t="shared" ref="S88" si="573">IF(R88="","",(IF($C88=0,0,$C88)))</f>
        <v>8</v>
      </c>
    </row>
    <row r="89" spans="1:19" x14ac:dyDescent="0.25">
      <c r="A89" s="2" t="s">
        <v>37</v>
      </c>
      <c r="B89" s="6" t="s">
        <v>92</v>
      </c>
      <c r="C89" s="4">
        <v>50.671875000000007</v>
      </c>
      <c r="E89" s="10" t="str">
        <f t="shared" ref="E89" si="574">IF(B89="","",(IF($B89&lt;&gt;0,"Exempt - Avg Hourly Rate")))</f>
        <v>Exempt - Avg Hourly Rate</v>
      </c>
      <c r="F89" s="40">
        <f t="shared" ca="1" si="489"/>
        <v>2019</v>
      </c>
      <c r="G89" s="40" t="str">
        <f t="shared" si="490"/>
        <v>002720</v>
      </c>
      <c r="H89" s="42">
        <f t="shared" ref="H89" si="575">IF(G89="","",(IF(C89=0,0,C89)*$G$4*$H$4*$I$4*$J$4))</f>
        <v>55.370525953125011</v>
      </c>
      <c r="I89" s="42">
        <f t="shared" ref="I89" si="576">IF(H89="","",(+H89))</f>
        <v>55.370525953125011</v>
      </c>
      <c r="J89" s="42">
        <f t="shared" ref="J89" si="577">IF(I89="","",(+I89*$J$6))</f>
        <v>57.031641731718764</v>
      </c>
      <c r="K89" s="42">
        <f t="shared" ref="K89" si="578">IF(J89="","",+J89)</f>
        <v>57.031641731718764</v>
      </c>
      <c r="L89" s="42">
        <f t="shared" ref="L89" si="579">IF(K89="","",+K89)</f>
        <v>57.031641731718764</v>
      </c>
      <c r="M89" s="42">
        <f t="shared" ref="M89" si="580">IF(L89="","",+L89)</f>
        <v>57.031641731718764</v>
      </c>
      <c r="N89" s="42">
        <f t="shared" ref="N89" si="581">IF(M89="","",+M89)</f>
        <v>57.031641731718764</v>
      </c>
      <c r="O89" s="42">
        <f t="shared" ref="O89" si="582">IF(N89="","",+N89)</f>
        <v>57.031641731718764</v>
      </c>
      <c r="P89" s="42">
        <f t="shared" ref="P89" si="583">IF(O89="","",+O89)</f>
        <v>57.031641731718764</v>
      </c>
      <c r="Q89" s="42">
        <f t="shared" ref="Q89" si="584">IF(P89="","",+P89)</f>
        <v>57.031641731718764</v>
      </c>
      <c r="R89" s="42">
        <f t="shared" ref="R89" si="585">IF(Q89="","",+Q89)</f>
        <v>57.031641731718764</v>
      </c>
      <c r="S89" s="42">
        <f t="shared" ref="S89" si="586">IF(R89="","",+R89)</f>
        <v>57.031641731718764</v>
      </c>
    </row>
    <row r="90" spans="1:19" x14ac:dyDescent="0.25">
      <c r="A90" s="2" t="s">
        <v>37</v>
      </c>
      <c r="B90" s="9" t="s">
        <v>141</v>
      </c>
      <c r="C90" s="4">
        <v>1600</v>
      </c>
      <c r="E90" s="10" t="str">
        <f t="shared" ref="E90" si="587">IF(B90="","",(IF($B90&lt;&gt;0,"Exempt - Vacation Hours")))</f>
        <v>Exempt - Vacation Hours</v>
      </c>
      <c r="F90" s="40">
        <f t="shared" ca="1" si="489"/>
        <v>2019</v>
      </c>
      <c r="G90" s="40" t="str">
        <f t="shared" si="490"/>
        <v>002720</v>
      </c>
      <c r="H90" s="43">
        <f>IF(G90="","",($C90*'VACSICK EST'!C$50))</f>
        <v>67.709652598618291</v>
      </c>
      <c r="I90" s="43">
        <f>IF(H90="","",($C90*'VACSICK EST'!D$50))</f>
        <v>72.153493558487952</v>
      </c>
      <c r="J90" s="43">
        <f>IF(I90="","",($C90*'VACSICK EST'!E$50))</f>
        <v>76.597334518357584</v>
      </c>
      <c r="K90" s="43">
        <f>IF(J90="","",($C90*'VACSICK EST'!F$50))</f>
        <v>111.36067941390675</v>
      </c>
      <c r="L90" s="43">
        <f>IF(K90="","",($C90*'VACSICK EST'!G$50))</f>
        <v>139.10868071414171</v>
      </c>
      <c r="M90" s="43">
        <f>IF(L90="","",($C90*'VACSICK EST'!H$50))</f>
        <v>157.15001666440361</v>
      </c>
      <c r="N90" s="43">
        <f>IF(M90="","",($C90*'VACSICK EST'!I$50))</f>
        <v>181.87488941830944</v>
      </c>
      <c r="O90" s="43">
        <f>IF(N90="","",($C90*'VACSICK EST'!J$50))</f>
        <v>123.12665358202383</v>
      </c>
      <c r="P90" s="43">
        <f>IF(O90="","",($C90*'VACSICK EST'!K$50))</f>
        <v>109.63054400019749</v>
      </c>
      <c r="Q90" s="43">
        <f>IF(P90="","",($C90*'VACSICK EST'!L$50))</f>
        <v>144.70199520229764</v>
      </c>
      <c r="R90" s="43">
        <f>IF(Q90="","",($C90*'VACSICK EST'!M$50))</f>
        <v>138.73210633946832</v>
      </c>
      <c r="S90" s="43">
        <f>IF(R90="","",($C90*'VACSICK EST'!N$50))</f>
        <v>277.85395398978739</v>
      </c>
    </row>
    <row r="91" spans="1:19" x14ac:dyDescent="0.25">
      <c r="A91" s="2" t="s">
        <v>37</v>
      </c>
      <c r="B91" s="9" t="s">
        <v>95</v>
      </c>
      <c r="C91" s="4">
        <v>320</v>
      </c>
      <c r="E91" s="10" t="str">
        <f t="shared" ref="E91" si="588">IF(B91="","",(IF($B91&lt;&gt;0,"Exempt - Sick Time Hours")))</f>
        <v>Exempt - Sick Time Hours</v>
      </c>
      <c r="F91" s="40">
        <f t="shared" ca="1" si="489"/>
        <v>2019</v>
      </c>
      <c r="G91" s="40" t="str">
        <f t="shared" si="490"/>
        <v>002720</v>
      </c>
      <c r="H91" s="43">
        <f>IF(G91="","",($C91*'VACSICK EST'!C$30))</f>
        <v>40.16503831897986</v>
      </c>
      <c r="I91" s="43">
        <f>IF(H91="","",($C91*'VACSICK EST'!D$30))</f>
        <v>34.603702876317001</v>
      </c>
      <c r="J91" s="43">
        <f>IF(I91="","",($C91*'VACSICK EST'!E$30))</f>
        <v>31.893062463812388</v>
      </c>
      <c r="K91" s="43">
        <f>IF(J91="","",($C91*'VACSICK EST'!F$30))</f>
        <v>28.250183502550801</v>
      </c>
      <c r="L91" s="43">
        <f>IF(K91="","",($C91*'VACSICK EST'!G$30))</f>
        <v>23.425593704836718</v>
      </c>
      <c r="M91" s="43">
        <f>IF(L91="","",($C91*'VACSICK EST'!H$30))</f>
        <v>21.743479390725938</v>
      </c>
      <c r="N91" s="43">
        <f>IF(M91="","",($C91*'VACSICK EST'!I$30))</f>
        <v>23.316176034794822</v>
      </c>
      <c r="O91" s="43">
        <f>IF(N91="","",($C91*'VACSICK EST'!J$30))</f>
        <v>25.05956424412906</v>
      </c>
      <c r="P91" s="43">
        <f>IF(O91="","",($C91*'VACSICK EST'!K$30))</f>
        <v>23.120683130986631</v>
      </c>
      <c r="Q91" s="43">
        <f>IF(P91="","",($C91*'VACSICK EST'!L$30))</f>
        <v>22.847868407015497</v>
      </c>
      <c r="R91" s="43">
        <f>IF(Q91="","",($C91*'VACSICK EST'!M$30))</f>
        <v>21.298514199222222</v>
      </c>
      <c r="S91" s="43">
        <f>IF(R91="","",($C91*'VACSICK EST'!N$30))</f>
        <v>24.27613372662907</v>
      </c>
    </row>
    <row r="92" spans="1:19" x14ac:dyDescent="0.25">
      <c r="A92" s="2" t="s">
        <v>38</v>
      </c>
      <c r="B92" s="9" t="s">
        <v>93</v>
      </c>
      <c r="C92" s="4">
        <v>2</v>
      </c>
      <c r="E92" s="11" t="str">
        <f t="shared" ref="E92" si="589">IF(B92="","",(IF($B92&lt;&gt;0,"Exempt - Headcount")))</f>
        <v>Exempt - Headcount</v>
      </c>
      <c r="F92" s="40">
        <f t="shared" ca="1" si="489"/>
        <v>2019</v>
      </c>
      <c r="G92" s="40" t="str">
        <f t="shared" si="490"/>
        <v>002730</v>
      </c>
      <c r="H92" s="41">
        <f t="shared" ref="H92" si="590">IF(G92="","",(IF($C92=0,0,$C92)))</f>
        <v>2</v>
      </c>
      <c r="I92" s="41">
        <f t="shared" ref="I92" si="591">IF(H92="","",(IF($C92=0,0,$C92)))</f>
        <v>2</v>
      </c>
      <c r="J92" s="41">
        <f t="shared" ref="J92" si="592">IF(I92="","",(IF($C92=0,0,$C92)))</f>
        <v>2</v>
      </c>
      <c r="K92" s="41">
        <f t="shared" ref="K92" si="593">IF(J92="","",(IF($C92=0,0,$C92)))</f>
        <v>2</v>
      </c>
      <c r="L92" s="41">
        <f t="shared" ref="L92" si="594">IF(K92="","",(IF($C92=0,0,$C92)))</f>
        <v>2</v>
      </c>
      <c r="M92" s="41">
        <f t="shared" ref="M92" si="595">IF(L92="","",(IF($C92=0,0,$C92)))</f>
        <v>2</v>
      </c>
      <c r="N92" s="41">
        <f t="shared" ref="N92" si="596">IF(M92="","",(IF($C92=0,0,$C92)))</f>
        <v>2</v>
      </c>
      <c r="O92" s="41">
        <f t="shared" ref="O92" si="597">IF(N92="","",(IF($C92=0,0,$C92)))</f>
        <v>2</v>
      </c>
      <c r="P92" s="41">
        <f t="shared" ref="P92" si="598">IF(O92="","",(IF($C92=0,0,$C92)))</f>
        <v>2</v>
      </c>
      <c r="Q92" s="41">
        <f t="shared" ref="Q92" si="599">IF(P92="","",(IF($C92=0,0,$C92)))</f>
        <v>2</v>
      </c>
      <c r="R92" s="41">
        <f t="shared" ref="R92" si="600">IF(Q92="","",(IF($C92=0,0,$C92)))</f>
        <v>2</v>
      </c>
      <c r="S92" s="41">
        <f t="shared" ref="S92" si="601">IF(R92="","",(IF($C92=0,0,$C92)))</f>
        <v>2</v>
      </c>
    </row>
    <row r="93" spans="1:19" x14ac:dyDescent="0.25">
      <c r="A93" s="2" t="s">
        <v>38</v>
      </c>
      <c r="B93" s="6" t="s">
        <v>92</v>
      </c>
      <c r="C93" s="4">
        <v>45.088942500000002</v>
      </c>
      <c r="E93" s="10" t="str">
        <f t="shared" ref="E93" si="602">IF(B93="","",(IF($B93&lt;&gt;0,"Exempt - Avg Hourly Rate")))</f>
        <v>Exempt - Avg Hourly Rate</v>
      </c>
      <c r="F93" s="40">
        <f t="shared" ca="1" si="489"/>
        <v>2019</v>
      </c>
      <c r="G93" s="40" t="str">
        <f t="shared" si="490"/>
        <v>002730</v>
      </c>
      <c r="H93" s="42">
        <f t="shared" ref="H93" si="603">IF(G93="","",(IF(C93=0,0,C93)*$G$4*$H$4*$I$4*$J$4))</f>
        <v>49.269904871197504</v>
      </c>
      <c r="I93" s="42">
        <f t="shared" ref="I93" si="604">IF(H93="","",(+H93))</f>
        <v>49.269904871197504</v>
      </c>
      <c r="J93" s="42">
        <f t="shared" ref="J93" si="605">IF(I93="","",(+I93*$J$6))</f>
        <v>50.748002017333427</v>
      </c>
      <c r="K93" s="42">
        <f t="shared" ref="K93" si="606">IF(J93="","",+J93)</f>
        <v>50.748002017333427</v>
      </c>
      <c r="L93" s="42">
        <f t="shared" ref="L93" si="607">IF(K93="","",+K93)</f>
        <v>50.748002017333427</v>
      </c>
      <c r="M93" s="42">
        <f t="shared" ref="M93" si="608">IF(L93="","",+L93)</f>
        <v>50.748002017333427</v>
      </c>
      <c r="N93" s="42">
        <f t="shared" ref="N93" si="609">IF(M93="","",+M93)</f>
        <v>50.748002017333427</v>
      </c>
      <c r="O93" s="42">
        <f t="shared" ref="O93" si="610">IF(N93="","",+N93)</f>
        <v>50.748002017333427</v>
      </c>
      <c r="P93" s="42">
        <f t="shared" ref="P93" si="611">IF(O93="","",+O93)</f>
        <v>50.748002017333427</v>
      </c>
      <c r="Q93" s="42">
        <f t="shared" ref="Q93" si="612">IF(P93="","",+P93)</f>
        <v>50.748002017333427</v>
      </c>
      <c r="R93" s="42">
        <f t="shared" ref="R93" si="613">IF(Q93="","",+Q93)</f>
        <v>50.748002017333427</v>
      </c>
      <c r="S93" s="42">
        <f t="shared" ref="S93" si="614">IF(R93="","",+R93)</f>
        <v>50.748002017333427</v>
      </c>
    </row>
    <row r="94" spans="1:19" x14ac:dyDescent="0.25">
      <c r="A94" s="2" t="s">
        <v>38</v>
      </c>
      <c r="B94" s="9" t="s">
        <v>141</v>
      </c>
      <c r="C94" s="4">
        <v>240</v>
      </c>
      <c r="E94" s="10" t="str">
        <f t="shared" ref="E94" si="615">IF(B94="","",(IF($B94&lt;&gt;0,"Exempt - Vacation Hours")))</f>
        <v>Exempt - Vacation Hours</v>
      </c>
      <c r="F94" s="40">
        <f t="shared" ca="1" si="489"/>
        <v>2019</v>
      </c>
      <c r="G94" s="40" t="str">
        <f t="shared" si="490"/>
        <v>002730</v>
      </c>
      <c r="H94" s="43">
        <f>IF(G94="","",($C94*'VACSICK EST'!C$50))</f>
        <v>10.156447889792744</v>
      </c>
      <c r="I94" s="43">
        <f>IF(H94="","",($C94*'VACSICK EST'!D$50))</f>
        <v>10.823024033773192</v>
      </c>
      <c r="J94" s="43">
        <f>IF(I94="","",($C94*'VACSICK EST'!E$50))</f>
        <v>11.489600177753637</v>
      </c>
      <c r="K94" s="43">
        <f>IF(J94="","",($C94*'VACSICK EST'!F$50))</f>
        <v>16.704101912086013</v>
      </c>
      <c r="L94" s="43">
        <f>IF(K94="","",($C94*'VACSICK EST'!G$50))</f>
        <v>20.866302107121257</v>
      </c>
      <c r="M94" s="43">
        <f>IF(L94="","",($C94*'VACSICK EST'!H$50))</f>
        <v>23.572502499660541</v>
      </c>
      <c r="N94" s="43">
        <f>IF(M94="","",($C94*'VACSICK EST'!I$50))</f>
        <v>27.281233412746417</v>
      </c>
      <c r="O94" s="43">
        <f>IF(N94="","",($C94*'VACSICK EST'!J$50))</f>
        <v>18.468998037303574</v>
      </c>
      <c r="P94" s="43">
        <f>IF(O94="","",($C94*'VACSICK EST'!K$50))</f>
        <v>16.444581600029625</v>
      </c>
      <c r="Q94" s="43">
        <f>IF(P94="","",($C94*'VACSICK EST'!L$50))</f>
        <v>21.705299280344644</v>
      </c>
      <c r="R94" s="43">
        <f>IF(Q94="","",($C94*'VACSICK EST'!M$50))</f>
        <v>20.809815950920246</v>
      </c>
      <c r="S94" s="43">
        <f>IF(R94="","",($C94*'VACSICK EST'!N$50))</f>
        <v>41.678093098468111</v>
      </c>
    </row>
    <row r="95" spans="1:19" x14ac:dyDescent="0.25">
      <c r="A95" s="2" t="s">
        <v>38</v>
      </c>
      <c r="B95" s="9" t="s">
        <v>95</v>
      </c>
      <c r="C95" s="4">
        <v>80</v>
      </c>
      <c r="E95" s="10" t="str">
        <f t="shared" ref="E95" si="616">IF(B95="","",(IF($B95&lt;&gt;0,"Exempt - Sick Time Hours")))</f>
        <v>Exempt - Sick Time Hours</v>
      </c>
      <c r="F95" s="40">
        <f t="shared" ca="1" si="489"/>
        <v>2019</v>
      </c>
      <c r="G95" s="40" t="str">
        <f t="shared" si="490"/>
        <v>002730</v>
      </c>
      <c r="H95" s="43">
        <f>IF(G95="","",($C95*'VACSICK EST'!C$30))</f>
        <v>10.041259579744965</v>
      </c>
      <c r="I95" s="43">
        <f>IF(H95="","",($C95*'VACSICK EST'!D$30))</f>
        <v>8.6509257190792503</v>
      </c>
      <c r="J95" s="43">
        <f>IF(I95="","",($C95*'VACSICK EST'!E$30))</f>
        <v>7.973265615953097</v>
      </c>
      <c r="K95" s="43">
        <f>IF(J95="","",($C95*'VACSICK EST'!F$30))</f>
        <v>7.0625458756377002</v>
      </c>
      <c r="L95" s="43">
        <f>IF(K95="","",($C95*'VACSICK EST'!G$30))</f>
        <v>5.8563984262091795</v>
      </c>
      <c r="M95" s="43">
        <f>IF(L95="","",($C95*'VACSICK EST'!H$30))</f>
        <v>5.4358698476814844</v>
      </c>
      <c r="N95" s="43">
        <f>IF(M95="","",($C95*'VACSICK EST'!I$30))</f>
        <v>5.8290440086987054</v>
      </c>
      <c r="O95" s="43">
        <f>IF(N95="","",($C95*'VACSICK EST'!J$30))</f>
        <v>6.264891061032265</v>
      </c>
      <c r="P95" s="43">
        <f>IF(O95="","",($C95*'VACSICK EST'!K$30))</f>
        <v>5.7801707827466577</v>
      </c>
      <c r="Q95" s="43">
        <f>IF(P95="","",($C95*'VACSICK EST'!L$30))</f>
        <v>5.7119671017538742</v>
      </c>
      <c r="R95" s="43">
        <f>IF(Q95="","",($C95*'VACSICK EST'!M$30))</f>
        <v>5.3246285498055554</v>
      </c>
      <c r="S95" s="43">
        <f>IF(R95="","",($C95*'VACSICK EST'!N$30))</f>
        <v>6.0690334316572674</v>
      </c>
    </row>
    <row r="96" spans="1:19" x14ac:dyDescent="0.25">
      <c r="A96" s="2" t="s">
        <v>39</v>
      </c>
      <c r="B96" s="9" t="s">
        <v>93</v>
      </c>
      <c r="C96" s="4">
        <v>2</v>
      </c>
      <c r="E96" s="11" t="str">
        <f t="shared" ref="E96" si="617">IF(B96="","",(IF($B96&lt;&gt;0,"Exempt - Headcount")))</f>
        <v>Exempt - Headcount</v>
      </c>
      <c r="F96" s="40">
        <f t="shared" ca="1" si="489"/>
        <v>2019</v>
      </c>
      <c r="G96" s="40" t="str">
        <f t="shared" si="490"/>
        <v>002740</v>
      </c>
      <c r="H96" s="41">
        <f t="shared" ref="H96" si="618">IF(G96="","",(IF($C96=0,0,$C96)))</f>
        <v>2</v>
      </c>
      <c r="I96" s="41">
        <f t="shared" ref="I96" si="619">IF(H96="","",(IF($C96=0,0,$C96)))</f>
        <v>2</v>
      </c>
      <c r="J96" s="41">
        <f t="shared" ref="J96" si="620">IF(I96="","",(IF($C96=0,0,$C96)))</f>
        <v>2</v>
      </c>
      <c r="K96" s="41">
        <f t="shared" ref="K96" si="621">IF(J96="","",(IF($C96=0,0,$C96)))</f>
        <v>2</v>
      </c>
      <c r="L96" s="41">
        <f t="shared" ref="L96" si="622">IF(K96="","",(IF($C96=0,0,$C96)))</f>
        <v>2</v>
      </c>
      <c r="M96" s="41">
        <f t="shared" ref="M96" si="623">IF(L96="","",(IF($C96=0,0,$C96)))</f>
        <v>2</v>
      </c>
      <c r="N96" s="41">
        <f t="shared" ref="N96" si="624">IF(M96="","",(IF($C96=0,0,$C96)))</f>
        <v>2</v>
      </c>
      <c r="O96" s="41">
        <f t="shared" ref="O96" si="625">IF(N96="","",(IF($C96=0,0,$C96)))</f>
        <v>2</v>
      </c>
      <c r="P96" s="41">
        <f t="shared" ref="P96" si="626">IF(O96="","",(IF($C96=0,0,$C96)))</f>
        <v>2</v>
      </c>
      <c r="Q96" s="41">
        <f t="shared" ref="Q96" si="627">IF(P96="","",(IF($C96=0,0,$C96)))</f>
        <v>2</v>
      </c>
      <c r="R96" s="41">
        <f t="shared" ref="R96" si="628">IF(Q96="","",(IF($C96=0,0,$C96)))</f>
        <v>2</v>
      </c>
      <c r="S96" s="41">
        <f t="shared" ref="S96" si="629">IF(R96="","",(IF($C96=0,0,$C96)))</f>
        <v>2</v>
      </c>
    </row>
    <row r="97" spans="1:19" x14ac:dyDescent="0.25">
      <c r="A97" s="2" t="s">
        <v>39</v>
      </c>
      <c r="B97" s="6" t="s">
        <v>92</v>
      </c>
      <c r="C97" s="4">
        <v>45.389423000000001</v>
      </c>
      <c r="E97" s="10" t="str">
        <f t="shared" ref="E97" si="630">IF(B97="","",(IF($B97&lt;&gt;0,"Exempt - Avg Hourly Rate")))</f>
        <v>Exempt - Avg Hourly Rate</v>
      </c>
      <c r="F97" s="40">
        <f t="shared" ca="1" si="489"/>
        <v>2019</v>
      </c>
      <c r="G97" s="40" t="str">
        <f t="shared" si="490"/>
        <v>002740</v>
      </c>
      <c r="H97" s="42">
        <f t="shared" ref="H97" si="631">IF(G97="","",(IF(C97=0,0,C97)*$G$4*$H$4*$I$4*$J$4))</f>
        <v>49.598248026521006</v>
      </c>
      <c r="I97" s="42">
        <f t="shared" ref="I97" si="632">IF(H97="","",(+H97))</f>
        <v>49.598248026521006</v>
      </c>
      <c r="J97" s="42">
        <f t="shared" ref="J97" si="633">IF(I97="","",(+I97*$J$6))</f>
        <v>51.086195467316635</v>
      </c>
      <c r="K97" s="42">
        <f t="shared" ref="K97" si="634">IF(J97="","",+J97)</f>
        <v>51.086195467316635</v>
      </c>
      <c r="L97" s="42">
        <f t="shared" ref="L97" si="635">IF(K97="","",+K97)</f>
        <v>51.086195467316635</v>
      </c>
      <c r="M97" s="42">
        <f t="shared" ref="M97" si="636">IF(L97="","",+L97)</f>
        <v>51.086195467316635</v>
      </c>
      <c r="N97" s="42">
        <f t="shared" ref="N97" si="637">IF(M97="","",+M97)</f>
        <v>51.086195467316635</v>
      </c>
      <c r="O97" s="42">
        <f t="shared" ref="O97" si="638">IF(N97="","",+N97)</f>
        <v>51.086195467316635</v>
      </c>
      <c r="P97" s="42">
        <f t="shared" ref="P97" si="639">IF(O97="","",+O97)</f>
        <v>51.086195467316635</v>
      </c>
      <c r="Q97" s="42">
        <f t="shared" ref="Q97" si="640">IF(P97="","",+P97)</f>
        <v>51.086195467316635</v>
      </c>
      <c r="R97" s="42">
        <f t="shared" ref="R97" si="641">IF(Q97="","",+Q97)</f>
        <v>51.086195467316635</v>
      </c>
      <c r="S97" s="42">
        <f t="shared" ref="S97" si="642">IF(R97="","",+R97)</f>
        <v>51.086195467316635</v>
      </c>
    </row>
    <row r="98" spans="1:19" x14ac:dyDescent="0.25">
      <c r="A98" s="2" t="s">
        <v>39</v>
      </c>
      <c r="B98" s="9" t="s">
        <v>141</v>
      </c>
      <c r="C98" s="4">
        <v>320</v>
      </c>
      <c r="E98" s="10" t="str">
        <f t="shared" ref="E98" si="643">IF(B98="","",(IF($B98&lt;&gt;0,"Exempt - Vacation Hours")))</f>
        <v>Exempt - Vacation Hours</v>
      </c>
      <c r="F98" s="40">
        <f t="shared" ca="1" si="489"/>
        <v>2019</v>
      </c>
      <c r="G98" s="40" t="str">
        <f t="shared" si="490"/>
        <v>002740</v>
      </c>
      <c r="H98" s="43">
        <f>IF(G98="","",($C98*'VACSICK EST'!C$50))</f>
        <v>13.54193051972366</v>
      </c>
      <c r="I98" s="43">
        <f>IF(H98="","",($C98*'VACSICK EST'!D$50))</f>
        <v>14.430698711697589</v>
      </c>
      <c r="J98" s="43">
        <f>IF(I98="","",($C98*'VACSICK EST'!E$50))</f>
        <v>15.319466903671517</v>
      </c>
      <c r="K98" s="43">
        <f>IF(J98="","",($C98*'VACSICK EST'!F$50))</f>
        <v>22.272135882781349</v>
      </c>
      <c r="L98" s="43">
        <f>IF(K98="","",($C98*'VACSICK EST'!G$50))</f>
        <v>27.821736142828343</v>
      </c>
      <c r="M98" s="43">
        <f>IF(L98="","",($C98*'VACSICK EST'!H$50))</f>
        <v>31.43000333288072</v>
      </c>
      <c r="N98" s="43">
        <f>IF(M98="","",($C98*'VACSICK EST'!I$50))</f>
        <v>36.374977883661892</v>
      </c>
      <c r="O98" s="43">
        <f>IF(N98="","",($C98*'VACSICK EST'!J$50))</f>
        <v>24.625330716404768</v>
      </c>
      <c r="P98" s="43">
        <f>IF(O98="","",($C98*'VACSICK EST'!K$50))</f>
        <v>21.926108800039501</v>
      </c>
      <c r="Q98" s="43">
        <f>IF(P98="","",($C98*'VACSICK EST'!L$50))</f>
        <v>28.940399040459525</v>
      </c>
      <c r="R98" s="43">
        <f>IF(Q98="","",($C98*'VACSICK EST'!M$50))</f>
        <v>27.746421267893663</v>
      </c>
      <c r="S98" s="43">
        <f>IF(R98="","",($C98*'VACSICK EST'!N$50))</f>
        <v>55.570790797957478</v>
      </c>
    </row>
    <row r="99" spans="1:19" x14ac:dyDescent="0.25">
      <c r="A99" s="2" t="s">
        <v>39</v>
      </c>
      <c r="B99" s="9" t="s">
        <v>95</v>
      </c>
      <c r="C99" s="4">
        <v>80</v>
      </c>
      <c r="E99" s="10" t="str">
        <f t="shared" ref="E99" si="644">IF(B99="","",(IF($B99&lt;&gt;0,"Exempt - Sick Time Hours")))</f>
        <v>Exempt - Sick Time Hours</v>
      </c>
      <c r="F99" s="40">
        <f t="shared" ca="1" si="489"/>
        <v>2019</v>
      </c>
      <c r="G99" s="40" t="str">
        <f t="shared" si="490"/>
        <v>002740</v>
      </c>
      <c r="H99" s="43">
        <f>IF(G99="","",($C99*'VACSICK EST'!C$30))</f>
        <v>10.041259579744965</v>
      </c>
      <c r="I99" s="43">
        <f>IF(H99="","",($C99*'VACSICK EST'!D$30))</f>
        <v>8.6509257190792503</v>
      </c>
      <c r="J99" s="43">
        <f>IF(I99="","",($C99*'VACSICK EST'!E$30))</f>
        <v>7.973265615953097</v>
      </c>
      <c r="K99" s="43">
        <f>IF(J99="","",($C99*'VACSICK EST'!F$30))</f>
        <v>7.0625458756377002</v>
      </c>
      <c r="L99" s="43">
        <f>IF(K99="","",($C99*'VACSICK EST'!G$30))</f>
        <v>5.8563984262091795</v>
      </c>
      <c r="M99" s="43">
        <f>IF(L99="","",($C99*'VACSICK EST'!H$30))</f>
        <v>5.4358698476814844</v>
      </c>
      <c r="N99" s="43">
        <f>IF(M99="","",($C99*'VACSICK EST'!I$30))</f>
        <v>5.8290440086987054</v>
      </c>
      <c r="O99" s="43">
        <f>IF(N99="","",($C99*'VACSICK EST'!J$30))</f>
        <v>6.264891061032265</v>
      </c>
      <c r="P99" s="43">
        <f>IF(O99="","",($C99*'VACSICK EST'!K$30))</f>
        <v>5.7801707827466577</v>
      </c>
      <c r="Q99" s="43">
        <f>IF(P99="","",($C99*'VACSICK EST'!L$30))</f>
        <v>5.7119671017538742</v>
      </c>
      <c r="R99" s="43">
        <f>IF(Q99="","",($C99*'VACSICK EST'!M$30))</f>
        <v>5.3246285498055554</v>
      </c>
      <c r="S99" s="43">
        <f>IF(R99="","",($C99*'VACSICK EST'!N$30))</f>
        <v>6.0690334316572674</v>
      </c>
    </row>
    <row r="100" spans="1:19" x14ac:dyDescent="0.25">
      <c r="A100" s="2" t="s">
        <v>40</v>
      </c>
      <c r="B100" s="9" t="s">
        <v>93</v>
      </c>
      <c r="C100" s="4">
        <v>2</v>
      </c>
      <c r="E100" s="11" t="str">
        <f t="shared" ref="E100" si="645">IF(B100="","",(IF($B100&lt;&gt;0,"Exempt - Headcount")))</f>
        <v>Exempt - Headcount</v>
      </c>
      <c r="F100" s="40">
        <f t="shared" ca="1" si="489"/>
        <v>2019</v>
      </c>
      <c r="G100" s="40" t="str">
        <f t="shared" si="490"/>
        <v>002750</v>
      </c>
      <c r="H100" s="41">
        <f t="shared" ref="H100" si="646">IF(G100="","",(IF($C100=0,0,$C100)))</f>
        <v>2</v>
      </c>
      <c r="I100" s="41">
        <f t="shared" ref="I100" si="647">IF(H100="","",(IF($C100=0,0,$C100)))</f>
        <v>2</v>
      </c>
      <c r="J100" s="41">
        <f t="shared" ref="J100" si="648">IF(I100="","",(IF($C100=0,0,$C100)))</f>
        <v>2</v>
      </c>
      <c r="K100" s="41">
        <f t="shared" ref="K100" si="649">IF(J100="","",(IF($C100=0,0,$C100)))</f>
        <v>2</v>
      </c>
      <c r="L100" s="41">
        <f t="shared" ref="L100" si="650">IF(K100="","",(IF($C100=0,0,$C100)))</f>
        <v>2</v>
      </c>
      <c r="M100" s="41">
        <f t="shared" ref="M100" si="651">IF(L100="","",(IF($C100=0,0,$C100)))</f>
        <v>2</v>
      </c>
      <c r="N100" s="41">
        <f t="shared" ref="N100" si="652">IF(M100="","",(IF($C100=0,0,$C100)))</f>
        <v>2</v>
      </c>
      <c r="O100" s="41">
        <f t="shared" ref="O100" si="653">IF(N100="","",(IF($C100=0,0,$C100)))</f>
        <v>2</v>
      </c>
      <c r="P100" s="41">
        <f t="shared" ref="P100" si="654">IF(O100="","",(IF($C100=0,0,$C100)))</f>
        <v>2</v>
      </c>
      <c r="Q100" s="41">
        <f t="shared" ref="Q100" si="655">IF(P100="","",(IF($C100=0,0,$C100)))</f>
        <v>2</v>
      </c>
      <c r="R100" s="41">
        <f t="shared" ref="R100" si="656">IF(Q100="","",(IF($C100=0,0,$C100)))</f>
        <v>2</v>
      </c>
      <c r="S100" s="41">
        <f t="shared" ref="S100" si="657">IF(R100="","",(IF($C100=0,0,$C100)))</f>
        <v>2</v>
      </c>
    </row>
    <row r="101" spans="1:19" x14ac:dyDescent="0.25">
      <c r="A101" s="2" t="s">
        <v>40</v>
      </c>
      <c r="B101" s="6" t="s">
        <v>92</v>
      </c>
      <c r="C101" s="4">
        <v>47.362980500000006</v>
      </c>
      <c r="E101" s="10" t="str">
        <f t="shared" ref="E101" si="658">IF(B101="","",(IF($B101&lt;&gt;0,"Exempt - Avg Hourly Rate")))</f>
        <v>Exempt - Avg Hourly Rate</v>
      </c>
      <c r="F101" s="40">
        <f t="shared" ca="1" si="489"/>
        <v>2019</v>
      </c>
      <c r="G101" s="40" t="str">
        <f t="shared" si="490"/>
        <v>002750</v>
      </c>
      <c r="H101" s="42">
        <f t="shared" ref="H101" si="659">IF(G101="","",(IF(C101=0,0,C101)*$G$4*$H$4*$I$4*$J$4))</f>
        <v>51.754807592823518</v>
      </c>
      <c r="I101" s="42">
        <f t="shared" ref="I101" si="660">IF(H101="","",(+H101))</f>
        <v>51.754807592823518</v>
      </c>
      <c r="J101" s="42">
        <f t="shared" ref="J101" si="661">IF(I101="","",(+I101*$J$6))</f>
        <v>53.307451820608222</v>
      </c>
      <c r="K101" s="42">
        <f t="shared" ref="K101" si="662">IF(J101="","",+J101)</f>
        <v>53.307451820608222</v>
      </c>
      <c r="L101" s="42">
        <f t="shared" ref="L101" si="663">IF(K101="","",+K101)</f>
        <v>53.307451820608222</v>
      </c>
      <c r="M101" s="42">
        <f t="shared" ref="M101" si="664">IF(L101="","",+L101)</f>
        <v>53.307451820608222</v>
      </c>
      <c r="N101" s="42">
        <f t="shared" ref="N101" si="665">IF(M101="","",+M101)</f>
        <v>53.307451820608222</v>
      </c>
      <c r="O101" s="42">
        <f t="shared" ref="O101" si="666">IF(N101="","",+N101)</f>
        <v>53.307451820608222</v>
      </c>
      <c r="P101" s="42">
        <f t="shared" ref="P101" si="667">IF(O101="","",+O101)</f>
        <v>53.307451820608222</v>
      </c>
      <c r="Q101" s="42">
        <f t="shared" ref="Q101" si="668">IF(P101="","",+P101)</f>
        <v>53.307451820608222</v>
      </c>
      <c r="R101" s="42">
        <f t="shared" ref="R101" si="669">IF(Q101="","",+Q101)</f>
        <v>53.307451820608222</v>
      </c>
      <c r="S101" s="42">
        <f t="shared" ref="S101" si="670">IF(R101="","",+R101)</f>
        <v>53.307451820608222</v>
      </c>
    </row>
    <row r="102" spans="1:19" x14ac:dyDescent="0.25">
      <c r="A102" s="2" t="s">
        <v>40</v>
      </c>
      <c r="B102" s="9" t="s">
        <v>141</v>
      </c>
      <c r="C102" s="4">
        <v>400</v>
      </c>
      <c r="E102" s="10" t="str">
        <f t="shared" ref="E102" si="671">IF(B102="","",(IF($B102&lt;&gt;0,"Exempt - Vacation Hours")))</f>
        <v>Exempt - Vacation Hours</v>
      </c>
      <c r="F102" s="40">
        <f t="shared" ca="1" si="489"/>
        <v>2019</v>
      </c>
      <c r="G102" s="40" t="str">
        <f t="shared" si="490"/>
        <v>002750</v>
      </c>
      <c r="H102" s="43">
        <f>IF(G102="","",($C102*'VACSICK EST'!C$50))</f>
        <v>16.927413149654573</v>
      </c>
      <c r="I102" s="43">
        <f>IF(H102="","",($C102*'VACSICK EST'!D$50))</f>
        <v>18.038373389621988</v>
      </c>
      <c r="J102" s="43">
        <f>IF(I102="","",($C102*'VACSICK EST'!E$50))</f>
        <v>19.149333629589396</v>
      </c>
      <c r="K102" s="43">
        <f>IF(J102="","",($C102*'VACSICK EST'!F$50))</f>
        <v>27.840169853476688</v>
      </c>
      <c r="L102" s="43">
        <f>IF(K102="","",($C102*'VACSICK EST'!G$50))</f>
        <v>34.777170178535428</v>
      </c>
      <c r="M102" s="43">
        <f>IF(L102="","",($C102*'VACSICK EST'!H$50))</f>
        <v>39.287504166100902</v>
      </c>
      <c r="N102" s="43">
        <f>IF(M102="","",($C102*'VACSICK EST'!I$50))</f>
        <v>45.468722354577359</v>
      </c>
      <c r="O102" s="43">
        <f>IF(N102="","",($C102*'VACSICK EST'!J$50))</f>
        <v>30.781663395505959</v>
      </c>
      <c r="P102" s="43">
        <f>IF(O102="","",($C102*'VACSICK EST'!K$50))</f>
        <v>27.407636000049372</v>
      </c>
      <c r="Q102" s="43">
        <f>IF(P102="","",($C102*'VACSICK EST'!L$50))</f>
        <v>36.17549880057441</v>
      </c>
      <c r="R102" s="43">
        <f>IF(Q102="","",($C102*'VACSICK EST'!M$50))</f>
        <v>34.683026584867079</v>
      </c>
      <c r="S102" s="43">
        <f>IF(R102="","",($C102*'VACSICK EST'!N$50))</f>
        <v>69.463488497446846</v>
      </c>
    </row>
    <row r="103" spans="1:19" x14ac:dyDescent="0.25">
      <c r="A103" s="2" t="s">
        <v>40</v>
      </c>
      <c r="B103" s="9" t="s">
        <v>95</v>
      </c>
      <c r="C103" s="4">
        <v>80</v>
      </c>
      <c r="E103" s="10" t="str">
        <f t="shared" ref="E103" si="672">IF(B103="","",(IF($B103&lt;&gt;0,"Exempt - Sick Time Hours")))</f>
        <v>Exempt - Sick Time Hours</v>
      </c>
      <c r="F103" s="40">
        <f t="shared" ca="1" si="489"/>
        <v>2019</v>
      </c>
      <c r="G103" s="40" t="str">
        <f t="shared" si="490"/>
        <v>002750</v>
      </c>
      <c r="H103" s="43">
        <f>IF(G103="","",($C103*'VACSICK EST'!C$30))</f>
        <v>10.041259579744965</v>
      </c>
      <c r="I103" s="43">
        <f>IF(H103="","",($C103*'VACSICK EST'!D$30))</f>
        <v>8.6509257190792503</v>
      </c>
      <c r="J103" s="43">
        <f>IF(I103="","",($C103*'VACSICK EST'!E$30))</f>
        <v>7.973265615953097</v>
      </c>
      <c r="K103" s="43">
        <f>IF(J103="","",($C103*'VACSICK EST'!F$30))</f>
        <v>7.0625458756377002</v>
      </c>
      <c r="L103" s="43">
        <f>IF(K103="","",($C103*'VACSICK EST'!G$30))</f>
        <v>5.8563984262091795</v>
      </c>
      <c r="M103" s="43">
        <f>IF(L103="","",($C103*'VACSICK EST'!H$30))</f>
        <v>5.4358698476814844</v>
      </c>
      <c r="N103" s="43">
        <f>IF(M103="","",($C103*'VACSICK EST'!I$30))</f>
        <v>5.8290440086987054</v>
      </c>
      <c r="O103" s="43">
        <f>IF(N103="","",($C103*'VACSICK EST'!J$30))</f>
        <v>6.264891061032265</v>
      </c>
      <c r="P103" s="43">
        <f>IF(O103="","",($C103*'VACSICK EST'!K$30))</f>
        <v>5.7801707827466577</v>
      </c>
      <c r="Q103" s="43">
        <f>IF(P103="","",($C103*'VACSICK EST'!L$30))</f>
        <v>5.7119671017538742</v>
      </c>
      <c r="R103" s="43">
        <f>IF(Q103="","",($C103*'VACSICK EST'!M$30))</f>
        <v>5.3246285498055554</v>
      </c>
      <c r="S103" s="43">
        <f>IF(R103="","",($C103*'VACSICK EST'!N$30))</f>
        <v>6.0690334316572674</v>
      </c>
    </row>
    <row r="104" spans="1:19" x14ac:dyDescent="0.25">
      <c r="A104" s="2" t="s">
        <v>41</v>
      </c>
      <c r="B104" s="9" t="s">
        <v>93</v>
      </c>
      <c r="C104" s="4">
        <v>2</v>
      </c>
      <c r="E104" s="11" t="str">
        <f t="shared" ref="E104" si="673">IF(B104="","",(IF($B104&lt;&gt;0,"Exempt - Headcount")))</f>
        <v>Exempt - Headcount</v>
      </c>
      <c r="F104" s="40">
        <f t="shared" ca="1" si="489"/>
        <v>2019</v>
      </c>
      <c r="G104" s="40" t="str">
        <f t="shared" si="490"/>
        <v>002760</v>
      </c>
      <c r="H104" s="41">
        <f t="shared" ref="H104" si="674">IF(G104="","",(IF($C104=0,0,$C104)))</f>
        <v>2</v>
      </c>
      <c r="I104" s="41">
        <f t="shared" ref="I104" si="675">IF(H104="","",(IF($C104=0,0,$C104)))</f>
        <v>2</v>
      </c>
      <c r="J104" s="41">
        <f t="shared" ref="J104" si="676">IF(I104="","",(IF($C104=0,0,$C104)))</f>
        <v>2</v>
      </c>
      <c r="K104" s="41">
        <f t="shared" ref="K104" si="677">IF(J104="","",(IF($C104=0,0,$C104)))</f>
        <v>2</v>
      </c>
      <c r="L104" s="41">
        <f t="shared" ref="L104" si="678">IF(K104="","",(IF($C104=0,0,$C104)))</f>
        <v>2</v>
      </c>
      <c r="M104" s="41">
        <f t="shared" ref="M104" si="679">IF(L104="","",(IF($C104=0,0,$C104)))</f>
        <v>2</v>
      </c>
      <c r="N104" s="41">
        <f t="shared" ref="N104" si="680">IF(M104="","",(IF($C104=0,0,$C104)))</f>
        <v>2</v>
      </c>
      <c r="O104" s="41">
        <f t="shared" ref="O104" si="681">IF(N104="","",(IF($C104=0,0,$C104)))</f>
        <v>2</v>
      </c>
      <c r="P104" s="41">
        <f t="shared" ref="P104" si="682">IF(O104="","",(IF($C104=0,0,$C104)))</f>
        <v>2</v>
      </c>
      <c r="Q104" s="41">
        <f t="shared" ref="Q104" si="683">IF(P104="","",(IF($C104=0,0,$C104)))</f>
        <v>2</v>
      </c>
      <c r="R104" s="41">
        <f t="shared" ref="R104" si="684">IF(Q104="","",(IF($C104=0,0,$C104)))</f>
        <v>2</v>
      </c>
      <c r="S104" s="41">
        <f t="shared" ref="S104" si="685">IF(R104="","",(IF($C104=0,0,$C104)))</f>
        <v>2</v>
      </c>
    </row>
    <row r="105" spans="1:19" x14ac:dyDescent="0.25">
      <c r="A105" s="2" t="s">
        <v>41</v>
      </c>
      <c r="B105" s="6" t="s">
        <v>92</v>
      </c>
      <c r="C105" s="4">
        <v>48.985577000000006</v>
      </c>
      <c r="E105" s="10" t="str">
        <f t="shared" ref="E105" si="686">IF(B105="","",(IF($B105&lt;&gt;0,"Exempt - Avg Hourly Rate")))</f>
        <v>Exempt - Avg Hourly Rate</v>
      </c>
      <c r="F105" s="40">
        <f t="shared" ca="1" si="489"/>
        <v>2019</v>
      </c>
      <c r="G105" s="40" t="str">
        <f t="shared" si="490"/>
        <v>002760</v>
      </c>
      <c r="H105" s="42">
        <f t="shared" ref="H105" si="687">IF(G105="","",(IF(C105=0,0,C105)*$G$4*$H$4*$I$4*$J$4))</f>
        <v>53.527862598479011</v>
      </c>
      <c r="I105" s="42">
        <f t="shared" ref="I105" si="688">IF(H105="","",(+H105))</f>
        <v>53.527862598479011</v>
      </c>
      <c r="J105" s="42">
        <f t="shared" ref="J105" si="689">IF(I105="","",(+I105*$J$6))</f>
        <v>55.133698476433381</v>
      </c>
      <c r="K105" s="42">
        <f t="shared" ref="K105" si="690">IF(J105="","",+J105)</f>
        <v>55.133698476433381</v>
      </c>
      <c r="L105" s="42">
        <f t="shared" ref="L105" si="691">IF(K105="","",+K105)</f>
        <v>55.133698476433381</v>
      </c>
      <c r="M105" s="42">
        <f t="shared" ref="M105" si="692">IF(L105="","",+L105)</f>
        <v>55.133698476433381</v>
      </c>
      <c r="N105" s="42">
        <f t="shared" ref="N105" si="693">IF(M105="","",+M105)</f>
        <v>55.133698476433381</v>
      </c>
      <c r="O105" s="42">
        <f t="shared" ref="O105" si="694">IF(N105="","",+N105)</f>
        <v>55.133698476433381</v>
      </c>
      <c r="P105" s="42">
        <f t="shared" ref="P105" si="695">IF(O105="","",+O105)</f>
        <v>55.133698476433381</v>
      </c>
      <c r="Q105" s="42">
        <f t="shared" ref="Q105" si="696">IF(P105="","",+P105)</f>
        <v>55.133698476433381</v>
      </c>
      <c r="R105" s="42">
        <f t="shared" ref="R105" si="697">IF(Q105="","",+Q105)</f>
        <v>55.133698476433381</v>
      </c>
      <c r="S105" s="42">
        <f t="shared" ref="S105" si="698">IF(R105="","",+R105)</f>
        <v>55.133698476433381</v>
      </c>
    </row>
    <row r="106" spans="1:19" x14ac:dyDescent="0.25">
      <c r="A106" s="2" t="s">
        <v>41</v>
      </c>
      <c r="B106" s="9" t="s">
        <v>141</v>
      </c>
      <c r="C106" s="4">
        <v>400</v>
      </c>
      <c r="E106" s="10" t="str">
        <f t="shared" ref="E106" si="699">IF(B106="","",(IF($B106&lt;&gt;0,"Exempt - Vacation Hours")))</f>
        <v>Exempt - Vacation Hours</v>
      </c>
      <c r="F106" s="40">
        <f t="shared" ca="1" si="489"/>
        <v>2019</v>
      </c>
      <c r="G106" s="40" t="str">
        <f t="shared" si="490"/>
        <v>002760</v>
      </c>
      <c r="H106" s="43">
        <f>IF(G106="","",($C106*'VACSICK EST'!C$50))</f>
        <v>16.927413149654573</v>
      </c>
      <c r="I106" s="43">
        <f>IF(H106="","",($C106*'VACSICK EST'!D$50))</f>
        <v>18.038373389621988</v>
      </c>
      <c r="J106" s="43">
        <f>IF(I106="","",($C106*'VACSICK EST'!E$50))</f>
        <v>19.149333629589396</v>
      </c>
      <c r="K106" s="43">
        <f>IF(J106="","",($C106*'VACSICK EST'!F$50))</f>
        <v>27.840169853476688</v>
      </c>
      <c r="L106" s="43">
        <f>IF(K106="","",($C106*'VACSICK EST'!G$50))</f>
        <v>34.777170178535428</v>
      </c>
      <c r="M106" s="43">
        <f>IF(L106="","",($C106*'VACSICK EST'!H$50))</f>
        <v>39.287504166100902</v>
      </c>
      <c r="N106" s="43">
        <f>IF(M106="","",($C106*'VACSICK EST'!I$50))</f>
        <v>45.468722354577359</v>
      </c>
      <c r="O106" s="43">
        <f>IF(N106="","",($C106*'VACSICK EST'!J$50))</f>
        <v>30.781663395505959</v>
      </c>
      <c r="P106" s="43">
        <f>IF(O106="","",($C106*'VACSICK EST'!K$50))</f>
        <v>27.407636000049372</v>
      </c>
      <c r="Q106" s="43">
        <f>IF(P106="","",($C106*'VACSICK EST'!L$50))</f>
        <v>36.17549880057441</v>
      </c>
      <c r="R106" s="43">
        <f>IF(Q106="","",($C106*'VACSICK EST'!M$50))</f>
        <v>34.683026584867079</v>
      </c>
      <c r="S106" s="43">
        <f>IF(R106="","",($C106*'VACSICK EST'!N$50))</f>
        <v>69.463488497446846</v>
      </c>
    </row>
    <row r="107" spans="1:19" x14ac:dyDescent="0.25">
      <c r="A107" s="2" t="s">
        <v>41</v>
      </c>
      <c r="B107" s="9" t="s">
        <v>95</v>
      </c>
      <c r="C107" s="4">
        <v>80</v>
      </c>
      <c r="E107" s="10" t="str">
        <f t="shared" ref="E107" si="700">IF(B107="","",(IF($B107&lt;&gt;0,"Exempt - Sick Time Hours")))</f>
        <v>Exempt - Sick Time Hours</v>
      </c>
      <c r="F107" s="40">
        <f t="shared" ca="1" si="489"/>
        <v>2019</v>
      </c>
      <c r="G107" s="40" t="str">
        <f t="shared" si="490"/>
        <v>002760</v>
      </c>
      <c r="H107" s="43">
        <f>IF(G107="","",($C107*'VACSICK EST'!C$30))</f>
        <v>10.041259579744965</v>
      </c>
      <c r="I107" s="43">
        <f>IF(H107="","",($C107*'VACSICK EST'!D$30))</f>
        <v>8.6509257190792503</v>
      </c>
      <c r="J107" s="43">
        <f>IF(I107="","",($C107*'VACSICK EST'!E$30))</f>
        <v>7.973265615953097</v>
      </c>
      <c r="K107" s="43">
        <f>IF(J107="","",($C107*'VACSICK EST'!F$30))</f>
        <v>7.0625458756377002</v>
      </c>
      <c r="L107" s="43">
        <f>IF(K107="","",($C107*'VACSICK EST'!G$30))</f>
        <v>5.8563984262091795</v>
      </c>
      <c r="M107" s="43">
        <f>IF(L107="","",($C107*'VACSICK EST'!H$30))</f>
        <v>5.4358698476814844</v>
      </c>
      <c r="N107" s="43">
        <f>IF(M107="","",($C107*'VACSICK EST'!I$30))</f>
        <v>5.8290440086987054</v>
      </c>
      <c r="O107" s="43">
        <f>IF(N107="","",($C107*'VACSICK EST'!J$30))</f>
        <v>6.264891061032265</v>
      </c>
      <c r="P107" s="43">
        <f>IF(O107="","",($C107*'VACSICK EST'!K$30))</f>
        <v>5.7801707827466577</v>
      </c>
      <c r="Q107" s="43">
        <f>IF(P107="","",($C107*'VACSICK EST'!L$30))</f>
        <v>5.7119671017538742</v>
      </c>
      <c r="R107" s="43">
        <f>IF(Q107="","",($C107*'VACSICK EST'!M$30))</f>
        <v>5.3246285498055554</v>
      </c>
      <c r="S107" s="43">
        <f>IF(R107="","",($C107*'VACSICK EST'!N$30))</f>
        <v>6.0690334316572674</v>
      </c>
    </row>
    <row r="108" spans="1:19" x14ac:dyDescent="0.25">
      <c r="A108" s="2" t="s">
        <v>42</v>
      </c>
      <c r="B108" s="9" t="s">
        <v>93</v>
      </c>
      <c r="C108" s="4">
        <v>13</v>
      </c>
      <c r="E108" s="11" t="str">
        <f t="shared" ref="E108" si="701">IF(B108="","",(IF($B108&lt;&gt;0,"Exempt - Headcount")))</f>
        <v>Exempt - Headcount</v>
      </c>
      <c r="F108" s="40">
        <f t="shared" ca="1" si="489"/>
        <v>2019</v>
      </c>
      <c r="G108" s="40" t="str">
        <f t="shared" si="490"/>
        <v>002770</v>
      </c>
      <c r="H108" s="41">
        <f t="shared" ref="H108" si="702">IF(G108="","",(IF($C108=0,0,$C108)))</f>
        <v>13</v>
      </c>
      <c r="I108" s="41">
        <f t="shared" ref="I108" si="703">IF(H108="","",(IF($C108=0,0,$C108)))</f>
        <v>13</v>
      </c>
      <c r="J108" s="41">
        <f t="shared" ref="J108" si="704">IF(I108="","",(IF($C108=0,0,$C108)))</f>
        <v>13</v>
      </c>
      <c r="K108" s="41">
        <f t="shared" ref="K108" si="705">IF(J108="","",(IF($C108=0,0,$C108)))</f>
        <v>13</v>
      </c>
      <c r="L108" s="41">
        <f t="shared" ref="L108" si="706">IF(K108="","",(IF($C108=0,0,$C108)))</f>
        <v>13</v>
      </c>
      <c r="M108" s="41">
        <f t="shared" ref="M108" si="707">IF(L108="","",(IF($C108=0,0,$C108)))</f>
        <v>13</v>
      </c>
      <c r="N108" s="41">
        <f t="shared" ref="N108" si="708">IF(M108="","",(IF($C108=0,0,$C108)))</f>
        <v>13</v>
      </c>
      <c r="O108" s="41">
        <f t="shared" ref="O108" si="709">IF(N108="","",(IF($C108=0,0,$C108)))</f>
        <v>13</v>
      </c>
      <c r="P108" s="41">
        <f t="shared" ref="P108" si="710">IF(O108="","",(IF($C108=0,0,$C108)))</f>
        <v>13</v>
      </c>
      <c r="Q108" s="41">
        <f t="shared" ref="Q108" si="711">IF(P108="","",(IF($C108=0,0,$C108)))</f>
        <v>13</v>
      </c>
      <c r="R108" s="41">
        <f t="shared" ref="R108" si="712">IF(Q108="","",(IF($C108=0,0,$C108)))</f>
        <v>13</v>
      </c>
      <c r="S108" s="41">
        <f t="shared" ref="S108" si="713">IF(R108="","",(IF($C108=0,0,$C108)))</f>
        <v>13</v>
      </c>
    </row>
    <row r="109" spans="1:19" x14ac:dyDescent="0.25">
      <c r="A109" s="2" t="s">
        <v>42</v>
      </c>
      <c r="B109" s="6" t="s">
        <v>92</v>
      </c>
      <c r="C109" s="4">
        <v>48.042899384615389</v>
      </c>
      <c r="E109" s="10" t="str">
        <f t="shared" ref="E109" si="714">IF(B109="","",(IF($B109&lt;&gt;0,"Exempt - Avg Hourly Rate")))</f>
        <v>Exempt - Avg Hourly Rate</v>
      </c>
      <c r="F109" s="40">
        <f t="shared" ca="1" si="489"/>
        <v>2019</v>
      </c>
      <c r="G109" s="40" t="str">
        <f t="shared" si="490"/>
        <v>002770</v>
      </c>
      <c r="H109" s="42">
        <f t="shared" ref="H109" si="715">IF(G109="","",(IF(C109=0,0,C109)*$G$4*$H$4*$I$4*$J$4))</f>
        <v>52.497773315852619</v>
      </c>
      <c r="I109" s="42">
        <f t="shared" ref="I109" si="716">IF(H109="","",(+H109))</f>
        <v>52.497773315852619</v>
      </c>
      <c r="J109" s="42">
        <f t="shared" ref="J109" si="717">IF(I109="","",(+I109*$J$6))</f>
        <v>54.0727065153282</v>
      </c>
      <c r="K109" s="42">
        <f t="shared" ref="K109" si="718">IF(J109="","",+J109)</f>
        <v>54.0727065153282</v>
      </c>
      <c r="L109" s="42">
        <f t="shared" ref="L109" si="719">IF(K109="","",+K109)</f>
        <v>54.0727065153282</v>
      </c>
      <c r="M109" s="42">
        <f t="shared" ref="M109" si="720">IF(L109="","",+L109)</f>
        <v>54.0727065153282</v>
      </c>
      <c r="N109" s="42">
        <f t="shared" ref="N109" si="721">IF(M109="","",+M109)</f>
        <v>54.0727065153282</v>
      </c>
      <c r="O109" s="42">
        <f t="shared" ref="O109" si="722">IF(N109="","",+N109)</f>
        <v>54.0727065153282</v>
      </c>
      <c r="P109" s="42">
        <f t="shared" ref="P109" si="723">IF(O109="","",+O109)</f>
        <v>54.0727065153282</v>
      </c>
      <c r="Q109" s="42">
        <f t="shared" ref="Q109" si="724">IF(P109="","",+P109)</f>
        <v>54.0727065153282</v>
      </c>
      <c r="R109" s="42">
        <f t="shared" ref="R109" si="725">IF(Q109="","",+Q109)</f>
        <v>54.0727065153282</v>
      </c>
      <c r="S109" s="42">
        <f t="shared" ref="S109" si="726">IF(R109="","",+R109)</f>
        <v>54.0727065153282</v>
      </c>
    </row>
    <row r="110" spans="1:19" x14ac:dyDescent="0.25">
      <c r="A110" s="2" t="s">
        <v>42</v>
      </c>
      <c r="B110" s="9" t="s">
        <v>141</v>
      </c>
      <c r="C110" s="4">
        <v>2080</v>
      </c>
      <c r="E110" s="10" t="str">
        <f t="shared" ref="E110" si="727">IF(B110="","",(IF($B110&lt;&gt;0,"Exempt - Vacation Hours")))</f>
        <v>Exempt - Vacation Hours</v>
      </c>
      <c r="F110" s="40">
        <f t="shared" ca="1" si="489"/>
        <v>2019</v>
      </c>
      <c r="G110" s="40" t="str">
        <f t="shared" si="490"/>
        <v>002770</v>
      </c>
      <c r="H110" s="43">
        <f>IF(G110="","",($C110*'VACSICK EST'!C$50))</f>
        <v>88.02254837820378</v>
      </c>
      <c r="I110" s="43">
        <f>IF(H110="","",($C110*'VACSICK EST'!D$50))</f>
        <v>93.799541626034326</v>
      </c>
      <c r="J110" s="43">
        <f>IF(I110="","",($C110*'VACSICK EST'!E$50))</f>
        <v>99.576534873864858</v>
      </c>
      <c r="K110" s="43">
        <f>IF(J110="","",($C110*'VACSICK EST'!F$50))</f>
        <v>144.76888323807879</v>
      </c>
      <c r="L110" s="43">
        <f>IF(K110="","",($C110*'VACSICK EST'!G$50))</f>
        <v>180.84128492838423</v>
      </c>
      <c r="M110" s="43">
        <f>IF(L110="","",($C110*'VACSICK EST'!H$50))</f>
        <v>204.2950216637247</v>
      </c>
      <c r="N110" s="43">
        <f>IF(M110="","",($C110*'VACSICK EST'!I$50))</f>
        <v>236.43735624380227</v>
      </c>
      <c r="O110" s="43">
        <f>IF(N110="","",($C110*'VACSICK EST'!J$50))</f>
        <v>160.06464965663099</v>
      </c>
      <c r="P110" s="43">
        <f>IF(O110="","",($C110*'VACSICK EST'!K$50))</f>
        <v>142.51970720025673</v>
      </c>
      <c r="Q110" s="43">
        <f>IF(P110="","",($C110*'VACSICK EST'!L$50))</f>
        <v>188.1125937629869</v>
      </c>
      <c r="R110" s="43">
        <f>IF(Q110="","",($C110*'VACSICK EST'!M$50))</f>
        <v>180.35173824130879</v>
      </c>
      <c r="S110" s="43">
        <f>IF(R110="","",($C110*'VACSICK EST'!N$50))</f>
        <v>361.21014018672361</v>
      </c>
    </row>
    <row r="111" spans="1:19" x14ac:dyDescent="0.25">
      <c r="A111" s="2" t="s">
        <v>42</v>
      </c>
      <c r="B111" s="9" t="s">
        <v>95</v>
      </c>
      <c r="C111" s="4">
        <v>520</v>
      </c>
      <c r="E111" s="10" t="str">
        <f t="shared" ref="E111" si="728">IF(B111="","",(IF($B111&lt;&gt;0,"Exempt - Sick Time Hours")))</f>
        <v>Exempt - Sick Time Hours</v>
      </c>
      <c r="F111" s="40">
        <f t="shared" ca="1" si="489"/>
        <v>2019</v>
      </c>
      <c r="G111" s="40" t="str">
        <f t="shared" si="490"/>
        <v>002770</v>
      </c>
      <c r="H111" s="43">
        <f>IF(G111="","",($C111*'VACSICK EST'!C$30))</f>
        <v>65.268187268342274</v>
      </c>
      <c r="I111" s="43">
        <f>IF(H111="","",($C111*'VACSICK EST'!D$30))</f>
        <v>56.231017174015122</v>
      </c>
      <c r="J111" s="43">
        <f>IF(I111="","",($C111*'VACSICK EST'!E$30))</f>
        <v>51.826226503695132</v>
      </c>
      <c r="K111" s="43">
        <f>IF(J111="","",($C111*'VACSICK EST'!F$30))</f>
        <v>45.906548191645051</v>
      </c>
      <c r="L111" s="43">
        <f>IF(K111="","",($C111*'VACSICK EST'!G$30))</f>
        <v>38.06658977035967</v>
      </c>
      <c r="M111" s="43">
        <f>IF(L111="","",($C111*'VACSICK EST'!H$30))</f>
        <v>35.33315400992965</v>
      </c>
      <c r="N111" s="43">
        <f>IF(M111="","",($C111*'VACSICK EST'!I$30))</f>
        <v>37.888786056541583</v>
      </c>
      <c r="O111" s="43">
        <f>IF(N111="","",($C111*'VACSICK EST'!J$30))</f>
        <v>40.721791896709725</v>
      </c>
      <c r="P111" s="43">
        <f>IF(O111="","",($C111*'VACSICK EST'!K$30))</f>
        <v>37.57111008785327</v>
      </c>
      <c r="Q111" s="43">
        <f>IF(P111="","",($C111*'VACSICK EST'!L$30))</f>
        <v>37.127786161400181</v>
      </c>
      <c r="R111" s="43">
        <f>IF(Q111="","",($C111*'VACSICK EST'!M$30))</f>
        <v>34.610085573736114</v>
      </c>
      <c r="S111" s="43">
        <f>IF(R111="","",($C111*'VACSICK EST'!N$30))</f>
        <v>39.448717305772234</v>
      </c>
    </row>
    <row r="112" spans="1:19" x14ac:dyDescent="0.25">
      <c r="A112" s="2" t="s">
        <v>43</v>
      </c>
      <c r="B112" s="9" t="s">
        <v>93</v>
      </c>
      <c r="C112" s="4">
        <v>4</v>
      </c>
      <c r="E112" s="11" t="str">
        <f t="shared" ref="E112" si="729">IF(B112="","",(IF($B112&lt;&gt;0,"Exempt - Headcount")))</f>
        <v>Exempt - Headcount</v>
      </c>
      <c r="F112" s="40">
        <f t="shared" ca="1" si="489"/>
        <v>2019</v>
      </c>
      <c r="G112" s="40" t="str">
        <f t="shared" si="490"/>
        <v>002780</v>
      </c>
      <c r="H112" s="41">
        <f t="shared" ref="H112" si="730">IF(G112="","",(IF($C112=0,0,$C112)))</f>
        <v>4</v>
      </c>
      <c r="I112" s="41">
        <f t="shared" ref="I112" si="731">IF(H112="","",(IF($C112=0,0,$C112)))</f>
        <v>4</v>
      </c>
      <c r="J112" s="41">
        <f t="shared" ref="J112" si="732">IF(I112="","",(IF($C112=0,0,$C112)))</f>
        <v>4</v>
      </c>
      <c r="K112" s="41">
        <f t="shared" ref="K112" si="733">IF(J112="","",(IF($C112=0,0,$C112)))</f>
        <v>4</v>
      </c>
      <c r="L112" s="41">
        <f t="shared" ref="L112" si="734">IF(K112="","",(IF($C112=0,0,$C112)))</f>
        <v>4</v>
      </c>
      <c r="M112" s="41">
        <f t="shared" ref="M112" si="735">IF(L112="","",(IF($C112=0,0,$C112)))</f>
        <v>4</v>
      </c>
      <c r="N112" s="41">
        <f t="shared" ref="N112" si="736">IF(M112="","",(IF($C112=0,0,$C112)))</f>
        <v>4</v>
      </c>
      <c r="O112" s="41">
        <f t="shared" ref="O112" si="737">IF(N112="","",(IF($C112=0,0,$C112)))</f>
        <v>4</v>
      </c>
      <c r="P112" s="41">
        <f t="shared" ref="P112" si="738">IF(O112="","",(IF($C112=0,0,$C112)))</f>
        <v>4</v>
      </c>
      <c r="Q112" s="41">
        <f t="shared" ref="Q112" si="739">IF(P112="","",(IF($C112=0,0,$C112)))</f>
        <v>4</v>
      </c>
      <c r="R112" s="41">
        <f t="shared" ref="R112" si="740">IF(Q112="","",(IF($C112=0,0,$C112)))</f>
        <v>4</v>
      </c>
      <c r="S112" s="41">
        <f t="shared" ref="S112" si="741">IF(R112="","",(IF($C112=0,0,$C112)))</f>
        <v>4</v>
      </c>
    </row>
    <row r="113" spans="1:19" x14ac:dyDescent="0.25">
      <c r="A113" s="2" t="s">
        <v>43</v>
      </c>
      <c r="B113" s="6" t="s">
        <v>92</v>
      </c>
      <c r="C113" s="4">
        <v>45.330528999999999</v>
      </c>
      <c r="E113" s="10" t="str">
        <f t="shared" ref="E113" si="742">IF(B113="","",(IF($B113&lt;&gt;0,"Exempt - Avg Hourly Rate")))</f>
        <v>Exempt - Avg Hourly Rate</v>
      </c>
      <c r="F113" s="40">
        <f t="shared" ca="1" si="489"/>
        <v>2019</v>
      </c>
      <c r="G113" s="40" t="str">
        <f t="shared" si="490"/>
        <v>002780</v>
      </c>
      <c r="H113" s="42">
        <f t="shared" ref="H113" si="743">IF(G113="","",(IF(C113=0,0,C113)*$G$4*$H$4*$I$4*$J$4))</f>
        <v>49.533892962582996</v>
      </c>
      <c r="I113" s="42">
        <f t="shared" ref="I113" si="744">IF(H113="","",(+H113))</f>
        <v>49.533892962582996</v>
      </c>
      <c r="J113" s="42">
        <f t="shared" ref="J113" si="745">IF(I113="","",(+I113*$J$6))</f>
        <v>51.019909751460489</v>
      </c>
      <c r="K113" s="42">
        <f t="shared" ref="K113" si="746">IF(J113="","",+J113)</f>
        <v>51.019909751460489</v>
      </c>
      <c r="L113" s="42">
        <f t="shared" ref="L113" si="747">IF(K113="","",+K113)</f>
        <v>51.019909751460489</v>
      </c>
      <c r="M113" s="42">
        <f t="shared" ref="M113" si="748">IF(L113="","",+L113)</f>
        <v>51.019909751460489</v>
      </c>
      <c r="N113" s="42">
        <f t="shared" ref="N113" si="749">IF(M113="","",+M113)</f>
        <v>51.019909751460489</v>
      </c>
      <c r="O113" s="42">
        <f t="shared" ref="O113" si="750">IF(N113="","",+N113)</f>
        <v>51.019909751460489</v>
      </c>
      <c r="P113" s="42">
        <f t="shared" ref="P113" si="751">IF(O113="","",+O113)</f>
        <v>51.019909751460489</v>
      </c>
      <c r="Q113" s="42">
        <f t="shared" ref="Q113" si="752">IF(P113="","",+P113)</f>
        <v>51.019909751460489</v>
      </c>
      <c r="R113" s="42">
        <f t="shared" ref="R113" si="753">IF(Q113="","",+Q113)</f>
        <v>51.019909751460489</v>
      </c>
      <c r="S113" s="42">
        <f t="shared" ref="S113" si="754">IF(R113="","",+R113)</f>
        <v>51.019909751460489</v>
      </c>
    </row>
    <row r="114" spans="1:19" x14ac:dyDescent="0.25">
      <c r="A114" s="2" t="s">
        <v>43</v>
      </c>
      <c r="B114" s="9" t="s">
        <v>141</v>
      </c>
      <c r="C114" s="4">
        <v>640</v>
      </c>
      <c r="E114" s="10" t="str">
        <f t="shared" ref="E114" si="755">IF(B114="","",(IF($B114&lt;&gt;0,"Exempt - Vacation Hours")))</f>
        <v>Exempt - Vacation Hours</v>
      </c>
      <c r="F114" s="40">
        <f t="shared" ca="1" si="489"/>
        <v>2019</v>
      </c>
      <c r="G114" s="40" t="str">
        <f t="shared" si="490"/>
        <v>002780</v>
      </c>
      <c r="H114" s="43">
        <f>IF(G114="","",($C114*'VACSICK EST'!C$50))</f>
        <v>27.083861039447321</v>
      </c>
      <c r="I114" s="43">
        <f>IF(H114="","",($C114*'VACSICK EST'!D$50))</f>
        <v>28.861397423395179</v>
      </c>
      <c r="J114" s="43">
        <f>IF(I114="","",($C114*'VACSICK EST'!E$50))</f>
        <v>30.638933807343033</v>
      </c>
      <c r="K114" s="43">
        <f>IF(J114="","",($C114*'VACSICK EST'!F$50))</f>
        <v>44.544271765562698</v>
      </c>
      <c r="L114" s="43">
        <f>IF(K114="","",($C114*'VACSICK EST'!G$50))</f>
        <v>55.643472285656685</v>
      </c>
      <c r="M114" s="43">
        <f>IF(L114="","",($C114*'VACSICK EST'!H$50))</f>
        <v>62.860006665761439</v>
      </c>
      <c r="N114" s="43">
        <f>IF(M114="","",($C114*'VACSICK EST'!I$50))</f>
        <v>72.749955767323783</v>
      </c>
      <c r="O114" s="43">
        <f>IF(N114="","",($C114*'VACSICK EST'!J$50))</f>
        <v>49.250661432809537</v>
      </c>
      <c r="P114" s="43">
        <f>IF(O114="","",($C114*'VACSICK EST'!K$50))</f>
        <v>43.852217600079001</v>
      </c>
      <c r="Q114" s="43">
        <f>IF(P114="","",($C114*'VACSICK EST'!L$50))</f>
        <v>57.88079808091905</v>
      </c>
      <c r="R114" s="43">
        <f>IF(Q114="","",($C114*'VACSICK EST'!M$50))</f>
        <v>55.492842535787325</v>
      </c>
      <c r="S114" s="43">
        <f>IF(R114="","",($C114*'VACSICK EST'!N$50))</f>
        <v>111.14158159591496</v>
      </c>
    </row>
    <row r="115" spans="1:19" x14ac:dyDescent="0.25">
      <c r="A115" s="2" t="s">
        <v>43</v>
      </c>
      <c r="B115" s="9" t="s">
        <v>95</v>
      </c>
      <c r="C115" s="4">
        <v>160</v>
      </c>
      <c r="E115" s="10" t="str">
        <f t="shared" ref="E115" si="756">IF(B115="","",(IF($B115&lt;&gt;0,"Exempt - Sick Time Hours")))</f>
        <v>Exempt - Sick Time Hours</v>
      </c>
      <c r="F115" s="40">
        <f t="shared" ca="1" si="489"/>
        <v>2019</v>
      </c>
      <c r="G115" s="40" t="str">
        <f t="shared" si="490"/>
        <v>002780</v>
      </c>
      <c r="H115" s="43">
        <f>IF(G115="","",($C115*'VACSICK EST'!C$30))</f>
        <v>20.08251915948993</v>
      </c>
      <c r="I115" s="43">
        <f>IF(H115="","",($C115*'VACSICK EST'!D$30))</f>
        <v>17.301851438158501</v>
      </c>
      <c r="J115" s="43">
        <f>IF(I115="","",($C115*'VACSICK EST'!E$30))</f>
        <v>15.946531231906194</v>
      </c>
      <c r="K115" s="43">
        <f>IF(J115="","",($C115*'VACSICK EST'!F$30))</f>
        <v>14.1250917512754</v>
      </c>
      <c r="L115" s="43">
        <f>IF(K115="","",($C115*'VACSICK EST'!G$30))</f>
        <v>11.712796852418359</v>
      </c>
      <c r="M115" s="43">
        <f>IF(L115="","",($C115*'VACSICK EST'!H$30))</f>
        <v>10.871739695362969</v>
      </c>
      <c r="N115" s="43">
        <f>IF(M115="","",($C115*'VACSICK EST'!I$30))</f>
        <v>11.658088017397411</v>
      </c>
      <c r="O115" s="43">
        <f>IF(N115="","",($C115*'VACSICK EST'!J$30))</f>
        <v>12.52978212206453</v>
      </c>
      <c r="P115" s="43">
        <f>IF(O115="","",($C115*'VACSICK EST'!K$30))</f>
        <v>11.560341565493315</v>
      </c>
      <c r="Q115" s="43">
        <f>IF(P115="","",($C115*'VACSICK EST'!L$30))</f>
        <v>11.423934203507748</v>
      </c>
      <c r="R115" s="43">
        <f>IF(Q115="","",($C115*'VACSICK EST'!M$30))</f>
        <v>10.649257099611111</v>
      </c>
      <c r="S115" s="43">
        <f>IF(R115="","",($C115*'VACSICK EST'!N$30))</f>
        <v>12.138066863314535</v>
      </c>
    </row>
    <row r="116" spans="1:19" x14ac:dyDescent="0.25">
      <c r="A116" s="2" t="s">
        <v>44</v>
      </c>
      <c r="B116" s="9" t="s">
        <v>93</v>
      </c>
      <c r="C116" s="4">
        <v>6</v>
      </c>
      <c r="E116" s="11" t="str">
        <f t="shared" ref="E116" si="757">IF(B116="","",(IF($B116&lt;&gt;0,"Exempt - Headcount")))</f>
        <v>Exempt - Headcount</v>
      </c>
      <c r="F116" s="40">
        <f t="shared" ca="1" si="489"/>
        <v>2019</v>
      </c>
      <c r="G116" s="40" t="str">
        <f t="shared" si="490"/>
        <v>002790</v>
      </c>
      <c r="H116" s="41">
        <f t="shared" ref="H116" si="758">IF(G116="","",(IF($C116=0,0,$C116)))</f>
        <v>6</v>
      </c>
      <c r="I116" s="41">
        <f t="shared" ref="I116" si="759">IF(H116="","",(IF($C116=0,0,$C116)))</f>
        <v>6</v>
      </c>
      <c r="J116" s="41">
        <f t="shared" ref="J116" si="760">IF(I116="","",(IF($C116=0,0,$C116)))</f>
        <v>6</v>
      </c>
      <c r="K116" s="41">
        <f t="shared" ref="K116" si="761">IF(J116="","",(IF($C116=0,0,$C116)))</f>
        <v>6</v>
      </c>
      <c r="L116" s="41">
        <f t="shared" ref="L116" si="762">IF(K116="","",(IF($C116=0,0,$C116)))</f>
        <v>6</v>
      </c>
      <c r="M116" s="41">
        <f t="shared" ref="M116" si="763">IF(L116="","",(IF($C116=0,0,$C116)))</f>
        <v>6</v>
      </c>
      <c r="N116" s="41">
        <f t="shared" ref="N116" si="764">IF(M116="","",(IF($C116=0,0,$C116)))</f>
        <v>6</v>
      </c>
      <c r="O116" s="41">
        <f t="shared" ref="O116" si="765">IF(N116="","",(IF($C116=0,0,$C116)))</f>
        <v>6</v>
      </c>
      <c r="P116" s="41">
        <f t="shared" ref="P116" si="766">IF(O116="","",(IF($C116=0,0,$C116)))</f>
        <v>6</v>
      </c>
      <c r="Q116" s="41">
        <f t="shared" ref="Q116" si="767">IF(P116="","",(IF($C116=0,0,$C116)))</f>
        <v>6</v>
      </c>
      <c r="R116" s="41">
        <f t="shared" ref="R116" si="768">IF(Q116="","",(IF($C116=0,0,$C116)))</f>
        <v>6</v>
      </c>
      <c r="S116" s="41">
        <f t="shared" ref="S116" si="769">IF(R116="","",(IF($C116=0,0,$C116)))</f>
        <v>6</v>
      </c>
    </row>
    <row r="117" spans="1:19" x14ac:dyDescent="0.25">
      <c r="A117" s="2" t="s">
        <v>44</v>
      </c>
      <c r="B117" s="6" t="s">
        <v>92</v>
      </c>
      <c r="C117" s="4">
        <v>45.784454833333335</v>
      </c>
      <c r="E117" s="10" t="str">
        <f t="shared" ref="E117" si="770">IF(B117="","",(IF($B117&lt;&gt;0,"Exempt - Avg Hourly Rate")))</f>
        <v>Exempt - Avg Hourly Rate</v>
      </c>
      <c r="F117" s="40">
        <f t="shared" ca="1" si="489"/>
        <v>2019</v>
      </c>
      <c r="G117" s="40" t="str">
        <f t="shared" si="490"/>
        <v>002790</v>
      </c>
      <c r="H117" s="42">
        <f t="shared" ref="H117" si="771">IF(G117="","",(IF(C117=0,0,C117)*$G$4*$H$4*$I$4*$J$4))</f>
        <v>50.029909976663838</v>
      </c>
      <c r="I117" s="42">
        <f t="shared" ref="I117" si="772">IF(H117="","",(+H117))</f>
        <v>50.029909976663838</v>
      </c>
      <c r="J117" s="42">
        <f t="shared" ref="J117" si="773">IF(I117="","",(+I117*$J$6))</f>
        <v>51.530807275963753</v>
      </c>
      <c r="K117" s="42">
        <f t="shared" ref="K117" si="774">IF(J117="","",+J117)</f>
        <v>51.530807275963753</v>
      </c>
      <c r="L117" s="42">
        <f t="shared" ref="L117" si="775">IF(K117="","",+K117)</f>
        <v>51.530807275963753</v>
      </c>
      <c r="M117" s="42">
        <f t="shared" ref="M117" si="776">IF(L117="","",+L117)</f>
        <v>51.530807275963753</v>
      </c>
      <c r="N117" s="42">
        <f t="shared" ref="N117" si="777">IF(M117="","",+M117)</f>
        <v>51.530807275963753</v>
      </c>
      <c r="O117" s="42">
        <f t="shared" ref="O117" si="778">IF(N117="","",+N117)</f>
        <v>51.530807275963753</v>
      </c>
      <c r="P117" s="42">
        <f t="shared" ref="P117" si="779">IF(O117="","",+O117)</f>
        <v>51.530807275963753</v>
      </c>
      <c r="Q117" s="42">
        <f t="shared" ref="Q117" si="780">IF(P117="","",+P117)</f>
        <v>51.530807275963753</v>
      </c>
      <c r="R117" s="42">
        <f t="shared" ref="R117" si="781">IF(Q117="","",+Q117)</f>
        <v>51.530807275963753</v>
      </c>
      <c r="S117" s="42">
        <f t="shared" ref="S117" si="782">IF(R117="","",+R117)</f>
        <v>51.530807275963753</v>
      </c>
    </row>
    <row r="118" spans="1:19" x14ac:dyDescent="0.25">
      <c r="A118" s="2" t="s">
        <v>44</v>
      </c>
      <c r="B118" s="9" t="s">
        <v>141</v>
      </c>
      <c r="C118" s="4">
        <v>840</v>
      </c>
      <c r="E118" s="10" t="str">
        <f t="shared" ref="E118" si="783">IF(B118="","",(IF($B118&lt;&gt;0,"Exempt - Vacation Hours")))</f>
        <v>Exempt - Vacation Hours</v>
      </c>
      <c r="F118" s="40">
        <f t="shared" ca="1" si="489"/>
        <v>2019</v>
      </c>
      <c r="G118" s="40" t="str">
        <f t="shared" si="490"/>
        <v>002790</v>
      </c>
      <c r="H118" s="43">
        <f>IF(G118="","",($C118*'VACSICK EST'!C$50))</f>
        <v>35.547567614274605</v>
      </c>
      <c r="I118" s="43">
        <f>IF(H118="","",($C118*'VACSICK EST'!D$50))</f>
        <v>37.880584118206173</v>
      </c>
      <c r="J118" s="43">
        <f>IF(I118="","",($C118*'VACSICK EST'!E$50))</f>
        <v>40.213600622137733</v>
      </c>
      <c r="K118" s="43">
        <f>IF(J118="","",($C118*'VACSICK EST'!F$50))</f>
        <v>58.464356692301045</v>
      </c>
      <c r="L118" s="43">
        <f>IF(K118="","",($C118*'VACSICK EST'!G$50))</f>
        <v>73.032057374924392</v>
      </c>
      <c r="M118" s="43">
        <f>IF(L118="","",($C118*'VACSICK EST'!H$50))</f>
        <v>82.50375874881189</v>
      </c>
      <c r="N118" s="43">
        <f>IF(M118="","",($C118*'VACSICK EST'!I$50))</f>
        <v>95.484316944612459</v>
      </c>
      <c r="O118" s="43">
        <f>IF(N118="","",($C118*'VACSICK EST'!J$50))</f>
        <v>64.641493130562509</v>
      </c>
      <c r="P118" s="43">
        <f>IF(O118="","",($C118*'VACSICK EST'!K$50))</f>
        <v>57.556035600103684</v>
      </c>
      <c r="Q118" s="43">
        <f>IF(P118="","",($C118*'VACSICK EST'!L$50))</f>
        <v>75.968547481206258</v>
      </c>
      <c r="R118" s="43">
        <f>IF(Q118="","",($C118*'VACSICK EST'!M$50))</f>
        <v>72.834355828220865</v>
      </c>
      <c r="S118" s="43">
        <f>IF(R118="","",($C118*'VACSICK EST'!N$50))</f>
        <v>145.87332584463837</v>
      </c>
    </row>
    <row r="119" spans="1:19" x14ac:dyDescent="0.25">
      <c r="A119" s="2" t="s">
        <v>44</v>
      </c>
      <c r="B119" s="9" t="s">
        <v>95</v>
      </c>
      <c r="C119" s="4">
        <v>240</v>
      </c>
      <c r="E119" s="10" t="str">
        <f t="shared" ref="E119" si="784">IF(B119="","",(IF($B119&lt;&gt;0,"Exempt - Sick Time Hours")))</f>
        <v>Exempt - Sick Time Hours</v>
      </c>
      <c r="F119" s="40">
        <f t="shared" ca="1" si="489"/>
        <v>2019</v>
      </c>
      <c r="G119" s="40" t="str">
        <f t="shared" si="490"/>
        <v>002790</v>
      </c>
      <c r="H119" s="43">
        <f>IF(G119="","",($C119*'VACSICK EST'!C$30))</f>
        <v>30.123778739234897</v>
      </c>
      <c r="I119" s="43">
        <f>IF(H119="","",($C119*'VACSICK EST'!D$30))</f>
        <v>25.952777157237751</v>
      </c>
      <c r="J119" s="43">
        <f>IF(I119="","",($C119*'VACSICK EST'!E$30))</f>
        <v>23.919796847859292</v>
      </c>
      <c r="K119" s="43">
        <f>IF(J119="","",($C119*'VACSICK EST'!F$30))</f>
        <v>21.187637626913101</v>
      </c>
      <c r="L119" s="43">
        <f>IF(K119="","",($C119*'VACSICK EST'!G$30))</f>
        <v>17.569195278627539</v>
      </c>
      <c r="M119" s="43">
        <f>IF(L119="","",($C119*'VACSICK EST'!H$30))</f>
        <v>16.307609543044453</v>
      </c>
      <c r="N119" s="43">
        <f>IF(M119="","",($C119*'VACSICK EST'!I$30))</f>
        <v>17.487132026096116</v>
      </c>
      <c r="O119" s="43">
        <f>IF(N119="","",($C119*'VACSICK EST'!J$30))</f>
        <v>18.794673183096794</v>
      </c>
      <c r="P119" s="43">
        <f>IF(O119="","",($C119*'VACSICK EST'!K$30))</f>
        <v>17.340512348239972</v>
      </c>
      <c r="Q119" s="43">
        <f>IF(P119="","",($C119*'VACSICK EST'!L$30))</f>
        <v>17.135901305261623</v>
      </c>
      <c r="R119" s="43">
        <f>IF(Q119="","",($C119*'VACSICK EST'!M$30))</f>
        <v>15.973885649416667</v>
      </c>
      <c r="S119" s="43">
        <f>IF(R119="","",($C119*'VACSICK EST'!N$30))</f>
        <v>18.207100294971802</v>
      </c>
    </row>
    <row r="120" spans="1:19" x14ac:dyDescent="0.25">
      <c r="A120" s="2" t="s">
        <v>45</v>
      </c>
      <c r="B120" s="9" t="s">
        <v>93</v>
      </c>
      <c r="C120" s="4">
        <v>5</v>
      </c>
      <c r="E120" s="11" t="str">
        <f t="shared" ref="E120" si="785">IF(B120="","",(IF($B120&lt;&gt;0,"Exempt - Headcount")))</f>
        <v>Exempt - Headcount</v>
      </c>
      <c r="F120" s="40">
        <f t="shared" ca="1" si="489"/>
        <v>2019</v>
      </c>
      <c r="G120" s="40" t="str">
        <f t="shared" si="490"/>
        <v>002820</v>
      </c>
      <c r="H120" s="41">
        <f t="shared" ref="H120" si="786">IF(G120="","",(IF($C120=0,0,$C120)))</f>
        <v>5</v>
      </c>
      <c r="I120" s="41">
        <f t="shared" ref="I120" si="787">IF(H120="","",(IF($C120=0,0,$C120)))</f>
        <v>5</v>
      </c>
      <c r="J120" s="41">
        <f t="shared" ref="J120" si="788">IF(I120="","",(IF($C120=0,0,$C120)))</f>
        <v>5</v>
      </c>
      <c r="K120" s="41">
        <f t="shared" ref="K120" si="789">IF(J120="","",(IF($C120=0,0,$C120)))</f>
        <v>5</v>
      </c>
      <c r="L120" s="41">
        <f t="shared" ref="L120" si="790">IF(K120="","",(IF($C120=0,0,$C120)))</f>
        <v>5</v>
      </c>
      <c r="M120" s="41">
        <f t="shared" ref="M120" si="791">IF(L120="","",(IF($C120=0,0,$C120)))</f>
        <v>5</v>
      </c>
      <c r="N120" s="41">
        <f t="shared" ref="N120" si="792">IF(M120="","",(IF($C120=0,0,$C120)))</f>
        <v>5</v>
      </c>
      <c r="O120" s="41">
        <f t="shared" ref="O120" si="793">IF(N120="","",(IF($C120=0,0,$C120)))</f>
        <v>5</v>
      </c>
      <c r="P120" s="41">
        <f t="shared" ref="P120" si="794">IF(O120="","",(IF($C120=0,0,$C120)))</f>
        <v>5</v>
      </c>
      <c r="Q120" s="41">
        <f t="shared" ref="Q120" si="795">IF(P120="","",(IF($C120=0,0,$C120)))</f>
        <v>5</v>
      </c>
      <c r="R120" s="41">
        <f t="shared" ref="R120" si="796">IF(Q120="","",(IF($C120=0,0,$C120)))</f>
        <v>5</v>
      </c>
      <c r="S120" s="41">
        <f t="shared" ref="S120" si="797">IF(R120="","",(IF($C120=0,0,$C120)))</f>
        <v>5</v>
      </c>
    </row>
    <row r="121" spans="1:19" x14ac:dyDescent="0.25">
      <c r="A121" s="2" t="s">
        <v>45</v>
      </c>
      <c r="B121" s="6" t="s">
        <v>92</v>
      </c>
      <c r="C121" s="4">
        <v>47.683653800000002</v>
      </c>
      <c r="E121" s="10" t="str">
        <f t="shared" ref="E121" si="798">IF(B121="","",(IF($B121&lt;&gt;0,"Exempt - Avg Hourly Rate")))</f>
        <v>Exempt - Avg Hourly Rate</v>
      </c>
      <c r="F121" s="40">
        <f t="shared" ca="1" si="489"/>
        <v>2019</v>
      </c>
      <c r="G121" s="40" t="str">
        <f t="shared" si="490"/>
        <v>002820</v>
      </c>
      <c r="H121" s="42">
        <f t="shared" ref="H121" si="799">IF(G121="","",(IF(C121=0,0,C121)*$G$4*$H$4*$I$4*$J$4))</f>
        <v>52.105215965912606</v>
      </c>
      <c r="I121" s="42">
        <f t="shared" ref="I121" si="800">IF(H121="","",(+H121))</f>
        <v>52.105215965912606</v>
      </c>
      <c r="J121" s="42">
        <f t="shared" ref="J121" si="801">IF(I121="","",(+I121*$J$6))</f>
        <v>53.668372444889982</v>
      </c>
      <c r="K121" s="42">
        <f t="shared" ref="K121" si="802">IF(J121="","",+J121)</f>
        <v>53.668372444889982</v>
      </c>
      <c r="L121" s="42">
        <f t="shared" ref="L121" si="803">IF(K121="","",+K121)</f>
        <v>53.668372444889982</v>
      </c>
      <c r="M121" s="42">
        <f t="shared" ref="M121" si="804">IF(L121="","",+L121)</f>
        <v>53.668372444889982</v>
      </c>
      <c r="N121" s="42">
        <f t="shared" ref="N121" si="805">IF(M121="","",+M121)</f>
        <v>53.668372444889982</v>
      </c>
      <c r="O121" s="42">
        <f t="shared" ref="O121" si="806">IF(N121="","",+N121)</f>
        <v>53.668372444889982</v>
      </c>
      <c r="P121" s="42">
        <f t="shared" ref="P121" si="807">IF(O121="","",+O121)</f>
        <v>53.668372444889982</v>
      </c>
      <c r="Q121" s="42">
        <f t="shared" ref="Q121" si="808">IF(P121="","",+P121)</f>
        <v>53.668372444889982</v>
      </c>
      <c r="R121" s="42">
        <f t="shared" ref="R121" si="809">IF(Q121="","",+Q121)</f>
        <v>53.668372444889982</v>
      </c>
      <c r="S121" s="42">
        <f t="shared" ref="S121" si="810">IF(R121="","",+R121)</f>
        <v>53.668372444889982</v>
      </c>
    </row>
    <row r="122" spans="1:19" x14ac:dyDescent="0.25">
      <c r="A122" s="2" t="s">
        <v>45</v>
      </c>
      <c r="B122" s="9" t="s">
        <v>141</v>
      </c>
      <c r="C122" s="4">
        <v>1000</v>
      </c>
      <c r="E122" s="10" t="str">
        <f t="shared" ref="E122" si="811">IF(B122="","",(IF($B122&lt;&gt;0,"Exempt - Vacation Hours")))</f>
        <v>Exempt - Vacation Hours</v>
      </c>
      <c r="F122" s="40">
        <f t="shared" ca="1" si="489"/>
        <v>2019</v>
      </c>
      <c r="G122" s="40" t="str">
        <f t="shared" si="490"/>
        <v>002820</v>
      </c>
      <c r="H122" s="43">
        <f>IF(G122="","",($C122*'VACSICK EST'!C$50))</f>
        <v>42.318532874136437</v>
      </c>
      <c r="I122" s="43">
        <f>IF(H122="","",($C122*'VACSICK EST'!D$50))</f>
        <v>45.095933474054966</v>
      </c>
      <c r="J122" s="43">
        <f>IF(I122="","",($C122*'VACSICK EST'!E$50))</f>
        <v>47.873334073973489</v>
      </c>
      <c r="K122" s="43">
        <f>IF(J122="","",($C122*'VACSICK EST'!F$50))</f>
        <v>69.600424633691716</v>
      </c>
      <c r="L122" s="43">
        <f>IF(K122="","",($C122*'VACSICK EST'!G$50))</f>
        <v>86.942925446338563</v>
      </c>
      <c r="M122" s="43">
        <f>IF(L122="","",($C122*'VACSICK EST'!H$50))</f>
        <v>98.218760415252248</v>
      </c>
      <c r="N122" s="43">
        <f>IF(M122="","",($C122*'VACSICK EST'!I$50))</f>
        <v>113.67180588644341</v>
      </c>
      <c r="O122" s="43">
        <f>IF(N122="","",($C122*'VACSICK EST'!J$50))</f>
        <v>76.954158488764904</v>
      </c>
      <c r="P122" s="43">
        <f>IF(O122="","",($C122*'VACSICK EST'!K$50))</f>
        <v>68.519090000123427</v>
      </c>
      <c r="Q122" s="43">
        <f>IF(P122="","",($C122*'VACSICK EST'!L$50))</f>
        <v>90.438747001436013</v>
      </c>
      <c r="R122" s="43">
        <f>IF(Q122="","",($C122*'VACSICK EST'!M$50))</f>
        <v>86.707566462167691</v>
      </c>
      <c r="S122" s="43">
        <f>IF(R122="","",($C122*'VACSICK EST'!N$50))</f>
        <v>173.65872124361712</v>
      </c>
    </row>
    <row r="123" spans="1:19" x14ac:dyDescent="0.25">
      <c r="A123" s="2" t="s">
        <v>45</v>
      </c>
      <c r="B123" s="9" t="s">
        <v>95</v>
      </c>
      <c r="C123" s="4">
        <v>200</v>
      </c>
      <c r="E123" s="10" t="str">
        <f t="shared" ref="E123" si="812">IF(B123="","",(IF($B123&lt;&gt;0,"Exempt - Sick Time Hours")))</f>
        <v>Exempt - Sick Time Hours</v>
      </c>
      <c r="F123" s="40">
        <f t="shared" ca="1" si="489"/>
        <v>2019</v>
      </c>
      <c r="G123" s="40" t="str">
        <f t="shared" si="490"/>
        <v>002820</v>
      </c>
      <c r="H123" s="43">
        <f>IF(G123="","",($C123*'VACSICK EST'!C$30))</f>
        <v>25.103148949362414</v>
      </c>
      <c r="I123" s="43">
        <f>IF(H123="","",($C123*'VACSICK EST'!D$30))</f>
        <v>21.627314297698124</v>
      </c>
      <c r="J123" s="43">
        <f>IF(I123="","",($C123*'VACSICK EST'!E$30))</f>
        <v>19.93316403988274</v>
      </c>
      <c r="K123" s="43">
        <f>IF(J123="","",($C123*'VACSICK EST'!F$30))</f>
        <v>17.65636468909425</v>
      </c>
      <c r="L123" s="43">
        <f>IF(K123="","",($C123*'VACSICK EST'!G$30))</f>
        <v>14.640996065522948</v>
      </c>
      <c r="M123" s="43">
        <f>IF(L123="","",($C123*'VACSICK EST'!H$30))</f>
        <v>13.589674619203713</v>
      </c>
      <c r="N123" s="43">
        <f>IF(M123="","",($C123*'VACSICK EST'!I$30))</f>
        <v>14.572610021746762</v>
      </c>
      <c r="O123" s="43">
        <f>IF(N123="","",($C123*'VACSICK EST'!J$30))</f>
        <v>15.662227652580663</v>
      </c>
      <c r="P123" s="43">
        <f>IF(O123="","",($C123*'VACSICK EST'!K$30))</f>
        <v>14.450426956866643</v>
      </c>
      <c r="Q123" s="43">
        <f>IF(P123="","",($C123*'VACSICK EST'!L$30))</f>
        <v>14.279917754384686</v>
      </c>
      <c r="R123" s="43">
        <f>IF(Q123="","",($C123*'VACSICK EST'!M$30))</f>
        <v>13.311571374513889</v>
      </c>
      <c r="S123" s="43">
        <f>IF(R123="","",($C123*'VACSICK EST'!N$30))</f>
        <v>15.172583579143167</v>
      </c>
    </row>
    <row r="124" spans="1:19" x14ac:dyDescent="0.25">
      <c r="A124" s="2" t="s">
        <v>47</v>
      </c>
      <c r="B124" s="9" t="s">
        <v>93</v>
      </c>
      <c r="C124" s="4">
        <v>2</v>
      </c>
      <c r="E124" s="11" t="str">
        <f t="shared" ref="E124" si="813">IF(B124="","",(IF($B124&lt;&gt;0,"Exempt - Headcount")))</f>
        <v>Exempt - Headcount</v>
      </c>
      <c r="F124" s="40">
        <f t="shared" ca="1" si="489"/>
        <v>2019</v>
      </c>
      <c r="G124" s="40" t="str">
        <f t="shared" si="490"/>
        <v>002840</v>
      </c>
      <c r="H124" s="41">
        <f t="shared" ref="H124" si="814">IF(G124="","",(IF($C124=0,0,$C124)))</f>
        <v>2</v>
      </c>
      <c r="I124" s="41">
        <f t="shared" ref="I124" si="815">IF(H124="","",(IF($C124=0,0,$C124)))</f>
        <v>2</v>
      </c>
      <c r="J124" s="41">
        <f t="shared" ref="J124" si="816">IF(I124="","",(IF($C124=0,0,$C124)))</f>
        <v>2</v>
      </c>
      <c r="K124" s="41">
        <f t="shared" ref="K124" si="817">IF(J124="","",(IF($C124=0,0,$C124)))</f>
        <v>2</v>
      </c>
      <c r="L124" s="41">
        <f t="shared" ref="L124" si="818">IF(K124="","",(IF($C124=0,0,$C124)))</f>
        <v>2</v>
      </c>
      <c r="M124" s="41">
        <f t="shared" ref="M124" si="819">IF(L124="","",(IF($C124=0,0,$C124)))</f>
        <v>2</v>
      </c>
      <c r="N124" s="41">
        <f t="shared" ref="N124" si="820">IF(M124="","",(IF($C124=0,0,$C124)))</f>
        <v>2</v>
      </c>
      <c r="O124" s="41">
        <f t="shared" ref="O124" si="821">IF(N124="","",(IF($C124=0,0,$C124)))</f>
        <v>2</v>
      </c>
      <c r="P124" s="41">
        <f t="shared" ref="P124" si="822">IF(O124="","",(IF($C124=0,0,$C124)))</f>
        <v>2</v>
      </c>
      <c r="Q124" s="41">
        <f t="shared" ref="Q124" si="823">IF(P124="","",(IF($C124=0,0,$C124)))</f>
        <v>2</v>
      </c>
      <c r="R124" s="41">
        <f t="shared" ref="R124" si="824">IF(Q124="","",(IF($C124=0,0,$C124)))</f>
        <v>2</v>
      </c>
      <c r="S124" s="41">
        <f t="shared" ref="S124" si="825">IF(R124="","",(IF($C124=0,0,$C124)))</f>
        <v>2</v>
      </c>
    </row>
    <row r="125" spans="1:19" x14ac:dyDescent="0.25">
      <c r="A125" s="2" t="s">
        <v>47</v>
      </c>
      <c r="B125" s="6" t="s">
        <v>92</v>
      </c>
      <c r="C125" s="4">
        <v>43.533653999999999</v>
      </c>
      <c r="E125" s="10" t="str">
        <f t="shared" ref="E125" si="826">IF(B125="","",(IF($B125&lt;&gt;0,"Exempt - Avg Hourly Rate")))</f>
        <v>Exempt - Avg Hourly Rate</v>
      </c>
      <c r="F125" s="40">
        <f t="shared" ca="1" si="489"/>
        <v>2019</v>
      </c>
      <c r="G125" s="40" t="str">
        <f t="shared" si="490"/>
        <v>002840</v>
      </c>
      <c r="H125" s="42">
        <f t="shared" ref="H125" si="827">IF(G125="","",(IF(C125=0,0,C125)*$G$4*$H$4*$I$4*$J$4))</f>
        <v>47.570399134458</v>
      </c>
      <c r="I125" s="42">
        <f t="shared" ref="I125" si="828">IF(H125="","",(+H125))</f>
        <v>47.570399134458</v>
      </c>
      <c r="J125" s="42">
        <f t="shared" ref="J125" si="829">IF(I125="","",(+I125*$J$6))</f>
        <v>48.997511108491743</v>
      </c>
      <c r="K125" s="42">
        <f t="shared" ref="K125" si="830">IF(J125="","",+J125)</f>
        <v>48.997511108491743</v>
      </c>
      <c r="L125" s="42">
        <f t="shared" ref="L125" si="831">IF(K125="","",+K125)</f>
        <v>48.997511108491743</v>
      </c>
      <c r="M125" s="42">
        <f t="shared" ref="M125" si="832">IF(L125="","",+L125)</f>
        <v>48.997511108491743</v>
      </c>
      <c r="N125" s="42">
        <f t="shared" ref="N125" si="833">IF(M125="","",+M125)</f>
        <v>48.997511108491743</v>
      </c>
      <c r="O125" s="42">
        <f t="shared" ref="O125" si="834">IF(N125="","",+N125)</f>
        <v>48.997511108491743</v>
      </c>
      <c r="P125" s="42">
        <f t="shared" ref="P125" si="835">IF(O125="","",+O125)</f>
        <v>48.997511108491743</v>
      </c>
      <c r="Q125" s="42">
        <f t="shared" ref="Q125" si="836">IF(P125="","",+P125)</f>
        <v>48.997511108491743</v>
      </c>
      <c r="R125" s="42">
        <f t="shared" ref="R125" si="837">IF(Q125="","",+Q125)</f>
        <v>48.997511108491743</v>
      </c>
      <c r="S125" s="42">
        <f t="shared" ref="S125" si="838">IF(R125="","",+R125)</f>
        <v>48.997511108491743</v>
      </c>
    </row>
    <row r="126" spans="1:19" x14ac:dyDescent="0.25">
      <c r="A126" s="2" t="s">
        <v>47</v>
      </c>
      <c r="B126" s="9" t="s">
        <v>141</v>
      </c>
      <c r="C126" s="4">
        <v>400</v>
      </c>
      <c r="E126" s="10" t="str">
        <f t="shared" ref="E126" si="839">IF(B126="","",(IF($B126&lt;&gt;0,"Exempt - Vacation Hours")))</f>
        <v>Exempt - Vacation Hours</v>
      </c>
      <c r="F126" s="40">
        <f t="shared" ca="1" si="489"/>
        <v>2019</v>
      </c>
      <c r="G126" s="40" t="str">
        <f t="shared" si="490"/>
        <v>002840</v>
      </c>
      <c r="H126" s="43">
        <f>IF(G126="","",($C126*'VACSICK EST'!C$50))</f>
        <v>16.927413149654573</v>
      </c>
      <c r="I126" s="43">
        <f>IF(H126="","",($C126*'VACSICK EST'!D$50))</f>
        <v>18.038373389621988</v>
      </c>
      <c r="J126" s="43">
        <f>IF(I126="","",($C126*'VACSICK EST'!E$50))</f>
        <v>19.149333629589396</v>
      </c>
      <c r="K126" s="43">
        <f>IF(J126="","",($C126*'VACSICK EST'!F$50))</f>
        <v>27.840169853476688</v>
      </c>
      <c r="L126" s="43">
        <f>IF(K126="","",($C126*'VACSICK EST'!G$50))</f>
        <v>34.777170178535428</v>
      </c>
      <c r="M126" s="43">
        <f>IF(L126="","",($C126*'VACSICK EST'!H$50))</f>
        <v>39.287504166100902</v>
      </c>
      <c r="N126" s="43">
        <f>IF(M126="","",($C126*'VACSICK EST'!I$50))</f>
        <v>45.468722354577359</v>
      </c>
      <c r="O126" s="43">
        <f>IF(N126="","",($C126*'VACSICK EST'!J$50))</f>
        <v>30.781663395505959</v>
      </c>
      <c r="P126" s="43">
        <f>IF(O126="","",($C126*'VACSICK EST'!K$50))</f>
        <v>27.407636000049372</v>
      </c>
      <c r="Q126" s="43">
        <f>IF(P126="","",($C126*'VACSICK EST'!L$50))</f>
        <v>36.17549880057441</v>
      </c>
      <c r="R126" s="43">
        <f>IF(Q126="","",($C126*'VACSICK EST'!M$50))</f>
        <v>34.683026584867079</v>
      </c>
      <c r="S126" s="43">
        <f>IF(R126="","",($C126*'VACSICK EST'!N$50))</f>
        <v>69.463488497446846</v>
      </c>
    </row>
    <row r="127" spans="1:19" x14ac:dyDescent="0.25">
      <c r="A127" s="2" t="s">
        <v>47</v>
      </c>
      <c r="B127" s="9" t="s">
        <v>95</v>
      </c>
      <c r="C127" s="4">
        <v>80</v>
      </c>
      <c r="E127" s="10" t="str">
        <f t="shared" ref="E127" si="840">IF(B127="","",(IF($B127&lt;&gt;0,"Exempt - Sick Time Hours")))</f>
        <v>Exempt - Sick Time Hours</v>
      </c>
      <c r="F127" s="40">
        <f t="shared" ca="1" si="489"/>
        <v>2019</v>
      </c>
      <c r="G127" s="40" t="str">
        <f t="shared" si="490"/>
        <v>002840</v>
      </c>
      <c r="H127" s="43">
        <f>IF(G127="","",($C127*'VACSICK EST'!C$30))</f>
        <v>10.041259579744965</v>
      </c>
      <c r="I127" s="43">
        <f>IF(H127="","",($C127*'VACSICK EST'!D$30))</f>
        <v>8.6509257190792503</v>
      </c>
      <c r="J127" s="43">
        <f>IF(I127="","",($C127*'VACSICK EST'!E$30))</f>
        <v>7.973265615953097</v>
      </c>
      <c r="K127" s="43">
        <f>IF(J127="","",($C127*'VACSICK EST'!F$30))</f>
        <v>7.0625458756377002</v>
      </c>
      <c r="L127" s="43">
        <f>IF(K127="","",($C127*'VACSICK EST'!G$30))</f>
        <v>5.8563984262091795</v>
      </c>
      <c r="M127" s="43">
        <f>IF(L127="","",($C127*'VACSICK EST'!H$30))</f>
        <v>5.4358698476814844</v>
      </c>
      <c r="N127" s="43">
        <f>IF(M127="","",($C127*'VACSICK EST'!I$30))</f>
        <v>5.8290440086987054</v>
      </c>
      <c r="O127" s="43">
        <f>IF(N127="","",($C127*'VACSICK EST'!J$30))</f>
        <v>6.264891061032265</v>
      </c>
      <c r="P127" s="43">
        <f>IF(O127="","",($C127*'VACSICK EST'!K$30))</f>
        <v>5.7801707827466577</v>
      </c>
      <c r="Q127" s="43">
        <f>IF(P127="","",($C127*'VACSICK EST'!L$30))</f>
        <v>5.7119671017538742</v>
      </c>
      <c r="R127" s="43">
        <f>IF(Q127="","",($C127*'VACSICK EST'!M$30))</f>
        <v>5.3246285498055554</v>
      </c>
      <c r="S127" s="43">
        <f>IF(R127="","",($C127*'VACSICK EST'!N$30))</f>
        <v>6.0690334316572674</v>
      </c>
    </row>
    <row r="128" spans="1:19" x14ac:dyDescent="0.25">
      <c r="A128" s="2" t="s">
        <v>48</v>
      </c>
      <c r="B128" s="9" t="s">
        <v>93</v>
      </c>
      <c r="C128" s="4">
        <v>1</v>
      </c>
      <c r="E128" s="11" t="str">
        <f t="shared" ref="E128" si="841">IF(B128="","",(IF($B128&lt;&gt;0,"Exempt - Headcount")))</f>
        <v>Exempt - Headcount</v>
      </c>
      <c r="F128" s="40">
        <f t="shared" ca="1" si="489"/>
        <v>2019</v>
      </c>
      <c r="G128" s="40" t="str">
        <f t="shared" si="490"/>
        <v>003030</v>
      </c>
      <c r="H128" s="41">
        <f t="shared" ref="H128" si="842">IF(G128="","",(IF($C128=0,0,$C128)))</f>
        <v>1</v>
      </c>
      <c r="I128" s="41">
        <f t="shared" ref="I128" si="843">IF(H128="","",(IF($C128=0,0,$C128)))</f>
        <v>1</v>
      </c>
      <c r="J128" s="41">
        <f t="shared" ref="J128" si="844">IF(I128="","",(IF($C128=0,0,$C128)))</f>
        <v>1</v>
      </c>
      <c r="K128" s="41">
        <f t="shared" ref="K128" si="845">IF(J128="","",(IF($C128=0,0,$C128)))</f>
        <v>1</v>
      </c>
      <c r="L128" s="41">
        <f t="shared" ref="L128" si="846">IF(K128="","",(IF($C128=0,0,$C128)))</f>
        <v>1</v>
      </c>
      <c r="M128" s="41">
        <f t="shared" ref="M128" si="847">IF(L128="","",(IF($C128=0,0,$C128)))</f>
        <v>1</v>
      </c>
      <c r="N128" s="41">
        <f t="shared" ref="N128" si="848">IF(M128="","",(IF($C128=0,0,$C128)))</f>
        <v>1</v>
      </c>
      <c r="O128" s="41">
        <f t="shared" ref="O128" si="849">IF(N128="","",(IF($C128=0,0,$C128)))</f>
        <v>1</v>
      </c>
      <c r="P128" s="41">
        <f t="shared" ref="P128" si="850">IF(O128="","",(IF($C128=0,0,$C128)))</f>
        <v>1</v>
      </c>
      <c r="Q128" s="41">
        <f t="shared" ref="Q128" si="851">IF(P128="","",(IF($C128=0,0,$C128)))</f>
        <v>1</v>
      </c>
      <c r="R128" s="41">
        <f t="shared" ref="R128" si="852">IF(Q128="","",(IF($C128=0,0,$C128)))</f>
        <v>1</v>
      </c>
      <c r="S128" s="41">
        <f t="shared" ref="S128" si="853">IF(R128="","",(IF($C128=0,0,$C128)))</f>
        <v>1</v>
      </c>
    </row>
    <row r="129" spans="1:19" x14ac:dyDescent="0.25">
      <c r="A129" s="2" t="s">
        <v>48</v>
      </c>
      <c r="B129" s="6" t="s">
        <v>92</v>
      </c>
      <c r="C129" s="4">
        <v>50.524037999999997</v>
      </c>
      <c r="E129" s="10" t="str">
        <f t="shared" ref="E129" si="854">IF(B129="","",(IF($B129&lt;&gt;0,"Exempt - Avg Hourly Rate")))</f>
        <v>Exempt - Avg Hourly Rate</v>
      </c>
      <c r="F129" s="40">
        <f t="shared" ca="1" si="489"/>
        <v>2019</v>
      </c>
      <c r="G129" s="40" t="str">
        <f t="shared" si="490"/>
        <v>003030</v>
      </c>
      <c r="H129" s="42">
        <f t="shared" ref="H129" si="855">IF(G129="","",(IF(C129=0,0,C129)*$G$4*$H$4*$I$4*$J$4))</f>
        <v>55.208980471626006</v>
      </c>
      <c r="I129" s="42">
        <f t="shared" ref="I129" si="856">IF(H129="","",(+H129))</f>
        <v>55.208980471626006</v>
      </c>
      <c r="J129" s="42">
        <f t="shared" ref="J129" si="857">IF(I129="","",(+I129*$J$6))</f>
        <v>56.865249885774787</v>
      </c>
      <c r="K129" s="42">
        <f t="shared" ref="K129" si="858">IF(J129="","",+J129)</f>
        <v>56.865249885774787</v>
      </c>
      <c r="L129" s="42">
        <f t="shared" ref="L129" si="859">IF(K129="","",+K129)</f>
        <v>56.865249885774787</v>
      </c>
      <c r="M129" s="42">
        <f t="shared" ref="M129" si="860">IF(L129="","",+L129)</f>
        <v>56.865249885774787</v>
      </c>
      <c r="N129" s="42">
        <f t="shared" ref="N129" si="861">IF(M129="","",+M129)</f>
        <v>56.865249885774787</v>
      </c>
      <c r="O129" s="42">
        <f t="shared" ref="O129" si="862">IF(N129="","",+N129)</f>
        <v>56.865249885774787</v>
      </c>
      <c r="P129" s="42">
        <f t="shared" ref="P129" si="863">IF(O129="","",+O129)</f>
        <v>56.865249885774787</v>
      </c>
      <c r="Q129" s="42">
        <f t="shared" ref="Q129" si="864">IF(P129="","",+P129)</f>
        <v>56.865249885774787</v>
      </c>
      <c r="R129" s="42">
        <f t="shared" ref="R129" si="865">IF(Q129="","",+Q129)</f>
        <v>56.865249885774787</v>
      </c>
      <c r="S129" s="42">
        <f t="shared" ref="S129" si="866">IF(R129="","",+R129)</f>
        <v>56.865249885774787</v>
      </c>
    </row>
    <row r="130" spans="1:19" x14ac:dyDescent="0.25">
      <c r="A130" s="2" t="s">
        <v>48</v>
      </c>
      <c r="B130" s="9" t="s">
        <v>141</v>
      </c>
      <c r="C130" s="4">
        <v>200</v>
      </c>
      <c r="E130" s="10" t="str">
        <f t="shared" ref="E130" si="867">IF(B130="","",(IF($B130&lt;&gt;0,"Exempt - Vacation Hours")))</f>
        <v>Exempt - Vacation Hours</v>
      </c>
      <c r="F130" s="40">
        <f t="shared" ca="1" si="489"/>
        <v>2019</v>
      </c>
      <c r="G130" s="40" t="str">
        <f t="shared" si="490"/>
        <v>003030</v>
      </c>
      <c r="H130" s="43">
        <f>IF(G130="","",($C130*'VACSICK EST'!C$50))</f>
        <v>8.4637065748272864</v>
      </c>
      <c r="I130" s="43">
        <f>IF(H130="","",($C130*'VACSICK EST'!D$50))</f>
        <v>9.019186694810994</v>
      </c>
      <c r="J130" s="43">
        <f>IF(I130="","",($C130*'VACSICK EST'!E$50))</f>
        <v>9.5746668147946981</v>
      </c>
      <c r="K130" s="43">
        <f>IF(J130="","",($C130*'VACSICK EST'!F$50))</f>
        <v>13.920084926738344</v>
      </c>
      <c r="L130" s="43">
        <f>IF(K130="","",($C130*'VACSICK EST'!G$50))</f>
        <v>17.388585089267714</v>
      </c>
      <c r="M130" s="43">
        <f>IF(L130="","",($C130*'VACSICK EST'!H$50))</f>
        <v>19.643752083050451</v>
      </c>
      <c r="N130" s="43">
        <f>IF(M130="","",($C130*'VACSICK EST'!I$50))</f>
        <v>22.73436117728868</v>
      </c>
      <c r="O130" s="43">
        <f>IF(N130="","",($C130*'VACSICK EST'!J$50))</f>
        <v>15.390831697752979</v>
      </c>
      <c r="P130" s="43">
        <f>IF(O130="","",($C130*'VACSICK EST'!K$50))</f>
        <v>13.703818000024686</v>
      </c>
      <c r="Q130" s="43">
        <f>IF(P130="","",($C130*'VACSICK EST'!L$50))</f>
        <v>18.087749400287205</v>
      </c>
      <c r="R130" s="43">
        <f>IF(Q130="","",($C130*'VACSICK EST'!M$50))</f>
        <v>17.34151329243354</v>
      </c>
      <c r="S130" s="43">
        <f>IF(R130="","",($C130*'VACSICK EST'!N$50))</f>
        <v>34.731744248723423</v>
      </c>
    </row>
    <row r="131" spans="1:19" x14ac:dyDescent="0.25">
      <c r="A131" s="2" t="s">
        <v>48</v>
      </c>
      <c r="B131" s="9" t="s">
        <v>95</v>
      </c>
      <c r="C131" s="4">
        <v>40</v>
      </c>
      <c r="E131" s="10" t="str">
        <f t="shared" ref="E131" si="868">IF(B131="","",(IF($B131&lt;&gt;0,"Exempt - Sick Time Hours")))</f>
        <v>Exempt - Sick Time Hours</v>
      </c>
      <c r="F131" s="40">
        <f t="shared" ca="1" si="489"/>
        <v>2019</v>
      </c>
      <c r="G131" s="40" t="str">
        <f t="shared" si="490"/>
        <v>003030</v>
      </c>
      <c r="H131" s="43">
        <f>IF(G131="","",($C131*'VACSICK EST'!C$30))</f>
        <v>5.0206297898724825</v>
      </c>
      <c r="I131" s="43">
        <f>IF(H131="","",($C131*'VACSICK EST'!D$30))</f>
        <v>4.3254628595396252</v>
      </c>
      <c r="J131" s="43">
        <f>IF(I131="","",($C131*'VACSICK EST'!E$30))</f>
        <v>3.9866328079765485</v>
      </c>
      <c r="K131" s="43">
        <f>IF(J131="","",($C131*'VACSICK EST'!F$30))</f>
        <v>3.5312729378188501</v>
      </c>
      <c r="L131" s="43">
        <f>IF(K131="","",($C131*'VACSICK EST'!G$30))</f>
        <v>2.9281992131045897</v>
      </c>
      <c r="M131" s="43">
        <f>IF(L131="","",($C131*'VACSICK EST'!H$30))</f>
        <v>2.7179349238407422</v>
      </c>
      <c r="N131" s="43">
        <f>IF(M131="","",($C131*'VACSICK EST'!I$30))</f>
        <v>2.9145220043493527</v>
      </c>
      <c r="O131" s="43">
        <f>IF(N131="","",($C131*'VACSICK EST'!J$30))</f>
        <v>3.1324455305161325</v>
      </c>
      <c r="P131" s="43">
        <f>IF(O131="","",($C131*'VACSICK EST'!K$30))</f>
        <v>2.8900853913733289</v>
      </c>
      <c r="Q131" s="43">
        <f>IF(P131="","",($C131*'VACSICK EST'!L$30))</f>
        <v>2.8559835508769371</v>
      </c>
      <c r="R131" s="43">
        <f>IF(Q131="","",($C131*'VACSICK EST'!M$30))</f>
        <v>2.6623142749027777</v>
      </c>
      <c r="S131" s="43">
        <f>IF(R131="","",($C131*'VACSICK EST'!N$30))</f>
        <v>3.0345167158286337</v>
      </c>
    </row>
    <row r="132" spans="1:19" x14ac:dyDescent="0.25">
      <c r="A132" s="2" t="s">
        <v>50</v>
      </c>
      <c r="B132" s="9" t="s">
        <v>93</v>
      </c>
      <c r="C132" s="4">
        <v>3</v>
      </c>
      <c r="E132" s="11" t="str">
        <f t="shared" ref="E132" si="869">IF(B132="","",(IF($B132&lt;&gt;0,"Exempt - Headcount")))</f>
        <v>Exempt - Headcount</v>
      </c>
      <c r="F132" s="40">
        <f t="shared" ca="1" si="489"/>
        <v>2019</v>
      </c>
      <c r="G132" s="40" t="str">
        <f t="shared" si="490"/>
        <v>003160</v>
      </c>
      <c r="H132" s="41">
        <f t="shared" ref="H132" si="870">IF(G132="","",(IF($C132=0,0,$C132)))</f>
        <v>3</v>
      </c>
      <c r="I132" s="41">
        <f t="shared" ref="I132" si="871">IF(H132="","",(IF($C132=0,0,$C132)))</f>
        <v>3</v>
      </c>
      <c r="J132" s="41">
        <f t="shared" ref="J132" si="872">IF(I132="","",(IF($C132=0,0,$C132)))</f>
        <v>3</v>
      </c>
      <c r="K132" s="41">
        <f t="shared" ref="K132" si="873">IF(J132="","",(IF($C132=0,0,$C132)))</f>
        <v>3</v>
      </c>
      <c r="L132" s="41">
        <f t="shared" ref="L132" si="874">IF(K132="","",(IF($C132=0,0,$C132)))</f>
        <v>3</v>
      </c>
      <c r="M132" s="41">
        <f t="shared" ref="M132" si="875">IF(L132="","",(IF($C132=0,0,$C132)))</f>
        <v>3</v>
      </c>
      <c r="N132" s="41">
        <f t="shared" ref="N132" si="876">IF(M132="","",(IF($C132=0,0,$C132)))</f>
        <v>3</v>
      </c>
      <c r="O132" s="41">
        <f t="shared" ref="O132" si="877">IF(N132="","",(IF($C132=0,0,$C132)))</f>
        <v>3</v>
      </c>
      <c r="P132" s="41">
        <f t="shared" ref="P132" si="878">IF(O132="","",(IF($C132=0,0,$C132)))</f>
        <v>3</v>
      </c>
      <c r="Q132" s="41">
        <f t="shared" ref="Q132" si="879">IF(P132="","",(IF($C132=0,0,$C132)))</f>
        <v>3</v>
      </c>
      <c r="R132" s="41">
        <f t="shared" ref="R132" si="880">IF(Q132="","",(IF($C132=0,0,$C132)))</f>
        <v>3</v>
      </c>
      <c r="S132" s="41">
        <f t="shared" ref="S132" si="881">IF(R132="","",(IF($C132=0,0,$C132)))</f>
        <v>3</v>
      </c>
    </row>
    <row r="133" spans="1:19" x14ac:dyDescent="0.25">
      <c r="A133" s="2" t="s">
        <v>50</v>
      </c>
      <c r="B133" s="6" t="s">
        <v>92</v>
      </c>
      <c r="C133" s="4">
        <v>51.458333000000003</v>
      </c>
      <c r="E133" s="10" t="str">
        <f t="shared" ref="E133" si="882">IF(B133="","",(IF($B133&lt;&gt;0,"Exempt - Avg Hourly Rate")))</f>
        <v>Exempt - Avg Hourly Rate</v>
      </c>
      <c r="F133" s="40">
        <f t="shared" ca="1" si="489"/>
        <v>2019</v>
      </c>
      <c r="G133" s="40" t="str">
        <f t="shared" si="490"/>
        <v>003160</v>
      </c>
      <c r="H133" s="42">
        <f t="shared" ref="H133" si="883">IF(G133="","",(IF(C133=0,0,C133)*$G$4*$H$4*$I$4*$J$4))</f>
        <v>56.229909844091011</v>
      </c>
      <c r="I133" s="42">
        <f t="shared" ref="I133" si="884">IF(H133="","",(+H133))</f>
        <v>56.229909844091011</v>
      </c>
      <c r="J133" s="42">
        <f t="shared" ref="J133" si="885">IF(I133="","",(+I133*$J$6))</f>
        <v>57.916807139413741</v>
      </c>
      <c r="K133" s="42">
        <f t="shared" ref="K133" si="886">IF(J133="","",+J133)</f>
        <v>57.916807139413741</v>
      </c>
      <c r="L133" s="42">
        <f t="shared" ref="L133" si="887">IF(K133="","",+K133)</f>
        <v>57.916807139413741</v>
      </c>
      <c r="M133" s="42">
        <f t="shared" ref="M133" si="888">IF(L133="","",+L133)</f>
        <v>57.916807139413741</v>
      </c>
      <c r="N133" s="42">
        <f t="shared" ref="N133" si="889">IF(M133="","",+M133)</f>
        <v>57.916807139413741</v>
      </c>
      <c r="O133" s="42">
        <f t="shared" ref="O133" si="890">IF(N133="","",+N133)</f>
        <v>57.916807139413741</v>
      </c>
      <c r="P133" s="42">
        <f t="shared" ref="P133" si="891">IF(O133="","",+O133)</f>
        <v>57.916807139413741</v>
      </c>
      <c r="Q133" s="42">
        <f t="shared" ref="Q133" si="892">IF(P133="","",+P133)</f>
        <v>57.916807139413741</v>
      </c>
      <c r="R133" s="42">
        <f t="shared" ref="R133" si="893">IF(Q133="","",+Q133)</f>
        <v>57.916807139413741</v>
      </c>
      <c r="S133" s="42">
        <f t="shared" ref="S133" si="894">IF(R133="","",+R133)</f>
        <v>57.916807139413741</v>
      </c>
    </row>
    <row r="134" spans="1:19" x14ac:dyDescent="0.25">
      <c r="A134" s="2" t="s">
        <v>50</v>
      </c>
      <c r="B134" s="9" t="s">
        <v>141</v>
      </c>
      <c r="C134" s="4">
        <v>600</v>
      </c>
      <c r="E134" s="10" t="str">
        <f t="shared" ref="E134" si="895">IF(B134="","",(IF($B134&lt;&gt;0,"Exempt - Vacation Hours")))</f>
        <v>Exempt - Vacation Hours</v>
      </c>
      <c r="F134" s="40">
        <f t="shared" ca="1" si="489"/>
        <v>2019</v>
      </c>
      <c r="G134" s="40" t="str">
        <f t="shared" si="490"/>
        <v>003160</v>
      </c>
      <c r="H134" s="43">
        <f>IF(G134="","",($C134*'VACSICK EST'!C$50))</f>
        <v>25.391119724481861</v>
      </c>
      <c r="I134" s="43">
        <f>IF(H134="","",($C134*'VACSICK EST'!D$50))</f>
        <v>27.057560084432978</v>
      </c>
      <c r="J134" s="43">
        <f>IF(I134="","",($C134*'VACSICK EST'!E$50))</f>
        <v>28.724000444384096</v>
      </c>
      <c r="K134" s="43">
        <f>IF(J134="","",($C134*'VACSICK EST'!F$50))</f>
        <v>41.760254780215028</v>
      </c>
      <c r="L134" s="43">
        <f>IF(K134="","",($C134*'VACSICK EST'!G$50))</f>
        <v>52.165755267803142</v>
      </c>
      <c r="M134" s="43">
        <f>IF(L134="","",($C134*'VACSICK EST'!H$50))</f>
        <v>58.931256249151353</v>
      </c>
      <c r="N134" s="43">
        <f>IF(M134="","",($C134*'VACSICK EST'!I$50))</f>
        <v>68.203083531866042</v>
      </c>
      <c r="O134" s="43">
        <f>IF(N134="","",($C134*'VACSICK EST'!J$50))</f>
        <v>46.172495093258938</v>
      </c>
      <c r="P134" s="43">
        <f>IF(O134="","",($C134*'VACSICK EST'!K$50))</f>
        <v>41.111454000074062</v>
      </c>
      <c r="Q134" s="43">
        <f>IF(P134="","",($C134*'VACSICK EST'!L$50))</f>
        <v>54.263248200861611</v>
      </c>
      <c r="R134" s="43">
        <f>IF(Q134="","",($C134*'VACSICK EST'!M$50))</f>
        <v>52.024539877300619</v>
      </c>
      <c r="S134" s="43">
        <f>IF(R134="","",($C134*'VACSICK EST'!N$50))</f>
        <v>104.19523274617026</v>
      </c>
    </row>
    <row r="135" spans="1:19" x14ac:dyDescent="0.25">
      <c r="A135" s="2" t="s">
        <v>50</v>
      </c>
      <c r="B135" s="9" t="s">
        <v>95</v>
      </c>
      <c r="C135" s="4">
        <v>120</v>
      </c>
      <c r="E135" s="10" t="str">
        <f t="shared" ref="E135" si="896">IF(B135="","",(IF($B135&lt;&gt;0,"Exempt - Sick Time Hours")))</f>
        <v>Exempt - Sick Time Hours</v>
      </c>
      <c r="F135" s="40">
        <f t="shared" ca="1" si="489"/>
        <v>2019</v>
      </c>
      <c r="G135" s="40" t="str">
        <f t="shared" si="490"/>
        <v>003160</v>
      </c>
      <c r="H135" s="43">
        <f>IF(G135="","",($C135*'VACSICK EST'!C$30))</f>
        <v>15.061889369617449</v>
      </c>
      <c r="I135" s="43">
        <f>IF(H135="","",($C135*'VACSICK EST'!D$30))</f>
        <v>12.976388578618876</v>
      </c>
      <c r="J135" s="43">
        <f>IF(I135="","",($C135*'VACSICK EST'!E$30))</f>
        <v>11.959898423929646</v>
      </c>
      <c r="K135" s="43">
        <f>IF(J135="","",($C135*'VACSICK EST'!F$30))</f>
        <v>10.593818813456551</v>
      </c>
      <c r="L135" s="43">
        <f>IF(K135="","",($C135*'VACSICK EST'!G$30))</f>
        <v>8.7845976393137697</v>
      </c>
      <c r="M135" s="43">
        <f>IF(L135="","",($C135*'VACSICK EST'!H$30))</f>
        <v>8.1538047715222266</v>
      </c>
      <c r="N135" s="43">
        <f>IF(M135="","",($C135*'VACSICK EST'!I$30))</f>
        <v>8.7435660130480581</v>
      </c>
      <c r="O135" s="43">
        <f>IF(N135="","",($C135*'VACSICK EST'!J$30))</f>
        <v>9.3973365915483971</v>
      </c>
      <c r="P135" s="43">
        <f>IF(O135="","",($C135*'VACSICK EST'!K$30))</f>
        <v>8.6702561741199862</v>
      </c>
      <c r="Q135" s="43">
        <f>IF(P135="","",($C135*'VACSICK EST'!L$30))</f>
        <v>8.5679506526308113</v>
      </c>
      <c r="R135" s="43">
        <f>IF(Q135="","",($C135*'VACSICK EST'!M$30))</f>
        <v>7.9869428247083336</v>
      </c>
      <c r="S135" s="43">
        <f>IF(R135="","",($C135*'VACSICK EST'!N$30))</f>
        <v>9.1035501474859011</v>
      </c>
    </row>
    <row r="136" spans="1:19" x14ac:dyDescent="0.25">
      <c r="A136" s="2" t="s">
        <v>51</v>
      </c>
      <c r="B136" s="9" t="s">
        <v>93</v>
      </c>
      <c r="C136" s="4">
        <v>2</v>
      </c>
      <c r="E136" s="11" t="str">
        <f t="shared" ref="E136" si="897">IF(B136="","",(IF($B136&lt;&gt;0,"Exempt - Headcount")))</f>
        <v>Exempt - Headcount</v>
      </c>
      <c r="F136" s="40">
        <f t="shared" ca="1" si="489"/>
        <v>2019</v>
      </c>
      <c r="G136" s="40" t="str">
        <f t="shared" si="490"/>
        <v>003210</v>
      </c>
      <c r="H136" s="41">
        <f t="shared" ref="H136" si="898">IF(G136="","",(IF($C136=0,0,$C136)))</f>
        <v>2</v>
      </c>
      <c r="I136" s="41">
        <f t="shared" ref="I136" si="899">IF(H136="","",(IF($C136=0,0,$C136)))</f>
        <v>2</v>
      </c>
      <c r="J136" s="41">
        <f t="shared" ref="J136" si="900">IF(I136="","",(IF($C136=0,0,$C136)))</f>
        <v>2</v>
      </c>
      <c r="K136" s="41">
        <f t="shared" ref="K136" si="901">IF(J136="","",(IF($C136=0,0,$C136)))</f>
        <v>2</v>
      </c>
      <c r="L136" s="41">
        <f t="shared" ref="L136" si="902">IF(K136="","",(IF($C136=0,0,$C136)))</f>
        <v>2</v>
      </c>
      <c r="M136" s="41">
        <f t="shared" ref="M136" si="903">IF(L136="","",(IF($C136=0,0,$C136)))</f>
        <v>2</v>
      </c>
      <c r="N136" s="41">
        <f t="shared" ref="N136" si="904">IF(M136="","",(IF($C136=0,0,$C136)))</f>
        <v>2</v>
      </c>
      <c r="O136" s="41">
        <f t="shared" ref="O136" si="905">IF(N136="","",(IF($C136=0,0,$C136)))</f>
        <v>2</v>
      </c>
      <c r="P136" s="41">
        <f t="shared" ref="P136" si="906">IF(O136="","",(IF($C136=0,0,$C136)))</f>
        <v>2</v>
      </c>
      <c r="Q136" s="41">
        <f t="shared" ref="Q136" si="907">IF(P136="","",(IF($C136=0,0,$C136)))</f>
        <v>2</v>
      </c>
      <c r="R136" s="41">
        <f t="shared" ref="R136" si="908">IF(Q136="","",(IF($C136=0,0,$C136)))</f>
        <v>2</v>
      </c>
      <c r="S136" s="41">
        <f t="shared" ref="S136" si="909">IF(R136="","",(IF($C136=0,0,$C136)))</f>
        <v>2</v>
      </c>
    </row>
    <row r="137" spans="1:19" x14ac:dyDescent="0.25">
      <c r="A137" s="2" t="s">
        <v>51</v>
      </c>
      <c r="B137" s="6" t="s">
        <v>92</v>
      </c>
      <c r="C137" s="4">
        <v>37.540865500000002</v>
      </c>
      <c r="E137" s="10" t="str">
        <f t="shared" ref="E137" si="910">IF(B137="","",(IF($B137&lt;&gt;0,"Exempt - Avg Hourly Rate")))</f>
        <v>Exempt - Avg Hourly Rate</v>
      </c>
      <c r="F137" s="40">
        <f t="shared" ca="1" si="489"/>
        <v>2019</v>
      </c>
      <c r="G137" s="40" t="str">
        <f t="shared" si="490"/>
        <v>003210</v>
      </c>
      <c r="H137" s="42">
        <f t="shared" ref="H137" si="911">IF(G137="","",(IF(C137=0,0,C137)*$G$4*$H$4*$I$4*$J$4))</f>
        <v>41.021917335218504</v>
      </c>
      <c r="I137" s="42">
        <f t="shared" ref="I137" si="912">IF(H137="","",(+H137))</f>
        <v>41.021917335218504</v>
      </c>
      <c r="J137" s="42">
        <f t="shared" ref="J137" si="913">IF(I137="","",(+I137*$J$6))</f>
        <v>42.252574855275057</v>
      </c>
      <c r="K137" s="42">
        <f t="shared" ref="K137" si="914">IF(J137="","",+J137)</f>
        <v>42.252574855275057</v>
      </c>
      <c r="L137" s="42">
        <f t="shared" ref="L137" si="915">IF(K137="","",+K137)</f>
        <v>42.252574855275057</v>
      </c>
      <c r="M137" s="42">
        <f t="shared" ref="M137" si="916">IF(L137="","",+L137)</f>
        <v>42.252574855275057</v>
      </c>
      <c r="N137" s="42">
        <f t="shared" ref="N137" si="917">IF(M137="","",+M137)</f>
        <v>42.252574855275057</v>
      </c>
      <c r="O137" s="42">
        <f t="shared" ref="O137" si="918">IF(N137="","",+N137)</f>
        <v>42.252574855275057</v>
      </c>
      <c r="P137" s="42">
        <f t="shared" ref="P137" si="919">IF(O137="","",+O137)</f>
        <v>42.252574855275057</v>
      </c>
      <c r="Q137" s="42">
        <f t="shared" ref="Q137" si="920">IF(P137="","",+P137)</f>
        <v>42.252574855275057</v>
      </c>
      <c r="R137" s="42">
        <f t="shared" ref="R137" si="921">IF(Q137="","",+Q137)</f>
        <v>42.252574855275057</v>
      </c>
      <c r="S137" s="42">
        <f t="shared" ref="S137" si="922">IF(R137="","",+R137)</f>
        <v>42.252574855275057</v>
      </c>
    </row>
    <row r="138" spans="1:19" x14ac:dyDescent="0.25">
      <c r="A138" s="2" t="s">
        <v>51</v>
      </c>
      <c r="B138" s="9" t="s">
        <v>141</v>
      </c>
      <c r="C138" s="4">
        <v>280</v>
      </c>
      <c r="E138" s="10" t="str">
        <f t="shared" ref="E138" si="923">IF(B138="","",(IF($B138&lt;&gt;0,"Exempt - Vacation Hours")))</f>
        <v>Exempt - Vacation Hours</v>
      </c>
      <c r="F138" s="40">
        <f t="shared" ca="1" si="489"/>
        <v>2019</v>
      </c>
      <c r="G138" s="40" t="str">
        <f t="shared" si="490"/>
        <v>003210</v>
      </c>
      <c r="H138" s="43">
        <f>IF(G138="","",($C138*'VACSICK EST'!C$50))</f>
        <v>11.849189204758202</v>
      </c>
      <c r="I138" s="43">
        <f>IF(H138="","",($C138*'VACSICK EST'!D$50))</f>
        <v>12.626861372735391</v>
      </c>
      <c r="J138" s="43">
        <f>IF(I138="","",($C138*'VACSICK EST'!E$50))</f>
        <v>13.404533540712578</v>
      </c>
      <c r="K138" s="43">
        <f>IF(J138="","",($C138*'VACSICK EST'!F$50))</f>
        <v>19.488118897433679</v>
      </c>
      <c r="L138" s="43">
        <f>IF(K138="","",($C138*'VACSICK EST'!G$50))</f>
        <v>24.3440191249748</v>
      </c>
      <c r="M138" s="43">
        <f>IF(L138="","",($C138*'VACSICK EST'!H$50))</f>
        <v>27.50125291627063</v>
      </c>
      <c r="N138" s="43">
        <f>IF(M138="","",($C138*'VACSICK EST'!I$50))</f>
        <v>31.828105648204154</v>
      </c>
      <c r="O138" s="43">
        <f>IF(N138="","",($C138*'VACSICK EST'!J$50))</f>
        <v>21.547164376854173</v>
      </c>
      <c r="P138" s="43">
        <f>IF(O138="","",($C138*'VACSICK EST'!K$50))</f>
        <v>19.185345200034561</v>
      </c>
      <c r="Q138" s="43">
        <f>IF(P138="","",($C138*'VACSICK EST'!L$50))</f>
        <v>25.322849160402086</v>
      </c>
      <c r="R138" s="43">
        <f>IF(Q138="","",($C138*'VACSICK EST'!M$50))</f>
        <v>24.278118609406953</v>
      </c>
      <c r="S138" s="43">
        <f>IF(R138="","",($C138*'VACSICK EST'!N$50))</f>
        <v>48.624441948212791</v>
      </c>
    </row>
    <row r="139" spans="1:19" x14ac:dyDescent="0.25">
      <c r="A139" s="2" t="s">
        <v>51</v>
      </c>
      <c r="B139" s="9" t="s">
        <v>95</v>
      </c>
      <c r="C139" s="4">
        <v>80</v>
      </c>
      <c r="E139" s="10" t="str">
        <f t="shared" ref="E139" si="924">IF(B139="","",(IF($B139&lt;&gt;0,"Exempt - Sick Time Hours")))</f>
        <v>Exempt - Sick Time Hours</v>
      </c>
      <c r="F139" s="40">
        <f t="shared" ca="1" si="489"/>
        <v>2019</v>
      </c>
      <c r="G139" s="40" t="str">
        <f t="shared" si="490"/>
        <v>003210</v>
      </c>
      <c r="H139" s="43">
        <f>IF(G139="","",($C139*'VACSICK EST'!C$30))</f>
        <v>10.041259579744965</v>
      </c>
      <c r="I139" s="43">
        <f>IF(H139="","",($C139*'VACSICK EST'!D$30))</f>
        <v>8.6509257190792503</v>
      </c>
      <c r="J139" s="43">
        <f>IF(I139="","",($C139*'VACSICK EST'!E$30))</f>
        <v>7.973265615953097</v>
      </c>
      <c r="K139" s="43">
        <f>IF(J139="","",($C139*'VACSICK EST'!F$30))</f>
        <v>7.0625458756377002</v>
      </c>
      <c r="L139" s="43">
        <f>IF(K139="","",($C139*'VACSICK EST'!G$30))</f>
        <v>5.8563984262091795</v>
      </c>
      <c r="M139" s="43">
        <f>IF(L139="","",($C139*'VACSICK EST'!H$30))</f>
        <v>5.4358698476814844</v>
      </c>
      <c r="N139" s="43">
        <f>IF(M139="","",($C139*'VACSICK EST'!I$30))</f>
        <v>5.8290440086987054</v>
      </c>
      <c r="O139" s="43">
        <f>IF(N139="","",($C139*'VACSICK EST'!J$30))</f>
        <v>6.264891061032265</v>
      </c>
      <c r="P139" s="43">
        <f>IF(O139="","",($C139*'VACSICK EST'!K$30))</f>
        <v>5.7801707827466577</v>
      </c>
      <c r="Q139" s="43">
        <f>IF(P139="","",($C139*'VACSICK EST'!L$30))</f>
        <v>5.7119671017538742</v>
      </c>
      <c r="R139" s="43">
        <f>IF(Q139="","",($C139*'VACSICK EST'!M$30))</f>
        <v>5.3246285498055554</v>
      </c>
      <c r="S139" s="43">
        <f>IF(R139="","",($C139*'VACSICK EST'!N$30))</f>
        <v>6.0690334316572674</v>
      </c>
    </row>
    <row r="140" spans="1:19" x14ac:dyDescent="0.25">
      <c r="A140" s="2" t="s">
        <v>52</v>
      </c>
      <c r="B140" s="9" t="s">
        <v>93</v>
      </c>
      <c r="C140" s="4">
        <v>3</v>
      </c>
      <c r="E140" s="11" t="str">
        <f t="shared" ref="E140" si="925">IF(B140="","",(IF($B140&lt;&gt;0,"Exempt - Headcount")))</f>
        <v>Exempt - Headcount</v>
      </c>
      <c r="F140" s="40">
        <f t="shared" ca="1" si="489"/>
        <v>2019</v>
      </c>
      <c r="G140" s="40" t="str">
        <f t="shared" si="490"/>
        <v>003300</v>
      </c>
      <c r="H140" s="41">
        <f t="shared" ref="H140" si="926">IF(G140="","",(IF($C140=0,0,$C140)))</f>
        <v>3</v>
      </c>
      <c r="I140" s="41">
        <f t="shared" ref="I140" si="927">IF(H140="","",(IF($C140=0,0,$C140)))</f>
        <v>3</v>
      </c>
      <c r="J140" s="41">
        <f t="shared" ref="J140" si="928">IF(I140="","",(IF($C140=0,0,$C140)))</f>
        <v>3</v>
      </c>
      <c r="K140" s="41">
        <f t="shared" ref="K140" si="929">IF(J140="","",(IF($C140=0,0,$C140)))</f>
        <v>3</v>
      </c>
      <c r="L140" s="41">
        <f t="shared" ref="L140" si="930">IF(K140="","",(IF($C140=0,0,$C140)))</f>
        <v>3</v>
      </c>
      <c r="M140" s="41">
        <f t="shared" ref="M140" si="931">IF(L140="","",(IF($C140=0,0,$C140)))</f>
        <v>3</v>
      </c>
      <c r="N140" s="41">
        <f t="shared" ref="N140" si="932">IF(M140="","",(IF($C140=0,0,$C140)))</f>
        <v>3</v>
      </c>
      <c r="O140" s="41">
        <f t="shared" ref="O140" si="933">IF(N140="","",(IF($C140=0,0,$C140)))</f>
        <v>3</v>
      </c>
      <c r="P140" s="41">
        <f t="shared" ref="P140" si="934">IF(O140="","",(IF($C140=0,0,$C140)))</f>
        <v>3</v>
      </c>
      <c r="Q140" s="41">
        <f t="shared" ref="Q140" si="935">IF(P140="","",(IF($C140=0,0,$C140)))</f>
        <v>3</v>
      </c>
      <c r="R140" s="41">
        <f t="shared" ref="R140" si="936">IF(Q140="","",(IF($C140=0,0,$C140)))</f>
        <v>3</v>
      </c>
      <c r="S140" s="41">
        <f t="shared" ref="S140" si="937">IF(R140="","",(IF($C140=0,0,$C140)))</f>
        <v>3</v>
      </c>
    </row>
    <row r="141" spans="1:19" x14ac:dyDescent="0.25">
      <c r="A141" s="2" t="s">
        <v>52</v>
      </c>
      <c r="B141" s="6" t="s">
        <v>92</v>
      </c>
      <c r="C141" s="4">
        <v>48.812499666666668</v>
      </c>
      <c r="E141" s="10" t="str">
        <f t="shared" ref="E141" si="938">IF(B141="","",(IF($B141&lt;&gt;0,"Exempt - Avg Hourly Rate")))</f>
        <v>Exempt - Avg Hourly Rate</v>
      </c>
      <c r="F141" s="40">
        <f t="shared" ref="F141:F204" ca="1" si="939">IF(E141="","",$E$5)</f>
        <v>2019</v>
      </c>
      <c r="G141" s="40" t="str">
        <f t="shared" ref="G141:G204" si="940">IF(E141="","",A141)</f>
        <v>003300</v>
      </c>
      <c r="H141" s="42">
        <f t="shared" ref="H141" si="941">IF(G141="","",(IF(C141=0,0,C141)*$G$4*$H$4*$I$4*$J$4))</f>
        <v>53.338736323257677</v>
      </c>
      <c r="I141" s="42">
        <f t="shared" ref="I141" si="942">IF(H141="","",(+H141))</f>
        <v>53.338736323257677</v>
      </c>
      <c r="J141" s="42">
        <f t="shared" ref="J141" si="943">IF(I141="","",(+I141*$J$6))</f>
        <v>54.93889841295541</v>
      </c>
      <c r="K141" s="42">
        <f t="shared" ref="K141" si="944">IF(J141="","",+J141)</f>
        <v>54.93889841295541</v>
      </c>
      <c r="L141" s="42">
        <f t="shared" ref="L141" si="945">IF(K141="","",+K141)</f>
        <v>54.93889841295541</v>
      </c>
      <c r="M141" s="42">
        <f t="shared" ref="M141" si="946">IF(L141="","",+L141)</f>
        <v>54.93889841295541</v>
      </c>
      <c r="N141" s="42">
        <f t="shared" ref="N141" si="947">IF(M141="","",+M141)</f>
        <v>54.93889841295541</v>
      </c>
      <c r="O141" s="42">
        <f t="shared" ref="O141" si="948">IF(N141="","",+N141)</f>
        <v>54.93889841295541</v>
      </c>
      <c r="P141" s="42">
        <f t="shared" ref="P141" si="949">IF(O141="","",+O141)</f>
        <v>54.93889841295541</v>
      </c>
      <c r="Q141" s="42">
        <f t="shared" ref="Q141" si="950">IF(P141="","",+P141)</f>
        <v>54.93889841295541</v>
      </c>
      <c r="R141" s="42">
        <f t="shared" ref="R141" si="951">IF(Q141="","",+Q141)</f>
        <v>54.93889841295541</v>
      </c>
      <c r="S141" s="42">
        <f t="shared" ref="S141" si="952">IF(R141="","",+R141)</f>
        <v>54.93889841295541</v>
      </c>
    </row>
    <row r="142" spans="1:19" x14ac:dyDescent="0.25">
      <c r="A142" s="2" t="s">
        <v>52</v>
      </c>
      <c r="B142" s="9" t="s">
        <v>141</v>
      </c>
      <c r="C142" s="4">
        <v>600</v>
      </c>
      <c r="E142" s="10" t="str">
        <f t="shared" ref="E142" si="953">IF(B142="","",(IF($B142&lt;&gt;0,"Exempt - Vacation Hours")))</f>
        <v>Exempt - Vacation Hours</v>
      </c>
      <c r="F142" s="40">
        <f t="shared" ca="1" si="939"/>
        <v>2019</v>
      </c>
      <c r="G142" s="40" t="str">
        <f t="shared" si="940"/>
        <v>003300</v>
      </c>
      <c r="H142" s="43">
        <f>IF(G142="","",($C142*'VACSICK EST'!C$50))</f>
        <v>25.391119724481861</v>
      </c>
      <c r="I142" s="43">
        <f>IF(H142="","",($C142*'VACSICK EST'!D$50))</f>
        <v>27.057560084432978</v>
      </c>
      <c r="J142" s="43">
        <f>IF(I142="","",($C142*'VACSICK EST'!E$50))</f>
        <v>28.724000444384096</v>
      </c>
      <c r="K142" s="43">
        <f>IF(J142="","",($C142*'VACSICK EST'!F$50))</f>
        <v>41.760254780215028</v>
      </c>
      <c r="L142" s="43">
        <f>IF(K142="","",($C142*'VACSICK EST'!G$50))</f>
        <v>52.165755267803142</v>
      </c>
      <c r="M142" s="43">
        <f>IF(L142="","",($C142*'VACSICK EST'!H$50))</f>
        <v>58.931256249151353</v>
      </c>
      <c r="N142" s="43">
        <f>IF(M142="","",($C142*'VACSICK EST'!I$50))</f>
        <v>68.203083531866042</v>
      </c>
      <c r="O142" s="43">
        <f>IF(N142="","",($C142*'VACSICK EST'!J$50))</f>
        <v>46.172495093258938</v>
      </c>
      <c r="P142" s="43">
        <f>IF(O142="","",($C142*'VACSICK EST'!K$50))</f>
        <v>41.111454000074062</v>
      </c>
      <c r="Q142" s="43">
        <f>IF(P142="","",($C142*'VACSICK EST'!L$50))</f>
        <v>54.263248200861611</v>
      </c>
      <c r="R142" s="43">
        <f>IF(Q142="","",($C142*'VACSICK EST'!M$50))</f>
        <v>52.024539877300619</v>
      </c>
      <c r="S142" s="43">
        <f>IF(R142="","",($C142*'VACSICK EST'!N$50))</f>
        <v>104.19523274617026</v>
      </c>
    </row>
    <row r="143" spans="1:19" x14ac:dyDescent="0.25">
      <c r="A143" s="2" t="s">
        <v>52</v>
      </c>
      <c r="B143" s="9" t="s">
        <v>95</v>
      </c>
      <c r="C143" s="4">
        <v>120</v>
      </c>
      <c r="E143" s="10" t="str">
        <f t="shared" ref="E143" si="954">IF(B143="","",(IF($B143&lt;&gt;0,"Exempt - Sick Time Hours")))</f>
        <v>Exempt - Sick Time Hours</v>
      </c>
      <c r="F143" s="40">
        <f t="shared" ca="1" si="939"/>
        <v>2019</v>
      </c>
      <c r="G143" s="40" t="str">
        <f t="shared" si="940"/>
        <v>003300</v>
      </c>
      <c r="H143" s="43">
        <f>IF(G143="","",($C143*'VACSICK EST'!C$30))</f>
        <v>15.061889369617449</v>
      </c>
      <c r="I143" s="43">
        <f>IF(H143="","",($C143*'VACSICK EST'!D$30))</f>
        <v>12.976388578618876</v>
      </c>
      <c r="J143" s="43">
        <f>IF(I143="","",($C143*'VACSICK EST'!E$30))</f>
        <v>11.959898423929646</v>
      </c>
      <c r="K143" s="43">
        <f>IF(J143="","",($C143*'VACSICK EST'!F$30))</f>
        <v>10.593818813456551</v>
      </c>
      <c r="L143" s="43">
        <f>IF(K143="","",($C143*'VACSICK EST'!G$30))</f>
        <v>8.7845976393137697</v>
      </c>
      <c r="M143" s="43">
        <f>IF(L143="","",($C143*'VACSICK EST'!H$30))</f>
        <v>8.1538047715222266</v>
      </c>
      <c r="N143" s="43">
        <f>IF(M143="","",($C143*'VACSICK EST'!I$30))</f>
        <v>8.7435660130480581</v>
      </c>
      <c r="O143" s="43">
        <f>IF(N143="","",($C143*'VACSICK EST'!J$30))</f>
        <v>9.3973365915483971</v>
      </c>
      <c r="P143" s="43">
        <f>IF(O143="","",($C143*'VACSICK EST'!K$30))</f>
        <v>8.6702561741199862</v>
      </c>
      <c r="Q143" s="43">
        <f>IF(P143="","",($C143*'VACSICK EST'!L$30))</f>
        <v>8.5679506526308113</v>
      </c>
      <c r="R143" s="43">
        <f>IF(Q143="","",($C143*'VACSICK EST'!M$30))</f>
        <v>7.9869428247083336</v>
      </c>
      <c r="S143" s="43">
        <f>IF(R143="","",($C143*'VACSICK EST'!N$30))</f>
        <v>9.1035501474859011</v>
      </c>
    </row>
    <row r="144" spans="1:19" x14ac:dyDescent="0.25">
      <c r="A144" s="2" t="s">
        <v>53</v>
      </c>
      <c r="B144" s="9" t="s">
        <v>93</v>
      </c>
      <c r="C144" s="4">
        <v>6</v>
      </c>
      <c r="E144" s="11" t="str">
        <f t="shared" ref="E144" si="955">IF(B144="","",(IF($B144&lt;&gt;0,"Exempt - Headcount")))</f>
        <v>Exempt - Headcount</v>
      </c>
      <c r="F144" s="40">
        <f t="shared" ca="1" si="939"/>
        <v>2019</v>
      </c>
      <c r="G144" s="40" t="str">
        <f t="shared" si="940"/>
        <v>003400</v>
      </c>
      <c r="H144" s="41">
        <f t="shared" ref="H144" si="956">IF(G144="","",(IF($C144=0,0,$C144)))</f>
        <v>6</v>
      </c>
      <c r="I144" s="41">
        <f t="shared" ref="I144" si="957">IF(H144="","",(IF($C144=0,0,$C144)))</f>
        <v>6</v>
      </c>
      <c r="J144" s="41">
        <f t="shared" ref="J144" si="958">IF(I144="","",(IF($C144=0,0,$C144)))</f>
        <v>6</v>
      </c>
      <c r="K144" s="41">
        <f t="shared" ref="K144" si="959">IF(J144="","",(IF($C144=0,0,$C144)))</f>
        <v>6</v>
      </c>
      <c r="L144" s="41">
        <f t="shared" ref="L144" si="960">IF(K144="","",(IF($C144=0,0,$C144)))</f>
        <v>6</v>
      </c>
      <c r="M144" s="41">
        <f t="shared" ref="M144" si="961">IF(L144="","",(IF($C144=0,0,$C144)))</f>
        <v>6</v>
      </c>
      <c r="N144" s="41">
        <f t="shared" ref="N144" si="962">IF(M144="","",(IF($C144=0,0,$C144)))</f>
        <v>6</v>
      </c>
      <c r="O144" s="41">
        <f t="shared" ref="O144" si="963">IF(N144="","",(IF($C144=0,0,$C144)))</f>
        <v>6</v>
      </c>
      <c r="P144" s="41">
        <f t="shared" ref="P144" si="964">IF(O144="","",(IF($C144=0,0,$C144)))</f>
        <v>6</v>
      </c>
      <c r="Q144" s="41">
        <f t="shared" ref="Q144" si="965">IF(P144="","",(IF($C144=0,0,$C144)))</f>
        <v>6</v>
      </c>
      <c r="R144" s="41">
        <f t="shared" ref="R144" si="966">IF(Q144="","",(IF($C144=0,0,$C144)))</f>
        <v>6</v>
      </c>
      <c r="S144" s="41">
        <f t="shared" ref="S144" si="967">IF(R144="","",(IF($C144=0,0,$C144)))</f>
        <v>6</v>
      </c>
    </row>
    <row r="145" spans="1:19" x14ac:dyDescent="0.25">
      <c r="A145" s="2" t="s">
        <v>53</v>
      </c>
      <c r="B145" s="6" t="s">
        <v>92</v>
      </c>
      <c r="C145" s="4">
        <v>49.619711500000001</v>
      </c>
      <c r="E145" s="10" t="str">
        <f t="shared" ref="E145" si="968">IF(B145="","",(IF($B145&lt;&gt;0,"Exempt - Avg Hourly Rate")))</f>
        <v>Exempt - Avg Hourly Rate</v>
      </c>
      <c r="F145" s="40">
        <f t="shared" ca="1" si="939"/>
        <v>2019</v>
      </c>
      <c r="G145" s="40" t="str">
        <f t="shared" si="940"/>
        <v>003400</v>
      </c>
      <c r="H145" s="42">
        <f t="shared" ref="H145" si="969">IF(G145="","",(IF(C145=0,0,C145)*$G$4*$H$4*$I$4*$J$4))</f>
        <v>54.220798488260506</v>
      </c>
      <c r="I145" s="42">
        <f t="shared" ref="I145" si="970">IF(H145="","",(+H145))</f>
        <v>54.220798488260506</v>
      </c>
      <c r="J145" s="42">
        <f t="shared" ref="J145" si="971">IF(I145="","",(+I145*$J$6))</f>
        <v>55.847422442908325</v>
      </c>
      <c r="K145" s="42">
        <f t="shared" ref="K145" si="972">IF(J145="","",+J145)</f>
        <v>55.847422442908325</v>
      </c>
      <c r="L145" s="42">
        <f t="shared" ref="L145" si="973">IF(K145="","",+K145)</f>
        <v>55.847422442908325</v>
      </c>
      <c r="M145" s="42">
        <f t="shared" ref="M145" si="974">IF(L145="","",+L145)</f>
        <v>55.847422442908325</v>
      </c>
      <c r="N145" s="42">
        <f t="shared" ref="N145" si="975">IF(M145="","",+M145)</f>
        <v>55.847422442908325</v>
      </c>
      <c r="O145" s="42">
        <f t="shared" ref="O145" si="976">IF(N145="","",+N145)</f>
        <v>55.847422442908325</v>
      </c>
      <c r="P145" s="42">
        <f t="shared" ref="P145" si="977">IF(O145="","",+O145)</f>
        <v>55.847422442908325</v>
      </c>
      <c r="Q145" s="42">
        <f t="shared" ref="Q145" si="978">IF(P145="","",+P145)</f>
        <v>55.847422442908325</v>
      </c>
      <c r="R145" s="42">
        <f t="shared" ref="R145" si="979">IF(Q145="","",+Q145)</f>
        <v>55.847422442908325</v>
      </c>
      <c r="S145" s="42">
        <f t="shared" ref="S145" si="980">IF(R145="","",+R145)</f>
        <v>55.847422442908325</v>
      </c>
    </row>
    <row r="146" spans="1:19" x14ac:dyDescent="0.25">
      <c r="A146" s="2" t="s">
        <v>53</v>
      </c>
      <c r="B146" s="9" t="s">
        <v>141</v>
      </c>
      <c r="C146" s="4">
        <v>1200</v>
      </c>
      <c r="E146" s="10" t="str">
        <f t="shared" ref="E146" si="981">IF(B146="","",(IF($B146&lt;&gt;0,"Exempt - Vacation Hours")))</f>
        <v>Exempt - Vacation Hours</v>
      </c>
      <c r="F146" s="40">
        <f t="shared" ca="1" si="939"/>
        <v>2019</v>
      </c>
      <c r="G146" s="40" t="str">
        <f t="shared" si="940"/>
        <v>003400</v>
      </c>
      <c r="H146" s="43">
        <f>IF(G146="","",($C146*'VACSICK EST'!C$50))</f>
        <v>50.782239448963722</v>
      </c>
      <c r="I146" s="43">
        <f>IF(H146="","",($C146*'VACSICK EST'!D$50))</f>
        <v>54.115120168865957</v>
      </c>
      <c r="J146" s="43">
        <f>IF(I146="","",($C146*'VACSICK EST'!E$50))</f>
        <v>57.448000888768192</v>
      </c>
      <c r="K146" s="43">
        <f>IF(J146="","",($C146*'VACSICK EST'!F$50))</f>
        <v>83.520509560430057</v>
      </c>
      <c r="L146" s="43">
        <f>IF(K146="","",($C146*'VACSICK EST'!G$50))</f>
        <v>104.33151053560628</v>
      </c>
      <c r="M146" s="43">
        <f>IF(L146="","",($C146*'VACSICK EST'!H$50))</f>
        <v>117.86251249830271</v>
      </c>
      <c r="N146" s="43">
        <f>IF(M146="","",($C146*'VACSICK EST'!I$50))</f>
        <v>136.40616706373208</v>
      </c>
      <c r="O146" s="43">
        <f>IF(N146="","",($C146*'VACSICK EST'!J$50))</f>
        <v>92.344990186517876</v>
      </c>
      <c r="P146" s="43">
        <f>IF(O146="","",($C146*'VACSICK EST'!K$50))</f>
        <v>82.222908000148124</v>
      </c>
      <c r="Q146" s="43">
        <f>IF(P146="","",($C146*'VACSICK EST'!L$50))</f>
        <v>108.52649640172322</v>
      </c>
      <c r="R146" s="43">
        <f>IF(Q146="","",($C146*'VACSICK EST'!M$50))</f>
        <v>104.04907975460124</v>
      </c>
      <c r="S146" s="43">
        <f>IF(R146="","",($C146*'VACSICK EST'!N$50))</f>
        <v>208.39046549234052</v>
      </c>
    </row>
    <row r="147" spans="1:19" x14ac:dyDescent="0.25">
      <c r="A147" s="2" t="s">
        <v>53</v>
      </c>
      <c r="B147" s="9" t="s">
        <v>95</v>
      </c>
      <c r="C147" s="4">
        <v>240</v>
      </c>
      <c r="E147" s="10" t="str">
        <f t="shared" ref="E147" si="982">IF(B147="","",(IF($B147&lt;&gt;0,"Exempt - Sick Time Hours")))</f>
        <v>Exempt - Sick Time Hours</v>
      </c>
      <c r="F147" s="40">
        <f t="shared" ca="1" si="939"/>
        <v>2019</v>
      </c>
      <c r="G147" s="40" t="str">
        <f t="shared" si="940"/>
        <v>003400</v>
      </c>
      <c r="H147" s="43">
        <f>IF(G147="","",($C147*'VACSICK EST'!C$30))</f>
        <v>30.123778739234897</v>
      </c>
      <c r="I147" s="43">
        <f>IF(H147="","",($C147*'VACSICK EST'!D$30))</f>
        <v>25.952777157237751</v>
      </c>
      <c r="J147" s="43">
        <f>IF(I147="","",($C147*'VACSICK EST'!E$30))</f>
        <v>23.919796847859292</v>
      </c>
      <c r="K147" s="43">
        <f>IF(J147="","",($C147*'VACSICK EST'!F$30))</f>
        <v>21.187637626913101</v>
      </c>
      <c r="L147" s="43">
        <f>IF(K147="","",($C147*'VACSICK EST'!G$30))</f>
        <v>17.569195278627539</v>
      </c>
      <c r="M147" s="43">
        <f>IF(L147="","",($C147*'VACSICK EST'!H$30))</f>
        <v>16.307609543044453</v>
      </c>
      <c r="N147" s="43">
        <f>IF(M147="","",($C147*'VACSICK EST'!I$30))</f>
        <v>17.487132026096116</v>
      </c>
      <c r="O147" s="43">
        <f>IF(N147="","",($C147*'VACSICK EST'!J$30))</f>
        <v>18.794673183096794</v>
      </c>
      <c r="P147" s="43">
        <f>IF(O147="","",($C147*'VACSICK EST'!K$30))</f>
        <v>17.340512348239972</v>
      </c>
      <c r="Q147" s="43">
        <f>IF(P147="","",($C147*'VACSICK EST'!L$30))</f>
        <v>17.135901305261623</v>
      </c>
      <c r="R147" s="43">
        <f>IF(Q147="","",($C147*'VACSICK EST'!M$30))</f>
        <v>15.973885649416667</v>
      </c>
      <c r="S147" s="43">
        <f>IF(R147="","",($C147*'VACSICK EST'!N$30))</f>
        <v>18.207100294971802</v>
      </c>
    </row>
    <row r="148" spans="1:19" x14ac:dyDescent="0.25">
      <c r="A148" s="2" t="s">
        <v>54</v>
      </c>
      <c r="B148" s="9" t="s">
        <v>93</v>
      </c>
      <c r="C148" s="4">
        <v>2</v>
      </c>
      <c r="E148" s="11" t="str">
        <f t="shared" ref="E148" si="983">IF(B148="","",(IF($B148&lt;&gt;0,"Exempt - Headcount")))</f>
        <v>Exempt - Headcount</v>
      </c>
      <c r="F148" s="40">
        <f t="shared" ca="1" si="939"/>
        <v>2019</v>
      </c>
      <c r="G148" s="40" t="str">
        <f t="shared" si="940"/>
        <v>003410</v>
      </c>
      <c r="H148" s="41">
        <f t="shared" ref="H148" si="984">IF(G148="","",(IF($C148=0,0,$C148)))</f>
        <v>2</v>
      </c>
      <c r="I148" s="41">
        <f t="shared" ref="I148" si="985">IF(H148="","",(IF($C148=0,0,$C148)))</f>
        <v>2</v>
      </c>
      <c r="J148" s="41">
        <f t="shared" ref="J148" si="986">IF(I148="","",(IF($C148=0,0,$C148)))</f>
        <v>2</v>
      </c>
      <c r="K148" s="41">
        <f t="shared" ref="K148" si="987">IF(J148="","",(IF($C148=0,0,$C148)))</f>
        <v>2</v>
      </c>
      <c r="L148" s="41">
        <f t="shared" ref="L148" si="988">IF(K148="","",(IF($C148=0,0,$C148)))</f>
        <v>2</v>
      </c>
      <c r="M148" s="41">
        <f t="shared" ref="M148" si="989">IF(L148="","",(IF($C148=0,0,$C148)))</f>
        <v>2</v>
      </c>
      <c r="N148" s="41">
        <f t="shared" ref="N148" si="990">IF(M148="","",(IF($C148=0,0,$C148)))</f>
        <v>2</v>
      </c>
      <c r="O148" s="41">
        <f t="shared" ref="O148" si="991">IF(N148="","",(IF($C148=0,0,$C148)))</f>
        <v>2</v>
      </c>
      <c r="P148" s="41">
        <f t="shared" ref="P148" si="992">IF(O148="","",(IF($C148=0,0,$C148)))</f>
        <v>2</v>
      </c>
      <c r="Q148" s="41">
        <f t="shared" ref="Q148" si="993">IF(P148="","",(IF($C148=0,0,$C148)))</f>
        <v>2</v>
      </c>
      <c r="R148" s="41">
        <f t="shared" ref="R148" si="994">IF(Q148="","",(IF($C148=0,0,$C148)))</f>
        <v>2</v>
      </c>
      <c r="S148" s="41">
        <f t="shared" ref="S148" si="995">IF(R148="","",(IF($C148=0,0,$C148)))</f>
        <v>2</v>
      </c>
    </row>
    <row r="149" spans="1:19" x14ac:dyDescent="0.25">
      <c r="A149" s="2" t="s">
        <v>54</v>
      </c>
      <c r="B149" s="6" t="s">
        <v>92</v>
      </c>
      <c r="C149" s="4">
        <v>46.973557999999997</v>
      </c>
      <c r="E149" s="10" t="str">
        <f t="shared" ref="E149" si="996">IF(B149="","",(IF($B149&lt;&gt;0,"Exempt - Avg Hourly Rate")))</f>
        <v>Exempt - Avg Hourly Rate</v>
      </c>
      <c r="F149" s="40">
        <f t="shared" ca="1" si="939"/>
        <v>2019</v>
      </c>
      <c r="G149" s="40" t="str">
        <f t="shared" si="940"/>
        <v>003410</v>
      </c>
      <c r="H149" s="42">
        <f t="shared" ref="H149" si="997">IF(G149="","",(IF(C149=0,0,C149)*$G$4*$H$4*$I$4*$J$4))</f>
        <v>51.329275112666004</v>
      </c>
      <c r="I149" s="42">
        <f t="shared" ref="I149" si="998">IF(H149="","",(+H149))</f>
        <v>51.329275112666004</v>
      </c>
      <c r="J149" s="42">
        <f t="shared" ref="J149" si="999">IF(I149="","",(+I149*$J$6))</f>
        <v>52.869153366045985</v>
      </c>
      <c r="K149" s="42">
        <f t="shared" ref="K149" si="1000">IF(J149="","",+J149)</f>
        <v>52.869153366045985</v>
      </c>
      <c r="L149" s="42">
        <f t="shared" ref="L149" si="1001">IF(K149="","",+K149)</f>
        <v>52.869153366045985</v>
      </c>
      <c r="M149" s="42">
        <f t="shared" ref="M149" si="1002">IF(L149="","",+L149)</f>
        <v>52.869153366045985</v>
      </c>
      <c r="N149" s="42">
        <f t="shared" ref="N149" si="1003">IF(M149="","",+M149)</f>
        <v>52.869153366045985</v>
      </c>
      <c r="O149" s="42">
        <f t="shared" ref="O149" si="1004">IF(N149="","",+N149)</f>
        <v>52.869153366045985</v>
      </c>
      <c r="P149" s="42">
        <f t="shared" ref="P149" si="1005">IF(O149="","",+O149)</f>
        <v>52.869153366045985</v>
      </c>
      <c r="Q149" s="42">
        <f t="shared" ref="Q149" si="1006">IF(P149="","",+P149)</f>
        <v>52.869153366045985</v>
      </c>
      <c r="R149" s="42">
        <f t="shared" ref="R149" si="1007">IF(Q149="","",+Q149)</f>
        <v>52.869153366045985</v>
      </c>
      <c r="S149" s="42">
        <f t="shared" ref="S149" si="1008">IF(R149="","",+R149)</f>
        <v>52.869153366045985</v>
      </c>
    </row>
    <row r="150" spans="1:19" x14ac:dyDescent="0.25">
      <c r="A150" s="2" t="s">
        <v>54</v>
      </c>
      <c r="B150" s="9" t="s">
        <v>141</v>
      </c>
      <c r="C150" s="4">
        <v>400</v>
      </c>
      <c r="E150" s="10" t="str">
        <f t="shared" ref="E150" si="1009">IF(B150="","",(IF($B150&lt;&gt;0,"Exempt - Vacation Hours")))</f>
        <v>Exempt - Vacation Hours</v>
      </c>
      <c r="F150" s="40">
        <f t="shared" ca="1" si="939"/>
        <v>2019</v>
      </c>
      <c r="G150" s="40" t="str">
        <f t="shared" si="940"/>
        <v>003410</v>
      </c>
      <c r="H150" s="43">
        <f>IF(G150="","",($C150*'VACSICK EST'!C$50))</f>
        <v>16.927413149654573</v>
      </c>
      <c r="I150" s="43">
        <f>IF(H150="","",($C150*'VACSICK EST'!D$50))</f>
        <v>18.038373389621988</v>
      </c>
      <c r="J150" s="43">
        <f>IF(I150="","",($C150*'VACSICK EST'!E$50))</f>
        <v>19.149333629589396</v>
      </c>
      <c r="K150" s="43">
        <f>IF(J150="","",($C150*'VACSICK EST'!F$50))</f>
        <v>27.840169853476688</v>
      </c>
      <c r="L150" s="43">
        <f>IF(K150="","",($C150*'VACSICK EST'!G$50))</f>
        <v>34.777170178535428</v>
      </c>
      <c r="M150" s="43">
        <f>IF(L150="","",($C150*'VACSICK EST'!H$50))</f>
        <v>39.287504166100902</v>
      </c>
      <c r="N150" s="43">
        <f>IF(M150="","",($C150*'VACSICK EST'!I$50))</f>
        <v>45.468722354577359</v>
      </c>
      <c r="O150" s="43">
        <f>IF(N150="","",($C150*'VACSICK EST'!J$50))</f>
        <v>30.781663395505959</v>
      </c>
      <c r="P150" s="43">
        <f>IF(O150="","",($C150*'VACSICK EST'!K$50))</f>
        <v>27.407636000049372</v>
      </c>
      <c r="Q150" s="43">
        <f>IF(P150="","",($C150*'VACSICK EST'!L$50))</f>
        <v>36.17549880057441</v>
      </c>
      <c r="R150" s="43">
        <f>IF(Q150="","",($C150*'VACSICK EST'!M$50))</f>
        <v>34.683026584867079</v>
      </c>
      <c r="S150" s="43">
        <f>IF(R150="","",($C150*'VACSICK EST'!N$50))</f>
        <v>69.463488497446846</v>
      </c>
    </row>
    <row r="151" spans="1:19" x14ac:dyDescent="0.25">
      <c r="A151" s="2" t="s">
        <v>54</v>
      </c>
      <c r="B151" s="9" t="s">
        <v>95</v>
      </c>
      <c r="C151" s="4">
        <v>80</v>
      </c>
      <c r="E151" s="10" t="str">
        <f t="shared" ref="E151" si="1010">IF(B151="","",(IF($B151&lt;&gt;0,"Exempt - Sick Time Hours")))</f>
        <v>Exempt - Sick Time Hours</v>
      </c>
      <c r="F151" s="40">
        <f t="shared" ca="1" si="939"/>
        <v>2019</v>
      </c>
      <c r="G151" s="40" t="str">
        <f t="shared" si="940"/>
        <v>003410</v>
      </c>
      <c r="H151" s="43">
        <f>IF(G151="","",($C151*'VACSICK EST'!C$30))</f>
        <v>10.041259579744965</v>
      </c>
      <c r="I151" s="43">
        <f>IF(H151="","",($C151*'VACSICK EST'!D$30))</f>
        <v>8.6509257190792503</v>
      </c>
      <c r="J151" s="43">
        <f>IF(I151="","",($C151*'VACSICK EST'!E$30))</f>
        <v>7.973265615953097</v>
      </c>
      <c r="K151" s="43">
        <f>IF(J151="","",($C151*'VACSICK EST'!F$30))</f>
        <v>7.0625458756377002</v>
      </c>
      <c r="L151" s="43">
        <f>IF(K151="","",($C151*'VACSICK EST'!G$30))</f>
        <v>5.8563984262091795</v>
      </c>
      <c r="M151" s="43">
        <f>IF(L151="","",($C151*'VACSICK EST'!H$30))</f>
        <v>5.4358698476814844</v>
      </c>
      <c r="N151" s="43">
        <f>IF(M151="","",($C151*'VACSICK EST'!I$30))</f>
        <v>5.8290440086987054</v>
      </c>
      <c r="O151" s="43">
        <f>IF(N151="","",($C151*'VACSICK EST'!J$30))</f>
        <v>6.264891061032265</v>
      </c>
      <c r="P151" s="43">
        <f>IF(O151="","",($C151*'VACSICK EST'!K$30))</f>
        <v>5.7801707827466577</v>
      </c>
      <c r="Q151" s="43">
        <f>IF(P151="","",($C151*'VACSICK EST'!L$30))</f>
        <v>5.7119671017538742</v>
      </c>
      <c r="R151" s="43">
        <f>IF(Q151="","",($C151*'VACSICK EST'!M$30))</f>
        <v>5.3246285498055554</v>
      </c>
      <c r="S151" s="43">
        <f>IF(R151="","",($C151*'VACSICK EST'!N$30))</f>
        <v>6.0690334316572674</v>
      </c>
    </row>
    <row r="152" spans="1:19" x14ac:dyDescent="0.25">
      <c r="A152" s="2" t="s">
        <v>55</v>
      </c>
      <c r="B152" s="9" t="s">
        <v>93</v>
      </c>
      <c r="C152" s="4">
        <v>1</v>
      </c>
      <c r="E152" s="11" t="str">
        <f t="shared" ref="E152" si="1011">IF(B152="","",(IF($B152&lt;&gt;0,"Exempt - Headcount")))</f>
        <v>Exempt - Headcount</v>
      </c>
      <c r="F152" s="40">
        <f t="shared" ca="1" si="939"/>
        <v>2019</v>
      </c>
      <c r="G152" s="40" t="str">
        <f t="shared" si="940"/>
        <v>003430</v>
      </c>
      <c r="H152" s="41">
        <f t="shared" ref="H152" si="1012">IF(G152="","",(IF($C152=0,0,$C152)))</f>
        <v>1</v>
      </c>
      <c r="I152" s="41">
        <f t="shared" ref="I152" si="1013">IF(H152="","",(IF($C152=0,0,$C152)))</f>
        <v>1</v>
      </c>
      <c r="J152" s="41">
        <f t="shared" ref="J152" si="1014">IF(I152="","",(IF($C152=0,0,$C152)))</f>
        <v>1</v>
      </c>
      <c r="K152" s="41">
        <f t="shared" ref="K152" si="1015">IF(J152="","",(IF($C152=0,0,$C152)))</f>
        <v>1</v>
      </c>
      <c r="L152" s="41">
        <f t="shared" ref="L152" si="1016">IF(K152="","",(IF($C152=0,0,$C152)))</f>
        <v>1</v>
      </c>
      <c r="M152" s="41">
        <f t="shared" ref="M152" si="1017">IF(L152="","",(IF($C152=0,0,$C152)))</f>
        <v>1</v>
      </c>
      <c r="N152" s="41">
        <f t="shared" ref="N152" si="1018">IF(M152="","",(IF($C152=0,0,$C152)))</f>
        <v>1</v>
      </c>
      <c r="O152" s="41">
        <f t="shared" ref="O152" si="1019">IF(N152="","",(IF($C152=0,0,$C152)))</f>
        <v>1</v>
      </c>
      <c r="P152" s="41">
        <f t="shared" ref="P152" si="1020">IF(O152="","",(IF($C152=0,0,$C152)))</f>
        <v>1</v>
      </c>
      <c r="Q152" s="41">
        <f t="shared" ref="Q152" si="1021">IF(P152="","",(IF($C152=0,0,$C152)))</f>
        <v>1</v>
      </c>
      <c r="R152" s="41">
        <f t="shared" ref="R152" si="1022">IF(Q152="","",(IF($C152=0,0,$C152)))</f>
        <v>1</v>
      </c>
      <c r="S152" s="41">
        <f t="shared" ref="S152" si="1023">IF(R152="","",(IF($C152=0,0,$C152)))</f>
        <v>1</v>
      </c>
    </row>
    <row r="153" spans="1:19" x14ac:dyDescent="0.25">
      <c r="A153" s="2" t="s">
        <v>55</v>
      </c>
      <c r="B153" s="6" t="s">
        <v>92</v>
      </c>
      <c r="C153" s="4">
        <v>47.706730999999998</v>
      </c>
      <c r="E153" s="10" t="str">
        <f t="shared" ref="E153" si="1024">IF(B153="","",(IF($B153&lt;&gt;0,"Exempt - Avg Hourly Rate")))</f>
        <v>Exempt - Avg Hourly Rate</v>
      </c>
      <c r="F153" s="40">
        <f t="shared" ca="1" si="939"/>
        <v>2019</v>
      </c>
      <c r="G153" s="40" t="str">
        <f t="shared" si="940"/>
        <v>003430</v>
      </c>
      <c r="H153" s="42">
        <f t="shared" ref="H153" si="1025">IF(G153="","",(IF(C153=0,0,C153)*$G$4*$H$4*$I$4*$J$4))</f>
        <v>52.130433045437002</v>
      </c>
      <c r="I153" s="42">
        <f t="shared" ref="I153" si="1026">IF(H153="","",(+H153))</f>
        <v>52.130433045437002</v>
      </c>
      <c r="J153" s="42">
        <f t="shared" ref="J153" si="1027">IF(I153="","",(+I153*$J$6))</f>
        <v>53.694346036800113</v>
      </c>
      <c r="K153" s="42">
        <f t="shared" ref="K153" si="1028">IF(J153="","",+J153)</f>
        <v>53.694346036800113</v>
      </c>
      <c r="L153" s="42">
        <f t="shared" ref="L153" si="1029">IF(K153="","",+K153)</f>
        <v>53.694346036800113</v>
      </c>
      <c r="M153" s="42">
        <f t="shared" ref="M153" si="1030">IF(L153="","",+L153)</f>
        <v>53.694346036800113</v>
      </c>
      <c r="N153" s="42">
        <f t="shared" ref="N153" si="1031">IF(M153="","",+M153)</f>
        <v>53.694346036800113</v>
      </c>
      <c r="O153" s="42">
        <f t="shared" ref="O153" si="1032">IF(N153="","",+N153)</f>
        <v>53.694346036800113</v>
      </c>
      <c r="P153" s="42">
        <f t="shared" ref="P153" si="1033">IF(O153="","",+O153)</f>
        <v>53.694346036800113</v>
      </c>
      <c r="Q153" s="42">
        <f t="shared" ref="Q153" si="1034">IF(P153="","",+P153)</f>
        <v>53.694346036800113</v>
      </c>
      <c r="R153" s="42">
        <f t="shared" ref="R153" si="1035">IF(Q153="","",+Q153)</f>
        <v>53.694346036800113</v>
      </c>
      <c r="S153" s="42">
        <f t="shared" ref="S153" si="1036">IF(R153="","",+R153)</f>
        <v>53.694346036800113</v>
      </c>
    </row>
    <row r="154" spans="1:19" x14ac:dyDescent="0.25">
      <c r="A154" s="2" t="s">
        <v>55</v>
      </c>
      <c r="B154" s="9" t="s">
        <v>141</v>
      </c>
      <c r="C154" s="4">
        <v>200</v>
      </c>
      <c r="E154" s="10" t="str">
        <f t="shared" ref="E154" si="1037">IF(B154="","",(IF($B154&lt;&gt;0,"Exempt - Vacation Hours")))</f>
        <v>Exempt - Vacation Hours</v>
      </c>
      <c r="F154" s="40">
        <f t="shared" ca="1" si="939"/>
        <v>2019</v>
      </c>
      <c r="G154" s="40" t="str">
        <f t="shared" si="940"/>
        <v>003430</v>
      </c>
      <c r="H154" s="43">
        <f>IF(G154="","",($C154*'VACSICK EST'!C$50))</f>
        <v>8.4637065748272864</v>
      </c>
      <c r="I154" s="43">
        <f>IF(H154="","",($C154*'VACSICK EST'!D$50))</f>
        <v>9.019186694810994</v>
      </c>
      <c r="J154" s="43">
        <f>IF(I154="","",($C154*'VACSICK EST'!E$50))</f>
        <v>9.5746668147946981</v>
      </c>
      <c r="K154" s="43">
        <f>IF(J154="","",($C154*'VACSICK EST'!F$50))</f>
        <v>13.920084926738344</v>
      </c>
      <c r="L154" s="43">
        <f>IF(K154="","",($C154*'VACSICK EST'!G$50))</f>
        <v>17.388585089267714</v>
      </c>
      <c r="M154" s="43">
        <f>IF(L154="","",($C154*'VACSICK EST'!H$50))</f>
        <v>19.643752083050451</v>
      </c>
      <c r="N154" s="43">
        <f>IF(M154="","",($C154*'VACSICK EST'!I$50))</f>
        <v>22.73436117728868</v>
      </c>
      <c r="O154" s="43">
        <f>IF(N154="","",($C154*'VACSICK EST'!J$50))</f>
        <v>15.390831697752979</v>
      </c>
      <c r="P154" s="43">
        <f>IF(O154="","",($C154*'VACSICK EST'!K$50))</f>
        <v>13.703818000024686</v>
      </c>
      <c r="Q154" s="43">
        <f>IF(P154="","",($C154*'VACSICK EST'!L$50))</f>
        <v>18.087749400287205</v>
      </c>
      <c r="R154" s="43">
        <f>IF(Q154="","",($C154*'VACSICK EST'!M$50))</f>
        <v>17.34151329243354</v>
      </c>
      <c r="S154" s="43">
        <f>IF(R154="","",($C154*'VACSICK EST'!N$50))</f>
        <v>34.731744248723423</v>
      </c>
    </row>
    <row r="155" spans="1:19" x14ac:dyDescent="0.25">
      <c r="A155" s="2" t="s">
        <v>55</v>
      </c>
      <c r="B155" s="9" t="s">
        <v>95</v>
      </c>
      <c r="C155" s="4">
        <v>40</v>
      </c>
      <c r="E155" s="10" t="str">
        <f t="shared" ref="E155" si="1038">IF(B155="","",(IF($B155&lt;&gt;0,"Exempt - Sick Time Hours")))</f>
        <v>Exempt - Sick Time Hours</v>
      </c>
      <c r="F155" s="40">
        <f t="shared" ca="1" si="939"/>
        <v>2019</v>
      </c>
      <c r="G155" s="40" t="str">
        <f t="shared" si="940"/>
        <v>003430</v>
      </c>
      <c r="H155" s="43">
        <f>IF(G155="","",($C155*'VACSICK EST'!C$30))</f>
        <v>5.0206297898724825</v>
      </c>
      <c r="I155" s="43">
        <f>IF(H155="","",($C155*'VACSICK EST'!D$30))</f>
        <v>4.3254628595396252</v>
      </c>
      <c r="J155" s="43">
        <f>IF(I155="","",($C155*'VACSICK EST'!E$30))</f>
        <v>3.9866328079765485</v>
      </c>
      <c r="K155" s="43">
        <f>IF(J155="","",($C155*'VACSICK EST'!F$30))</f>
        <v>3.5312729378188501</v>
      </c>
      <c r="L155" s="43">
        <f>IF(K155="","",($C155*'VACSICK EST'!G$30))</f>
        <v>2.9281992131045897</v>
      </c>
      <c r="M155" s="43">
        <f>IF(L155="","",($C155*'VACSICK EST'!H$30))</f>
        <v>2.7179349238407422</v>
      </c>
      <c r="N155" s="43">
        <f>IF(M155="","",($C155*'VACSICK EST'!I$30))</f>
        <v>2.9145220043493527</v>
      </c>
      <c r="O155" s="43">
        <f>IF(N155="","",($C155*'VACSICK EST'!J$30))</f>
        <v>3.1324455305161325</v>
      </c>
      <c r="P155" s="43">
        <f>IF(O155="","",($C155*'VACSICK EST'!K$30))</f>
        <v>2.8900853913733289</v>
      </c>
      <c r="Q155" s="43">
        <f>IF(P155="","",($C155*'VACSICK EST'!L$30))</f>
        <v>2.8559835508769371</v>
      </c>
      <c r="R155" s="43">
        <f>IF(Q155="","",($C155*'VACSICK EST'!M$30))</f>
        <v>2.6623142749027777</v>
      </c>
      <c r="S155" s="43">
        <f>IF(R155="","",($C155*'VACSICK EST'!N$30))</f>
        <v>3.0345167158286337</v>
      </c>
    </row>
    <row r="156" spans="1:19" x14ac:dyDescent="0.25">
      <c r="A156" s="2" t="s">
        <v>56</v>
      </c>
      <c r="B156" s="9" t="s">
        <v>93</v>
      </c>
      <c r="C156" s="4">
        <v>6</v>
      </c>
      <c r="E156" s="11" t="str">
        <f t="shared" ref="E156" si="1039">IF(B156="","",(IF($B156&lt;&gt;0,"Exempt - Headcount")))</f>
        <v>Exempt - Headcount</v>
      </c>
      <c r="F156" s="40">
        <f t="shared" ca="1" si="939"/>
        <v>2019</v>
      </c>
      <c r="G156" s="40" t="str">
        <f t="shared" si="940"/>
        <v>003450</v>
      </c>
      <c r="H156" s="41">
        <f t="shared" ref="H156" si="1040">IF(G156="","",(IF($C156=0,0,$C156)))</f>
        <v>6</v>
      </c>
      <c r="I156" s="41">
        <f t="shared" ref="I156" si="1041">IF(H156="","",(IF($C156=0,0,$C156)))</f>
        <v>6</v>
      </c>
      <c r="J156" s="41">
        <f t="shared" ref="J156" si="1042">IF(I156="","",(IF($C156=0,0,$C156)))</f>
        <v>6</v>
      </c>
      <c r="K156" s="41">
        <f t="shared" ref="K156" si="1043">IF(J156="","",(IF($C156=0,0,$C156)))</f>
        <v>6</v>
      </c>
      <c r="L156" s="41">
        <f t="shared" ref="L156" si="1044">IF(K156="","",(IF($C156=0,0,$C156)))</f>
        <v>6</v>
      </c>
      <c r="M156" s="41">
        <f t="shared" ref="M156" si="1045">IF(L156="","",(IF($C156=0,0,$C156)))</f>
        <v>6</v>
      </c>
      <c r="N156" s="41">
        <f t="shared" ref="N156" si="1046">IF(M156="","",(IF($C156=0,0,$C156)))</f>
        <v>6</v>
      </c>
      <c r="O156" s="41">
        <f t="shared" ref="O156" si="1047">IF(N156="","",(IF($C156=0,0,$C156)))</f>
        <v>6</v>
      </c>
      <c r="P156" s="41">
        <f t="shared" ref="P156" si="1048">IF(O156="","",(IF($C156=0,0,$C156)))</f>
        <v>6</v>
      </c>
      <c r="Q156" s="41">
        <f t="shared" ref="Q156" si="1049">IF(P156="","",(IF($C156=0,0,$C156)))</f>
        <v>6</v>
      </c>
      <c r="R156" s="41">
        <f t="shared" ref="R156" si="1050">IF(Q156="","",(IF($C156=0,0,$C156)))</f>
        <v>6</v>
      </c>
      <c r="S156" s="41">
        <f t="shared" ref="S156" si="1051">IF(R156="","",(IF($C156=0,0,$C156)))</f>
        <v>6</v>
      </c>
    </row>
    <row r="157" spans="1:19" x14ac:dyDescent="0.25">
      <c r="A157" s="2" t="s">
        <v>56</v>
      </c>
      <c r="B157" s="6" t="s">
        <v>92</v>
      </c>
      <c r="C157" s="4">
        <v>48.535496833333333</v>
      </c>
      <c r="E157" s="10" t="str">
        <f t="shared" ref="E157" si="1052">IF(B157="","",(IF($B157&lt;&gt;0,"Exempt - Avg Hourly Rate")))</f>
        <v>Exempt - Avg Hourly Rate</v>
      </c>
      <c r="F157" s="40">
        <f t="shared" ca="1" si="939"/>
        <v>2019</v>
      </c>
      <c r="G157" s="40" t="str">
        <f t="shared" si="940"/>
        <v>003450</v>
      </c>
      <c r="H157" s="42">
        <f t="shared" ref="H157" si="1053">IF(G157="","",(IF(C157=0,0,C157)*$G$4*$H$4*$I$4*$J$4))</f>
        <v>53.036047848197839</v>
      </c>
      <c r="I157" s="42">
        <f t="shared" ref="I157" si="1054">IF(H157="","",(+H157))</f>
        <v>53.036047848197839</v>
      </c>
      <c r="J157" s="42">
        <f t="shared" ref="J157" si="1055">IF(I157="","",(+I157*$J$6))</f>
        <v>54.627129283643775</v>
      </c>
      <c r="K157" s="42">
        <f t="shared" ref="K157" si="1056">IF(J157="","",+J157)</f>
        <v>54.627129283643775</v>
      </c>
      <c r="L157" s="42">
        <f t="shared" ref="L157" si="1057">IF(K157="","",+K157)</f>
        <v>54.627129283643775</v>
      </c>
      <c r="M157" s="42">
        <f t="shared" ref="M157" si="1058">IF(L157="","",+L157)</f>
        <v>54.627129283643775</v>
      </c>
      <c r="N157" s="42">
        <f t="shared" ref="N157" si="1059">IF(M157="","",+M157)</f>
        <v>54.627129283643775</v>
      </c>
      <c r="O157" s="42">
        <f t="shared" ref="O157" si="1060">IF(N157="","",+N157)</f>
        <v>54.627129283643775</v>
      </c>
      <c r="P157" s="42">
        <f t="shared" ref="P157" si="1061">IF(O157="","",+O157)</f>
        <v>54.627129283643775</v>
      </c>
      <c r="Q157" s="42">
        <f t="shared" ref="Q157" si="1062">IF(P157="","",+P157)</f>
        <v>54.627129283643775</v>
      </c>
      <c r="R157" s="42">
        <f t="shared" ref="R157" si="1063">IF(Q157="","",+Q157)</f>
        <v>54.627129283643775</v>
      </c>
      <c r="S157" s="42">
        <f t="shared" ref="S157" si="1064">IF(R157="","",+R157)</f>
        <v>54.627129283643775</v>
      </c>
    </row>
    <row r="158" spans="1:19" x14ac:dyDescent="0.25">
      <c r="A158" s="2" t="s">
        <v>56</v>
      </c>
      <c r="B158" s="9" t="s">
        <v>141</v>
      </c>
      <c r="C158" s="4">
        <v>960</v>
      </c>
      <c r="E158" s="10" t="str">
        <f t="shared" ref="E158" si="1065">IF(B158="","",(IF($B158&lt;&gt;0,"Exempt - Vacation Hours")))</f>
        <v>Exempt - Vacation Hours</v>
      </c>
      <c r="F158" s="40">
        <f t="shared" ca="1" si="939"/>
        <v>2019</v>
      </c>
      <c r="G158" s="40" t="str">
        <f t="shared" si="940"/>
        <v>003450</v>
      </c>
      <c r="H158" s="43">
        <f>IF(G158="","",($C158*'VACSICK EST'!C$50))</f>
        <v>40.625791559170978</v>
      </c>
      <c r="I158" s="43">
        <f>IF(H158="","",($C158*'VACSICK EST'!D$50))</f>
        <v>43.29209613509277</v>
      </c>
      <c r="J158" s="43">
        <f>IF(I158="","",($C158*'VACSICK EST'!E$50))</f>
        <v>45.958400711014548</v>
      </c>
      <c r="K158" s="43">
        <f>IF(J158="","",($C158*'VACSICK EST'!F$50))</f>
        <v>66.816407648344054</v>
      </c>
      <c r="L158" s="43">
        <f>IF(K158="","",($C158*'VACSICK EST'!G$50))</f>
        <v>83.465208428485028</v>
      </c>
      <c r="M158" s="43">
        <f>IF(L158="","",($C158*'VACSICK EST'!H$50))</f>
        <v>94.290009998642162</v>
      </c>
      <c r="N158" s="43">
        <f>IF(M158="","",($C158*'VACSICK EST'!I$50))</f>
        <v>109.12493365098567</v>
      </c>
      <c r="O158" s="43">
        <f>IF(N158="","",($C158*'VACSICK EST'!J$50))</f>
        <v>73.875992149214298</v>
      </c>
      <c r="P158" s="43">
        <f>IF(O158="","",($C158*'VACSICK EST'!K$50))</f>
        <v>65.778326400118502</v>
      </c>
      <c r="Q158" s="43">
        <f>IF(P158="","",($C158*'VACSICK EST'!L$50))</f>
        <v>86.821197121378574</v>
      </c>
      <c r="R158" s="43">
        <f>IF(Q158="","",($C158*'VACSICK EST'!M$50))</f>
        <v>83.239263803680984</v>
      </c>
      <c r="S158" s="43">
        <f>IF(R158="","",($C158*'VACSICK EST'!N$50))</f>
        <v>166.71237239387244</v>
      </c>
    </row>
    <row r="159" spans="1:19" x14ac:dyDescent="0.25">
      <c r="A159" s="2" t="s">
        <v>56</v>
      </c>
      <c r="B159" s="9" t="s">
        <v>95</v>
      </c>
      <c r="C159" s="4">
        <v>240</v>
      </c>
      <c r="E159" s="10" t="str">
        <f t="shared" ref="E159" si="1066">IF(B159="","",(IF($B159&lt;&gt;0,"Exempt - Sick Time Hours")))</f>
        <v>Exempt - Sick Time Hours</v>
      </c>
      <c r="F159" s="40">
        <f t="shared" ca="1" si="939"/>
        <v>2019</v>
      </c>
      <c r="G159" s="40" t="str">
        <f t="shared" si="940"/>
        <v>003450</v>
      </c>
      <c r="H159" s="43">
        <f>IF(G159="","",($C159*'VACSICK EST'!C$30))</f>
        <v>30.123778739234897</v>
      </c>
      <c r="I159" s="43">
        <f>IF(H159="","",($C159*'VACSICK EST'!D$30))</f>
        <v>25.952777157237751</v>
      </c>
      <c r="J159" s="43">
        <f>IF(I159="","",($C159*'VACSICK EST'!E$30))</f>
        <v>23.919796847859292</v>
      </c>
      <c r="K159" s="43">
        <f>IF(J159="","",($C159*'VACSICK EST'!F$30))</f>
        <v>21.187637626913101</v>
      </c>
      <c r="L159" s="43">
        <f>IF(K159="","",($C159*'VACSICK EST'!G$30))</f>
        <v>17.569195278627539</v>
      </c>
      <c r="M159" s="43">
        <f>IF(L159="","",($C159*'VACSICK EST'!H$30))</f>
        <v>16.307609543044453</v>
      </c>
      <c r="N159" s="43">
        <f>IF(M159="","",($C159*'VACSICK EST'!I$30))</f>
        <v>17.487132026096116</v>
      </c>
      <c r="O159" s="43">
        <f>IF(N159="","",($C159*'VACSICK EST'!J$30))</f>
        <v>18.794673183096794</v>
      </c>
      <c r="P159" s="43">
        <f>IF(O159="","",($C159*'VACSICK EST'!K$30))</f>
        <v>17.340512348239972</v>
      </c>
      <c r="Q159" s="43">
        <f>IF(P159="","",($C159*'VACSICK EST'!L$30))</f>
        <v>17.135901305261623</v>
      </c>
      <c r="R159" s="43">
        <f>IF(Q159="","",($C159*'VACSICK EST'!M$30))</f>
        <v>15.973885649416667</v>
      </c>
      <c r="S159" s="43">
        <f>IF(R159="","",($C159*'VACSICK EST'!N$30))</f>
        <v>18.207100294971802</v>
      </c>
    </row>
    <row r="160" spans="1:19" x14ac:dyDescent="0.25">
      <c r="A160" s="2" t="s">
        <v>57</v>
      </c>
      <c r="B160" s="9" t="s">
        <v>93</v>
      </c>
      <c r="C160" s="4">
        <v>4</v>
      </c>
      <c r="E160" s="11" t="str">
        <f t="shared" ref="E160" si="1067">IF(B160="","",(IF($B160&lt;&gt;0,"Exempt - Headcount")))</f>
        <v>Exempt - Headcount</v>
      </c>
      <c r="F160" s="40">
        <f t="shared" ca="1" si="939"/>
        <v>2019</v>
      </c>
      <c r="G160" s="40" t="str">
        <f t="shared" si="940"/>
        <v>003470</v>
      </c>
      <c r="H160" s="41">
        <f t="shared" ref="H160" si="1068">IF(G160="","",(IF($C160=0,0,$C160)))</f>
        <v>4</v>
      </c>
      <c r="I160" s="41">
        <f t="shared" ref="I160" si="1069">IF(H160="","",(IF($C160=0,0,$C160)))</f>
        <v>4</v>
      </c>
      <c r="J160" s="41">
        <f t="shared" ref="J160" si="1070">IF(I160="","",(IF($C160=0,0,$C160)))</f>
        <v>4</v>
      </c>
      <c r="K160" s="41">
        <f t="shared" ref="K160" si="1071">IF(J160="","",(IF($C160=0,0,$C160)))</f>
        <v>4</v>
      </c>
      <c r="L160" s="41">
        <f t="shared" ref="L160" si="1072">IF(K160="","",(IF($C160=0,0,$C160)))</f>
        <v>4</v>
      </c>
      <c r="M160" s="41">
        <f t="shared" ref="M160" si="1073">IF(L160="","",(IF($C160=0,0,$C160)))</f>
        <v>4</v>
      </c>
      <c r="N160" s="41">
        <f t="shared" ref="N160" si="1074">IF(M160="","",(IF($C160=0,0,$C160)))</f>
        <v>4</v>
      </c>
      <c r="O160" s="41">
        <f t="shared" ref="O160" si="1075">IF(N160="","",(IF($C160=0,0,$C160)))</f>
        <v>4</v>
      </c>
      <c r="P160" s="41">
        <f t="shared" ref="P160" si="1076">IF(O160="","",(IF($C160=0,0,$C160)))</f>
        <v>4</v>
      </c>
      <c r="Q160" s="41">
        <f t="shared" ref="Q160" si="1077">IF(P160="","",(IF($C160=0,0,$C160)))</f>
        <v>4</v>
      </c>
      <c r="R160" s="41">
        <f t="shared" ref="R160" si="1078">IF(Q160="","",(IF($C160=0,0,$C160)))</f>
        <v>4</v>
      </c>
      <c r="S160" s="41">
        <f t="shared" ref="S160" si="1079">IF(R160="","",(IF($C160=0,0,$C160)))</f>
        <v>4</v>
      </c>
    </row>
    <row r="161" spans="1:19" x14ac:dyDescent="0.25">
      <c r="A161" s="2" t="s">
        <v>57</v>
      </c>
      <c r="B161" s="6" t="s">
        <v>92</v>
      </c>
      <c r="C161" s="4">
        <v>38.425481000000005</v>
      </c>
      <c r="E161" s="10" t="str">
        <f t="shared" ref="E161" si="1080">IF(B161="","",(IF($B161&lt;&gt;0,"Exempt - Avg Hourly Rate")))</f>
        <v>Exempt - Avg Hourly Rate</v>
      </c>
      <c r="F161" s="40">
        <f t="shared" ca="1" si="939"/>
        <v>2019</v>
      </c>
      <c r="G161" s="40" t="str">
        <f t="shared" si="940"/>
        <v>003470</v>
      </c>
      <c r="H161" s="42">
        <f t="shared" ref="H161" si="1081">IF(G161="","",(IF(C161=0,0,C161)*$G$4*$H$4*$I$4*$J$4))</f>
        <v>41.988560576687</v>
      </c>
      <c r="I161" s="42">
        <f t="shared" ref="I161" si="1082">IF(H161="","",(+H161))</f>
        <v>41.988560576687</v>
      </c>
      <c r="J161" s="42">
        <f t="shared" ref="J161" si="1083">IF(I161="","",(+I161*$J$6))</f>
        <v>43.248217393987609</v>
      </c>
      <c r="K161" s="42">
        <f t="shared" ref="K161" si="1084">IF(J161="","",+J161)</f>
        <v>43.248217393987609</v>
      </c>
      <c r="L161" s="42">
        <f t="shared" ref="L161" si="1085">IF(K161="","",+K161)</f>
        <v>43.248217393987609</v>
      </c>
      <c r="M161" s="42">
        <f t="shared" ref="M161" si="1086">IF(L161="","",+L161)</f>
        <v>43.248217393987609</v>
      </c>
      <c r="N161" s="42">
        <f t="shared" ref="N161" si="1087">IF(M161="","",+M161)</f>
        <v>43.248217393987609</v>
      </c>
      <c r="O161" s="42">
        <f t="shared" ref="O161" si="1088">IF(N161="","",+N161)</f>
        <v>43.248217393987609</v>
      </c>
      <c r="P161" s="42">
        <f t="shared" ref="P161" si="1089">IF(O161="","",+O161)</f>
        <v>43.248217393987609</v>
      </c>
      <c r="Q161" s="42">
        <f t="shared" ref="Q161" si="1090">IF(P161="","",+P161)</f>
        <v>43.248217393987609</v>
      </c>
      <c r="R161" s="42">
        <f t="shared" ref="R161" si="1091">IF(Q161="","",+Q161)</f>
        <v>43.248217393987609</v>
      </c>
      <c r="S161" s="42">
        <f t="shared" ref="S161" si="1092">IF(R161="","",+R161)</f>
        <v>43.248217393987609</v>
      </c>
    </row>
    <row r="162" spans="1:19" x14ac:dyDescent="0.25">
      <c r="A162" s="2" t="s">
        <v>57</v>
      </c>
      <c r="B162" s="9" t="s">
        <v>141</v>
      </c>
      <c r="C162" s="4">
        <v>720</v>
      </c>
      <c r="E162" s="10" t="str">
        <f t="shared" ref="E162" si="1093">IF(B162="","",(IF($B162&lt;&gt;0,"Exempt - Vacation Hours")))</f>
        <v>Exempt - Vacation Hours</v>
      </c>
      <c r="F162" s="40">
        <f t="shared" ca="1" si="939"/>
        <v>2019</v>
      </c>
      <c r="G162" s="40" t="str">
        <f t="shared" si="940"/>
        <v>003470</v>
      </c>
      <c r="H162" s="43">
        <f>IF(G162="","",($C162*'VACSICK EST'!C$50))</f>
        <v>30.469343669378233</v>
      </c>
      <c r="I162" s="43">
        <f>IF(H162="","",($C162*'VACSICK EST'!D$50))</f>
        <v>32.469072101319576</v>
      </c>
      <c r="J162" s="43">
        <f>IF(I162="","",($C162*'VACSICK EST'!E$50))</f>
        <v>34.468800533260911</v>
      </c>
      <c r="K162" s="43">
        <f>IF(J162="","",($C162*'VACSICK EST'!F$50))</f>
        <v>50.112305736258037</v>
      </c>
      <c r="L162" s="43">
        <f>IF(K162="","",($C162*'VACSICK EST'!G$50))</f>
        <v>62.598906321363771</v>
      </c>
      <c r="M162" s="43">
        <f>IF(L162="","",($C162*'VACSICK EST'!H$50))</f>
        <v>70.717507498981618</v>
      </c>
      <c r="N162" s="43">
        <f>IF(M162="","",($C162*'VACSICK EST'!I$50))</f>
        <v>81.843700238239251</v>
      </c>
      <c r="O162" s="43">
        <f>IF(N162="","",($C162*'VACSICK EST'!J$50))</f>
        <v>55.406994111910727</v>
      </c>
      <c r="P162" s="43">
        <f>IF(O162="","",($C162*'VACSICK EST'!K$50))</f>
        <v>49.333744800088873</v>
      </c>
      <c r="Q162" s="43">
        <f>IF(P162="","",($C162*'VACSICK EST'!L$50))</f>
        <v>65.115897841033927</v>
      </c>
      <c r="R162" s="43">
        <f>IF(Q162="","",($C162*'VACSICK EST'!M$50))</f>
        <v>62.429447852760738</v>
      </c>
      <c r="S162" s="43">
        <f>IF(R162="","",($C162*'VACSICK EST'!N$50))</f>
        <v>125.03427929540432</v>
      </c>
    </row>
    <row r="163" spans="1:19" x14ac:dyDescent="0.25">
      <c r="A163" s="2" t="s">
        <v>57</v>
      </c>
      <c r="B163" s="9" t="s">
        <v>95</v>
      </c>
      <c r="C163" s="4">
        <v>160</v>
      </c>
      <c r="E163" s="10" t="str">
        <f t="shared" ref="E163" si="1094">IF(B163="","",(IF($B163&lt;&gt;0,"Exempt - Sick Time Hours")))</f>
        <v>Exempt - Sick Time Hours</v>
      </c>
      <c r="F163" s="40">
        <f t="shared" ca="1" si="939"/>
        <v>2019</v>
      </c>
      <c r="G163" s="40" t="str">
        <f t="shared" si="940"/>
        <v>003470</v>
      </c>
      <c r="H163" s="43">
        <f>IF(G163="","",($C163*'VACSICK EST'!C$30))</f>
        <v>20.08251915948993</v>
      </c>
      <c r="I163" s="43">
        <f>IF(H163="","",($C163*'VACSICK EST'!D$30))</f>
        <v>17.301851438158501</v>
      </c>
      <c r="J163" s="43">
        <f>IF(I163="","",($C163*'VACSICK EST'!E$30))</f>
        <v>15.946531231906194</v>
      </c>
      <c r="K163" s="43">
        <f>IF(J163="","",($C163*'VACSICK EST'!F$30))</f>
        <v>14.1250917512754</v>
      </c>
      <c r="L163" s="43">
        <f>IF(K163="","",($C163*'VACSICK EST'!G$30))</f>
        <v>11.712796852418359</v>
      </c>
      <c r="M163" s="43">
        <f>IF(L163="","",($C163*'VACSICK EST'!H$30))</f>
        <v>10.871739695362969</v>
      </c>
      <c r="N163" s="43">
        <f>IF(M163="","",($C163*'VACSICK EST'!I$30))</f>
        <v>11.658088017397411</v>
      </c>
      <c r="O163" s="43">
        <f>IF(N163="","",($C163*'VACSICK EST'!J$30))</f>
        <v>12.52978212206453</v>
      </c>
      <c r="P163" s="43">
        <f>IF(O163="","",($C163*'VACSICK EST'!K$30))</f>
        <v>11.560341565493315</v>
      </c>
      <c r="Q163" s="43">
        <f>IF(P163="","",($C163*'VACSICK EST'!L$30))</f>
        <v>11.423934203507748</v>
      </c>
      <c r="R163" s="43">
        <f>IF(Q163="","",($C163*'VACSICK EST'!M$30))</f>
        <v>10.649257099611111</v>
      </c>
      <c r="S163" s="43">
        <f>IF(R163="","",($C163*'VACSICK EST'!N$30))</f>
        <v>12.138066863314535</v>
      </c>
    </row>
    <row r="164" spans="1:19" x14ac:dyDescent="0.25">
      <c r="A164" s="2" t="s">
        <v>59</v>
      </c>
      <c r="B164" s="9" t="s">
        <v>93</v>
      </c>
      <c r="C164" s="4">
        <v>4</v>
      </c>
      <c r="E164" s="11" t="str">
        <f t="shared" ref="E164" si="1095">IF(B164="","",(IF($B164&lt;&gt;0,"Exempt - Headcount")))</f>
        <v>Exempt - Headcount</v>
      </c>
      <c r="F164" s="40">
        <f t="shared" ca="1" si="939"/>
        <v>2019</v>
      </c>
      <c r="G164" s="40" t="str">
        <f t="shared" si="940"/>
        <v>004010</v>
      </c>
      <c r="H164" s="41">
        <f t="shared" ref="H164" si="1096">IF(G164="","",(IF($C164=0,0,$C164)))</f>
        <v>4</v>
      </c>
      <c r="I164" s="41">
        <f t="shared" ref="I164" si="1097">IF(H164="","",(IF($C164=0,0,$C164)))</f>
        <v>4</v>
      </c>
      <c r="J164" s="41">
        <f t="shared" ref="J164" si="1098">IF(I164="","",(IF($C164=0,0,$C164)))</f>
        <v>4</v>
      </c>
      <c r="K164" s="41">
        <f t="shared" ref="K164" si="1099">IF(J164="","",(IF($C164=0,0,$C164)))</f>
        <v>4</v>
      </c>
      <c r="L164" s="41">
        <f t="shared" ref="L164" si="1100">IF(K164="","",(IF($C164=0,0,$C164)))</f>
        <v>4</v>
      </c>
      <c r="M164" s="41">
        <f t="shared" ref="M164" si="1101">IF(L164="","",(IF($C164=0,0,$C164)))</f>
        <v>4</v>
      </c>
      <c r="N164" s="41">
        <f t="shared" ref="N164" si="1102">IF(M164="","",(IF($C164=0,0,$C164)))</f>
        <v>4</v>
      </c>
      <c r="O164" s="41">
        <f t="shared" ref="O164" si="1103">IF(N164="","",(IF($C164=0,0,$C164)))</f>
        <v>4</v>
      </c>
      <c r="P164" s="41">
        <f t="shared" ref="P164" si="1104">IF(O164="","",(IF($C164=0,0,$C164)))</f>
        <v>4</v>
      </c>
      <c r="Q164" s="41">
        <f t="shared" ref="Q164" si="1105">IF(P164="","",(IF($C164=0,0,$C164)))</f>
        <v>4</v>
      </c>
      <c r="R164" s="41">
        <f t="shared" ref="R164" si="1106">IF(Q164="","",(IF($C164=0,0,$C164)))</f>
        <v>4</v>
      </c>
      <c r="S164" s="41">
        <f t="shared" ref="S164" si="1107">IF(R164="","",(IF($C164=0,0,$C164)))</f>
        <v>4</v>
      </c>
    </row>
    <row r="165" spans="1:19" x14ac:dyDescent="0.25">
      <c r="A165" s="2" t="s">
        <v>59</v>
      </c>
      <c r="B165" s="6" t="s">
        <v>92</v>
      </c>
      <c r="C165" s="4">
        <v>52.682812500000004</v>
      </c>
      <c r="E165" s="10" t="str">
        <f t="shared" ref="E165" si="1108">IF(B165="","",(IF($B165&lt;&gt;0,"Exempt - Avg Hourly Rate")))</f>
        <v>Exempt - Avg Hourly Rate</v>
      </c>
      <c r="F165" s="40">
        <f t="shared" ca="1" si="939"/>
        <v>2019</v>
      </c>
      <c r="G165" s="40" t="str">
        <f t="shared" si="940"/>
        <v>004010</v>
      </c>
      <c r="H165" s="42">
        <f t="shared" ref="H165" si="1109">IF(G165="","",(IF(C165=0,0,C165)*$G$4*$H$4*$I$4*$J$4))</f>
        <v>57.567931654687513</v>
      </c>
      <c r="I165" s="42">
        <f t="shared" ref="I165" si="1110">IF(H165="","",(+H165))</f>
        <v>57.567931654687513</v>
      </c>
      <c r="J165" s="42">
        <f t="shared" ref="J165" si="1111">IF(I165="","",(+I165*$J$6))</f>
        <v>59.294969604328138</v>
      </c>
      <c r="K165" s="42">
        <f t="shared" ref="K165" si="1112">IF(J165="","",+J165)</f>
        <v>59.294969604328138</v>
      </c>
      <c r="L165" s="42">
        <f t="shared" ref="L165" si="1113">IF(K165="","",+K165)</f>
        <v>59.294969604328138</v>
      </c>
      <c r="M165" s="42">
        <f t="shared" ref="M165" si="1114">IF(L165="","",+L165)</f>
        <v>59.294969604328138</v>
      </c>
      <c r="N165" s="42">
        <f t="shared" ref="N165" si="1115">IF(M165="","",+M165)</f>
        <v>59.294969604328138</v>
      </c>
      <c r="O165" s="42">
        <f t="shared" ref="O165" si="1116">IF(N165="","",+N165)</f>
        <v>59.294969604328138</v>
      </c>
      <c r="P165" s="42">
        <f t="shared" ref="P165" si="1117">IF(O165="","",+O165)</f>
        <v>59.294969604328138</v>
      </c>
      <c r="Q165" s="42">
        <f t="shared" ref="Q165" si="1118">IF(P165="","",+P165)</f>
        <v>59.294969604328138</v>
      </c>
      <c r="R165" s="42">
        <f t="shared" ref="R165" si="1119">IF(Q165="","",+Q165)</f>
        <v>59.294969604328138</v>
      </c>
      <c r="S165" s="42">
        <f t="shared" ref="S165" si="1120">IF(R165="","",+R165)</f>
        <v>59.294969604328138</v>
      </c>
    </row>
    <row r="166" spans="1:19" x14ac:dyDescent="0.25">
      <c r="A166" s="2" t="s">
        <v>59</v>
      </c>
      <c r="B166" s="9" t="s">
        <v>141</v>
      </c>
      <c r="C166" s="4">
        <v>720</v>
      </c>
      <c r="E166" s="10" t="str">
        <f t="shared" ref="E166" si="1121">IF(B166="","",(IF($B166&lt;&gt;0,"Exempt - Vacation Hours")))</f>
        <v>Exempt - Vacation Hours</v>
      </c>
      <c r="F166" s="40">
        <f t="shared" ca="1" si="939"/>
        <v>2019</v>
      </c>
      <c r="G166" s="40" t="str">
        <f t="shared" si="940"/>
        <v>004010</v>
      </c>
      <c r="H166" s="43">
        <f>IF(G166="","",($C166*'VACSICK EST'!C$50))</f>
        <v>30.469343669378233</v>
      </c>
      <c r="I166" s="43">
        <f>IF(H166="","",($C166*'VACSICK EST'!D$50))</f>
        <v>32.469072101319576</v>
      </c>
      <c r="J166" s="43">
        <f>IF(I166="","",($C166*'VACSICK EST'!E$50))</f>
        <v>34.468800533260911</v>
      </c>
      <c r="K166" s="43">
        <f>IF(J166="","",($C166*'VACSICK EST'!F$50))</f>
        <v>50.112305736258037</v>
      </c>
      <c r="L166" s="43">
        <f>IF(K166="","",($C166*'VACSICK EST'!G$50))</f>
        <v>62.598906321363771</v>
      </c>
      <c r="M166" s="43">
        <f>IF(L166="","",($C166*'VACSICK EST'!H$50))</f>
        <v>70.717507498981618</v>
      </c>
      <c r="N166" s="43">
        <f>IF(M166="","",($C166*'VACSICK EST'!I$50))</f>
        <v>81.843700238239251</v>
      </c>
      <c r="O166" s="43">
        <f>IF(N166="","",($C166*'VACSICK EST'!J$50))</f>
        <v>55.406994111910727</v>
      </c>
      <c r="P166" s="43">
        <f>IF(O166="","",($C166*'VACSICK EST'!K$50))</f>
        <v>49.333744800088873</v>
      </c>
      <c r="Q166" s="43">
        <f>IF(P166="","",($C166*'VACSICK EST'!L$50))</f>
        <v>65.115897841033927</v>
      </c>
      <c r="R166" s="43">
        <f>IF(Q166="","",($C166*'VACSICK EST'!M$50))</f>
        <v>62.429447852760738</v>
      </c>
      <c r="S166" s="43">
        <f>IF(R166="","",($C166*'VACSICK EST'!N$50))</f>
        <v>125.03427929540432</v>
      </c>
    </row>
    <row r="167" spans="1:19" x14ac:dyDescent="0.25">
      <c r="A167" s="2" t="s">
        <v>59</v>
      </c>
      <c r="B167" s="9" t="s">
        <v>95</v>
      </c>
      <c r="C167" s="4">
        <v>160</v>
      </c>
      <c r="E167" s="10" t="str">
        <f t="shared" ref="E167" si="1122">IF(B167="","",(IF($B167&lt;&gt;0,"Exempt - Sick Time Hours")))</f>
        <v>Exempt - Sick Time Hours</v>
      </c>
      <c r="F167" s="40">
        <f t="shared" ca="1" si="939"/>
        <v>2019</v>
      </c>
      <c r="G167" s="40" t="str">
        <f t="shared" si="940"/>
        <v>004010</v>
      </c>
      <c r="H167" s="43">
        <f>IF(G167="","",($C167*'VACSICK EST'!C$30))</f>
        <v>20.08251915948993</v>
      </c>
      <c r="I167" s="43">
        <f>IF(H167="","",($C167*'VACSICK EST'!D$30))</f>
        <v>17.301851438158501</v>
      </c>
      <c r="J167" s="43">
        <f>IF(I167="","",($C167*'VACSICK EST'!E$30))</f>
        <v>15.946531231906194</v>
      </c>
      <c r="K167" s="43">
        <f>IF(J167="","",($C167*'VACSICK EST'!F$30))</f>
        <v>14.1250917512754</v>
      </c>
      <c r="L167" s="43">
        <f>IF(K167="","",($C167*'VACSICK EST'!G$30))</f>
        <v>11.712796852418359</v>
      </c>
      <c r="M167" s="43">
        <f>IF(L167="","",($C167*'VACSICK EST'!H$30))</f>
        <v>10.871739695362969</v>
      </c>
      <c r="N167" s="43">
        <f>IF(M167="","",($C167*'VACSICK EST'!I$30))</f>
        <v>11.658088017397411</v>
      </c>
      <c r="O167" s="43">
        <f>IF(N167="","",($C167*'VACSICK EST'!J$30))</f>
        <v>12.52978212206453</v>
      </c>
      <c r="P167" s="43">
        <f>IF(O167="","",($C167*'VACSICK EST'!K$30))</f>
        <v>11.560341565493315</v>
      </c>
      <c r="Q167" s="43">
        <f>IF(P167="","",($C167*'VACSICK EST'!L$30))</f>
        <v>11.423934203507748</v>
      </c>
      <c r="R167" s="43">
        <f>IF(Q167="","",($C167*'VACSICK EST'!M$30))</f>
        <v>10.649257099611111</v>
      </c>
      <c r="S167" s="43">
        <f>IF(R167="","",($C167*'VACSICK EST'!N$30))</f>
        <v>12.138066863314535</v>
      </c>
    </row>
    <row r="168" spans="1:19" x14ac:dyDescent="0.25">
      <c r="A168" s="2" t="s">
        <v>61</v>
      </c>
      <c r="B168" s="9" t="s">
        <v>93</v>
      </c>
      <c r="C168" s="4">
        <v>1</v>
      </c>
      <c r="E168" s="11" t="str">
        <f t="shared" ref="E168" si="1123">IF(B168="","",(IF($B168&lt;&gt;0,"Exempt - Headcount")))</f>
        <v>Exempt - Headcount</v>
      </c>
      <c r="F168" s="40">
        <f t="shared" ca="1" si="939"/>
        <v>2019</v>
      </c>
      <c r="G168" s="40" t="str">
        <f t="shared" si="940"/>
        <v>004060</v>
      </c>
      <c r="H168" s="41">
        <f t="shared" ref="H168" si="1124">IF(G168="","",(IF($C168=0,0,$C168)))</f>
        <v>1</v>
      </c>
      <c r="I168" s="41">
        <f t="shared" ref="I168" si="1125">IF(H168="","",(IF($C168=0,0,$C168)))</f>
        <v>1</v>
      </c>
      <c r="J168" s="41">
        <f t="shared" ref="J168" si="1126">IF(I168="","",(IF($C168=0,0,$C168)))</f>
        <v>1</v>
      </c>
      <c r="K168" s="41">
        <f t="shared" ref="K168" si="1127">IF(J168="","",(IF($C168=0,0,$C168)))</f>
        <v>1</v>
      </c>
      <c r="L168" s="41">
        <f t="shared" ref="L168" si="1128">IF(K168="","",(IF($C168=0,0,$C168)))</f>
        <v>1</v>
      </c>
      <c r="M168" s="41">
        <f t="shared" ref="M168" si="1129">IF(L168="","",(IF($C168=0,0,$C168)))</f>
        <v>1</v>
      </c>
      <c r="N168" s="41">
        <f t="shared" ref="N168" si="1130">IF(M168="","",(IF($C168=0,0,$C168)))</f>
        <v>1</v>
      </c>
      <c r="O168" s="41">
        <f t="shared" ref="O168" si="1131">IF(N168="","",(IF($C168=0,0,$C168)))</f>
        <v>1</v>
      </c>
      <c r="P168" s="41">
        <f t="shared" ref="P168" si="1132">IF(O168="","",(IF($C168=0,0,$C168)))</f>
        <v>1</v>
      </c>
      <c r="Q168" s="41">
        <f t="shared" ref="Q168" si="1133">IF(P168="","",(IF($C168=0,0,$C168)))</f>
        <v>1</v>
      </c>
      <c r="R168" s="41">
        <f t="shared" ref="R168" si="1134">IF(Q168="","",(IF($C168=0,0,$C168)))</f>
        <v>1</v>
      </c>
      <c r="S168" s="41">
        <f t="shared" ref="S168" si="1135">IF(R168="","",(IF($C168=0,0,$C168)))</f>
        <v>1</v>
      </c>
    </row>
    <row r="169" spans="1:19" x14ac:dyDescent="0.25">
      <c r="A169" s="2" t="s">
        <v>61</v>
      </c>
      <c r="B169" s="6" t="s">
        <v>92</v>
      </c>
      <c r="C169" s="4">
        <v>49.075961999999997</v>
      </c>
      <c r="E169" s="10" t="str">
        <f t="shared" ref="E169" si="1136">IF(B169="","",(IF($B169&lt;&gt;0,"Exempt - Avg Hourly Rate")))</f>
        <v>Exempt - Avg Hourly Rate</v>
      </c>
      <c r="F169" s="40">
        <f t="shared" ca="1" si="939"/>
        <v>2019</v>
      </c>
      <c r="G169" s="40" t="str">
        <f t="shared" si="940"/>
        <v>004060</v>
      </c>
      <c r="H169" s="42">
        <f t="shared" ref="H169" si="1137">IF(G169="","",(IF(C169=0,0,C169)*$G$4*$H$4*$I$4*$J$4))</f>
        <v>53.626628728374001</v>
      </c>
      <c r="I169" s="42">
        <f t="shared" ref="I169" si="1138">IF(H169="","",(+H169))</f>
        <v>53.626628728374001</v>
      </c>
      <c r="J169" s="42">
        <f t="shared" ref="J169" si="1139">IF(I169="","",(+I169*$J$6))</f>
        <v>55.235427590225221</v>
      </c>
      <c r="K169" s="42">
        <f t="shared" ref="K169" si="1140">IF(J169="","",+J169)</f>
        <v>55.235427590225221</v>
      </c>
      <c r="L169" s="42">
        <f t="shared" ref="L169" si="1141">IF(K169="","",+K169)</f>
        <v>55.235427590225221</v>
      </c>
      <c r="M169" s="42">
        <f t="shared" ref="M169" si="1142">IF(L169="","",+L169)</f>
        <v>55.235427590225221</v>
      </c>
      <c r="N169" s="42">
        <f t="shared" ref="N169" si="1143">IF(M169="","",+M169)</f>
        <v>55.235427590225221</v>
      </c>
      <c r="O169" s="42">
        <f t="shared" ref="O169" si="1144">IF(N169="","",+N169)</f>
        <v>55.235427590225221</v>
      </c>
      <c r="P169" s="42">
        <f t="shared" ref="P169" si="1145">IF(O169="","",+O169)</f>
        <v>55.235427590225221</v>
      </c>
      <c r="Q169" s="42">
        <f t="shared" ref="Q169" si="1146">IF(P169="","",+P169)</f>
        <v>55.235427590225221</v>
      </c>
      <c r="R169" s="42">
        <f t="shared" ref="R169" si="1147">IF(Q169="","",+Q169)</f>
        <v>55.235427590225221</v>
      </c>
      <c r="S169" s="42">
        <f t="shared" ref="S169" si="1148">IF(R169="","",+R169)</f>
        <v>55.235427590225221</v>
      </c>
    </row>
    <row r="170" spans="1:19" x14ac:dyDescent="0.25">
      <c r="A170" s="2" t="s">
        <v>61</v>
      </c>
      <c r="B170" s="9" t="s">
        <v>141</v>
      </c>
      <c r="C170" s="4">
        <v>200</v>
      </c>
      <c r="E170" s="10" t="str">
        <f t="shared" ref="E170" si="1149">IF(B170="","",(IF($B170&lt;&gt;0,"Exempt - Vacation Hours")))</f>
        <v>Exempt - Vacation Hours</v>
      </c>
      <c r="F170" s="40">
        <f t="shared" ca="1" si="939"/>
        <v>2019</v>
      </c>
      <c r="G170" s="40" t="str">
        <f t="shared" si="940"/>
        <v>004060</v>
      </c>
      <c r="H170" s="43">
        <f>IF(G170="","",($C170*'VACSICK EST'!C$50))</f>
        <v>8.4637065748272864</v>
      </c>
      <c r="I170" s="43">
        <f>IF(H170="","",($C170*'VACSICK EST'!D$50))</f>
        <v>9.019186694810994</v>
      </c>
      <c r="J170" s="43">
        <f>IF(I170="","",($C170*'VACSICK EST'!E$50))</f>
        <v>9.5746668147946981</v>
      </c>
      <c r="K170" s="43">
        <f>IF(J170="","",($C170*'VACSICK EST'!F$50))</f>
        <v>13.920084926738344</v>
      </c>
      <c r="L170" s="43">
        <f>IF(K170="","",($C170*'VACSICK EST'!G$50))</f>
        <v>17.388585089267714</v>
      </c>
      <c r="M170" s="43">
        <f>IF(L170="","",($C170*'VACSICK EST'!H$50))</f>
        <v>19.643752083050451</v>
      </c>
      <c r="N170" s="43">
        <f>IF(M170="","",($C170*'VACSICK EST'!I$50))</f>
        <v>22.73436117728868</v>
      </c>
      <c r="O170" s="43">
        <f>IF(N170="","",($C170*'VACSICK EST'!J$50))</f>
        <v>15.390831697752979</v>
      </c>
      <c r="P170" s="43">
        <f>IF(O170="","",($C170*'VACSICK EST'!K$50))</f>
        <v>13.703818000024686</v>
      </c>
      <c r="Q170" s="43">
        <f>IF(P170="","",($C170*'VACSICK EST'!L$50))</f>
        <v>18.087749400287205</v>
      </c>
      <c r="R170" s="43">
        <f>IF(Q170="","",($C170*'VACSICK EST'!M$50))</f>
        <v>17.34151329243354</v>
      </c>
      <c r="S170" s="43">
        <f>IF(R170="","",($C170*'VACSICK EST'!N$50))</f>
        <v>34.731744248723423</v>
      </c>
    </row>
    <row r="171" spans="1:19" x14ac:dyDescent="0.25">
      <c r="A171" s="2" t="s">
        <v>61</v>
      </c>
      <c r="B171" s="9" t="s">
        <v>95</v>
      </c>
      <c r="C171" s="4">
        <v>40</v>
      </c>
      <c r="E171" s="10" t="str">
        <f t="shared" ref="E171" si="1150">IF(B171="","",(IF($B171&lt;&gt;0,"Exempt - Sick Time Hours")))</f>
        <v>Exempt - Sick Time Hours</v>
      </c>
      <c r="F171" s="40">
        <f t="shared" ca="1" si="939"/>
        <v>2019</v>
      </c>
      <c r="G171" s="40" t="str">
        <f t="shared" si="940"/>
        <v>004060</v>
      </c>
      <c r="H171" s="43">
        <f>IF(G171="","",($C171*'VACSICK EST'!C$30))</f>
        <v>5.0206297898724825</v>
      </c>
      <c r="I171" s="43">
        <f>IF(H171="","",($C171*'VACSICK EST'!D$30))</f>
        <v>4.3254628595396252</v>
      </c>
      <c r="J171" s="43">
        <f>IF(I171="","",($C171*'VACSICK EST'!E$30))</f>
        <v>3.9866328079765485</v>
      </c>
      <c r="K171" s="43">
        <f>IF(J171="","",($C171*'VACSICK EST'!F$30))</f>
        <v>3.5312729378188501</v>
      </c>
      <c r="L171" s="43">
        <f>IF(K171="","",($C171*'VACSICK EST'!G$30))</f>
        <v>2.9281992131045897</v>
      </c>
      <c r="M171" s="43">
        <f>IF(L171="","",($C171*'VACSICK EST'!H$30))</f>
        <v>2.7179349238407422</v>
      </c>
      <c r="N171" s="43">
        <f>IF(M171="","",($C171*'VACSICK EST'!I$30))</f>
        <v>2.9145220043493527</v>
      </c>
      <c r="O171" s="43">
        <f>IF(N171="","",($C171*'VACSICK EST'!J$30))</f>
        <v>3.1324455305161325</v>
      </c>
      <c r="P171" s="43">
        <f>IF(O171="","",($C171*'VACSICK EST'!K$30))</f>
        <v>2.8900853913733289</v>
      </c>
      <c r="Q171" s="43">
        <f>IF(P171="","",($C171*'VACSICK EST'!L$30))</f>
        <v>2.8559835508769371</v>
      </c>
      <c r="R171" s="43">
        <f>IF(Q171="","",($C171*'VACSICK EST'!M$30))</f>
        <v>2.6623142749027777</v>
      </c>
      <c r="S171" s="43">
        <f>IF(R171="","",($C171*'VACSICK EST'!N$30))</f>
        <v>3.0345167158286337</v>
      </c>
    </row>
    <row r="172" spans="1:19" x14ac:dyDescent="0.25">
      <c r="A172" s="2" t="s">
        <v>62</v>
      </c>
      <c r="B172" s="9" t="s">
        <v>93</v>
      </c>
      <c r="C172" s="4">
        <v>1</v>
      </c>
      <c r="E172" s="11" t="str">
        <f t="shared" ref="E172" si="1151">IF(B172="","",(IF($B172&lt;&gt;0,"Exempt - Headcount")))</f>
        <v>Exempt - Headcount</v>
      </c>
      <c r="F172" s="40">
        <f t="shared" ca="1" si="939"/>
        <v>2019</v>
      </c>
      <c r="G172" s="40" t="str">
        <f t="shared" si="940"/>
        <v>004100</v>
      </c>
      <c r="H172" s="41">
        <f t="shared" ref="H172" si="1152">IF(G172="","",(IF($C172=0,0,$C172)))</f>
        <v>1</v>
      </c>
      <c r="I172" s="41">
        <f t="shared" ref="I172" si="1153">IF(H172="","",(IF($C172=0,0,$C172)))</f>
        <v>1</v>
      </c>
      <c r="J172" s="41">
        <f t="shared" ref="J172" si="1154">IF(I172="","",(IF($C172=0,0,$C172)))</f>
        <v>1</v>
      </c>
      <c r="K172" s="41">
        <f t="shared" ref="K172" si="1155">IF(J172="","",(IF($C172=0,0,$C172)))</f>
        <v>1</v>
      </c>
      <c r="L172" s="41">
        <f t="shared" ref="L172" si="1156">IF(K172="","",(IF($C172=0,0,$C172)))</f>
        <v>1</v>
      </c>
      <c r="M172" s="41">
        <f t="shared" ref="M172" si="1157">IF(L172="","",(IF($C172=0,0,$C172)))</f>
        <v>1</v>
      </c>
      <c r="N172" s="41">
        <f t="shared" ref="N172" si="1158">IF(M172="","",(IF($C172=0,0,$C172)))</f>
        <v>1</v>
      </c>
      <c r="O172" s="41">
        <f t="shared" ref="O172" si="1159">IF(N172="","",(IF($C172=0,0,$C172)))</f>
        <v>1</v>
      </c>
      <c r="P172" s="41">
        <f t="shared" ref="P172" si="1160">IF(O172="","",(IF($C172=0,0,$C172)))</f>
        <v>1</v>
      </c>
      <c r="Q172" s="41">
        <f t="shared" ref="Q172" si="1161">IF(P172="","",(IF($C172=0,0,$C172)))</f>
        <v>1</v>
      </c>
      <c r="R172" s="41">
        <f t="shared" ref="R172" si="1162">IF(Q172="","",(IF($C172=0,0,$C172)))</f>
        <v>1</v>
      </c>
      <c r="S172" s="41">
        <f t="shared" ref="S172" si="1163">IF(R172="","",(IF($C172=0,0,$C172)))</f>
        <v>1</v>
      </c>
    </row>
    <row r="173" spans="1:19" x14ac:dyDescent="0.25">
      <c r="A173" s="2" t="s">
        <v>62</v>
      </c>
      <c r="B173" s="6" t="s">
        <v>92</v>
      </c>
      <c r="C173" s="4">
        <v>68.75</v>
      </c>
      <c r="E173" s="10" t="str">
        <f t="shared" ref="E173" si="1164">IF(B173="","",(IF($B173&lt;&gt;0,"Exempt - Avg Hourly Rate")))</f>
        <v>Exempt - Avg Hourly Rate</v>
      </c>
      <c r="F173" s="40">
        <f t="shared" ca="1" si="939"/>
        <v>2019</v>
      </c>
      <c r="G173" s="40" t="str">
        <f t="shared" si="940"/>
        <v>004100</v>
      </c>
      <c r="H173" s="42">
        <f t="shared" ref="H173" si="1165">IF(G173="","",(IF(C173=0,0,C173)*$G$4*$H$4*$I$4*$J$4))</f>
        <v>75.124981250000005</v>
      </c>
      <c r="I173" s="42">
        <f t="shared" ref="I173" si="1166">IF(H173="","",(+H173))</f>
        <v>75.124981250000005</v>
      </c>
      <c r="J173" s="42">
        <f t="shared" ref="J173" si="1167">IF(I173="","",(+I173*$J$6))</f>
        <v>77.37873068750001</v>
      </c>
      <c r="K173" s="42">
        <f t="shared" ref="K173" si="1168">IF(J173="","",+J173)</f>
        <v>77.37873068750001</v>
      </c>
      <c r="L173" s="42">
        <f t="shared" ref="L173" si="1169">IF(K173="","",+K173)</f>
        <v>77.37873068750001</v>
      </c>
      <c r="M173" s="42">
        <f t="shared" ref="M173" si="1170">IF(L173="","",+L173)</f>
        <v>77.37873068750001</v>
      </c>
      <c r="N173" s="42">
        <f t="shared" ref="N173" si="1171">IF(M173="","",+M173)</f>
        <v>77.37873068750001</v>
      </c>
      <c r="O173" s="42">
        <f t="shared" ref="O173" si="1172">IF(N173="","",+N173)</f>
        <v>77.37873068750001</v>
      </c>
      <c r="P173" s="42">
        <f t="shared" ref="P173" si="1173">IF(O173="","",+O173)</f>
        <v>77.37873068750001</v>
      </c>
      <c r="Q173" s="42">
        <f t="shared" ref="Q173" si="1174">IF(P173="","",+P173)</f>
        <v>77.37873068750001</v>
      </c>
      <c r="R173" s="42">
        <f t="shared" ref="R173" si="1175">IF(Q173="","",+Q173)</f>
        <v>77.37873068750001</v>
      </c>
      <c r="S173" s="42">
        <f t="shared" ref="S173" si="1176">IF(R173="","",+R173)</f>
        <v>77.37873068750001</v>
      </c>
    </row>
    <row r="174" spans="1:19" x14ac:dyDescent="0.25">
      <c r="A174" s="2" t="s">
        <v>62</v>
      </c>
      <c r="B174" s="9" t="s">
        <v>141</v>
      </c>
      <c r="C174" s="4">
        <v>160</v>
      </c>
      <c r="E174" s="10" t="str">
        <f t="shared" ref="E174" si="1177">IF(B174="","",(IF($B174&lt;&gt;0,"Exempt - Vacation Hours")))</f>
        <v>Exempt - Vacation Hours</v>
      </c>
      <c r="F174" s="40">
        <f t="shared" ca="1" si="939"/>
        <v>2019</v>
      </c>
      <c r="G174" s="40" t="str">
        <f t="shared" si="940"/>
        <v>004100</v>
      </c>
      <c r="H174" s="43">
        <f>IF(G174="","",($C174*'VACSICK EST'!C$50))</f>
        <v>6.7709652598618302</v>
      </c>
      <c r="I174" s="43">
        <f>IF(H174="","",($C174*'VACSICK EST'!D$50))</f>
        <v>7.2153493558487947</v>
      </c>
      <c r="J174" s="43">
        <f>IF(I174="","",($C174*'VACSICK EST'!E$50))</f>
        <v>7.6597334518357583</v>
      </c>
      <c r="K174" s="43">
        <f>IF(J174="","",($C174*'VACSICK EST'!F$50))</f>
        <v>11.136067941390674</v>
      </c>
      <c r="L174" s="43">
        <f>IF(K174="","",($C174*'VACSICK EST'!G$50))</f>
        <v>13.910868071414171</v>
      </c>
      <c r="M174" s="43">
        <f>IF(L174="","",($C174*'VACSICK EST'!H$50))</f>
        <v>15.71500166644036</v>
      </c>
      <c r="N174" s="43">
        <f>IF(M174="","",($C174*'VACSICK EST'!I$50))</f>
        <v>18.187488941830946</v>
      </c>
      <c r="O174" s="43">
        <f>IF(N174="","",($C174*'VACSICK EST'!J$50))</f>
        <v>12.312665358202384</v>
      </c>
      <c r="P174" s="43">
        <f>IF(O174="","",($C174*'VACSICK EST'!K$50))</f>
        <v>10.96305440001975</v>
      </c>
      <c r="Q174" s="43">
        <f>IF(P174="","",($C174*'VACSICK EST'!L$50))</f>
        <v>14.470199520229762</v>
      </c>
      <c r="R174" s="43">
        <f>IF(Q174="","",($C174*'VACSICK EST'!M$50))</f>
        <v>13.873210633946831</v>
      </c>
      <c r="S174" s="43">
        <f>IF(R174="","",($C174*'VACSICK EST'!N$50))</f>
        <v>27.785395398978739</v>
      </c>
    </row>
    <row r="175" spans="1:19" x14ac:dyDescent="0.25">
      <c r="A175" s="2" t="s">
        <v>62</v>
      </c>
      <c r="B175" s="9" t="s">
        <v>95</v>
      </c>
      <c r="C175" s="4">
        <v>40</v>
      </c>
      <c r="E175" s="10" t="str">
        <f t="shared" ref="E175" si="1178">IF(B175="","",(IF($B175&lt;&gt;0,"Exempt - Sick Time Hours")))</f>
        <v>Exempt - Sick Time Hours</v>
      </c>
      <c r="F175" s="40">
        <f t="shared" ca="1" si="939"/>
        <v>2019</v>
      </c>
      <c r="G175" s="40" t="str">
        <f t="shared" si="940"/>
        <v>004100</v>
      </c>
      <c r="H175" s="43">
        <f>IF(G175="","",($C175*'VACSICK EST'!C$30))</f>
        <v>5.0206297898724825</v>
      </c>
      <c r="I175" s="43">
        <f>IF(H175="","",($C175*'VACSICK EST'!D$30))</f>
        <v>4.3254628595396252</v>
      </c>
      <c r="J175" s="43">
        <f>IF(I175="","",($C175*'VACSICK EST'!E$30))</f>
        <v>3.9866328079765485</v>
      </c>
      <c r="K175" s="43">
        <f>IF(J175="","",($C175*'VACSICK EST'!F$30))</f>
        <v>3.5312729378188501</v>
      </c>
      <c r="L175" s="43">
        <f>IF(K175="","",($C175*'VACSICK EST'!G$30))</f>
        <v>2.9281992131045897</v>
      </c>
      <c r="M175" s="43">
        <f>IF(L175="","",($C175*'VACSICK EST'!H$30))</f>
        <v>2.7179349238407422</v>
      </c>
      <c r="N175" s="43">
        <f>IF(M175="","",($C175*'VACSICK EST'!I$30))</f>
        <v>2.9145220043493527</v>
      </c>
      <c r="O175" s="43">
        <f>IF(N175="","",($C175*'VACSICK EST'!J$30))</f>
        <v>3.1324455305161325</v>
      </c>
      <c r="P175" s="43">
        <f>IF(O175="","",($C175*'VACSICK EST'!K$30))</f>
        <v>2.8900853913733289</v>
      </c>
      <c r="Q175" s="43">
        <f>IF(P175="","",($C175*'VACSICK EST'!L$30))</f>
        <v>2.8559835508769371</v>
      </c>
      <c r="R175" s="43">
        <f>IF(Q175="","",($C175*'VACSICK EST'!M$30))</f>
        <v>2.6623142749027777</v>
      </c>
      <c r="S175" s="43">
        <f>IF(R175="","",($C175*'VACSICK EST'!N$30))</f>
        <v>3.0345167158286337</v>
      </c>
    </row>
    <row r="176" spans="1:19" x14ac:dyDescent="0.25">
      <c r="A176" s="2" t="s">
        <v>63</v>
      </c>
      <c r="B176" s="9" t="s">
        <v>93</v>
      </c>
      <c r="C176" s="4">
        <v>4</v>
      </c>
      <c r="E176" s="11" t="str">
        <f t="shared" ref="E176" si="1179">IF(B176="","",(IF($B176&lt;&gt;0,"Exempt - Headcount")))</f>
        <v>Exempt - Headcount</v>
      </c>
      <c r="F176" s="40">
        <f t="shared" ca="1" si="939"/>
        <v>2019</v>
      </c>
      <c r="G176" s="40" t="str">
        <f t="shared" si="940"/>
        <v>004140</v>
      </c>
      <c r="H176" s="41">
        <f t="shared" ref="H176" si="1180">IF(G176="","",(IF($C176=0,0,$C176)))</f>
        <v>4</v>
      </c>
      <c r="I176" s="41">
        <f t="shared" ref="I176" si="1181">IF(H176="","",(IF($C176=0,0,$C176)))</f>
        <v>4</v>
      </c>
      <c r="J176" s="41">
        <f t="shared" ref="J176" si="1182">IF(I176="","",(IF($C176=0,0,$C176)))</f>
        <v>4</v>
      </c>
      <c r="K176" s="41">
        <f t="shared" ref="K176" si="1183">IF(J176="","",(IF($C176=0,0,$C176)))</f>
        <v>4</v>
      </c>
      <c r="L176" s="41">
        <f t="shared" ref="L176" si="1184">IF(K176="","",(IF($C176=0,0,$C176)))</f>
        <v>4</v>
      </c>
      <c r="M176" s="41">
        <f t="shared" ref="M176" si="1185">IF(L176="","",(IF($C176=0,0,$C176)))</f>
        <v>4</v>
      </c>
      <c r="N176" s="41">
        <f t="shared" ref="N176" si="1186">IF(M176="","",(IF($C176=0,0,$C176)))</f>
        <v>4</v>
      </c>
      <c r="O176" s="41">
        <f t="shared" ref="O176" si="1187">IF(N176="","",(IF($C176=0,0,$C176)))</f>
        <v>4</v>
      </c>
      <c r="P176" s="41">
        <f t="shared" ref="P176" si="1188">IF(O176="","",(IF($C176=0,0,$C176)))</f>
        <v>4</v>
      </c>
      <c r="Q176" s="41">
        <f t="shared" ref="Q176" si="1189">IF(P176="","",(IF($C176=0,0,$C176)))</f>
        <v>4</v>
      </c>
      <c r="R176" s="41">
        <f t="shared" ref="R176" si="1190">IF(Q176="","",(IF($C176=0,0,$C176)))</f>
        <v>4</v>
      </c>
      <c r="S176" s="41">
        <f t="shared" ref="S176" si="1191">IF(R176="","",(IF($C176=0,0,$C176)))</f>
        <v>4</v>
      </c>
    </row>
    <row r="177" spans="1:19" x14ac:dyDescent="0.25">
      <c r="A177" s="2" t="s">
        <v>63</v>
      </c>
      <c r="B177" s="6" t="s">
        <v>92</v>
      </c>
      <c r="C177" s="4">
        <v>50.457452000000004</v>
      </c>
      <c r="E177" s="10" t="str">
        <f t="shared" ref="E177" si="1192">IF(B177="","",(IF($B177&lt;&gt;0,"Exempt - Avg Hourly Rate")))</f>
        <v>Exempt - Avg Hourly Rate</v>
      </c>
      <c r="F177" s="40">
        <f t="shared" ca="1" si="939"/>
        <v>2019</v>
      </c>
      <c r="G177" s="40" t="str">
        <f t="shared" si="940"/>
        <v>004140</v>
      </c>
      <c r="H177" s="42">
        <f t="shared" ref="H177" si="1193">IF(G177="","",(IF(C177=0,0,C177)*$G$4*$H$4*$I$4*$J$4))</f>
        <v>55.136220151604007</v>
      </c>
      <c r="I177" s="42">
        <f t="shared" ref="I177" si="1194">IF(H177="","",(+H177))</f>
        <v>55.136220151604007</v>
      </c>
      <c r="J177" s="42">
        <f t="shared" ref="J177" si="1195">IF(I177="","",(+I177*$J$6))</f>
        <v>56.790306756152127</v>
      </c>
      <c r="K177" s="42">
        <f t="shared" ref="K177" si="1196">IF(J177="","",+J177)</f>
        <v>56.790306756152127</v>
      </c>
      <c r="L177" s="42">
        <f t="shared" ref="L177" si="1197">IF(K177="","",+K177)</f>
        <v>56.790306756152127</v>
      </c>
      <c r="M177" s="42">
        <f t="shared" ref="M177" si="1198">IF(L177="","",+L177)</f>
        <v>56.790306756152127</v>
      </c>
      <c r="N177" s="42">
        <f t="shared" ref="N177" si="1199">IF(M177="","",+M177)</f>
        <v>56.790306756152127</v>
      </c>
      <c r="O177" s="42">
        <f t="shared" ref="O177" si="1200">IF(N177="","",+N177)</f>
        <v>56.790306756152127</v>
      </c>
      <c r="P177" s="42">
        <f t="shared" ref="P177" si="1201">IF(O177="","",+O177)</f>
        <v>56.790306756152127</v>
      </c>
      <c r="Q177" s="42">
        <f t="shared" ref="Q177" si="1202">IF(P177="","",+P177)</f>
        <v>56.790306756152127</v>
      </c>
      <c r="R177" s="42">
        <f t="shared" ref="R177" si="1203">IF(Q177="","",+Q177)</f>
        <v>56.790306756152127</v>
      </c>
      <c r="S177" s="42">
        <f t="shared" ref="S177" si="1204">IF(R177="","",+R177)</f>
        <v>56.790306756152127</v>
      </c>
    </row>
    <row r="178" spans="1:19" x14ac:dyDescent="0.25">
      <c r="A178" s="2" t="s">
        <v>63</v>
      </c>
      <c r="B178" s="9" t="s">
        <v>141</v>
      </c>
      <c r="C178" s="4">
        <v>680</v>
      </c>
      <c r="E178" s="10" t="str">
        <f t="shared" ref="E178" si="1205">IF(B178="","",(IF($B178&lt;&gt;0,"Exempt - Vacation Hours")))</f>
        <v>Exempt - Vacation Hours</v>
      </c>
      <c r="F178" s="40">
        <f t="shared" ca="1" si="939"/>
        <v>2019</v>
      </c>
      <c r="G178" s="40" t="str">
        <f t="shared" si="940"/>
        <v>004140</v>
      </c>
      <c r="H178" s="43">
        <f>IF(G178="","",($C178*'VACSICK EST'!C$50))</f>
        <v>28.776602354412777</v>
      </c>
      <c r="I178" s="43">
        <f>IF(H178="","",($C178*'VACSICK EST'!D$50))</f>
        <v>30.665234762357379</v>
      </c>
      <c r="J178" s="43">
        <f>IF(I178="","",($C178*'VACSICK EST'!E$50))</f>
        <v>32.55386717030197</v>
      </c>
      <c r="K178" s="43">
        <f>IF(J178="","",($C178*'VACSICK EST'!F$50))</f>
        <v>47.328288750910367</v>
      </c>
      <c r="L178" s="43">
        <f>IF(K178="","",($C178*'VACSICK EST'!G$50))</f>
        <v>59.121189303510228</v>
      </c>
      <c r="M178" s="43">
        <f>IF(L178="","",($C178*'VACSICK EST'!H$50))</f>
        <v>66.788757082371532</v>
      </c>
      <c r="N178" s="43">
        <f>IF(M178="","",($C178*'VACSICK EST'!I$50))</f>
        <v>77.29682800278151</v>
      </c>
      <c r="O178" s="43">
        <f>IF(N178="","",($C178*'VACSICK EST'!J$50))</f>
        <v>52.328827772360128</v>
      </c>
      <c r="P178" s="43">
        <f>IF(O178="","",($C178*'VACSICK EST'!K$50))</f>
        <v>46.592981200083933</v>
      </c>
      <c r="Q178" s="43">
        <f>IF(P178="","",($C178*'VACSICK EST'!L$50))</f>
        <v>61.498347960976496</v>
      </c>
      <c r="R178" s="43">
        <f>IF(Q178="","",($C178*'VACSICK EST'!M$50))</f>
        <v>58.961145194274032</v>
      </c>
      <c r="S178" s="43">
        <f>IF(R178="","",($C178*'VACSICK EST'!N$50))</f>
        <v>118.08793044565964</v>
      </c>
    </row>
    <row r="179" spans="1:19" x14ac:dyDescent="0.25">
      <c r="A179" s="2" t="s">
        <v>63</v>
      </c>
      <c r="B179" s="9" t="s">
        <v>95</v>
      </c>
      <c r="C179" s="4">
        <v>160</v>
      </c>
      <c r="E179" s="10" t="str">
        <f t="shared" ref="E179" si="1206">IF(B179="","",(IF($B179&lt;&gt;0,"Exempt - Sick Time Hours")))</f>
        <v>Exempt - Sick Time Hours</v>
      </c>
      <c r="F179" s="40">
        <f t="shared" ca="1" si="939"/>
        <v>2019</v>
      </c>
      <c r="G179" s="40" t="str">
        <f t="shared" si="940"/>
        <v>004140</v>
      </c>
      <c r="H179" s="43">
        <f>IF(G179="","",($C179*'VACSICK EST'!C$30))</f>
        <v>20.08251915948993</v>
      </c>
      <c r="I179" s="43">
        <f>IF(H179="","",($C179*'VACSICK EST'!D$30))</f>
        <v>17.301851438158501</v>
      </c>
      <c r="J179" s="43">
        <f>IF(I179="","",($C179*'VACSICK EST'!E$30))</f>
        <v>15.946531231906194</v>
      </c>
      <c r="K179" s="43">
        <f>IF(J179="","",($C179*'VACSICK EST'!F$30))</f>
        <v>14.1250917512754</v>
      </c>
      <c r="L179" s="43">
        <f>IF(K179="","",($C179*'VACSICK EST'!G$30))</f>
        <v>11.712796852418359</v>
      </c>
      <c r="M179" s="43">
        <f>IF(L179="","",($C179*'VACSICK EST'!H$30))</f>
        <v>10.871739695362969</v>
      </c>
      <c r="N179" s="43">
        <f>IF(M179="","",($C179*'VACSICK EST'!I$30))</f>
        <v>11.658088017397411</v>
      </c>
      <c r="O179" s="43">
        <f>IF(N179="","",($C179*'VACSICK EST'!J$30))</f>
        <v>12.52978212206453</v>
      </c>
      <c r="P179" s="43">
        <f>IF(O179="","",($C179*'VACSICK EST'!K$30))</f>
        <v>11.560341565493315</v>
      </c>
      <c r="Q179" s="43">
        <f>IF(P179="","",($C179*'VACSICK EST'!L$30))</f>
        <v>11.423934203507748</v>
      </c>
      <c r="R179" s="43">
        <f>IF(Q179="","",($C179*'VACSICK EST'!M$30))</f>
        <v>10.649257099611111</v>
      </c>
      <c r="S179" s="43">
        <f>IF(R179="","",($C179*'VACSICK EST'!N$30))</f>
        <v>12.138066863314535</v>
      </c>
    </row>
    <row r="180" spans="1:19" x14ac:dyDescent="0.25">
      <c r="A180" s="2" t="s">
        <v>64</v>
      </c>
      <c r="B180" s="9" t="s">
        <v>93</v>
      </c>
      <c r="C180" s="4">
        <v>4</v>
      </c>
      <c r="E180" s="11" t="str">
        <f t="shared" ref="E180" si="1207">IF(B180="","",(IF($B180&lt;&gt;0,"Exempt - Headcount")))</f>
        <v>Exempt - Headcount</v>
      </c>
      <c r="F180" s="40">
        <f t="shared" ca="1" si="939"/>
        <v>2019</v>
      </c>
      <c r="G180" s="40" t="str">
        <f t="shared" si="940"/>
        <v>004190</v>
      </c>
      <c r="H180" s="41">
        <f t="shared" ref="H180" si="1208">IF(G180="","",(IF($C180=0,0,$C180)))</f>
        <v>4</v>
      </c>
      <c r="I180" s="41">
        <f t="shared" ref="I180" si="1209">IF(H180="","",(IF($C180=0,0,$C180)))</f>
        <v>4</v>
      </c>
      <c r="J180" s="41">
        <f t="shared" ref="J180" si="1210">IF(I180="","",(IF($C180=0,0,$C180)))</f>
        <v>4</v>
      </c>
      <c r="K180" s="41">
        <f t="shared" ref="K180" si="1211">IF(J180="","",(IF($C180=0,0,$C180)))</f>
        <v>4</v>
      </c>
      <c r="L180" s="41">
        <f t="shared" ref="L180" si="1212">IF(K180="","",(IF($C180=0,0,$C180)))</f>
        <v>4</v>
      </c>
      <c r="M180" s="41">
        <f t="shared" ref="M180" si="1213">IF(L180="","",(IF($C180=0,0,$C180)))</f>
        <v>4</v>
      </c>
      <c r="N180" s="41">
        <f t="shared" ref="N180" si="1214">IF(M180="","",(IF($C180=0,0,$C180)))</f>
        <v>4</v>
      </c>
      <c r="O180" s="41">
        <f t="shared" ref="O180" si="1215">IF(N180="","",(IF($C180=0,0,$C180)))</f>
        <v>4</v>
      </c>
      <c r="P180" s="41">
        <f t="shared" ref="P180" si="1216">IF(O180="","",(IF($C180=0,0,$C180)))</f>
        <v>4</v>
      </c>
      <c r="Q180" s="41">
        <f t="shared" ref="Q180" si="1217">IF(P180="","",(IF($C180=0,0,$C180)))</f>
        <v>4</v>
      </c>
      <c r="R180" s="41">
        <f t="shared" ref="R180" si="1218">IF(Q180="","",(IF($C180=0,0,$C180)))</f>
        <v>4</v>
      </c>
      <c r="S180" s="41">
        <f t="shared" ref="S180" si="1219">IF(R180="","",(IF($C180=0,0,$C180)))</f>
        <v>4</v>
      </c>
    </row>
    <row r="181" spans="1:19" x14ac:dyDescent="0.25">
      <c r="A181" s="2" t="s">
        <v>64</v>
      </c>
      <c r="B181" s="6" t="s">
        <v>92</v>
      </c>
      <c r="C181" s="4">
        <v>49.621274250000006</v>
      </c>
      <c r="E181" s="10" t="str">
        <f t="shared" ref="E181" si="1220">IF(B181="","",(IF($B181&lt;&gt;0,"Exempt - Avg Hourly Rate")))</f>
        <v>Exempt - Avg Hourly Rate</v>
      </c>
      <c r="F181" s="40">
        <f t="shared" ca="1" si="939"/>
        <v>2019</v>
      </c>
      <c r="G181" s="40" t="str">
        <f t="shared" si="940"/>
        <v>004190</v>
      </c>
      <c r="H181" s="42">
        <f t="shared" ref="H181" si="1221">IF(G181="","",(IF(C181=0,0,C181)*$G$4*$H$4*$I$4*$J$4))</f>
        <v>54.222506147379768</v>
      </c>
      <c r="I181" s="42">
        <f t="shared" ref="I181" si="1222">IF(H181="","",(+H181))</f>
        <v>54.222506147379768</v>
      </c>
      <c r="J181" s="42">
        <f t="shared" ref="J181" si="1223">IF(I181="","",(+I181*$J$6))</f>
        <v>55.849181331801162</v>
      </c>
      <c r="K181" s="42">
        <f t="shared" ref="K181" si="1224">IF(J181="","",+J181)</f>
        <v>55.849181331801162</v>
      </c>
      <c r="L181" s="42">
        <f t="shared" ref="L181" si="1225">IF(K181="","",+K181)</f>
        <v>55.849181331801162</v>
      </c>
      <c r="M181" s="42">
        <f t="shared" ref="M181" si="1226">IF(L181="","",+L181)</f>
        <v>55.849181331801162</v>
      </c>
      <c r="N181" s="42">
        <f t="shared" ref="N181" si="1227">IF(M181="","",+M181)</f>
        <v>55.849181331801162</v>
      </c>
      <c r="O181" s="42">
        <f t="shared" ref="O181" si="1228">IF(N181="","",+N181)</f>
        <v>55.849181331801162</v>
      </c>
      <c r="P181" s="42">
        <f t="shared" ref="P181" si="1229">IF(O181="","",+O181)</f>
        <v>55.849181331801162</v>
      </c>
      <c r="Q181" s="42">
        <f t="shared" ref="Q181" si="1230">IF(P181="","",+P181)</f>
        <v>55.849181331801162</v>
      </c>
      <c r="R181" s="42">
        <f t="shared" ref="R181" si="1231">IF(Q181="","",+Q181)</f>
        <v>55.849181331801162</v>
      </c>
      <c r="S181" s="42">
        <f t="shared" ref="S181" si="1232">IF(R181="","",+R181)</f>
        <v>55.849181331801162</v>
      </c>
    </row>
    <row r="182" spans="1:19" x14ac:dyDescent="0.25">
      <c r="A182" s="2" t="s">
        <v>64</v>
      </c>
      <c r="B182" s="9" t="s">
        <v>141</v>
      </c>
      <c r="C182" s="4">
        <v>680</v>
      </c>
      <c r="E182" s="10" t="str">
        <f t="shared" ref="E182" si="1233">IF(B182="","",(IF($B182&lt;&gt;0,"Exempt - Vacation Hours")))</f>
        <v>Exempt - Vacation Hours</v>
      </c>
      <c r="F182" s="40">
        <f t="shared" ca="1" si="939"/>
        <v>2019</v>
      </c>
      <c r="G182" s="40" t="str">
        <f t="shared" si="940"/>
        <v>004190</v>
      </c>
      <c r="H182" s="43">
        <f>IF(G182="","",($C182*'VACSICK EST'!C$50))</f>
        <v>28.776602354412777</v>
      </c>
      <c r="I182" s="43">
        <f>IF(H182="","",($C182*'VACSICK EST'!D$50))</f>
        <v>30.665234762357379</v>
      </c>
      <c r="J182" s="43">
        <f>IF(I182="","",($C182*'VACSICK EST'!E$50))</f>
        <v>32.55386717030197</v>
      </c>
      <c r="K182" s="43">
        <f>IF(J182="","",($C182*'VACSICK EST'!F$50))</f>
        <v>47.328288750910367</v>
      </c>
      <c r="L182" s="43">
        <f>IF(K182="","",($C182*'VACSICK EST'!G$50))</f>
        <v>59.121189303510228</v>
      </c>
      <c r="M182" s="43">
        <f>IF(L182="","",($C182*'VACSICK EST'!H$50))</f>
        <v>66.788757082371532</v>
      </c>
      <c r="N182" s="43">
        <f>IF(M182="","",($C182*'VACSICK EST'!I$50))</f>
        <v>77.29682800278151</v>
      </c>
      <c r="O182" s="43">
        <f>IF(N182="","",($C182*'VACSICK EST'!J$50))</f>
        <v>52.328827772360128</v>
      </c>
      <c r="P182" s="43">
        <f>IF(O182="","",($C182*'VACSICK EST'!K$50))</f>
        <v>46.592981200083933</v>
      </c>
      <c r="Q182" s="43">
        <f>IF(P182="","",($C182*'VACSICK EST'!L$50))</f>
        <v>61.498347960976496</v>
      </c>
      <c r="R182" s="43">
        <f>IF(Q182="","",($C182*'VACSICK EST'!M$50))</f>
        <v>58.961145194274032</v>
      </c>
      <c r="S182" s="43">
        <f>IF(R182="","",($C182*'VACSICK EST'!N$50))</f>
        <v>118.08793044565964</v>
      </c>
    </row>
    <row r="183" spans="1:19" x14ac:dyDescent="0.25">
      <c r="A183" s="2" t="s">
        <v>64</v>
      </c>
      <c r="B183" s="9" t="s">
        <v>95</v>
      </c>
      <c r="C183" s="4">
        <v>160</v>
      </c>
      <c r="E183" s="10" t="str">
        <f t="shared" ref="E183" si="1234">IF(B183="","",(IF($B183&lt;&gt;0,"Exempt - Sick Time Hours")))</f>
        <v>Exempt - Sick Time Hours</v>
      </c>
      <c r="F183" s="40">
        <f t="shared" ca="1" si="939"/>
        <v>2019</v>
      </c>
      <c r="G183" s="40" t="str">
        <f t="shared" si="940"/>
        <v>004190</v>
      </c>
      <c r="H183" s="43">
        <f>IF(G183="","",($C183*'VACSICK EST'!C$30))</f>
        <v>20.08251915948993</v>
      </c>
      <c r="I183" s="43">
        <f>IF(H183="","",($C183*'VACSICK EST'!D$30))</f>
        <v>17.301851438158501</v>
      </c>
      <c r="J183" s="43">
        <f>IF(I183="","",($C183*'VACSICK EST'!E$30))</f>
        <v>15.946531231906194</v>
      </c>
      <c r="K183" s="43">
        <f>IF(J183="","",($C183*'VACSICK EST'!F$30))</f>
        <v>14.1250917512754</v>
      </c>
      <c r="L183" s="43">
        <f>IF(K183="","",($C183*'VACSICK EST'!G$30))</f>
        <v>11.712796852418359</v>
      </c>
      <c r="M183" s="43">
        <f>IF(L183="","",($C183*'VACSICK EST'!H$30))</f>
        <v>10.871739695362969</v>
      </c>
      <c r="N183" s="43">
        <f>IF(M183="","",($C183*'VACSICK EST'!I$30))</f>
        <v>11.658088017397411</v>
      </c>
      <c r="O183" s="43">
        <f>IF(N183="","",($C183*'VACSICK EST'!J$30))</f>
        <v>12.52978212206453</v>
      </c>
      <c r="P183" s="43">
        <f>IF(O183="","",($C183*'VACSICK EST'!K$30))</f>
        <v>11.560341565493315</v>
      </c>
      <c r="Q183" s="43">
        <f>IF(P183="","",($C183*'VACSICK EST'!L$30))</f>
        <v>11.423934203507748</v>
      </c>
      <c r="R183" s="43">
        <f>IF(Q183="","",($C183*'VACSICK EST'!M$30))</f>
        <v>10.649257099611111</v>
      </c>
      <c r="S183" s="43">
        <f>IF(R183="","",($C183*'VACSICK EST'!N$30))</f>
        <v>12.138066863314535</v>
      </c>
    </row>
    <row r="184" spans="1:19" x14ac:dyDescent="0.25">
      <c r="A184" s="2" t="s">
        <v>65</v>
      </c>
      <c r="B184" s="9" t="s">
        <v>93</v>
      </c>
      <c r="C184" s="4">
        <v>1</v>
      </c>
      <c r="E184" s="11" t="str">
        <f t="shared" ref="E184" si="1235">IF(B184="","",(IF($B184&lt;&gt;0,"Exempt - Headcount")))</f>
        <v>Exempt - Headcount</v>
      </c>
      <c r="F184" s="40">
        <f t="shared" ca="1" si="939"/>
        <v>2019</v>
      </c>
      <c r="G184" s="40" t="str">
        <f t="shared" si="940"/>
        <v>004210</v>
      </c>
      <c r="H184" s="41">
        <f t="shared" ref="H184" si="1236">IF(G184="","",(IF($C184=0,0,$C184)))</f>
        <v>1</v>
      </c>
      <c r="I184" s="41">
        <f t="shared" ref="I184" si="1237">IF(H184="","",(IF($C184=0,0,$C184)))</f>
        <v>1</v>
      </c>
      <c r="J184" s="41">
        <f t="shared" ref="J184" si="1238">IF(I184="","",(IF($C184=0,0,$C184)))</f>
        <v>1</v>
      </c>
      <c r="K184" s="41">
        <f t="shared" ref="K184" si="1239">IF(J184="","",(IF($C184=0,0,$C184)))</f>
        <v>1</v>
      </c>
      <c r="L184" s="41">
        <f t="shared" ref="L184" si="1240">IF(K184="","",(IF($C184=0,0,$C184)))</f>
        <v>1</v>
      </c>
      <c r="M184" s="41">
        <f t="shared" ref="M184" si="1241">IF(L184="","",(IF($C184=0,0,$C184)))</f>
        <v>1</v>
      </c>
      <c r="N184" s="41">
        <f t="shared" ref="N184" si="1242">IF(M184="","",(IF($C184=0,0,$C184)))</f>
        <v>1</v>
      </c>
      <c r="O184" s="41">
        <f t="shared" ref="O184" si="1243">IF(N184="","",(IF($C184=0,0,$C184)))</f>
        <v>1</v>
      </c>
      <c r="P184" s="41">
        <f t="shared" ref="P184" si="1244">IF(O184="","",(IF($C184=0,0,$C184)))</f>
        <v>1</v>
      </c>
      <c r="Q184" s="41">
        <f t="shared" ref="Q184" si="1245">IF(P184="","",(IF($C184=0,0,$C184)))</f>
        <v>1</v>
      </c>
      <c r="R184" s="41">
        <f t="shared" ref="R184" si="1246">IF(Q184="","",(IF($C184=0,0,$C184)))</f>
        <v>1</v>
      </c>
      <c r="S184" s="41">
        <f t="shared" ref="S184" si="1247">IF(R184="","",(IF($C184=0,0,$C184)))</f>
        <v>1</v>
      </c>
    </row>
    <row r="185" spans="1:19" x14ac:dyDescent="0.25">
      <c r="A185" s="2" t="s">
        <v>65</v>
      </c>
      <c r="B185" s="6" t="s">
        <v>92</v>
      </c>
      <c r="C185" s="4">
        <v>44.927404000000003</v>
      </c>
      <c r="E185" s="10" t="str">
        <f t="shared" ref="E185" si="1248">IF(B185="","",(IF($B185&lt;&gt;0,"Exempt - Avg Hourly Rate")))</f>
        <v>Exempt - Avg Hourly Rate</v>
      </c>
      <c r="F185" s="40">
        <f t="shared" ca="1" si="939"/>
        <v>2019</v>
      </c>
      <c r="G185" s="40" t="str">
        <f t="shared" si="940"/>
        <v>004210</v>
      </c>
      <c r="H185" s="42">
        <f t="shared" ref="H185" si="1249">IF(G185="","",(IF(C185=0,0,C185)*$G$4*$H$4*$I$4*$J$4))</f>
        <v>49.09338739070801</v>
      </c>
      <c r="I185" s="42">
        <f t="shared" ref="I185" si="1250">IF(H185="","",(+H185))</f>
        <v>49.09338739070801</v>
      </c>
      <c r="J185" s="42">
        <f t="shared" ref="J185" si="1251">IF(I185="","",(+I185*$J$6))</f>
        <v>50.566189012429248</v>
      </c>
      <c r="K185" s="42">
        <f t="shared" ref="K185" si="1252">IF(J185="","",+J185)</f>
        <v>50.566189012429248</v>
      </c>
      <c r="L185" s="42">
        <f t="shared" ref="L185" si="1253">IF(K185="","",+K185)</f>
        <v>50.566189012429248</v>
      </c>
      <c r="M185" s="42">
        <f t="shared" ref="M185" si="1254">IF(L185="","",+L185)</f>
        <v>50.566189012429248</v>
      </c>
      <c r="N185" s="42">
        <f t="shared" ref="N185" si="1255">IF(M185="","",+M185)</f>
        <v>50.566189012429248</v>
      </c>
      <c r="O185" s="42">
        <f t="shared" ref="O185" si="1256">IF(N185="","",+N185)</f>
        <v>50.566189012429248</v>
      </c>
      <c r="P185" s="42">
        <f t="shared" ref="P185" si="1257">IF(O185="","",+O185)</f>
        <v>50.566189012429248</v>
      </c>
      <c r="Q185" s="42">
        <f t="shared" ref="Q185" si="1258">IF(P185="","",+P185)</f>
        <v>50.566189012429248</v>
      </c>
      <c r="R185" s="42">
        <f t="shared" ref="R185" si="1259">IF(Q185="","",+Q185)</f>
        <v>50.566189012429248</v>
      </c>
      <c r="S185" s="42">
        <f t="shared" ref="S185" si="1260">IF(R185="","",+R185)</f>
        <v>50.566189012429248</v>
      </c>
    </row>
    <row r="186" spans="1:19" x14ac:dyDescent="0.25">
      <c r="A186" s="2" t="s">
        <v>65</v>
      </c>
      <c r="B186" s="9" t="s">
        <v>141</v>
      </c>
      <c r="C186" s="4">
        <v>200</v>
      </c>
      <c r="E186" s="10" t="str">
        <f t="shared" ref="E186" si="1261">IF(B186="","",(IF($B186&lt;&gt;0,"Exempt - Vacation Hours")))</f>
        <v>Exempt - Vacation Hours</v>
      </c>
      <c r="F186" s="40">
        <f t="shared" ca="1" si="939"/>
        <v>2019</v>
      </c>
      <c r="G186" s="40" t="str">
        <f t="shared" si="940"/>
        <v>004210</v>
      </c>
      <c r="H186" s="43">
        <f>IF(G186="","",($C186*'VACSICK EST'!C$50))</f>
        <v>8.4637065748272864</v>
      </c>
      <c r="I186" s="43">
        <f>IF(H186="","",($C186*'VACSICK EST'!D$50))</f>
        <v>9.019186694810994</v>
      </c>
      <c r="J186" s="43">
        <f>IF(I186="","",($C186*'VACSICK EST'!E$50))</f>
        <v>9.5746668147946981</v>
      </c>
      <c r="K186" s="43">
        <f>IF(J186="","",($C186*'VACSICK EST'!F$50))</f>
        <v>13.920084926738344</v>
      </c>
      <c r="L186" s="43">
        <f>IF(K186="","",($C186*'VACSICK EST'!G$50))</f>
        <v>17.388585089267714</v>
      </c>
      <c r="M186" s="43">
        <f>IF(L186="","",($C186*'VACSICK EST'!H$50))</f>
        <v>19.643752083050451</v>
      </c>
      <c r="N186" s="43">
        <f>IF(M186="","",($C186*'VACSICK EST'!I$50))</f>
        <v>22.73436117728868</v>
      </c>
      <c r="O186" s="43">
        <f>IF(N186="","",($C186*'VACSICK EST'!J$50))</f>
        <v>15.390831697752979</v>
      </c>
      <c r="P186" s="43">
        <f>IF(O186="","",($C186*'VACSICK EST'!K$50))</f>
        <v>13.703818000024686</v>
      </c>
      <c r="Q186" s="43">
        <f>IF(P186="","",($C186*'VACSICK EST'!L$50))</f>
        <v>18.087749400287205</v>
      </c>
      <c r="R186" s="43">
        <f>IF(Q186="","",($C186*'VACSICK EST'!M$50))</f>
        <v>17.34151329243354</v>
      </c>
      <c r="S186" s="43">
        <f>IF(R186="","",($C186*'VACSICK EST'!N$50))</f>
        <v>34.731744248723423</v>
      </c>
    </row>
    <row r="187" spans="1:19" x14ac:dyDescent="0.25">
      <c r="A187" s="2" t="s">
        <v>65</v>
      </c>
      <c r="B187" s="9" t="s">
        <v>95</v>
      </c>
      <c r="C187" s="4">
        <v>40</v>
      </c>
      <c r="E187" s="10" t="str">
        <f t="shared" ref="E187" si="1262">IF(B187="","",(IF($B187&lt;&gt;0,"Exempt - Sick Time Hours")))</f>
        <v>Exempt - Sick Time Hours</v>
      </c>
      <c r="F187" s="40">
        <f t="shared" ca="1" si="939"/>
        <v>2019</v>
      </c>
      <c r="G187" s="40" t="str">
        <f t="shared" si="940"/>
        <v>004210</v>
      </c>
      <c r="H187" s="43">
        <f>IF(G187="","",($C187*'VACSICK EST'!C$30))</f>
        <v>5.0206297898724825</v>
      </c>
      <c r="I187" s="43">
        <f>IF(H187="","",($C187*'VACSICK EST'!D$30))</f>
        <v>4.3254628595396252</v>
      </c>
      <c r="J187" s="43">
        <f>IF(I187="","",($C187*'VACSICK EST'!E$30))</f>
        <v>3.9866328079765485</v>
      </c>
      <c r="K187" s="43">
        <f>IF(J187="","",($C187*'VACSICK EST'!F$30))</f>
        <v>3.5312729378188501</v>
      </c>
      <c r="L187" s="43">
        <f>IF(K187="","",($C187*'VACSICK EST'!G$30))</f>
        <v>2.9281992131045897</v>
      </c>
      <c r="M187" s="43">
        <f>IF(L187="","",($C187*'VACSICK EST'!H$30))</f>
        <v>2.7179349238407422</v>
      </c>
      <c r="N187" s="43">
        <f>IF(M187="","",($C187*'VACSICK EST'!I$30))</f>
        <v>2.9145220043493527</v>
      </c>
      <c r="O187" s="43">
        <f>IF(N187="","",($C187*'VACSICK EST'!J$30))</f>
        <v>3.1324455305161325</v>
      </c>
      <c r="P187" s="43">
        <f>IF(O187="","",($C187*'VACSICK EST'!K$30))</f>
        <v>2.8900853913733289</v>
      </c>
      <c r="Q187" s="43">
        <f>IF(P187="","",($C187*'VACSICK EST'!L$30))</f>
        <v>2.8559835508769371</v>
      </c>
      <c r="R187" s="43">
        <f>IF(Q187="","",($C187*'VACSICK EST'!M$30))</f>
        <v>2.6623142749027777</v>
      </c>
      <c r="S187" s="43">
        <f>IF(R187="","",($C187*'VACSICK EST'!N$30))</f>
        <v>3.0345167158286337</v>
      </c>
    </row>
    <row r="188" spans="1:19" x14ac:dyDescent="0.25">
      <c r="A188" s="2" t="s">
        <v>67</v>
      </c>
      <c r="B188" s="9" t="s">
        <v>93</v>
      </c>
      <c r="C188" s="4">
        <v>1</v>
      </c>
      <c r="E188" s="11" t="str">
        <f t="shared" ref="E188" si="1263">IF(B188="","",(IF($B188&lt;&gt;0,"Exempt - Headcount")))</f>
        <v>Exempt - Headcount</v>
      </c>
      <c r="F188" s="40">
        <f t="shared" ca="1" si="939"/>
        <v>2019</v>
      </c>
      <c r="G188" s="40" t="str">
        <f t="shared" si="940"/>
        <v>004270</v>
      </c>
      <c r="H188" s="41">
        <f t="shared" ref="H188" si="1264">IF(G188="","",(IF($C188=0,0,$C188)))</f>
        <v>1</v>
      </c>
      <c r="I188" s="41">
        <f t="shared" ref="I188" si="1265">IF(H188="","",(IF($C188=0,0,$C188)))</f>
        <v>1</v>
      </c>
      <c r="J188" s="41">
        <f t="shared" ref="J188" si="1266">IF(I188="","",(IF($C188=0,0,$C188)))</f>
        <v>1</v>
      </c>
      <c r="K188" s="41">
        <f t="shared" ref="K188" si="1267">IF(J188="","",(IF($C188=0,0,$C188)))</f>
        <v>1</v>
      </c>
      <c r="L188" s="41">
        <f t="shared" ref="L188" si="1268">IF(K188="","",(IF($C188=0,0,$C188)))</f>
        <v>1</v>
      </c>
      <c r="M188" s="41">
        <f t="shared" ref="M188" si="1269">IF(L188="","",(IF($C188=0,0,$C188)))</f>
        <v>1</v>
      </c>
      <c r="N188" s="41">
        <f t="shared" ref="N188" si="1270">IF(M188="","",(IF($C188=0,0,$C188)))</f>
        <v>1</v>
      </c>
      <c r="O188" s="41">
        <f t="shared" ref="O188" si="1271">IF(N188="","",(IF($C188=0,0,$C188)))</f>
        <v>1</v>
      </c>
      <c r="P188" s="41">
        <f t="shared" ref="P188" si="1272">IF(O188="","",(IF($C188=0,0,$C188)))</f>
        <v>1</v>
      </c>
      <c r="Q188" s="41">
        <f t="shared" ref="Q188" si="1273">IF(P188="","",(IF($C188=0,0,$C188)))</f>
        <v>1</v>
      </c>
      <c r="R188" s="41">
        <f t="shared" ref="R188" si="1274">IF(Q188="","",(IF($C188=0,0,$C188)))</f>
        <v>1</v>
      </c>
      <c r="S188" s="41">
        <f t="shared" ref="S188" si="1275">IF(R188="","",(IF($C188=0,0,$C188)))</f>
        <v>1</v>
      </c>
    </row>
    <row r="189" spans="1:19" x14ac:dyDescent="0.25">
      <c r="A189" s="2" t="s">
        <v>67</v>
      </c>
      <c r="B189" s="6" t="s">
        <v>92</v>
      </c>
      <c r="C189" s="4">
        <v>45.144230999999998</v>
      </c>
      <c r="E189" s="10" t="str">
        <f t="shared" ref="E189" si="1276">IF(B189="","",(IF($B189&lt;&gt;0,"Exempt - Avg Hourly Rate")))</f>
        <v>Exempt - Avg Hourly Rate</v>
      </c>
      <c r="F189" s="40">
        <f t="shared" ca="1" si="939"/>
        <v>2019</v>
      </c>
      <c r="G189" s="40" t="str">
        <f t="shared" si="940"/>
        <v>004270</v>
      </c>
      <c r="H189" s="42">
        <f t="shared" ref="H189" si="1277">IF(G189="","",(IF(C189=0,0,C189)*$G$4*$H$4*$I$4*$J$4))</f>
        <v>49.330320107936998</v>
      </c>
      <c r="I189" s="42">
        <f t="shared" ref="I189" si="1278">IF(H189="","",(+H189))</f>
        <v>49.330320107936998</v>
      </c>
      <c r="J189" s="42">
        <f t="shared" ref="J189" si="1279">IF(I189="","",(+I189*$J$6))</f>
        <v>50.810229711175111</v>
      </c>
      <c r="K189" s="42">
        <f t="shared" ref="K189" si="1280">IF(J189="","",+J189)</f>
        <v>50.810229711175111</v>
      </c>
      <c r="L189" s="42">
        <f t="shared" ref="L189" si="1281">IF(K189="","",+K189)</f>
        <v>50.810229711175111</v>
      </c>
      <c r="M189" s="42">
        <f t="shared" ref="M189" si="1282">IF(L189="","",+L189)</f>
        <v>50.810229711175111</v>
      </c>
      <c r="N189" s="42">
        <f t="shared" ref="N189" si="1283">IF(M189="","",+M189)</f>
        <v>50.810229711175111</v>
      </c>
      <c r="O189" s="42">
        <f t="shared" ref="O189" si="1284">IF(N189="","",+N189)</f>
        <v>50.810229711175111</v>
      </c>
      <c r="P189" s="42">
        <f t="shared" ref="P189" si="1285">IF(O189="","",+O189)</f>
        <v>50.810229711175111</v>
      </c>
      <c r="Q189" s="42">
        <f t="shared" ref="Q189" si="1286">IF(P189="","",+P189)</f>
        <v>50.810229711175111</v>
      </c>
      <c r="R189" s="42">
        <f t="shared" ref="R189" si="1287">IF(Q189="","",+Q189)</f>
        <v>50.810229711175111</v>
      </c>
      <c r="S189" s="42">
        <f t="shared" ref="S189" si="1288">IF(R189="","",+R189)</f>
        <v>50.810229711175111</v>
      </c>
    </row>
    <row r="190" spans="1:19" x14ac:dyDescent="0.25">
      <c r="A190" s="2" t="s">
        <v>67</v>
      </c>
      <c r="B190" s="9" t="s">
        <v>141</v>
      </c>
      <c r="C190" s="4">
        <v>200</v>
      </c>
      <c r="E190" s="10" t="str">
        <f t="shared" ref="E190" si="1289">IF(B190="","",(IF($B190&lt;&gt;0,"Exempt - Vacation Hours")))</f>
        <v>Exempt - Vacation Hours</v>
      </c>
      <c r="F190" s="40">
        <f t="shared" ca="1" si="939"/>
        <v>2019</v>
      </c>
      <c r="G190" s="40" t="str">
        <f t="shared" si="940"/>
        <v>004270</v>
      </c>
      <c r="H190" s="43">
        <f>IF(G190="","",($C190*'VACSICK EST'!C$50))</f>
        <v>8.4637065748272864</v>
      </c>
      <c r="I190" s="43">
        <f>IF(H190="","",($C190*'VACSICK EST'!D$50))</f>
        <v>9.019186694810994</v>
      </c>
      <c r="J190" s="43">
        <f>IF(I190="","",($C190*'VACSICK EST'!E$50))</f>
        <v>9.5746668147946981</v>
      </c>
      <c r="K190" s="43">
        <f>IF(J190="","",($C190*'VACSICK EST'!F$50))</f>
        <v>13.920084926738344</v>
      </c>
      <c r="L190" s="43">
        <f>IF(K190="","",($C190*'VACSICK EST'!G$50))</f>
        <v>17.388585089267714</v>
      </c>
      <c r="M190" s="43">
        <f>IF(L190="","",($C190*'VACSICK EST'!H$50))</f>
        <v>19.643752083050451</v>
      </c>
      <c r="N190" s="43">
        <f>IF(M190="","",($C190*'VACSICK EST'!I$50))</f>
        <v>22.73436117728868</v>
      </c>
      <c r="O190" s="43">
        <f>IF(N190="","",($C190*'VACSICK EST'!J$50))</f>
        <v>15.390831697752979</v>
      </c>
      <c r="P190" s="43">
        <f>IF(O190="","",($C190*'VACSICK EST'!K$50))</f>
        <v>13.703818000024686</v>
      </c>
      <c r="Q190" s="43">
        <f>IF(P190="","",($C190*'VACSICK EST'!L$50))</f>
        <v>18.087749400287205</v>
      </c>
      <c r="R190" s="43">
        <f>IF(Q190="","",($C190*'VACSICK EST'!M$50))</f>
        <v>17.34151329243354</v>
      </c>
      <c r="S190" s="43">
        <f>IF(R190="","",($C190*'VACSICK EST'!N$50))</f>
        <v>34.731744248723423</v>
      </c>
    </row>
    <row r="191" spans="1:19" x14ac:dyDescent="0.25">
      <c r="A191" s="2" t="s">
        <v>67</v>
      </c>
      <c r="B191" s="9" t="s">
        <v>95</v>
      </c>
      <c r="C191" s="4">
        <v>40</v>
      </c>
      <c r="E191" s="10" t="str">
        <f t="shared" ref="E191" si="1290">IF(B191="","",(IF($B191&lt;&gt;0,"Exempt - Sick Time Hours")))</f>
        <v>Exempt - Sick Time Hours</v>
      </c>
      <c r="F191" s="40">
        <f t="shared" ca="1" si="939"/>
        <v>2019</v>
      </c>
      <c r="G191" s="40" t="str">
        <f t="shared" si="940"/>
        <v>004270</v>
      </c>
      <c r="H191" s="43">
        <f>IF(G191="","",($C191*'VACSICK EST'!C$30))</f>
        <v>5.0206297898724825</v>
      </c>
      <c r="I191" s="43">
        <f>IF(H191="","",($C191*'VACSICK EST'!D$30))</f>
        <v>4.3254628595396252</v>
      </c>
      <c r="J191" s="43">
        <f>IF(I191="","",($C191*'VACSICK EST'!E$30))</f>
        <v>3.9866328079765485</v>
      </c>
      <c r="K191" s="43">
        <f>IF(J191="","",($C191*'VACSICK EST'!F$30))</f>
        <v>3.5312729378188501</v>
      </c>
      <c r="L191" s="43">
        <f>IF(K191="","",($C191*'VACSICK EST'!G$30))</f>
        <v>2.9281992131045897</v>
      </c>
      <c r="M191" s="43">
        <f>IF(L191="","",($C191*'VACSICK EST'!H$30))</f>
        <v>2.7179349238407422</v>
      </c>
      <c r="N191" s="43">
        <f>IF(M191="","",($C191*'VACSICK EST'!I$30))</f>
        <v>2.9145220043493527</v>
      </c>
      <c r="O191" s="43">
        <f>IF(N191="","",($C191*'VACSICK EST'!J$30))</f>
        <v>3.1324455305161325</v>
      </c>
      <c r="P191" s="43">
        <f>IF(O191="","",($C191*'VACSICK EST'!K$30))</f>
        <v>2.8900853913733289</v>
      </c>
      <c r="Q191" s="43">
        <f>IF(P191="","",($C191*'VACSICK EST'!L$30))</f>
        <v>2.8559835508769371</v>
      </c>
      <c r="R191" s="43">
        <f>IF(Q191="","",($C191*'VACSICK EST'!M$30))</f>
        <v>2.6623142749027777</v>
      </c>
      <c r="S191" s="43">
        <f>IF(R191="","",($C191*'VACSICK EST'!N$30))</f>
        <v>3.0345167158286337</v>
      </c>
    </row>
    <row r="192" spans="1:19" x14ac:dyDescent="0.25">
      <c r="A192" s="2" t="s">
        <v>68</v>
      </c>
      <c r="B192" s="9" t="s">
        <v>93</v>
      </c>
      <c r="C192" s="4">
        <v>1</v>
      </c>
      <c r="E192" s="11" t="str">
        <f t="shared" ref="E192" si="1291">IF(B192="","",(IF($B192&lt;&gt;0,"Exempt - Headcount")))</f>
        <v>Exempt - Headcount</v>
      </c>
      <c r="F192" s="40">
        <f t="shared" ca="1" si="939"/>
        <v>2019</v>
      </c>
      <c r="G192" s="40" t="str">
        <f t="shared" si="940"/>
        <v>004280</v>
      </c>
      <c r="H192" s="41">
        <f t="shared" ref="H192" si="1292">IF(G192="","",(IF($C192=0,0,$C192)))</f>
        <v>1</v>
      </c>
      <c r="I192" s="41">
        <f t="shared" ref="I192" si="1293">IF(H192="","",(IF($C192=0,0,$C192)))</f>
        <v>1</v>
      </c>
      <c r="J192" s="41">
        <f t="shared" ref="J192" si="1294">IF(I192="","",(IF($C192=0,0,$C192)))</f>
        <v>1</v>
      </c>
      <c r="K192" s="41">
        <f t="shared" ref="K192" si="1295">IF(J192="","",(IF($C192=0,0,$C192)))</f>
        <v>1</v>
      </c>
      <c r="L192" s="41">
        <f t="shared" ref="L192" si="1296">IF(K192="","",(IF($C192=0,0,$C192)))</f>
        <v>1</v>
      </c>
      <c r="M192" s="41">
        <f t="shared" ref="M192" si="1297">IF(L192="","",(IF($C192=0,0,$C192)))</f>
        <v>1</v>
      </c>
      <c r="N192" s="41">
        <f t="shared" ref="N192" si="1298">IF(M192="","",(IF($C192=0,0,$C192)))</f>
        <v>1</v>
      </c>
      <c r="O192" s="41">
        <f t="shared" ref="O192" si="1299">IF(N192="","",(IF($C192=0,0,$C192)))</f>
        <v>1</v>
      </c>
      <c r="P192" s="41">
        <f t="shared" ref="P192" si="1300">IF(O192="","",(IF($C192=0,0,$C192)))</f>
        <v>1</v>
      </c>
      <c r="Q192" s="41">
        <f t="shared" ref="Q192" si="1301">IF(P192="","",(IF($C192=0,0,$C192)))</f>
        <v>1</v>
      </c>
      <c r="R192" s="41">
        <f t="shared" ref="R192" si="1302">IF(Q192="","",(IF($C192=0,0,$C192)))</f>
        <v>1</v>
      </c>
      <c r="S192" s="41">
        <f t="shared" ref="S192" si="1303">IF(R192="","",(IF($C192=0,0,$C192)))</f>
        <v>1</v>
      </c>
    </row>
    <row r="193" spans="1:19" x14ac:dyDescent="0.25">
      <c r="A193" s="2" t="s">
        <v>68</v>
      </c>
      <c r="B193" s="6" t="s">
        <v>92</v>
      </c>
      <c r="C193" s="4">
        <v>43.087018999999998</v>
      </c>
      <c r="E193" s="10" t="str">
        <f t="shared" ref="E193" si="1304">IF(B193="","",(IF($B193&lt;&gt;0,"Exempt - Avg Hourly Rate")))</f>
        <v>Exempt - Avg Hourly Rate</v>
      </c>
      <c r="F193" s="40">
        <f t="shared" ca="1" si="939"/>
        <v>2019</v>
      </c>
      <c r="G193" s="40" t="str">
        <f t="shared" si="940"/>
        <v>004280</v>
      </c>
      <c r="H193" s="42">
        <f t="shared" ref="H193" si="1305">IF(G193="","",(IF(C193=0,0,C193)*$G$4*$H$4*$I$4*$J$4))</f>
        <v>47.082349010813004</v>
      </c>
      <c r="I193" s="42">
        <f t="shared" ref="I193" si="1306">IF(H193="","",(+H193))</f>
        <v>47.082349010813004</v>
      </c>
      <c r="J193" s="42">
        <f t="shared" ref="J193" si="1307">IF(I193="","",(+I193*$J$6))</f>
        <v>48.494819481137398</v>
      </c>
      <c r="K193" s="42">
        <f t="shared" ref="K193" si="1308">IF(J193="","",+J193)</f>
        <v>48.494819481137398</v>
      </c>
      <c r="L193" s="42">
        <f t="shared" ref="L193" si="1309">IF(K193="","",+K193)</f>
        <v>48.494819481137398</v>
      </c>
      <c r="M193" s="42">
        <f t="shared" ref="M193" si="1310">IF(L193="","",+L193)</f>
        <v>48.494819481137398</v>
      </c>
      <c r="N193" s="42">
        <f t="shared" ref="N193" si="1311">IF(M193="","",+M193)</f>
        <v>48.494819481137398</v>
      </c>
      <c r="O193" s="42">
        <f t="shared" ref="O193" si="1312">IF(N193="","",+N193)</f>
        <v>48.494819481137398</v>
      </c>
      <c r="P193" s="42">
        <f t="shared" ref="P193" si="1313">IF(O193="","",+O193)</f>
        <v>48.494819481137398</v>
      </c>
      <c r="Q193" s="42">
        <f t="shared" ref="Q193" si="1314">IF(P193="","",+P193)</f>
        <v>48.494819481137398</v>
      </c>
      <c r="R193" s="42">
        <f t="shared" ref="R193" si="1315">IF(Q193="","",+Q193)</f>
        <v>48.494819481137398</v>
      </c>
      <c r="S193" s="42">
        <f t="shared" ref="S193" si="1316">IF(R193="","",+R193)</f>
        <v>48.494819481137398</v>
      </c>
    </row>
    <row r="194" spans="1:19" x14ac:dyDescent="0.25">
      <c r="A194" s="2" t="s">
        <v>68</v>
      </c>
      <c r="B194" s="9" t="s">
        <v>141</v>
      </c>
      <c r="C194" s="4">
        <v>200</v>
      </c>
      <c r="E194" s="10" t="str">
        <f t="shared" ref="E194" si="1317">IF(B194="","",(IF($B194&lt;&gt;0,"Exempt - Vacation Hours")))</f>
        <v>Exempt - Vacation Hours</v>
      </c>
      <c r="F194" s="40">
        <f t="shared" ca="1" si="939"/>
        <v>2019</v>
      </c>
      <c r="G194" s="40" t="str">
        <f t="shared" si="940"/>
        <v>004280</v>
      </c>
      <c r="H194" s="43">
        <f>IF(G194="","",($C194*'VACSICK EST'!C$50))</f>
        <v>8.4637065748272864</v>
      </c>
      <c r="I194" s="43">
        <f>IF(H194="","",($C194*'VACSICK EST'!D$50))</f>
        <v>9.019186694810994</v>
      </c>
      <c r="J194" s="43">
        <f>IF(I194="","",($C194*'VACSICK EST'!E$50))</f>
        <v>9.5746668147946981</v>
      </c>
      <c r="K194" s="43">
        <f>IF(J194="","",($C194*'VACSICK EST'!F$50))</f>
        <v>13.920084926738344</v>
      </c>
      <c r="L194" s="43">
        <f>IF(K194="","",($C194*'VACSICK EST'!G$50))</f>
        <v>17.388585089267714</v>
      </c>
      <c r="M194" s="43">
        <f>IF(L194="","",($C194*'VACSICK EST'!H$50))</f>
        <v>19.643752083050451</v>
      </c>
      <c r="N194" s="43">
        <f>IF(M194="","",($C194*'VACSICK EST'!I$50))</f>
        <v>22.73436117728868</v>
      </c>
      <c r="O194" s="43">
        <f>IF(N194="","",($C194*'VACSICK EST'!J$50))</f>
        <v>15.390831697752979</v>
      </c>
      <c r="P194" s="43">
        <f>IF(O194="","",($C194*'VACSICK EST'!K$50))</f>
        <v>13.703818000024686</v>
      </c>
      <c r="Q194" s="43">
        <f>IF(P194="","",($C194*'VACSICK EST'!L$50))</f>
        <v>18.087749400287205</v>
      </c>
      <c r="R194" s="43">
        <f>IF(Q194="","",($C194*'VACSICK EST'!M$50))</f>
        <v>17.34151329243354</v>
      </c>
      <c r="S194" s="43">
        <f>IF(R194="","",($C194*'VACSICK EST'!N$50))</f>
        <v>34.731744248723423</v>
      </c>
    </row>
    <row r="195" spans="1:19" x14ac:dyDescent="0.25">
      <c r="A195" s="2" t="s">
        <v>68</v>
      </c>
      <c r="B195" s="9" t="s">
        <v>95</v>
      </c>
      <c r="C195" s="4">
        <v>40</v>
      </c>
      <c r="E195" s="10" t="str">
        <f t="shared" ref="E195" si="1318">IF(B195="","",(IF($B195&lt;&gt;0,"Exempt - Sick Time Hours")))</f>
        <v>Exempt - Sick Time Hours</v>
      </c>
      <c r="F195" s="40">
        <f t="shared" ca="1" si="939"/>
        <v>2019</v>
      </c>
      <c r="G195" s="40" t="str">
        <f t="shared" si="940"/>
        <v>004280</v>
      </c>
      <c r="H195" s="43">
        <f>IF(G195="","",($C195*'VACSICK EST'!C$30))</f>
        <v>5.0206297898724825</v>
      </c>
      <c r="I195" s="43">
        <f>IF(H195="","",($C195*'VACSICK EST'!D$30))</f>
        <v>4.3254628595396252</v>
      </c>
      <c r="J195" s="43">
        <f>IF(I195="","",($C195*'VACSICK EST'!E$30))</f>
        <v>3.9866328079765485</v>
      </c>
      <c r="K195" s="43">
        <f>IF(J195="","",($C195*'VACSICK EST'!F$30))</f>
        <v>3.5312729378188501</v>
      </c>
      <c r="L195" s="43">
        <f>IF(K195="","",($C195*'VACSICK EST'!G$30))</f>
        <v>2.9281992131045897</v>
      </c>
      <c r="M195" s="43">
        <f>IF(L195="","",($C195*'VACSICK EST'!H$30))</f>
        <v>2.7179349238407422</v>
      </c>
      <c r="N195" s="43">
        <f>IF(M195="","",($C195*'VACSICK EST'!I$30))</f>
        <v>2.9145220043493527</v>
      </c>
      <c r="O195" s="43">
        <f>IF(N195="","",($C195*'VACSICK EST'!J$30))</f>
        <v>3.1324455305161325</v>
      </c>
      <c r="P195" s="43">
        <f>IF(O195="","",($C195*'VACSICK EST'!K$30))</f>
        <v>2.8900853913733289</v>
      </c>
      <c r="Q195" s="43">
        <f>IF(P195="","",($C195*'VACSICK EST'!L$30))</f>
        <v>2.8559835508769371</v>
      </c>
      <c r="R195" s="43">
        <f>IF(Q195="","",($C195*'VACSICK EST'!M$30))</f>
        <v>2.6623142749027777</v>
      </c>
      <c r="S195" s="43">
        <f>IF(R195="","",($C195*'VACSICK EST'!N$30))</f>
        <v>3.0345167158286337</v>
      </c>
    </row>
    <row r="196" spans="1:19" x14ac:dyDescent="0.25">
      <c r="A196" s="2" t="s">
        <v>69</v>
      </c>
      <c r="B196" s="9" t="s">
        <v>93</v>
      </c>
      <c r="C196" s="4">
        <v>1</v>
      </c>
      <c r="E196" s="11" t="str">
        <f t="shared" ref="E196" si="1319">IF(B196="","",(IF($B196&lt;&gt;0,"Exempt - Headcount")))</f>
        <v>Exempt - Headcount</v>
      </c>
      <c r="F196" s="40">
        <f t="shared" ca="1" si="939"/>
        <v>2019</v>
      </c>
      <c r="G196" s="40" t="str">
        <f t="shared" si="940"/>
        <v>004290</v>
      </c>
      <c r="H196" s="41">
        <f t="shared" ref="H196" si="1320">IF(G196="","",(IF($C196=0,0,$C196)))</f>
        <v>1</v>
      </c>
      <c r="I196" s="41">
        <f t="shared" ref="I196" si="1321">IF(H196="","",(IF($C196=0,0,$C196)))</f>
        <v>1</v>
      </c>
      <c r="J196" s="41">
        <f t="shared" ref="J196" si="1322">IF(I196="","",(IF($C196=0,0,$C196)))</f>
        <v>1</v>
      </c>
      <c r="K196" s="41">
        <f t="shared" ref="K196" si="1323">IF(J196="","",(IF($C196=0,0,$C196)))</f>
        <v>1</v>
      </c>
      <c r="L196" s="41">
        <f t="shared" ref="L196" si="1324">IF(K196="","",(IF($C196=0,0,$C196)))</f>
        <v>1</v>
      </c>
      <c r="M196" s="41">
        <f t="shared" ref="M196" si="1325">IF(L196="","",(IF($C196=0,0,$C196)))</f>
        <v>1</v>
      </c>
      <c r="N196" s="41">
        <f t="shared" ref="N196" si="1326">IF(M196="","",(IF($C196=0,0,$C196)))</f>
        <v>1</v>
      </c>
      <c r="O196" s="41">
        <f t="shared" ref="O196" si="1327">IF(N196="","",(IF($C196=0,0,$C196)))</f>
        <v>1</v>
      </c>
      <c r="P196" s="41">
        <f t="shared" ref="P196" si="1328">IF(O196="","",(IF($C196=0,0,$C196)))</f>
        <v>1</v>
      </c>
      <c r="Q196" s="41">
        <f t="shared" ref="Q196" si="1329">IF(P196="","",(IF($C196=0,0,$C196)))</f>
        <v>1</v>
      </c>
      <c r="R196" s="41">
        <f t="shared" ref="R196" si="1330">IF(Q196="","",(IF($C196=0,0,$C196)))</f>
        <v>1</v>
      </c>
      <c r="S196" s="41">
        <f t="shared" ref="S196" si="1331">IF(R196="","",(IF($C196=0,0,$C196)))</f>
        <v>1</v>
      </c>
    </row>
    <row r="197" spans="1:19" x14ac:dyDescent="0.25">
      <c r="A197" s="2" t="s">
        <v>69</v>
      </c>
      <c r="B197" s="6" t="s">
        <v>92</v>
      </c>
      <c r="C197" s="4">
        <v>40.764423000000001</v>
      </c>
      <c r="E197" s="10" t="str">
        <f t="shared" ref="E197" si="1332">IF(B197="","",(IF($B197&lt;&gt;0,"Exempt - Avg Hourly Rate")))</f>
        <v>Exempt - Avg Hourly Rate</v>
      </c>
      <c r="F197" s="40">
        <f t="shared" ca="1" si="939"/>
        <v>2019</v>
      </c>
      <c r="G197" s="40" t="str">
        <f t="shared" si="940"/>
        <v>004290</v>
      </c>
      <c r="H197" s="42">
        <f t="shared" ref="H197" si="1333">IF(G197="","",(IF(C197=0,0,C197)*$G$4*$H$4*$I$4*$J$4))</f>
        <v>44.544385651521004</v>
      </c>
      <c r="I197" s="42">
        <f t="shared" ref="I197" si="1334">IF(H197="","",(+H197))</f>
        <v>44.544385651521004</v>
      </c>
      <c r="J197" s="42">
        <f t="shared" ref="J197" si="1335">IF(I197="","",(+I197*$J$6))</f>
        <v>45.880717221066632</v>
      </c>
      <c r="K197" s="42">
        <f t="shared" ref="K197" si="1336">IF(J197="","",+J197)</f>
        <v>45.880717221066632</v>
      </c>
      <c r="L197" s="42">
        <f t="shared" ref="L197" si="1337">IF(K197="","",+K197)</f>
        <v>45.880717221066632</v>
      </c>
      <c r="M197" s="42">
        <f t="shared" ref="M197" si="1338">IF(L197="","",+L197)</f>
        <v>45.880717221066632</v>
      </c>
      <c r="N197" s="42">
        <f t="shared" ref="N197" si="1339">IF(M197="","",+M197)</f>
        <v>45.880717221066632</v>
      </c>
      <c r="O197" s="42">
        <f t="shared" ref="O197" si="1340">IF(N197="","",+N197)</f>
        <v>45.880717221066632</v>
      </c>
      <c r="P197" s="42">
        <f t="shared" ref="P197" si="1341">IF(O197="","",+O197)</f>
        <v>45.880717221066632</v>
      </c>
      <c r="Q197" s="42">
        <f t="shared" ref="Q197" si="1342">IF(P197="","",+P197)</f>
        <v>45.880717221066632</v>
      </c>
      <c r="R197" s="42">
        <f t="shared" ref="R197" si="1343">IF(Q197="","",+Q197)</f>
        <v>45.880717221066632</v>
      </c>
      <c r="S197" s="42">
        <f t="shared" ref="S197" si="1344">IF(R197="","",+R197)</f>
        <v>45.880717221066632</v>
      </c>
    </row>
    <row r="198" spans="1:19" x14ac:dyDescent="0.25">
      <c r="A198" s="2" t="s">
        <v>69</v>
      </c>
      <c r="B198" s="9" t="s">
        <v>141</v>
      </c>
      <c r="C198" s="4">
        <v>160</v>
      </c>
      <c r="E198" s="10" t="str">
        <f t="shared" ref="E198" si="1345">IF(B198="","",(IF($B198&lt;&gt;0,"Exempt - Vacation Hours")))</f>
        <v>Exempt - Vacation Hours</v>
      </c>
      <c r="F198" s="40">
        <f t="shared" ca="1" si="939"/>
        <v>2019</v>
      </c>
      <c r="G198" s="40" t="str">
        <f t="shared" si="940"/>
        <v>004290</v>
      </c>
      <c r="H198" s="43">
        <f>IF(G198="","",($C198*'VACSICK EST'!C$50))</f>
        <v>6.7709652598618302</v>
      </c>
      <c r="I198" s="43">
        <f>IF(H198="","",($C198*'VACSICK EST'!D$50))</f>
        <v>7.2153493558487947</v>
      </c>
      <c r="J198" s="43">
        <f>IF(I198="","",($C198*'VACSICK EST'!E$50))</f>
        <v>7.6597334518357583</v>
      </c>
      <c r="K198" s="43">
        <f>IF(J198="","",($C198*'VACSICK EST'!F$50))</f>
        <v>11.136067941390674</v>
      </c>
      <c r="L198" s="43">
        <f>IF(K198="","",($C198*'VACSICK EST'!G$50))</f>
        <v>13.910868071414171</v>
      </c>
      <c r="M198" s="43">
        <f>IF(L198="","",($C198*'VACSICK EST'!H$50))</f>
        <v>15.71500166644036</v>
      </c>
      <c r="N198" s="43">
        <f>IF(M198="","",($C198*'VACSICK EST'!I$50))</f>
        <v>18.187488941830946</v>
      </c>
      <c r="O198" s="43">
        <f>IF(N198="","",($C198*'VACSICK EST'!J$50))</f>
        <v>12.312665358202384</v>
      </c>
      <c r="P198" s="43">
        <f>IF(O198="","",($C198*'VACSICK EST'!K$50))</f>
        <v>10.96305440001975</v>
      </c>
      <c r="Q198" s="43">
        <f>IF(P198="","",($C198*'VACSICK EST'!L$50))</f>
        <v>14.470199520229762</v>
      </c>
      <c r="R198" s="43">
        <f>IF(Q198="","",($C198*'VACSICK EST'!M$50))</f>
        <v>13.873210633946831</v>
      </c>
      <c r="S198" s="43">
        <f>IF(R198="","",($C198*'VACSICK EST'!N$50))</f>
        <v>27.785395398978739</v>
      </c>
    </row>
    <row r="199" spans="1:19" x14ac:dyDescent="0.25">
      <c r="A199" s="2" t="s">
        <v>69</v>
      </c>
      <c r="B199" s="9" t="s">
        <v>95</v>
      </c>
      <c r="C199" s="4">
        <v>40</v>
      </c>
      <c r="E199" s="10" t="str">
        <f t="shared" ref="E199" si="1346">IF(B199="","",(IF($B199&lt;&gt;0,"Exempt - Sick Time Hours")))</f>
        <v>Exempt - Sick Time Hours</v>
      </c>
      <c r="F199" s="40">
        <f t="shared" ca="1" si="939"/>
        <v>2019</v>
      </c>
      <c r="G199" s="40" t="str">
        <f t="shared" si="940"/>
        <v>004290</v>
      </c>
      <c r="H199" s="43">
        <f>IF(G199="","",($C199*'VACSICK EST'!C$30))</f>
        <v>5.0206297898724825</v>
      </c>
      <c r="I199" s="43">
        <f>IF(H199="","",($C199*'VACSICK EST'!D$30))</f>
        <v>4.3254628595396252</v>
      </c>
      <c r="J199" s="43">
        <f>IF(I199="","",($C199*'VACSICK EST'!E$30))</f>
        <v>3.9866328079765485</v>
      </c>
      <c r="K199" s="43">
        <f>IF(J199="","",($C199*'VACSICK EST'!F$30))</f>
        <v>3.5312729378188501</v>
      </c>
      <c r="L199" s="43">
        <f>IF(K199="","",($C199*'VACSICK EST'!G$30))</f>
        <v>2.9281992131045897</v>
      </c>
      <c r="M199" s="43">
        <f>IF(L199="","",($C199*'VACSICK EST'!H$30))</f>
        <v>2.7179349238407422</v>
      </c>
      <c r="N199" s="43">
        <f>IF(M199="","",($C199*'VACSICK EST'!I$30))</f>
        <v>2.9145220043493527</v>
      </c>
      <c r="O199" s="43">
        <f>IF(N199="","",($C199*'VACSICK EST'!J$30))</f>
        <v>3.1324455305161325</v>
      </c>
      <c r="P199" s="43">
        <f>IF(O199="","",($C199*'VACSICK EST'!K$30))</f>
        <v>2.8900853913733289</v>
      </c>
      <c r="Q199" s="43">
        <f>IF(P199="","",($C199*'VACSICK EST'!L$30))</f>
        <v>2.8559835508769371</v>
      </c>
      <c r="R199" s="43">
        <f>IF(Q199="","",($C199*'VACSICK EST'!M$30))</f>
        <v>2.6623142749027777</v>
      </c>
      <c r="S199" s="43">
        <f>IF(R199="","",($C199*'VACSICK EST'!N$30))</f>
        <v>3.0345167158286337</v>
      </c>
    </row>
    <row r="200" spans="1:19" x14ac:dyDescent="0.25">
      <c r="A200" s="2" t="s">
        <v>71</v>
      </c>
      <c r="B200" s="9" t="s">
        <v>93</v>
      </c>
      <c r="C200" s="4">
        <v>10</v>
      </c>
      <c r="E200" s="11" t="str">
        <f t="shared" ref="E200" si="1347">IF(B200="","",(IF($B200&lt;&gt;0,"Exempt - Headcount")))</f>
        <v>Exempt - Headcount</v>
      </c>
      <c r="F200" s="40">
        <f t="shared" ca="1" si="939"/>
        <v>2019</v>
      </c>
      <c r="G200" s="40" t="str">
        <f t="shared" si="940"/>
        <v>004380</v>
      </c>
      <c r="H200" s="41">
        <f t="shared" ref="H200" si="1348">IF(G200="","",(IF($C200=0,0,$C200)))</f>
        <v>10</v>
      </c>
      <c r="I200" s="41">
        <f t="shared" ref="I200" si="1349">IF(H200="","",(IF($C200=0,0,$C200)))</f>
        <v>10</v>
      </c>
      <c r="J200" s="41">
        <f t="shared" ref="J200" si="1350">IF(I200="","",(IF($C200=0,0,$C200)))</f>
        <v>10</v>
      </c>
      <c r="K200" s="41">
        <f t="shared" ref="K200" si="1351">IF(J200="","",(IF($C200=0,0,$C200)))</f>
        <v>10</v>
      </c>
      <c r="L200" s="41">
        <f t="shared" ref="L200" si="1352">IF(K200="","",(IF($C200=0,0,$C200)))</f>
        <v>10</v>
      </c>
      <c r="M200" s="41">
        <f t="shared" ref="M200" si="1353">IF(L200="","",(IF($C200=0,0,$C200)))</f>
        <v>10</v>
      </c>
      <c r="N200" s="41">
        <f t="shared" ref="N200" si="1354">IF(M200="","",(IF($C200=0,0,$C200)))</f>
        <v>10</v>
      </c>
      <c r="O200" s="41">
        <f t="shared" ref="O200" si="1355">IF(N200="","",(IF($C200=0,0,$C200)))</f>
        <v>10</v>
      </c>
      <c r="P200" s="41">
        <f t="shared" ref="P200" si="1356">IF(O200="","",(IF($C200=0,0,$C200)))</f>
        <v>10</v>
      </c>
      <c r="Q200" s="41">
        <f t="shared" ref="Q200" si="1357">IF(P200="","",(IF($C200=0,0,$C200)))</f>
        <v>10</v>
      </c>
      <c r="R200" s="41">
        <f t="shared" ref="R200" si="1358">IF(Q200="","",(IF($C200=0,0,$C200)))</f>
        <v>10</v>
      </c>
      <c r="S200" s="41">
        <f t="shared" ref="S200" si="1359">IF(R200="","",(IF($C200=0,0,$C200)))</f>
        <v>10</v>
      </c>
    </row>
    <row r="201" spans="1:19" x14ac:dyDescent="0.25">
      <c r="A201" s="2" t="s">
        <v>71</v>
      </c>
      <c r="B201" s="6" t="s">
        <v>92</v>
      </c>
      <c r="C201" s="4">
        <v>40.746298100000004</v>
      </c>
      <c r="E201" s="10" t="str">
        <f t="shared" ref="E201" si="1360">IF(B201="","",(IF($B201&lt;&gt;0,"Exempt - Avg Hourly Rate")))</f>
        <v>Exempt - Avg Hourly Rate</v>
      </c>
      <c r="F201" s="40">
        <f t="shared" ca="1" si="939"/>
        <v>2019</v>
      </c>
      <c r="G201" s="40" t="str">
        <f t="shared" si="940"/>
        <v>004380</v>
      </c>
      <c r="H201" s="42">
        <f t="shared" ref="H201" si="1361">IF(G201="","",(IF(C201=0,0,C201)*$G$4*$H$4*$I$4*$J$4))</f>
        <v>44.524580083918707</v>
      </c>
      <c r="I201" s="42">
        <f t="shared" ref="I201" si="1362">IF(H201="","",(+H201))</f>
        <v>44.524580083918707</v>
      </c>
      <c r="J201" s="42">
        <f t="shared" ref="J201" si="1363">IF(I201="","",(+I201*$J$6))</f>
        <v>45.860317486436273</v>
      </c>
      <c r="K201" s="42">
        <f t="shared" ref="K201" si="1364">IF(J201="","",+J201)</f>
        <v>45.860317486436273</v>
      </c>
      <c r="L201" s="42">
        <f t="shared" ref="L201" si="1365">IF(K201="","",+K201)</f>
        <v>45.860317486436273</v>
      </c>
      <c r="M201" s="42">
        <f t="shared" ref="M201" si="1366">IF(L201="","",+L201)</f>
        <v>45.860317486436273</v>
      </c>
      <c r="N201" s="42">
        <f t="shared" ref="N201" si="1367">IF(M201="","",+M201)</f>
        <v>45.860317486436273</v>
      </c>
      <c r="O201" s="42">
        <f t="shared" ref="O201" si="1368">IF(N201="","",+N201)</f>
        <v>45.860317486436273</v>
      </c>
      <c r="P201" s="42">
        <f t="shared" ref="P201" si="1369">IF(O201="","",+O201)</f>
        <v>45.860317486436273</v>
      </c>
      <c r="Q201" s="42">
        <f t="shared" ref="Q201" si="1370">IF(P201="","",+P201)</f>
        <v>45.860317486436273</v>
      </c>
      <c r="R201" s="42">
        <f t="shared" ref="R201" si="1371">IF(Q201="","",+Q201)</f>
        <v>45.860317486436273</v>
      </c>
      <c r="S201" s="42">
        <f t="shared" ref="S201" si="1372">IF(R201="","",+R201)</f>
        <v>45.860317486436273</v>
      </c>
    </row>
    <row r="202" spans="1:19" x14ac:dyDescent="0.25">
      <c r="A202" s="2" t="s">
        <v>71</v>
      </c>
      <c r="B202" s="9" t="s">
        <v>141</v>
      </c>
      <c r="C202" s="4">
        <v>1240</v>
      </c>
      <c r="E202" s="10" t="str">
        <f t="shared" ref="E202" si="1373">IF(B202="","",(IF($B202&lt;&gt;0,"Exempt - Vacation Hours")))</f>
        <v>Exempt - Vacation Hours</v>
      </c>
      <c r="F202" s="40">
        <f t="shared" ca="1" si="939"/>
        <v>2019</v>
      </c>
      <c r="G202" s="40" t="str">
        <f t="shared" si="940"/>
        <v>004380</v>
      </c>
      <c r="H202" s="43">
        <f>IF(G202="","",($C202*'VACSICK EST'!C$50))</f>
        <v>52.474980763929182</v>
      </c>
      <c r="I202" s="43">
        <f>IF(H202="","",($C202*'VACSICK EST'!D$50))</f>
        <v>55.918957507828161</v>
      </c>
      <c r="J202" s="43">
        <f>IF(I202="","",($C202*'VACSICK EST'!E$50))</f>
        <v>59.362934251727125</v>
      </c>
      <c r="K202" s="43">
        <f>IF(J202="","",($C202*'VACSICK EST'!F$50))</f>
        <v>86.304526545777733</v>
      </c>
      <c r="L202" s="43">
        <f>IF(K202="","",($C202*'VACSICK EST'!G$50))</f>
        <v>107.80922755345982</v>
      </c>
      <c r="M202" s="43">
        <f>IF(L202="","",($C202*'VACSICK EST'!H$50))</f>
        <v>121.79126291491279</v>
      </c>
      <c r="N202" s="43">
        <f>IF(M202="","",($C202*'VACSICK EST'!I$50))</f>
        <v>140.95303929918981</v>
      </c>
      <c r="O202" s="43">
        <f>IF(N202="","",($C202*'VACSICK EST'!J$50))</f>
        <v>95.423156526068468</v>
      </c>
      <c r="P202" s="43">
        <f>IF(O202="","",($C202*'VACSICK EST'!K$50))</f>
        <v>84.963671600153063</v>
      </c>
      <c r="Q202" s="43">
        <f>IF(P202="","",($C202*'VACSICK EST'!L$50))</f>
        <v>112.14404628178066</v>
      </c>
      <c r="R202" s="43">
        <f>IF(Q202="","",($C202*'VACSICK EST'!M$50))</f>
        <v>107.51738241308794</v>
      </c>
      <c r="S202" s="43">
        <f>IF(R202="","",($C202*'VACSICK EST'!N$50))</f>
        <v>215.33681434208523</v>
      </c>
    </row>
    <row r="203" spans="1:19" x14ac:dyDescent="0.25">
      <c r="A203" s="2" t="s">
        <v>71</v>
      </c>
      <c r="B203" s="9" t="s">
        <v>95</v>
      </c>
      <c r="C203" s="4">
        <v>400</v>
      </c>
      <c r="E203" s="10" t="str">
        <f t="shared" ref="E203" si="1374">IF(B203="","",(IF($B203&lt;&gt;0,"Exempt - Sick Time Hours")))</f>
        <v>Exempt - Sick Time Hours</v>
      </c>
      <c r="F203" s="40">
        <f t="shared" ca="1" si="939"/>
        <v>2019</v>
      </c>
      <c r="G203" s="40" t="str">
        <f t="shared" si="940"/>
        <v>004380</v>
      </c>
      <c r="H203" s="43">
        <f>IF(G203="","",($C203*'VACSICK EST'!C$30))</f>
        <v>50.206297898724827</v>
      </c>
      <c r="I203" s="43">
        <f>IF(H203="","",($C203*'VACSICK EST'!D$30))</f>
        <v>43.254628595396248</v>
      </c>
      <c r="J203" s="43">
        <f>IF(I203="","",($C203*'VACSICK EST'!E$30))</f>
        <v>39.866328079765481</v>
      </c>
      <c r="K203" s="43">
        <f>IF(J203="","",($C203*'VACSICK EST'!F$30))</f>
        <v>35.3127293781885</v>
      </c>
      <c r="L203" s="43">
        <f>IF(K203="","",($C203*'VACSICK EST'!G$30))</f>
        <v>29.281992131045897</v>
      </c>
      <c r="M203" s="43">
        <f>IF(L203="","",($C203*'VACSICK EST'!H$30))</f>
        <v>27.179349238407426</v>
      </c>
      <c r="N203" s="43">
        <f>IF(M203="","",($C203*'VACSICK EST'!I$30))</f>
        <v>29.145220043493524</v>
      </c>
      <c r="O203" s="43">
        <f>IF(N203="","",($C203*'VACSICK EST'!J$30))</f>
        <v>31.324455305161326</v>
      </c>
      <c r="P203" s="43">
        <f>IF(O203="","",($C203*'VACSICK EST'!K$30))</f>
        <v>28.900853913733286</v>
      </c>
      <c r="Q203" s="43">
        <f>IF(P203="","",($C203*'VACSICK EST'!L$30))</f>
        <v>28.559835508769371</v>
      </c>
      <c r="R203" s="43">
        <f>IF(Q203="","",($C203*'VACSICK EST'!M$30))</f>
        <v>26.623142749027778</v>
      </c>
      <c r="S203" s="43">
        <f>IF(R203="","",($C203*'VACSICK EST'!N$30))</f>
        <v>30.345167158286333</v>
      </c>
    </row>
    <row r="204" spans="1:19" x14ac:dyDescent="0.25">
      <c r="A204" s="2" t="s">
        <v>72</v>
      </c>
      <c r="B204" s="9" t="s">
        <v>93</v>
      </c>
      <c r="C204" s="4">
        <v>7</v>
      </c>
      <c r="E204" s="11" t="str">
        <f t="shared" ref="E204" si="1375">IF(B204="","",(IF($B204&lt;&gt;0,"Exempt - Headcount")))</f>
        <v>Exempt - Headcount</v>
      </c>
      <c r="F204" s="40">
        <f t="shared" ca="1" si="939"/>
        <v>2019</v>
      </c>
      <c r="G204" s="40" t="str">
        <f t="shared" si="940"/>
        <v>004385</v>
      </c>
      <c r="H204" s="41">
        <f t="shared" ref="H204" si="1376">IF(G204="","",(IF($C204=0,0,$C204)))</f>
        <v>7</v>
      </c>
      <c r="I204" s="41">
        <f t="shared" ref="I204" si="1377">IF(H204="","",(IF($C204=0,0,$C204)))</f>
        <v>7</v>
      </c>
      <c r="J204" s="41">
        <f t="shared" ref="J204" si="1378">IF(I204="","",(IF($C204=0,0,$C204)))</f>
        <v>7</v>
      </c>
      <c r="K204" s="41">
        <f t="shared" ref="K204" si="1379">IF(J204="","",(IF($C204=0,0,$C204)))</f>
        <v>7</v>
      </c>
      <c r="L204" s="41">
        <f t="shared" ref="L204" si="1380">IF(K204="","",(IF($C204=0,0,$C204)))</f>
        <v>7</v>
      </c>
      <c r="M204" s="41">
        <f t="shared" ref="M204" si="1381">IF(L204="","",(IF($C204=0,0,$C204)))</f>
        <v>7</v>
      </c>
      <c r="N204" s="41">
        <f t="shared" ref="N204" si="1382">IF(M204="","",(IF($C204=0,0,$C204)))</f>
        <v>7</v>
      </c>
      <c r="O204" s="41">
        <f t="shared" ref="O204" si="1383">IF(N204="","",(IF($C204=0,0,$C204)))</f>
        <v>7</v>
      </c>
      <c r="P204" s="41">
        <f t="shared" ref="P204" si="1384">IF(O204="","",(IF($C204=0,0,$C204)))</f>
        <v>7</v>
      </c>
      <c r="Q204" s="41">
        <f t="shared" ref="Q204" si="1385">IF(P204="","",(IF($C204=0,0,$C204)))</f>
        <v>7</v>
      </c>
      <c r="R204" s="41">
        <f t="shared" ref="R204" si="1386">IF(Q204="","",(IF($C204=0,0,$C204)))</f>
        <v>7</v>
      </c>
      <c r="S204" s="41">
        <f t="shared" ref="S204" si="1387">IF(R204="","",(IF($C204=0,0,$C204)))</f>
        <v>7</v>
      </c>
    </row>
    <row r="205" spans="1:19" x14ac:dyDescent="0.25">
      <c r="A205" s="2" t="s">
        <v>72</v>
      </c>
      <c r="B205" s="6" t="s">
        <v>92</v>
      </c>
      <c r="C205" s="4">
        <v>38.586538428571437</v>
      </c>
      <c r="E205" s="10" t="str">
        <f t="shared" ref="E205" si="1388">IF(B205="","",(IF($B205&lt;&gt;0,"Exempt - Avg Hourly Rate")))</f>
        <v>Exempt - Avg Hourly Rate</v>
      </c>
      <c r="F205" s="40">
        <f t="shared" ref="F205:F255" ca="1" si="1389">IF(E205="","",$E$5)</f>
        <v>2019</v>
      </c>
      <c r="G205" s="40" t="str">
        <f t="shared" ref="G205:G255" si="1390">IF(E205="","",A205)</f>
        <v>004385</v>
      </c>
      <c r="H205" s="42">
        <f t="shared" ref="H205" si="1391">IF(G205="","",(IF(C205=0,0,C205)*$G$4*$H$4*$I$4*$J$4))</f>
        <v>42.164552377437587</v>
      </c>
      <c r="I205" s="42">
        <f t="shared" ref="I205" si="1392">IF(H205="","",(+H205))</f>
        <v>42.164552377437587</v>
      </c>
      <c r="J205" s="42">
        <f t="shared" ref="J205" si="1393">IF(I205="","",(+I205*$J$6))</f>
        <v>43.429488948760714</v>
      </c>
      <c r="K205" s="42">
        <f t="shared" ref="K205" si="1394">IF(J205="","",+J205)</f>
        <v>43.429488948760714</v>
      </c>
      <c r="L205" s="42">
        <f t="shared" ref="L205" si="1395">IF(K205="","",+K205)</f>
        <v>43.429488948760714</v>
      </c>
      <c r="M205" s="42">
        <f t="shared" ref="M205" si="1396">IF(L205="","",+L205)</f>
        <v>43.429488948760714</v>
      </c>
      <c r="N205" s="42">
        <f t="shared" ref="N205" si="1397">IF(M205="","",+M205)</f>
        <v>43.429488948760714</v>
      </c>
      <c r="O205" s="42">
        <f t="shared" ref="O205" si="1398">IF(N205="","",+N205)</f>
        <v>43.429488948760714</v>
      </c>
      <c r="P205" s="42">
        <f t="shared" ref="P205" si="1399">IF(O205="","",+O205)</f>
        <v>43.429488948760714</v>
      </c>
      <c r="Q205" s="42">
        <f t="shared" ref="Q205" si="1400">IF(P205="","",+P205)</f>
        <v>43.429488948760714</v>
      </c>
      <c r="R205" s="42">
        <f t="shared" ref="R205" si="1401">IF(Q205="","",+Q205)</f>
        <v>43.429488948760714</v>
      </c>
      <c r="S205" s="42">
        <f t="shared" ref="S205" si="1402">IF(R205="","",+R205)</f>
        <v>43.429488948760714</v>
      </c>
    </row>
    <row r="206" spans="1:19" x14ac:dyDescent="0.25">
      <c r="A206" s="2" t="s">
        <v>72</v>
      </c>
      <c r="B206" s="9" t="s">
        <v>141</v>
      </c>
      <c r="C206" s="4">
        <v>920</v>
      </c>
      <c r="E206" s="10" t="str">
        <f t="shared" ref="E206" si="1403">IF(B206="","",(IF($B206&lt;&gt;0,"Exempt - Vacation Hours")))</f>
        <v>Exempt - Vacation Hours</v>
      </c>
      <c r="F206" s="40">
        <f t="shared" ca="1" si="1389"/>
        <v>2019</v>
      </c>
      <c r="G206" s="40" t="str">
        <f t="shared" si="1390"/>
        <v>004385</v>
      </c>
      <c r="H206" s="43">
        <f>IF(G206="","",($C206*'VACSICK EST'!C$50))</f>
        <v>38.933050244205518</v>
      </c>
      <c r="I206" s="43">
        <f>IF(H206="","",($C206*'VACSICK EST'!D$50))</f>
        <v>41.488258796130566</v>
      </c>
      <c r="J206" s="43">
        <f>IF(I206="","",($C206*'VACSICK EST'!E$50))</f>
        <v>44.043467348055614</v>
      </c>
      <c r="K206" s="43">
        <f>IF(J206="","",($C206*'VACSICK EST'!F$50))</f>
        <v>64.032390662996377</v>
      </c>
      <c r="L206" s="43">
        <f>IF(K206="","",($C206*'VACSICK EST'!G$50))</f>
        <v>79.987491410631478</v>
      </c>
      <c r="M206" s="43">
        <f>IF(L206="","",($C206*'VACSICK EST'!H$50))</f>
        <v>90.361259582032076</v>
      </c>
      <c r="N206" s="43">
        <f>IF(M206="","",($C206*'VACSICK EST'!I$50))</f>
        <v>104.57806141552793</v>
      </c>
      <c r="O206" s="43">
        <f>IF(N206="","",($C206*'VACSICK EST'!J$50))</f>
        <v>70.797825809663706</v>
      </c>
      <c r="P206" s="43">
        <f>IF(O206="","",($C206*'VACSICK EST'!K$50))</f>
        <v>63.037562800113562</v>
      </c>
      <c r="Q206" s="43">
        <f>IF(P206="","",($C206*'VACSICK EST'!L$50))</f>
        <v>83.203647241321136</v>
      </c>
      <c r="R206" s="43">
        <f>IF(Q206="","",($C206*'VACSICK EST'!M$50))</f>
        <v>79.770961145194278</v>
      </c>
      <c r="S206" s="43">
        <f>IF(R206="","",($C206*'VACSICK EST'!N$50))</f>
        <v>159.76602354412773</v>
      </c>
    </row>
    <row r="207" spans="1:19" x14ac:dyDescent="0.25">
      <c r="A207" s="2" t="s">
        <v>72</v>
      </c>
      <c r="B207" s="9" t="s">
        <v>95</v>
      </c>
      <c r="C207" s="4">
        <v>280</v>
      </c>
      <c r="E207" s="10" t="str">
        <f t="shared" ref="E207" si="1404">IF(B207="","",(IF($B207&lt;&gt;0,"Exempt - Sick Time Hours")))</f>
        <v>Exempt - Sick Time Hours</v>
      </c>
      <c r="F207" s="40">
        <f t="shared" ca="1" si="1389"/>
        <v>2019</v>
      </c>
      <c r="G207" s="40" t="str">
        <f t="shared" si="1390"/>
        <v>004385</v>
      </c>
      <c r="H207" s="43">
        <f>IF(G207="","",($C207*'VACSICK EST'!C$30))</f>
        <v>35.14440852910738</v>
      </c>
      <c r="I207" s="43">
        <f>IF(H207="","",($C207*'VACSICK EST'!D$30))</f>
        <v>30.278240016777374</v>
      </c>
      <c r="J207" s="43">
        <f>IF(I207="","",($C207*'VACSICK EST'!E$30))</f>
        <v>27.90642965583584</v>
      </c>
      <c r="K207" s="43">
        <f>IF(J207="","",($C207*'VACSICK EST'!F$30))</f>
        <v>24.718910564731949</v>
      </c>
      <c r="L207" s="43">
        <f>IF(K207="","",($C207*'VACSICK EST'!G$30))</f>
        <v>20.497394491732127</v>
      </c>
      <c r="M207" s="43">
        <f>IF(L207="","",($C207*'VACSICK EST'!H$30))</f>
        <v>19.025544466885197</v>
      </c>
      <c r="N207" s="43">
        <f>IF(M207="","",($C207*'VACSICK EST'!I$30))</f>
        <v>20.401654030445467</v>
      </c>
      <c r="O207" s="43">
        <f>IF(N207="","",($C207*'VACSICK EST'!J$30))</f>
        <v>21.927118713612927</v>
      </c>
      <c r="P207" s="43">
        <f>IF(O207="","",($C207*'VACSICK EST'!K$30))</f>
        <v>20.230597739613302</v>
      </c>
      <c r="Q207" s="43">
        <f>IF(P207="","",($C207*'VACSICK EST'!L$30))</f>
        <v>19.991884856138562</v>
      </c>
      <c r="R207" s="43">
        <f>IF(Q207="","",($C207*'VACSICK EST'!M$30))</f>
        <v>18.636199924319445</v>
      </c>
      <c r="S207" s="43">
        <f>IF(R207="","",($C207*'VACSICK EST'!N$30))</f>
        <v>21.241617010800436</v>
      </c>
    </row>
    <row r="208" spans="1:19" x14ac:dyDescent="0.25">
      <c r="A208" s="2" t="s">
        <v>73</v>
      </c>
      <c r="B208" s="9" t="s">
        <v>93</v>
      </c>
      <c r="C208" s="4">
        <v>3</v>
      </c>
      <c r="E208" s="11" t="str">
        <f t="shared" ref="E208" si="1405">IF(B208="","",(IF($B208&lt;&gt;0,"Exempt - Headcount")))</f>
        <v>Exempt - Headcount</v>
      </c>
      <c r="F208" s="40">
        <f t="shared" ca="1" si="1389"/>
        <v>2019</v>
      </c>
      <c r="G208" s="40" t="str">
        <f t="shared" si="1390"/>
        <v>004450</v>
      </c>
      <c r="H208" s="41">
        <f t="shared" ref="H208" si="1406">IF(G208="","",(IF($C208=0,0,$C208)))</f>
        <v>3</v>
      </c>
      <c r="I208" s="41">
        <f t="shared" ref="I208" si="1407">IF(H208="","",(IF($C208=0,0,$C208)))</f>
        <v>3</v>
      </c>
      <c r="J208" s="41">
        <f t="shared" ref="J208" si="1408">IF(I208="","",(IF($C208=0,0,$C208)))</f>
        <v>3</v>
      </c>
      <c r="K208" s="41">
        <f t="shared" ref="K208" si="1409">IF(J208="","",(IF($C208=0,0,$C208)))</f>
        <v>3</v>
      </c>
      <c r="L208" s="41">
        <f t="shared" ref="L208" si="1410">IF(K208="","",(IF($C208=0,0,$C208)))</f>
        <v>3</v>
      </c>
      <c r="M208" s="41">
        <f t="shared" ref="M208" si="1411">IF(L208="","",(IF($C208=0,0,$C208)))</f>
        <v>3</v>
      </c>
      <c r="N208" s="41">
        <f t="shared" ref="N208" si="1412">IF(M208="","",(IF($C208=0,0,$C208)))</f>
        <v>3</v>
      </c>
      <c r="O208" s="41">
        <f t="shared" ref="O208" si="1413">IF(N208="","",(IF($C208=0,0,$C208)))</f>
        <v>3</v>
      </c>
      <c r="P208" s="41">
        <f t="shared" ref="P208" si="1414">IF(O208="","",(IF($C208=0,0,$C208)))</f>
        <v>3</v>
      </c>
      <c r="Q208" s="41">
        <f t="shared" ref="Q208" si="1415">IF(P208="","",(IF($C208=0,0,$C208)))</f>
        <v>3</v>
      </c>
      <c r="R208" s="41">
        <f t="shared" ref="R208" si="1416">IF(Q208="","",(IF($C208=0,0,$C208)))</f>
        <v>3</v>
      </c>
      <c r="S208" s="41">
        <f t="shared" ref="S208" si="1417">IF(R208="","",(IF($C208=0,0,$C208)))</f>
        <v>3</v>
      </c>
    </row>
    <row r="209" spans="1:19" x14ac:dyDescent="0.25">
      <c r="A209" s="2" t="s">
        <v>73</v>
      </c>
      <c r="B209" s="6" t="s">
        <v>92</v>
      </c>
      <c r="C209" s="4">
        <v>39.916666666666664</v>
      </c>
      <c r="E209" s="10" t="str">
        <f t="shared" ref="E209" si="1418">IF(B209="","",(IF($B209&lt;&gt;0,"Exempt - Avg Hourly Rate")))</f>
        <v>Exempt - Avg Hourly Rate</v>
      </c>
      <c r="F209" s="40">
        <f t="shared" ca="1" si="1389"/>
        <v>2019</v>
      </c>
      <c r="G209" s="40" t="str">
        <f t="shared" si="1390"/>
        <v>004450</v>
      </c>
      <c r="H209" s="42">
        <f t="shared" ref="H209" si="1419">IF(G209="","",(IF(C209=0,0,C209)*$G$4*$H$4*$I$4*$J$4))</f>
        <v>43.618019416666669</v>
      </c>
      <c r="I209" s="42">
        <f t="shared" ref="I209" si="1420">IF(H209="","",(+H209))</f>
        <v>43.618019416666669</v>
      </c>
      <c r="J209" s="42">
        <f t="shared" ref="J209" si="1421">IF(I209="","",(+I209*$J$6))</f>
        <v>44.92655999916667</v>
      </c>
      <c r="K209" s="42">
        <f t="shared" ref="K209" si="1422">IF(J209="","",+J209)</f>
        <v>44.92655999916667</v>
      </c>
      <c r="L209" s="42">
        <f t="shared" ref="L209" si="1423">IF(K209="","",+K209)</f>
        <v>44.92655999916667</v>
      </c>
      <c r="M209" s="42">
        <f t="shared" ref="M209" si="1424">IF(L209="","",+L209)</f>
        <v>44.92655999916667</v>
      </c>
      <c r="N209" s="42">
        <f t="shared" ref="N209" si="1425">IF(M209="","",+M209)</f>
        <v>44.92655999916667</v>
      </c>
      <c r="O209" s="42">
        <f t="shared" ref="O209" si="1426">IF(N209="","",+N209)</f>
        <v>44.92655999916667</v>
      </c>
      <c r="P209" s="42">
        <f t="shared" ref="P209" si="1427">IF(O209="","",+O209)</f>
        <v>44.92655999916667</v>
      </c>
      <c r="Q209" s="42">
        <f t="shared" ref="Q209" si="1428">IF(P209="","",+P209)</f>
        <v>44.92655999916667</v>
      </c>
      <c r="R209" s="42">
        <f t="shared" ref="R209" si="1429">IF(Q209="","",+Q209)</f>
        <v>44.92655999916667</v>
      </c>
      <c r="S209" s="42">
        <f t="shared" ref="S209" si="1430">IF(R209="","",+R209)</f>
        <v>44.92655999916667</v>
      </c>
    </row>
    <row r="210" spans="1:19" x14ac:dyDescent="0.25">
      <c r="A210" s="2" t="s">
        <v>73</v>
      </c>
      <c r="B210" s="9" t="s">
        <v>141</v>
      </c>
      <c r="C210" s="4">
        <v>400</v>
      </c>
      <c r="E210" s="10" t="str">
        <f t="shared" ref="E210" si="1431">IF(B210="","",(IF($B210&lt;&gt;0,"Exempt - Vacation Hours")))</f>
        <v>Exempt - Vacation Hours</v>
      </c>
      <c r="F210" s="40">
        <f t="shared" ca="1" si="1389"/>
        <v>2019</v>
      </c>
      <c r="G210" s="40" t="str">
        <f t="shared" si="1390"/>
        <v>004450</v>
      </c>
      <c r="H210" s="43">
        <f>IF(G210="","",($C210*'VACSICK EST'!C$50))</f>
        <v>16.927413149654573</v>
      </c>
      <c r="I210" s="43">
        <f>IF(H210="","",($C210*'VACSICK EST'!D$50))</f>
        <v>18.038373389621988</v>
      </c>
      <c r="J210" s="43">
        <f>IF(I210="","",($C210*'VACSICK EST'!E$50))</f>
        <v>19.149333629589396</v>
      </c>
      <c r="K210" s="43">
        <f>IF(J210="","",($C210*'VACSICK EST'!F$50))</f>
        <v>27.840169853476688</v>
      </c>
      <c r="L210" s="43">
        <f>IF(K210="","",($C210*'VACSICK EST'!G$50))</f>
        <v>34.777170178535428</v>
      </c>
      <c r="M210" s="43">
        <f>IF(L210="","",($C210*'VACSICK EST'!H$50))</f>
        <v>39.287504166100902</v>
      </c>
      <c r="N210" s="43">
        <f>IF(M210="","",($C210*'VACSICK EST'!I$50))</f>
        <v>45.468722354577359</v>
      </c>
      <c r="O210" s="43">
        <f>IF(N210="","",($C210*'VACSICK EST'!J$50))</f>
        <v>30.781663395505959</v>
      </c>
      <c r="P210" s="43">
        <f>IF(O210="","",($C210*'VACSICK EST'!K$50))</f>
        <v>27.407636000049372</v>
      </c>
      <c r="Q210" s="43">
        <f>IF(P210="","",($C210*'VACSICK EST'!L$50))</f>
        <v>36.17549880057441</v>
      </c>
      <c r="R210" s="43">
        <f>IF(Q210="","",($C210*'VACSICK EST'!M$50))</f>
        <v>34.683026584867079</v>
      </c>
      <c r="S210" s="43">
        <f>IF(R210="","",($C210*'VACSICK EST'!N$50))</f>
        <v>69.463488497446846</v>
      </c>
    </row>
    <row r="211" spans="1:19" x14ac:dyDescent="0.25">
      <c r="A211" s="2" t="s">
        <v>73</v>
      </c>
      <c r="B211" s="9" t="s">
        <v>95</v>
      </c>
      <c r="C211" s="4">
        <v>120</v>
      </c>
      <c r="E211" s="10" t="str">
        <f t="shared" ref="E211" si="1432">IF(B211="","",(IF($B211&lt;&gt;0,"Exempt - Sick Time Hours")))</f>
        <v>Exempt - Sick Time Hours</v>
      </c>
      <c r="F211" s="40">
        <f t="shared" ca="1" si="1389"/>
        <v>2019</v>
      </c>
      <c r="G211" s="40" t="str">
        <f t="shared" si="1390"/>
        <v>004450</v>
      </c>
      <c r="H211" s="43">
        <f>IF(G211="","",($C211*'VACSICK EST'!C$30))</f>
        <v>15.061889369617449</v>
      </c>
      <c r="I211" s="43">
        <f>IF(H211="","",($C211*'VACSICK EST'!D$30))</f>
        <v>12.976388578618876</v>
      </c>
      <c r="J211" s="43">
        <f>IF(I211="","",($C211*'VACSICK EST'!E$30))</f>
        <v>11.959898423929646</v>
      </c>
      <c r="K211" s="43">
        <f>IF(J211="","",($C211*'VACSICK EST'!F$30))</f>
        <v>10.593818813456551</v>
      </c>
      <c r="L211" s="43">
        <f>IF(K211="","",($C211*'VACSICK EST'!G$30))</f>
        <v>8.7845976393137697</v>
      </c>
      <c r="M211" s="43">
        <f>IF(L211="","",($C211*'VACSICK EST'!H$30))</f>
        <v>8.1538047715222266</v>
      </c>
      <c r="N211" s="43">
        <f>IF(M211="","",($C211*'VACSICK EST'!I$30))</f>
        <v>8.7435660130480581</v>
      </c>
      <c r="O211" s="43">
        <f>IF(N211="","",($C211*'VACSICK EST'!J$30))</f>
        <v>9.3973365915483971</v>
      </c>
      <c r="P211" s="43">
        <f>IF(O211="","",($C211*'VACSICK EST'!K$30))</f>
        <v>8.6702561741199862</v>
      </c>
      <c r="Q211" s="43">
        <f>IF(P211="","",($C211*'VACSICK EST'!L$30))</f>
        <v>8.5679506526308113</v>
      </c>
      <c r="R211" s="43">
        <f>IF(Q211="","",($C211*'VACSICK EST'!M$30))</f>
        <v>7.9869428247083336</v>
      </c>
      <c r="S211" s="43">
        <f>IF(R211="","",($C211*'VACSICK EST'!N$30))</f>
        <v>9.1035501474859011</v>
      </c>
    </row>
    <row r="212" spans="1:19" x14ac:dyDescent="0.25">
      <c r="A212" s="2" t="s">
        <v>74</v>
      </c>
      <c r="B212" s="9" t="s">
        <v>93</v>
      </c>
      <c r="C212" s="4">
        <v>5</v>
      </c>
      <c r="E212" s="11" t="str">
        <f t="shared" ref="E212" si="1433">IF(B212="","",(IF($B212&lt;&gt;0,"Exempt - Headcount")))</f>
        <v>Exempt - Headcount</v>
      </c>
      <c r="F212" s="40">
        <f t="shared" ca="1" si="1389"/>
        <v>2019</v>
      </c>
      <c r="G212" s="40" t="str">
        <f t="shared" si="1390"/>
        <v>004470</v>
      </c>
      <c r="H212" s="41">
        <f t="shared" ref="H212" si="1434">IF(G212="","",(IF($C212=0,0,$C212)))</f>
        <v>5</v>
      </c>
      <c r="I212" s="41">
        <f t="shared" ref="I212" si="1435">IF(H212="","",(IF($C212=0,0,$C212)))</f>
        <v>5</v>
      </c>
      <c r="J212" s="41">
        <f t="shared" ref="J212" si="1436">IF(I212="","",(IF($C212=0,0,$C212)))</f>
        <v>5</v>
      </c>
      <c r="K212" s="41">
        <f t="shared" ref="K212" si="1437">IF(J212="","",(IF($C212=0,0,$C212)))</f>
        <v>5</v>
      </c>
      <c r="L212" s="41">
        <f t="shared" ref="L212" si="1438">IF(K212="","",(IF($C212=0,0,$C212)))</f>
        <v>5</v>
      </c>
      <c r="M212" s="41">
        <f t="shared" ref="M212" si="1439">IF(L212="","",(IF($C212=0,0,$C212)))</f>
        <v>5</v>
      </c>
      <c r="N212" s="41">
        <f t="shared" ref="N212" si="1440">IF(M212="","",(IF($C212=0,0,$C212)))</f>
        <v>5</v>
      </c>
      <c r="O212" s="41">
        <f t="shared" ref="O212" si="1441">IF(N212="","",(IF($C212=0,0,$C212)))</f>
        <v>5</v>
      </c>
      <c r="P212" s="41">
        <f t="shared" ref="P212" si="1442">IF(O212="","",(IF($C212=0,0,$C212)))</f>
        <v>5</v>
      </c>
      <c r="Q212" s="41">
        <f t="shared" ref="Q212" si="1443">IF(P212="","",(IF($C212=0,0,$C212)))</f>
        <v>5</v>
      </c>
      <c r="R212" s="41">
        <f t="shared" ref="R212" si="1444">IF(Q212="","",(IF($C212=0,0,$C212)))</f>
        <v>5</v>
      </c>
      <c r="S212" s="41">
        <f t="shared" ref="S212" si="1445">IF(R212="","",(IF($C212=0,0,$C212)))</f>
        <v>5</v>
      </c>
    </row>
    <row r="213" spans="1:19" x14ac:dyDescent="0.25">
      <c r="A213" s="2" t="s">
        <v>74</v>
      </c>
      <c r="B213" s="6" t="s">
        <v>92</v>
      </c>
      <c r="C213" s="4">
        <v>42.594807600000003</v>
      </c>
      <c r="E213" s="10" t="str">
        <f t="shared" ref="E213" si="1446">IF(B213="","",(IF($B213&lt;&gt;0,"Exempt - Avg Hourly Rate")))</f>
        <v>Exempt - Avg Hourly Rate</v>
      </c>
      <c r="F213" s="40">
        <f t="shared" ca="1" si="1389"/>
        <v>2019</v>
      </c>
      <c r="G213" s="40" t="str">
        <f t="shared" si="1390"/>
        <v>004470</v>
      </c>
      <c r="H213" s="42">
        <f t="shared" ref="H213" si="1447">IF(G213="","",(IF(C213=0,0,C213)*$G$4*$H$4*$I$4*$J$4))</f>
        <v>46.544496324325202</v>
      </c>
      <c r="I213" s="42">
        <f t="shared" ref="I213" si="1448">IF(H213="","",(+H213))</f>
        <v>46.544496324325202</v>
      </c>
      <c r="J213" s="42">
        <f t="shared" ref="J213" si="1449">IF(I213="","",(+I213*$J$6))</f>
        <v>47.94083121405496</v>
      </c>
      <c r="K213" s="42">
        <f t="shared" ref="K213" si="1450">IF(J213="","",+J213)</f>
        <v>47.94083121405496</v>
      </c>
      <c r="L213" s="42">
        <f t="shared" ref="L213" si="1451">IF(K213="","",+K213)</f>
        <v>47.94083121405496</v>
      </c>
      <c r="M213" s="42">
        <f t="shared" ref="M213" si="1452">IF(L213="","",+L213)</f>
        <v>47.94083121405496</v>
      </c>
      <c r="N213" s="42">
        <f t="shared" ref="N213" si="1453">IF(M213="","",+M213)</f>
        <v>47.94083121405496</v>
      </c>
      <c r="O213" s="42">
        <f t="shared" ref="O213" si="1454">IF(N213="","",+N213)</f>
        <v>47.94083121405496</v>
      </c>
      <c r="P213" s="42">
        <f t="shared" ref="P213" si="1455">IF(O213="","",+O213)</f>
        <v>47.94083121405496</v>
      </c>
      <c r="Q213" s="42">
        <f t="shared" ref="Q213" si="1456">IF(P213="","",+P213)</f>
        <v>47.94083121405496</v>
      </c>
      <c r="R213" s="42">
        <f t="shared" ref="R213" si="1457">IF(Q213="","",+Q213)</f>
        <v>47.94083121405496</v>
      </c>
      <c r="S213" s="42">
        <f t="shared" ref="S213" si="1458">IF(R213="","",+R213)</f>
        <v>47.94083121405496</v>
      </c>
    </row>
    <row r="214" spans="1:19" x14ac:dyDescent="0.25">
      <c r="A214" s="2" t="s">
        <v>74</v>
      </c>
      <c r="B214" s="9" t="s">
        <v>141</v>
      </c>
      <c r="C214" s="4">
        <v>680</v>
      </c>
      <c r="E214" s="10" t="str">
        <f t="shared" ref="E214" si="1459">IF(B214="","",(IF($B214&lt;&gt;0,"Exempt - Vacation Hours")))</f>
        <v>Exempt - Vacation Hours</v>
      </c>
      <c r="F214" s="40">
        <f t="shared" ca="1" si="1389"/>
        <v>2019</v>
      </c>
      <c r="G214" s="40" t="str">
        <f t="shared" si="1390"/>
        <v>004470</v>
      </c>
      <c r="H214" s="43">
        <f>IF(G214="","",($C214*'VACSICK EST'!C$50))</f>
        <v>28.776602354412777</v>
      </c>
      <c r="I214" s="43">
        <f>IF(H214="","",($C214*'VACSICK EST'!D$50))</f>
        <v>30.665234762357379</v>
      </c>
      <c r="J214" s="43">
        <f>IF(I214="","",($C214*'VACSICK EST'!E$50))</f>
        <v>32.55386717030197</v>
      </c>
      <c r="K214" s="43">
        <f>IF(J214="","",($C214*'VACSICK EST'!F$50))</f>
        <v>47.328288750910367</v>
      </c>
      <c r="L214" s="43">
        <f>IF(K214="","",($C214*'VACSICK EST'!G$50))</f>
        <v>59.121189303510228</v>
      </c>
      <c r="M214" s="43">
        <f>IF(L214="","",($C214*'VACSICK EST'!H$50))</f>
        <v>66.788757082371532</v>
      </c>
      <c r="N214" s="43">
        <f>IF(M214="","",($C214*'VACSICK EST'!I$50))</f>
        <v>77.29682800278151</v>
      </c>
      <c r="O214" s="43">
        <f>IF(N214="","",($C214*'VACSICK EST'!J$50))</f>
        <v>52.328827772360128</v>
      </c>
      <c r="P214" s="43">
        <f>IF(O214="","",($C214*'VACSICK EST'!K$50))</f>
        <v>46.592981200083933</v>
      </c>
      <c r="Q214" s="43">
        <f>IF(P214="","",($C214*'VACSICK EST'!L$50))</f>
        <v>61.498347960976496</v>
      </c>
      <c r="R214" s="43">
        <f>IF(Q214="","",($C214*'VACSICK EST'!M$50))</f>
        <v>58.961145194274032</v>
      </c>
      <c r="S214" s="43">
        <f>IF(R214="","",($C214*'VACSICK EST'!N$50))</f>
        <v>118.08793044565964</v>
      </c>
    </row>
    <row r="215" spans="1:19" x14ac:dyDescent="0.25">
      <c r="A215" s="2" t="s">
        <v>74</v>
      </c>
      <c r="B215" s="9" t="s">
        <v>95</v>
      </c>
      <c r="C215" s="4">
        <v>200</v>
      </c>
      <c r="E215" s="10" t="str">
        <f t="shared" ref="E215" si="1460">IF(B215="","",(IF($B215&lt;&gt;0,"Exempt - Sick Time Hours")))</f>
        <v>Exempt - Sick Time Hours</v>
      </c>
      <c r="F215" s="40">
        <f t="shared" ca="1" si="1389"/>
        <v>2019</v>
      </c>
      <c r="G215" s="40" t="str">
        <f t="shared" si="1390"/>
        <v>004470</v>
      </c>
      <c r="H215" s="43">
        <f>IF(G215="","",($C215*'VACSICK EST'!C$30))</f>
        <v>25.103148949362414</v>
      </c>
      <c r="I215" s="43">
        <f>IF(H215="","",($C215*'VACSICK EST'!D$30))</f>
        <v>21.627314297698124</v>
      </c>
      <c r="J215" s="43">
        <f>IF(I215="","",($C215*'VACSICK EST'!E$30))</f>
        <v>19.93316403988274</v>
      </c>
      <c r="K215" s="43">
        <f>IF(J215="","",($C215*'VACSICK EST'!F$30))</f>
        <v>17.65636468909425</v>
      </c>
      <c r="L215" s="43">
        <f>IF(K215="","",($C215*'VACSICK EST'!G$30))</f>
        <v>14.640996065522948</v>
      </c>
      <c r="M215" s="43">
        <f>IF(L215="","",($C215*'VACSICK EST'!H$30))</f>
        <v>13.589674619203713</v>
      </c>
      <c r="N215" s="43">
        <f>IF(M215="","",($C215*'VACSICK EST'!I$30))</f>
        <v>14.572610021746762</v>
      </c>
      <c r="O215" s="43">
        <f>IF(N215="","",($C215*'VACSICK EST'!J$30))</f>
        <v>15.662227652580663</v>
      </c>
      <c r="P215" s="43">
        <f>IF(O215="","",($C215*'VACSICK EST'!K$30))</f>
        <v>14.450426956866643</v>
      </c>
      <c r="Q215" s="43">
        <f>IF(P215="","",($C215*'VACSICK EST'!L$30))</f>
        <v>14.279917754384686</v>
      </c>
      <c r="R215" s="43">
        <f>IF(Q215="","",($C215*'VACSICK EST'!M$30))</f>
        <v>13.311571374513889</v>
      </c>
      <c r="S215" s="43">
        <f>IF(R215="","",($C215*'VACSICK EST'!N$30))</f>
        <v>15.172583579143167</v>
      </c>
    </row>
    <row r="216" spans="1:19" x14ac:dyDescent="0.25">
      <c r="A216" s="2" t="s">
        <v>75</v>
      </c>
      <c r="B216" s="9" t="s">
        <v>93</v>
      </c>
      <c r="C216" s="4">
        <v>1</v>
      </c>
      <c r="E216" s="11" t="str">
        <f t="shared" ref="E216" si="1461">IF(B216="","",(IF($B216&lt;&gt;0,"Exempt - Headcount")))</f>
        <v>Exempt - Headcount</v>
      </c>
      <c r="F216" s="40">
        <f t="shared" ca="1" si="1389"/>
        <v>2019</v>
      </c>
      <c r="G216" s="40" t="str">
        <f t="shared" si="1390"/>
        <v>004475</v>
      </c>
      <c r="H216" s="41">
        <f t="shared" ref="H216" si="1462">IF(G216="","",(IF($C216=0,0,$C216)))</f>
        <v>1</v>
      </c>
      <c r="I216" s="41">
        <f t="shared" ref="I216" si="1463">IF(H216="","",(IF($C216=0,0,$C216)))</f>
        <v>1</v>
      </c>
      <c r="J216" s="41">
        <f t="shared" ref="J216" si="1464">IF(I216="","",(IF($C216=0,0,$C216)))</f>
        <v>1</v>
      </c>
      <c r="K216" s="41">
        <f t="shared" ref="K216" si="1465">IF(J216="","",(IF($C216=0,0,$C216)))</f>
        <v>1</v>
      </c>
      <c r="L216" s="41">
        <f t="shared" ref="L216" si="1466">IF(K216="","",(IF($C216=0,0,$C216)))</f>
        <v>1</v>
      </c>
      <c r="M216" s="41">
        <f t="shared" ref="M216" si="1467">IF(L216="","",(IF($C216=0,0,$C216)))</f>
        <v>1</v>
      </c>
      <c r="N216" s="41">
        <f t="shared" ref="N216" si="1468">IF(M216="","",(IF($C216=0,0,$C216)))</f>
        <v>1</v>
      </c>
      <c r="O216" s="41">
        <f t="shared" ref="O216" si="1469">IF(N216="","",(IF($C216=0,0,$C216)))</f>
        <v>1</v>
      </c>
      <c r="P216" s="41">
        <f t="shared" ref="P216" si="1470">IF(O216="","",(IF($C216=0,0,$C216)))</f>
        <v>1</v>
      </c>
      <c r="Q216" s="41">
        <f t="shared" ref="Q216" si="1471">IF(P216="","",(IF($C216=0,0,$C216)))</f>
        <v>1</v>
      </c>
      <c r="R216" s="41">
        <f t="shared" ref="R216" si="1472">IF(Q216="","",(IF($C216=0,0,$C216)))</f>
        <v>1</v>
      </c>
      <c r="S216" s="41">
        <f t="shared" ref="S216" si="1473">IF(R216="","",(IF($C216=0,0,$C216)))</f>
        <v>1</v>
      </c>
    </row>
    <row r="217" spans="1:19" x14ac:dyDescent="0.25">
      <c r="A217" s="2" t="s">
        <v>75</v>
      </c>
      <c r="B217" s="6" t="s">
        <v>92</v>
      </c>
      <c r="C217" s="4">
        <v>56.817307999999997</v>
      </c>
      <c r="E217" s="10" t="str">
        <f t="shared" ref="E217" si="1474">IF(B217="","",(IF($B217&lt;&gt;0,"Exempt - Avg Hourly Rate")))</f>
        <v>Exempt - Avg Hourly Rate</v>
      </c>
      <c r="F217" s="40">
        <f t="shared" ca="1" si="1389"/>
        <v>2019</v>
      </c>
      <c r="G217" s="40" t="str">
        <f t="shared" si="1390"/>
        <v>004475</v>
      </c>
      <c r="H217" s="42">
        <f t="shared" ref="H217" si="1475">IF(G217="","",(IF(C217=0,0,C217)*$G$4*$H$4*$I$4*$J$4))</f>
        <v>62.085806518916009</v>
      </c>
      <c r="I217" s="42">
        <f t="shared" ref="I217" si="1476">IF(H217="","",(+H217))</f>
        <v>62.085806518916009</v>
      </c>
      <c r="J217" s="42">
        <f t="shared" ref="J217" si="1477">IF(I217="","",(+I217*$J$6))</f>
        <v>63.948380714483491</v>
      </c>
      <c r="K217" s="42">
        <f t="shared" ref="K217" si="1478">IF(J217="","",+J217)</f>
        <v>63.948380714483491</v>
      </c>
      <c r="L217" s="42">
        <f t="shared" ref="L217" si="1479">IF(K217="","",+K217)</f>
        <v>63.948380714483491</v>
      </c>
      <c r="M217" s="42">
        <f t="shared" ref="M217" si="1480">IF(L217="","",+L217)</f>
        <v>63.948380714483491</v>
      </c>
      <c r="N217" s="42">
        <f t="shared" ref="N217" si="1481">IF(M217="","",+M217)</f>
        <v>63.948380714483491</v>
      </c>
      <c r="O217" s="42">
        <f t="shared" ref="O217" si="1482">IF(N217="","",+N217)</f>
        <v>63.948380714483491</v>
      </c>
      <c r="P217" s="42">
        <f t="shared" ref="P217" si="1483">IF(O217="","",+O217)</f>
        <v>63.948380714483491</v>
      </c>
      <c r="Q217" s="42">
        <f t="shared" ref="Q217" si="1484">IF(P217="","",+P217)</f>
        <v>63.948380714483491</v>
      </c>
      <c r="R217" s="42">
        <f t="shared" ref="R217" si="1485">IF(Q217="","",+Q217)</f>
        <v>63.948380714483491</v>
      </c>
      <c r="S217" s="42">
        <f t="shared" ref="S217" si="1486">IF(R217="","",+R217)</f>
        <v>63.948380714483491</v>
      </c>
    </row>
    <row r="218" spans="1:19" x14ac:dyDescent="0.25">
      <c r="A218" s="2" t="s">
        <v>75</v>
      </c>
      <c r="B218" s="9" t="s">
        <v>141</v>
      </c>
      <c r="C218" s="4">
        <v>160</v>
      </c>
      <c r="E218" s="10" t="str">
        <f t="shared" ref="E218" si="1487">IF(B218="","",(IF($B218&lt;&gt;0,"Exempt - Vacation Hours")))</f>
        <v>Exempt - Vacation Hours</v>
      </c>
      <c r="F218" s="40">
        <f t="shared" ca="1" si="1389"/>
        <v>2019</v>
      </c>
      <c r="G218" s="40" t="str">
        <f t="shared" si="1390"/>
        <v>004475</v>
      </c>
      <c r="H218" s="43">
        <f>IF(G218="","",($C218*'VACSICK EST'!C$50))</f>
        <v>6.7709652598618302</v>
      </c>
      <c r="I218" s="43">
        <f>IF(H218="","",($C218*'VACSICK EST'!D$50))</f>
        <v>7.2153493558487947</v>
      </c>
      <c r="J218" s="43">
        <f>IF(I218="","",($C218*'VACSICK EST'!E$50))</f>
        <v>7.6597334518357583</v>
      </c>
      <c r="K218" s="43">
        <f>IF(J218="","",($C218*'VACSICK EST'!F$50))</f>
        <v>11.136067941390674</v>
      </c>
      <c r="L218" s="43">
        <f>IF(K218="","",($C218*'VACSICK EST'!G$50))</f>
        <v>13.910868071414171</v>
      </c>
      <c r="M218" s="43">
        <f>IF(L218="","",($C218*'VACSICK EST'!H$50))</f>
        <v>15.71500166644036</v>
      </c>
      <c r="N218" s="43">
        <f>IF(M218="","",($C218*'VACSICK EST'!I$50))</f>
        <v>18.187488941830946</v>
      </c>
      <c r="O218" s="43">
        <f>IF(N218="","",($C218*'VACSICK EST'!J$50))</f>
        <v>12.312665358202384</v>
      </c>
      <c r="P218" s="43">
        <f>IF(O218="","",($C218*'VACSICK EST'!K$50))</f>
        <v>10.96305440001975</v>
      </c>
      <c r="Q218" s="43">
        <f>IF(P218="","",($C218*'VACSICK EST'!L$50))</f>
        <v>14.470199520229762</v>
      </c>
      <c r="R218" s="43">
        <f>IF(Q218="","",($C218*'VACSICK EST'!M$50))</f>
        <v>13.873210633946831</v>
      </c>
      <c r="S218" s="43">
        <f>IF(R218="","",($C218*'VACSICK EST'!N$50))</f>
        <v>27.785395398978739</v>
      </c>
    </row>
    <row r="219" spans="1:19" x14ac:dyDescent="0.25">
      <c r="A219" s="2" t="s">
        <v>75</v>
      </c>
      <c r="B219" s="9" t="s">
        <v>95</v>
      </c>
      <c r="C219" s="4">
        <v>40</v>
      </c>
      <c r="E219" s="10" t="str">
        <f t="shared" ref="E219" si="1488">IF(B219="","",(IF($B219&lt;&gt;0,"Exempt - Sick Time Hours")))</f>
        <v>Exempt - Sick Time Hours</v>
      </c>
      <c r="F219" s="40">
        <f t="shared" ca="1" si="1389"/>
        <v>2019</v>
      </c>
      <c r="G219" s="40" t="str">
        <f t="shared" si="1390"/>
        <v>004475</v>
      </c>
      <c r="H219" s="43">
        <f>IF(G219="","",($C219*'VACSICK EST'!C$30))</f>
        <v>5.0206297898724825</v>
      </c>
      <c r="I219" s="43">
        <f>IF(H219="","",($C219*'VACSICK EST'!D$30))</f>
        <v>4.3254628595396252</v>
      </c>
      <c r="J219" s="43">
        <f>IF(I219="","",($C219*'VACSICK EST'!E$30))</f>
        <v>3.9866328079765485</v>
      </c>
      <c r="K219" s="43">
        <f>IF(J219="","",($C219*'VACSICK EST'!F$30))</f>
        <v>3.5312729378188501</v>
      </c>
      <c r="L219" s="43">
        <f>IF(K219="","",($C219*'VACSICK EST'!G$30))</f>
        <v>2.9281992131045897</v>
      </c>
      <c r="M219" s="43">
        <f>IF(L219="","",($C219*'VACSICK EST'!H$30))</f>
        <v>2.7179349238407422</v>
      </c>
      <c r="N219" s="43">
        <f>IF(M219="","",($C219*'VACSICK EST'!I$30))</f>
        <v>2.9145220043493527</v>
      </c>
      <c r="O219" s="43">
        <f>IF(N219="","",($C219*'VACSICK EST'!J$30))</f>
        <v>3.1324455305161325</v>
      </c>
      <c r="P219" s="43">
        <f>IF(O219="","",($C219*'VACSICK EST'!K$30))</f>
        <v>2.8900853913733289</v>
      </c>
      <c r="Q219" s="43">
        <f>IF(P219="","",($C219*'VACSICK EST'!L$30))</f>
        <v>2.8559835508769371</v>
      </c>
      <c r="R219" s="43">
        <f>IF(Q219="","",($C219*'VACSICK EST'!M$30))</f>
        <v>2.6623142749027777</v>
      </c>
      <c r="S219" s="43">
        <f>IF(R219="","",($C219*'VACSICK EST'!N$30))</f>
        <v>3.0345167158286337</v>
      </c>
    </row>
    <row r="220" spans="1:19" x14ac:dyDescent="0.25">
      <c r="A220" s="2" t="s">
        <v>76</v>
      </c>
      <c r="B220" s="9" t="s">
        <v>93</v>
      </c>
      <c r="C220" s="4">
        <v>3</v>
      </c>
      <c r="E220" s="11" t="str">
        <f t="shared" ref="E220" si="1489">IF(B220="","",(IF($B220&lt;&gt;0,"Exempt - Headcount")))</f>
        <v>Exempt - Headcount</v>
      </c>
      <c r="F220" s="40">
        <f t="shared" ca="1" si="1389"/>
        <v>2019</v>
      </c>
      <c r="G220" s="40" t="str">
        <f t="shared" si="1390"/>
        <v>004480</v>
      </c>
      <c r="H220" s="41">
        <f t="shared" ref="H220" si="1490">IF(G220="","",(IF($C220=0,0,$C220)))</f>
        <v>3</v>
      </c>
      <c r="I220" s="41">
        <f t="shared" ref="I220" si="1491">IF(H220="","",(IF($C220=0,0,$C220)))</f>
        <v>3</v>
      </c>
      <c r="J220" s="41">
        <f t="shared" ref="J220" si="1492">IF(I220="","",(IF($C220=0,0,$C220)))</f>
        <v>3</v>
      </c>
      <c r="K220" s="41">
        <f t="shared" ref="K220" si="1493">IF(J220="","",(IF($C220=0,0,$C220)))</f>
        <v>3</v>
      </c>
      <c r="L220" s="41">
        <f t="shared" ref="L220" si="1494">IF(K220="","",(IF($C220=0,0,$C220)))</f>
        <v>3</v>
      </c>
      <c r="M220" s="41">
        <f t="shared" ref="M220" si="1495">IF(L220="","",(IF($C220=0,0,$C220)))</f>
        <v>3</v>
      </c>
      <c r="N220" s="41">
        <f t="shared" ref="N220" si="1496">IF(M220="","",(IF($C220=0,0,$C220)))</f>
        <v>3</v>
      </c>
      <c r="O220" s="41">
        <f t="shared" ref="O220" si="1497">IF(N220="","",(IF($C220=0,0,$C220)))</f>
        <v>3</v>
      </c>
      <c r="P220" s="41">
        <f t="shared" ref="P220" si="1498">IF(O220="","",(IF($C220=0,0,$C220)))</f>
        <v>3</v>
      </c>
      <c r="Q220" s="41">
        <f t="shared" ref="Q220" si="1499">IF(P220="","",(IF($C220=0,0,$C220)))</f>
        <v>3</v>
      </c>
      <c r="R220" s="41">
        <f t="shared" ref="R220" si="1500">IF(Q220="","",(IF($C220=0,0,$C220)))</f>
        <v>3</v>
      </c>
      <c r="S220" s="41">
        <f t="shared" ref="S220" si="1501">IF(R220="","",(IF($C220=0,0,$C220)))</f>
        <v>3</v>
      </c>
    </row>
    <row r="221" spans="1:19" x14ac:dyDescent="0.25">
      <c r="A221" s="2" t="s">
        <v>76</v>
      </c>
      <c r="B221" s="6" t="s">
        <v>92</v>
      </c>
      <c r="C221" s="4">
        <v>47.868429333333331</v>
      </c>
      <c r="E221" s="10" t="str">
        <f t="shared" ref="E221" si="1502">IF(B221="","",(IF($B221&lt;&gt;0,"Exempt - Avg Hourly Rate")))</f>
        <v>Exempt - Avg Hourly Rate</v>
      </c>
      <c r="F221" s="40">
        <f t="shared" ca="1" si="1389"/>
        <v>2019</v>
      </c>
      <c r="G221" s="40" t="str">
        <f t="shared" si="1390"/>
        <v>004480</v>
      </c>
      <c r="H221" s="42">
        <f t="shared" ref="H221" si="1503">IF(G221="","",(IF(C221=0,0,C221)*$G$4*$H$4*$I$4*$J$4))</f>
        <v>52.307125180125325</v>
      </c>
      <c r="I221" s="42">
        <f t="shared" ref="I221" si="1504">IF(H221="","",(+H221))</f>
        <v>52.307125180125325</v>
      </c>
      <c r="J221" s="42">
        <f t="shared" ref="J221" si="1505">IF(I221="","",(+I221*$J$6))</f>
        <v>53.876338935529084</v>
      </c>
      <c r="K221" s="42">
        <f t="shared" ref="K221" si="1506">IF(J221="","",+J221)</f>
        <v>53.876338935529084</v>
      </c>
      <c r="L221" s="42">
        <f t="shared" ref="L221" si="1507">IF(K221="","",+K221)</f>
        <v>53.876338935529084</v>
      </c>
      <c r="M221" s="42">
        <f t="shared" ref="M221" si="1508">IF(L221="","",+L221)</f>
        <v>53.876338935529084</v>
      </c>
      <c r="N221" s="42">
        <f t="shared" ref="N221" si="1509">IF(M221="","",+M221)</f>
        <v>53.876338935529084</v>
      </c>
      <c r="O221" s="42">
        <f t="shared" ref="O221" si="1510">IF(N221="","",+N221)</f>
        <v>53.876338935529084</v>
      </c>
      <c r="P221" s="42">
        <f t="shared" ref="P221" si="1511">IF(O221="","",+O221)</f>
        <v>53.876338935529084</v>
      </c>
      <c r="Q221" s="42">
        <f t="shared" ref="Q221" si="1512">IF(P221="","",+P221)</f>
        <v>53.876338935529084</v>
      </c>
      <c r="R221" s="42">
        <f t="shared" ref="R221" si="1513">IF(Q221="","",+Q221)</f>
        <v>53.876338935529084</v>
      </c>
      <c r="S221" s="42">
        <f t="shared" ref="S221" si="1514">IF(R221="","",+R221)</f>
        <v>53.876338935529084</v>
      </c>
    </row>
    <row r="222" spans="1:19" x14ac:dyDescent="0.25">
      <c r="A222" s="2" t="s">
        <v>76</v>
      </c>
      <c r="B222" s="9" t="s">
        <v>141</v>
      </c>
      <c r="C222" s="4">
        <v>520</v>
      </c>
      <c r="E222" s="10" t="str">
        <f t="shared" ref="E222" si="1515">IF(B222="","",(IF($B222&lt;&gt;0,"Exempt - Vacation Hours")))</f>
        <v>Exempt - Vacation Hours</v>
      </c>
      <c r="F222" s="40">
        <f t="shared" ca="1" si="1389"/>
        <v>2019</v>
      </c>
      <c r="G222" s="40" t="str">
        <f t="shared" si="1390"/>
        <v>004480</v>
      </c>
      <c r="H222" s="43">
        <f>IF(G222="","",($C222*'VACSICK EST'!C$50))</f>
        <v>22.005637094550945</v>
      </c>
      <c r="I222" s="43">
        <f>IF(H222="","",($C222*'VACSICK EST'!D$50))</f>
        <v>23.449885406508582</v>
      </c>
      <c r="J222" s="43">
        <f>IF(I222="","",($C222*'VACSICK EST'!E$50))</f>
        <v>24.894133718466215</v>
      </c>
      <c r="K222" s="43">
        <f>IF(J222="","",($C222*'VACSICK EST'!F$50))</f>
        <v>36.192220809519696</v>
      </c>
      <c r="L222" s="43">
        <f>IF(K222="","",($C222*'VACSICK EST'!G$50))</f>
        <v>45.210321232096057</v>
      </c>
      <c r="M222" s="43">
        <f>IF(L222="","",($C222*'VACSICK EST'!H$50))</f>
        <v>51.073755415931174</v>
      </c>
      <c r="N222" s="43">
        <f>IF(M222="","",($C222*'VACSICK EST'!I$50))</f>
        <v>59.109339060950568</v>
      </c>
      <c r="O222" s="43">
        <f>IF(N222="","",($C222*'VACSICK EST'!J$50))</f>
        <v>40.016162414157748</v>
      </c>
      <c r="P222" s="43">
        <f>IF(O222="","",($C222*'VACSICK EST'!K$50))</f>
        <v>35.629926800064183</v>
      </c>
      <c r="Q222" s="43">
        <f>IF(P222="","",($C222*'VACSICK EST'!L$50))</f>
        <v>47.028148440746726</v>
      </c>
      <c r="R222" s="43">
        <f>IF(Q222="","",($C222*'VACSICK EST'!M$50))</f>
        <v>45.087934560327199</v>
      </c>
      <c r="S222" s="43">
        <f>IF(R222="","",($C222*'VACSICK EST'!N$50))</f>
        <v>90.302535046680902</v>
      </c>
    </row>
    <row r="223" spans="1:19" x14ac:dyDescent="0.25">
      <c r="A223" s="2" t="s">
        <v>76</v>
      </c>
      <c r="B223" s="9" t="s">
        <v>95</v>
      </c>
      <c r="C223" s="4">
        <v>120</v>
      </c>
      <c r="E223" s="10" t="str">
        <f t="shared" ref="E223" si="1516">IF(B223="","",(IF($B223&lt;&gt;0,"Exempt - Sick Time Hours")))</f>
        <v>Exempt - Sick Time Hours</v>
      </c>
      <c r="F223" s="40">
        <f t="shared" ca="1" si="1389"/>
        <v>2019</v>
      </c>
      <c r="G223" s="40" t="str">
        <f t="shared" si="1390"/>
        <v>004480</v>
      </c>
      <c r="H223" s="43">
        <f>IF(G223="","",($C223*'VACSICK EST'!C$30))</f>
        <v>15.061889369617449</v>
      </c>
      <c r="I223" s="43">
        <f>IF(H223="","",($C223*'VACSICK EST'!D$30))</f>
        <v>12.976388578618876</v>
      </c>
      <c r="J223" s="43">
        <f>IF(I223="","",($C223*'VACSICK EST'!E$30))</f>
        <v>11.959898423929646</v>
      </c>
      <c r="K223" s="43">
        <f>IF(J223="","",($C223*'VACSICK EST'!F$30))</f>
        <v>10.593818813456551</v>
      </c>
      <c r="L223" s="43">
        <f>IF(K223="","",($C223*'VACSICK EST'!G$30))</f>
        <v>8.7845976393137697</v>
      </c>
      <c r="M223" s="43">
        <f>IF(L223="","",($C223*'VACSICK EST'!H$30))</f>
        <v>8.1538047715222266</v>
      </c>
      <c r="N223" s="43">
        <f>IF(M223="","",($C223*'VACSICK EST'!I$30))</f>
        <v>8.7435660130480581</v>
      </c>
      <c r="O223" s="43">
        <f>IF(N223="","",($C223*'VACSICK EST'!J$30))</f>
        <v>9.3973365915483971</v>
      </c>
      <c r="P223" s="43">
        <f>IF(O223="","",($C223*'VACSICK EST'!K$30))</f>
        <v>8.6702561741199862</v>
      </c>
      <c r="Q223" s="43">
        <f>IF(P223="","",($C223*'VACSICK EST'!L$30))</f>
        <v>8.5679506526308113</v>
      </c>
      <c r="R223" s="43">
        <f>IF(Q223="","",($C223*'VACSICK EST'!M$30))</f>
        <v>7.9869428247083336</v>
      </c>
      <c r="S223" s="43">
        <f>IF(R223="","",($C223*'VACSICK EST'!N$30))</f>
        <v>9.1035501474859011</v>
      </c>
    </row>
    <row r="224" spans="1:19" x14ac:dyDescent="0.25">
      <c r="A224" s="2" t="s">
        <v>77</v>
      </c>
      <c r="B224" s="9" t="s">
        <v>93</v>
      </c>
      <c r="C224" s="4">
        <v>1</v>
      </c>
      <c r="E224" s="11" t="str">
        <f t="shared" ref="E224" si="1517">IF(B224="","",(IF($B224&lt;&gt;0,"Exempt - Headcount")))</f>
        <v>Exempt - Headcount</v>
      </c>
      <c r="F224" s="40">
        <f t="shared" ca="1" si="1389"/>
        <v>2019</v>
      </c>
      <c r="G224" s="40" t="str">
        <f t="shared" si="1390"/>
        <v>004485</v>
      </c>
      <c r="H224" s="41">
        <f t="shared" ref="H224" si="1518">IF(G224="","",(IF($C224=0,0,$C224)))</f>
        <v>1</v>
      </c>
      <c r="I224" s="41">
        <f t="shared" ref="I224" si="1519">IF(H224="","",(IF($C224=0,0,$C224)))</f>
        <v>1</v>
      </c>
      <c r="J224" s="41">
        <f t="shared" ref="J224" si="1520">IF(I224="","",(IF($C224=0,0,$C224)))</f>
        <v>1</v>
      </c>
      <c r="K224" s="41">
        <f t="shared" ref="K224" si="1521">IF(J224="","",(IF($C224=0,0,$C224)))</f>
        <v>1</v>
      </c>
      <c r="L224" s="41">
        <f t="shared" ref="L224" si="1522">IF(K224="","",(IF($C224=0,0,$C224)))</f>
        <v>1</v>
      </c>
      <c r="M224" s="41">
        <f t="shared" ref="M224" si="1523">IF(L224="","",(IF($C224=0,0,$C224)))</f>
        <v>1</v>
      </c>
      <c r="N224" s="41">
        <f t="shared" ref="N224" si="1524">IF(M224="","",(IF($C224=0,0,$C224)))</f>
        <v>1</v>
      </c>
      <c r="O224" s="41">
        <f t="shared" ref="O224" si="1525">IF(N224="","",(IF($C224=0,0,$C224)))</f>
        <v>1</v>
      </c>
      <c r="P224" s="41">
        <f t="shared" ref="P224" si="1526">IF(O224="","",(IF($C224=0,0,$C224)))</f>
        <v>1</v>
      </c>
      <c r="Q224" s="41">
        <f t="shared" ref="Q224" si="1527">IF(P224="","",(IF($C224=0,0,$C224)))</f>
        <v>1</v>
      </c>
      <c r="R224" s="41">
        <f t="shared" ref="R224" si="1528">IF(Q224="","",(IF($C224=0,0,$C224)))</f>
        <v>1</v>
      </c>
      <c r="S224" s="41">
        <f t="shared" ref="S224" si="1529">IF(R224="","",(IF($C224=0,0,$C224)))</f>
        <v>1</v>
      </c>
    </row>
    <row r="225" spans="1:19" x14ac:dyDescent="0.25">
      <c r="A225" s="2" t="s">
        <v>77</v>
      </c>
      <c r="B225" s="6" t="s">
        <v>92</v>
      </c>
      <c r="C225" s="4">
        <v>42.780287999999999</v>
      </c>
      <c r="E225" s="10" t="str">
        <f t="shared" ref="E225" si="1530">IF(B225="","",(IF($B225&lt;&gt;0,"Exempt - Avg Hourly Rate")))</f>
        <v>Exempt - Avg Hourly Rate</v>
      </c>
      <c r="F225" s="40">
        <f t="shared" ca="1" si="1389"/>
        <v>2019</v>
      </c>
      <c r="G225" s="40" t="str">
        <f t="shared" si="1390"/>
        <v>004485</v>
      </c>
      <c r="H225" s="42">
        <f t="shared" ref="H225" si="1531">IF(G225="","",(IF(C225=0,0,C225)*$G$4*$H$4*$I$4*$J$4))</f>
        <v>46.747175765376006</v>
      </c>
      <c r="I225" s="42">
        <f t="shared" ref="I225" si="1532">IF(H225="","",(+H225))</f>
        <v>46.747175765376006</v>
      </c>
      <c r="J225" s="42">
        <f t="shared" ref="J225" si="1533">IF(I225="","",(+I225*$J$6))</f>
        <v>48.149591038337284</v>
      </c>
      <c r="K225" s="42">
        <f t="shared" ref="K225" si="1534">IF(J225="","",+J225)</f>
        <v>48.149591038337284</v>
      </c>
      <c r="L225" s="42">
        <f t="shared" ref="L225" si="1535">IF(K225="","",+K225)</f>
        <v>48.149591038337284</v>
      </c>
      <c r="M225" s="42">
        <f t="shared" ref="M225" si="1536">IF(L225="","",+L225)</f>
        <v>48.149591038337284</v>
      </c>
      <c r="N225" s="42">
        <f t="shared" ref="N225" si="1537">IF(M225="","",+M225)</f>
        <v>48.149591038337284</v>
      </c>
      <c r="O225" s="42">
        <f t="shared" ref="O225" si="1538">IF(N225="","",+N225)</f>
        <v>48.149591038337284</v>
      </c>
      <c r="P225" s="42">
        <f t="shared" ref="P225" si="1539">IF(O225="","",+O225)</f>
        <v>48.149591038337284</v>
      </c>
      <c r="Q225" s="42">
        <f t="shared" ref="Q225" si="1540">IF(P225="","",+P225)</f>
        <v>48.149591038337284</v>
      </c>
      <c r="R225" s="42">
        <f t="shared" ref="R225" si="1541">IF(Q225="","",+Q225)</f>
        <v>48.149591038337284</v>
      </c>
      <c r="S225" s="42">
        <f t="shared" ref="S225" si="1542">IF(R225="","",+R225)</f>
        <v>48.149591038337284</v>
      </c>
    </row>
    <row r="226" spans="1:19" x14ac:dyDescent="0.25">
      <c r="A226" s="2" t="s">
        <v>77</v>
      </c>
      <c r="B226" s="9" t="s">
        <v>141</v>
      </c>
      <c r="C226" s="4">
        <v>200</v>
      </c>
      <c r="E226" s="10" t="str">
        <f t="shared" ref="E226" si="1543">IF(B226="","",(IF($B226&lt;&gt;0,"Exempt - Vacation Hours")))</f>
        <v>Exempt - Vacation Hours</v>
      </c>
      <c r="F226" s="40">
        <f t="shared" ca="1" si="1389"/>
        <v>2019</v>
      </c>
      <c r="G226" s="40" t="str">
        <f t="shared" si="1390"/>
        <v>004485</v>
      </c>
      <c r="H226" s="43">
        <f>IF(G226="","",($C226*'VACSICK EST'!C$50))</f>
        <v>8.4637065748272864</v>
      </c>
      <c r="I226" s="43">
        <f>IF(H226="","",($C226*'VACSICK EST'!D$50))</f>
        <v>9.019186694810994</v>
      </c>
      <c r="J226" s="43">
        <f>IF(I226="","",($C226*'VACSICK EST'!E$50))</f>
        <v>9.5746668147946981</v>
      </c>
      <c r="K226" s="43">
        <f>IF(J226="","",($C226*'VACSICK EST'!F$50))</f>
        <v>13.920084926738344</v>
      </c>
      <c r="L226" s="43">
        <f>IF(K226="","",($C226*'VACSICK EST'!G$50))</f>
        <v>17.388585089267714</v>
      </c>
      <c r="M226" s="43">
        <f>IF(L226="","",($C226*'VACSICK EST'!H$50))</f>
        <v>19.643752083050451</v>
      </c>
      <c r="N226" s="43">
        <f>IF(M226="","",($C226*'VACSICK EST'!I$50))</f>
        <v>22.73436117728868</v>
      </c>
      <c r="O226" s="43">
        <f>IF(N226="","",($C226*'VACSICK EST'!J$50))</f>
        <v>15.390831697752979</v>
      </c>
      <c r="P226" s="43">
        <f>IF(O226="","",($C226*'VACSICK EST'!K$50))</f>
        <v>13.703818000024686</v>
      </c>
      <c r="Q226" s="43">
        <f>IF(P226="","",($C226*'VACSICK EST'!L$50))</f>
        <v>18.087749400287205</v>
      </c>
      <c r="R226" s="43">
        <f>IF(Q226="","",($C226*'VACSICK EST'!M$50))</f>
        <v>17.34151329243354</v>
      </c>
      <c r="S226" s="43">
        <f>IF(R226="","",($C226*'VACSICK EST'!N$50))</f>
        <v>34.731744248723423</v>
      </c>
    </row>
    <row r="227" spans="1:19" x14ac:dyDescent="0.25">
      <c r="A227" s="2" t="s">
        <v>77</v>
      </c>
      <c r="B227" s="9" t="s">
        <v>95</v>
      </c>
      <c r="C227" s="4">
        <v>40</v>
      </c>
      <c r="E227" s="10" t="str">
        <f t="shared" ref="E227" si="1544">IF(B227="","",(IF($B227&lt;&gt;0,"Exempt - Sick Time Hours")))</f>
        <v>Exempt - Sick Time Hours</v>
      </c>
      <c r="F227" s="40">
        <f t="shared" ca="1" si="1389"/>
        <v>2019</v>
      </c>
      <c r="G227" s="40" t="str">
        <f t="shared" si="1390"/>
        <v>004485</v>
      </c>
      <c r="H227" s="43">
        <f>IF(G227="","",($C227*'VACSICK EST'!C$30))</f>
        <v>5.0206297898724825</v>
      </c>
      <c r="I227" s="43">
        <f>IF(H227="","",($C227*'VACSICK EST'!D$30))</f>
        <v>4.3254628595396252</v>
      </c>
      <c r="J227" s="43">
        <f>IF(I227="","",($C227*'VACSICK EST'!E$30))</f>
        <v>3.9866328079765485</v>
      </c>
      <c r="K227" s="43">
        <f>IF(J227="","",($C227*'VACSICK EST'!F$30))</f>
        <v>3.5312729378188501</v>
      </c>
      <c r="L227" s="43">
        <f>IF(K227="","",($C227*'VACSICK EST'!G$30))</f>
        <v>2.9281992131045897</v>
      </c>
      <c r="M227" s="43">
        <f>IF(L227="","",($C227*'VACSICK EST'!H$30))</f>
        <v>2.7179349238407422</v>
      </c>
      <c r="N227" s="43">
        <f>IF(M227="","",($C227*'VACSICK EST'!I$30))</f>
        <v>2.9145220043493527</v>
      </c>
      <c r="O227" s="43">
        <f>IF(N227="","",($C227*'VACSICK EST'!J$30))</f>
        <v>3.1324455305161325</v>
      </c>
      <c r="P227" s="43">
        <f>IF(O227="","",($C227*'VACSICK EST'!K$30))</f>
        <v>2.8900853913733289</v>
      </c>
      <c r="Q227" s="43">
        <f>IF(P227="","",($C227*'VACSICK EST'!L$30))</f>
        <v>2.8559835508769371</v>
      </c>
      <c r="R227" s="43">
        <f>IF(Q227="","",($C227*'VACSICK EST'!M$30))</f>
        <v>2.6623142749027777</v>
      </c>
      <c r="S227" s="43">
        <f>IF(R227="","",($C227*'VACSICK EST'!N$30))</f>
        <v>3.0345167158286337</v>
      </c>
    </row>
    <row r="228" spans="1:19" x14ac:dyDescent="0.25">
      <c r="A228" s="2" t="s">
        <v>78</v>
      </c>
      <c r="B228" s="9" t="s">
        <v>93</v>
      </c>
      <c r="C228" s="4">
        <v>9</v>
      </c>
      <c r="E228" s="11" t="str">
        <f t="shared" ref="E228" si="1545">IF(B228="","",(IF($B228&lt;&gt;0,"Exempt - Headcount")))</f>
        <v>Exempt - Headcount</v>
      </c>
      <c r="F228" s="40">
        <f t="shared" ca="1" si="1389"/>
        <v>2019</v>
      </c>
      <c r="G228" s="40" t="str">
        <f t="shared" si="1390"/>
        <v>004490</v>
      </c>
      <c r="H228" s="41">
        <f t="shared" ref="H228" si="1546">IF(G228="","",(IF($C228=0,0,$C228)))</f>
        <v>9</v>
      </c>
      <c r="I228" s="41">
        <f t="shared" ref="I228" si="1547">IF(H228="","",(IF($C228=0,0,$C228)))</f>
        <v>9</v>
      </c>
      <c r="J228" s="41">
        <f t="shared" ref="J228" si="1548">IF(I228="","",(IF($C228=0,0,$C228)))</f>
        <v>9</v>
      </c>
      <c r="K228" s="41">
        <f t="shared" ref="K228" si="1549">IF(J228="","",(IF($C228=0,0,$C228)))</f>
        <v>9</v>
      </c>
      <c r="L228" s="41">
        <f t="shared" ref="L228" si="1550">IF(K228="","",(IF($C228=0,0,$C228)))</f>
        <v>9</v>
      </c>
      <c r="M228" s="41">
        <f t="shared" ref="M228" si="1551">IF(L228="","",(IF($C228=0,0,$C228)))</f>
        <v>9</v>
      </c>
      <c r="N228" s="41">
        <f t="shared" ref="N228" si="1552">IF(M228="","",(IF($C228=0,0,$C228)))</f>
        <v>9</v>
      </c>
      <c r="O228" s="41">
        <f t="shared" ref="O228" si="1553">IF(N228="","",(IF($C228=0,0,$C228)))</f>
        <v>9</v>
      </c>
      <c r="P228" s="41">
        <f t="shared" ref="P228" si="1554">IF(O228="","",(IF($C228=0,0,$C228)))</f>
        <v>9</v>
      </c>
      <c r="Q228" s="41">
        <f t="shared" ref="Q228" si="1555">IF(P228="","",(IF($C228=0,0,$C228)))</f>
        <v>9</v>
      </c>
      <c r="R228" s="41">
        <f t="shared" ref="R228" si="1556">IF(Q228="","",(IF($C228=0,0,$C228)))</f>
        <v>9</v>
      </c>
      <c r="S228" s="41">
        <f t="shared" ref="S228" si="1557">IF(R228="","",(IF($C228=0,0,$C228)))</f>
        <v>9</v>
      </c>
    </row>
    <row r="229" spans="1:19" x14ac:dyDescent="0.25">
      <c r="A229" s="2" t="s">
        <v>78</v>
      </c>
      <c r="B229" s="6" t="s">
        <v>92</v>
      </c>
      <c r="C229" s="4">
        <v>46.693910333333328</v>
      </c>
      <c r="E229" s="10" t="str">
        <f t="shared" ref="E229" si="1558">IF(B229="","",(IF($B229&lt;&gt;0,"Exempt - Avg Hourly Rate")))</f>
        <v>Exempt - Avg Hourly Rate</v>
      </c>
      <c r="F229" s="40">
        <f t="shared" ca="1" si="1389"/>
        <v>2019</v>
      </c>
      <c r="G229" s="40" t="str">
        <f t="shared" si="1390"/>
        <v>004490</v>
      </c>
      <c r="H229" s="42">
        <f t="shared" ref="H229" si="1559">IF(G229="","",(IF(C229=0,0,C229)*$G$4*$H$4*$I$4*$J$4))</f>
        <v>51.023696556812332</v>
      </c>
      <c r="I229" s="42">
        <f t="shared" ref="I229" si="1560">IF(H229="","",(+H229))</f>
        <v>51.023696556812332</v>
      </c>
      <c r="J229" s="42">
        <f t="shared" ref="J229" si="1561">IF(I229="","",(+I229*$J$6))</f>
        <v>52.554407453516703</v>
      </c>
      <c r="K229" s="42">
        <f t="shared" ref="K229" si="1562">IF(J229="","",+J229)</f>
        <v>52.554407453516703</v>
      </c>
      <c r="L229" s="42">
        <f t="shared" ref="L229" si="1563">IF(K229="","",+K229)</f>
        <v>52.554407453516703</v>
      </c>
      <c r="M229" s="42">
        <f t="shared" ref="M229" si="1564">IF(L229="","",+L229)</f>
        <v>52.554407453516703</v>
      </c>
      <c r="N229" s="42">
        <f t="shared" ref="N229" si="1565">IF(M229="","",+M229)</f>
        <v>52.554407453516703</v>
      </c>
      <c r="O229" s="42">
        <f t="shared" ref="O229" si="1566">IF(N229="","",+N229)</f>
        <v>52.554407453516703</v>
      </c>
      <c r="P229" s="42">
        <f t="shared" ref="P229" si="1567">IF(O229="","",+O229)</f>
        <v>52.554407453516703</v>
      </c>
      <c r="Q229" s="42">
        <f t="shared" ref="Q229" si="1568">IF(P229="","",+P229)</f>
        <v>52.554407453516703</v>
      </c>
      <c r="R229" s="42">
        <f t="shared" ref="R229" si="1569">IF(Q229="","",+Q229)</f>
        <v>52.554407453516703</v>
      </c>
      <c r="S229" s="42">
        <f t="shared" ref="S229" si="1570">IF(R229="","",+R229)</f>
        <v>52.554407453516703</v>
      </c>
    </row>
    <row r="230" spans="1:19" x14ac:dyDescent="0.25">
      <c r="A230" s="2" t="s">
        <v>78</v>
      </c>
      <c r="B230" s="9" t="s">
        <v>141</v>
      </c>
      <c r="C230" s="4">
        <v>1720</v>
      </c>
      <c r="E230" s="10" t="str">
        <f t="shared" ref="E230" si="1571">IF(B230="","",(IF($B230&lt;&gt;0,"Exempt - Vacation Hours")))</f>
        <v>Exempt - Vacation Hours</v>
      </c>
      <c r="F230" s="40">
        <f t="shared" ca="1" si="1389"/>
        <v>2019</v>
      </c>
      <c r="G230" s="40" t="str">
        <f t="shared" si="1390"/>
        <v>004490</v>
      </c>
      <c r="H230" s="43">
        <f>IF(G230="","",($C230*'VACSICK EST'!C$50))</f>
        <v>72.78787654351467</v>
      </c>
      <c r="I230" s="43">
        <f>IF(H230="","",($C230*'VACSICK EST'!D$50))</f>
        <v>77.565005575374542</v>
      </c>
      <c r="J230" s="43">
        <f>IF(I230="","",($C230*'VACSICK EST'!E$50))</f>
        <v>82.342134607234399</v>
      </c>
      <c r="K230" s="43">
        <f>IF(J230="","",($C230*'VACSICK EST'!F$50))</f>
        <v>119.71273036994975</v>
      </c>
      <c r="L230" s="43">
        <f>IF(K230="","",($C230*'VACSICK EST'!G$50))</f>
        <v>149.54183176770235</v>
      </c>
      <c r="M230" s="43">
        <f>IF(L230="","",($C230*'VACSICK EST'!H$50))</f>
        <v>168.93626791423387</v>
      </c>
      <c r="N230" s="43">
        <f>IF(M230="","",($C230*'VACSICK EST'!I$50))</f>
        <v>195.51550612468264</v>
      </c>
      <c r="O230" s="43">
        <f>IF(N230="","",($C230*'VACSICK EST'!J$50))</f>
        <v>132.36115260067564</v>
      </c>
      <c r="P230" s="43">
        <f>IF(O230="","",($C230*'VACSICK EST'!K$50))</f>
        <v>117.85283480021231</v>
      </c>
      <c r="Q230" s="43">
        <f>IF(P230="","",($C230*'VACSICK EST'!L$50))</f>
        <v>155.55464484246994</v>
      </c>
      <c r="R230" s="43">
        <f>IF(Q230="","",($C230*'VACSICK EST'!M$50))</f>
        <v>149.13701431492842</v>
      </c>
      <c r="S230" s="43">
        <f>IF(R230="","",($C230*'VACSICK EST'!N$50))</f>
        <v>298.69300053902145</v>
      </c>
    </row>
    <row r="231" spans="1:19" x14ac:dyDescent="0.25">
      <c r="A231" s="2" t="s">
        <v>78</v>
      </c>
      <c r="B231" s="9" t="s">
        <v>95</v>
      </c>
      <c r="C231" s="4">
        <v>360</v>
      </c>
      <c r="E231" s="10" t="str">
        <f t="shared" ref="E231" si="1572">IF(B231="","",(IF($B231&lt;&gt;0,"Exempt - Sick Time Hours")))</f>
        <v>Exempt - Sick Time Hours</v>
      </c>
      <c r="F231" s="40">
        <f t="shared" ca="1" si="1389"/>
        <v>2019</v>
      </c>
      <c r="G231" s="40" t="str">
        <f t="shared" si="1390"/>
        <v>004490</v>
      </c>
      <c r="H231" s="43">
        <f>IF(G231="","",($C231*'VACSICK EST'!C$30))</f>
        <v>45.185668108852347</v>
      </c>
      <c r="I231" s="43">
        <f>IF(H231="","",($C231*'VACSICK EST'!D$30))</f>
        <v>38.929165735856621</v>
      </c>
      <c r="J231" s="43">
        <f>IF(I231="","",($C231*'VACSICK EST'!E$30))</f>
        <v>35.879695271788933</v>
      </c>
      <c r="K231" s="43">
        <f>IF(J231="","",($C231*'VACSICK EST'!F$30))</f>
        <v>31.781456440369652</v>
      </c>
      <c r="L231" s="43">
        <f>IF(K231="","",($C231*'VACSICK EST'!G$30))</f>
        <v>26.353792917941309</v>
      </c>
      <c r="M231" s="43">
        <f>IF(L231="","",($C231*'VACSICK EST'!H$30))</f>
        <v>24.461414314566682</v>
      </c>
      <c r="N231" s="43">
        <f>IF(M231="","",($C231*'VACSICK EST'!I$30))</f>
        <v>26.230698039144173</v>
      </c>
      <c r="O231" s="43">
        <f>IF(N231="","",($C231*'VACSICK EST'!J$30))</f>
        <v>28.192009774645193</v>
      </c>
      <c r="P231" s="43">
        <f>IF(O231="","",($C231*'VACSICK EST'!K$30))</f>
        <v>26.01076852235996</v>
      </c>
      <c r="Q231" s="43">
        <f>IF(P231="","",($C231*'VACSICK EST'!L$30))</f>
        <v>25.703851957892432</v>
      </c>
      <c r="R231" s="43">
        <f>IF(Q231="","",($C231*'VACSICK EST'!M$30))</f>
        <v>23.960828474125002</v>
      </c>
      <c r="S231" s="43">
        <f>IF(R231="","",($C231*'VACSICK EST'!N$30))</f>
        <v>27.3106504424577</v>
      </c>
    </row>
    <row r="232" spans="1:19" x14ac:dyDescent="0.25">
      <c r="A232" s="2" t="s">
        <v>79</v>
      </c>
      <c r="B232" s="9" t="s">
        <v>93</v>
      </c>
      <c r="C232" s="4">
        <v>1</v>
      </c>
      <c r="E232" s="11" t="str">
        <f t="shared" ref="E232" si="1573">IF(B232="","",(IF($B232&lt;&gt;0,"Exempt - Headcount")))</f>
        <v>Exempt - Headcount</v>
      </c>
      <c r="F232" s="40">
        <f t="shared" ca="1" si="1389"/>
        <v>2019</v>
      </c>
      <c r="G232" s="40" t="str">
        <f t="shared" si="1390"/>
        <v>004500</v>
      </c>
      <c r="H232" s="41">
        <f t="shared" ref="H232" si="1574">IF(G232="","",(IF($C232=0,0,$C232)))</f>
        <v>1</v>
      </c>
      <c r="I232" s="41">
        <f t="shared" ref="I232" si="1575">IF(H232="","",(IF($C232=0,0,$C232)))</f>
        <v>1</v>
      </c>
      <c r="J232" s="41">
        <f t="shared" ref="J232" si="1576">IF(I232="","",(IF($C232=0,0,$C232)))</f>
        <v>1</v>
      </c>
      <c r="K232" s="41">
        <f t="shared" ref="K232" si="1577">IF(J232="","",(IF($C232=0,0,$C232)))</f>
        <v>1</v>
      </c>
      <c r="L232" s="41">
        <f t="shared" ref="L232" si="1578">IF(K232="","",(IF($C232=0,0,$C232)))</f>
        <v>1</v>
      </c>
      <c r="M232" s="41">
        <f t="shared" ref="M232" si="1579">IF(L232="","",(IF($C232=0,0,$C232)))</f>
        <v>1</v>
      </c>
      <c r="N232" s="41">
        <f t="shared" ref="N232" si="1580">IF(M232="","",(IF($C232=0,0,$C232)))</f>
        <v>1</v>
      </c>
      <c r="O232" s="41">
        <f t="shared" ref="O232" si="1581">IF(N232="","",(IF($C232=0,0,$C232)))</f>
        <v>1</v>
      </c>
      <c r="P232" s="41">
        <f t="shared" ref="P232" si="1582">IF(O232="","",(IF($C232=0,0,$C232)))</f>
        <v>1</v>
      </c>
      <c r="Q232" s="41">
        <f t="shared" ref="Q232" si="1583">IF(P232="","",(IF($C232=0,0,$C232)))</f>
        <v>1</v>
      </c>
      <c r="R232" s="41">
        <f t="shared" ref="R232" si="1584">IF(Q232="","",(IF($C232=0,0,$C232)))</f>
        <v>1</v>
      </c>
      <c r="S232" s="41">
        <f t="shared" ref="S232" si="1585">IF(R232="","",(IF($C232=0,0,$C232)))</f>
        <v>1</v>
      </c>
    </row>
    <row r="233" spans="1:19" x14ac:dyDescent="0.25">
      <c r="A233" s="2" t="s">
        <v>79</v>
      </c>
      <c r="B233" s="6" t="s">
        <v>92</v>
      </c>
      <c r="C233" s="4">
        <v>45.177885000000003</v>
      </c>
      <c r="E233" s="10" t="str">
        <f t="shared" ref="E233" si="1586">IF(B233="","",(IF($B233&lt;&gt;0,"Exempt - Avg Hourly Rate")))</f>
        <v>Exempt - Avg Hourly Rate</v>
      </c>
      <c r="F233" s="40">
        <f t="shared" ca="1" si="1389"/>
        <v>2019</v>
      </c>
      <c r="G233" s="40" t="str">
        <f t="shared" si="1390"/>
        <v>004500</v>
      </c>
      <c r="H233" s="42">
        <f t="shared" ref="H233" si="1587">IF(G233="","",(IF(C233=0,0,C233)*$G$4*$H$4*$I$4*$J$4))</f>
        <v>49.367094742395011</v>
      </c>
      <c r="I233" s="42">
        <f t="shared" ref="I233" si="1588">IF(H233="","",(+H233))</f>
        <v>49.367094742395011</v>
      </c>
      <c r="J233" s="42">
        <f t="shared" ref="J233" si="1589">IF(I233="","",(+I233*$J$6))</f>
        <v>50.848107584666863</v>
      </c>
      <c r="K233" s="42">
        <f t="shared" ref="K233" si="1590">IF(J233="","",+J233)</f>
        <v>50.848107584666863</v>
      </c>
      <c r="L233" s="42">
        <f t="shared" ref="L233" si="1591">IF(K233="","",+K233)</f>
        <v>50.848107584666863</v>
      </c>
      <c r="M233" s="42">
        <f t="shared" ref="M233" si="1592">IF(L233="","",+L233)</f>
        <v>50.848107584666863</v>
      </c>
      <c r="N233" s="42">
        <f t="shared" ref="N233" si="1593">IF(M233="","",+M233)</f>
        <v>50.848107584666863</v>
      </c>
      <c r="O233" s="42">
        <f t="shared" ref="O233" si="1594">IF(N233="","",+N233)</f>
        <v>50.848107584666863</v>
      </c>
      <c r="P233" s="42">
        <f t="shared" ref="P233" si="1595">IF(O233="","",+O233)</f>
        <v>50.848107584666863</v>
      </c>
      <c r="Q233" s="42">
        <f t="shared" ref="Q233" si="1596">IF(P233="","",+P233)</f>
        <v>50.848107584666863</v>
      </c>
      <c r="R233" s="42">
        <f t="shared" ref="R233" si="1597">IF(Q233="","",+Q233)</f>
        <v>50.848107584666863</v>
      </c>
      <c r="S233" s="42">
        <f t="shared" ref="S233" si="1598">IF(R233="","",+R233)</f>
        <v>50.848107584666863</v>
      </c>
    </row>
    <row r="234" spans="1:19" x14ac:dyDescent="0.25">
      <c r="A234" s="2" t="s">
        <v>79</v>
      </c>
      <c r="B234" s="9" t="s">
        <v>141</v>
      </c>
      <c r="C234" s="4">
        <v>200</v>
      </c>
      <c r="E234" s="10" t="str">
        <f t="shared" ref="E234" si="1599">IF(B234="","",(IF($B234&lt;&gt;0,"Exempt - Vacation Hours")))</f>
        <v>Exempt - Vacation Hours</v>
      </c>
      <c r="F234" s="40">
        <f t="shared" ca="1" si="1389"/>
        <v>2019</v>
      </c>
      <c r="G234" s="40" t="str">
        <f t="shared" si="1390"/>
        <v>004500</v>
      </c>
      <c r="H234" s="43">
        <f>IF(G234="","",($C234*'VACSICK EST'!C$50))</f>
        <v>8.4637065748272864</v>
      </c>
      <c r="I234" s="43">
        <f>IF(H234="","",($C234*'VACSICK EST'!D$50))</f>
        <v>9.019186694810994</v>
      </c>
      <c r="J234" s="43">
        <f>IF(I234="","",($C234*'VACSICK EST'!E$50))</f>
        <v>9.5746668147946981</v>
      </c>
      <c r="K234" s="43">
        <f>IF(J234="","",($C234*'VACSICK EST'!F$50))</f>
        <v>13.920084926738344</v>
      </c>
      <c r="L234" s="43">
        <f>IF(K234="","",($C234*'VACSICK EST'!G$50))</f>
        <v>17.388585089267714</v>
      </c>
      <c r="M234" s="43">
        <f>IF(L234="","",($C234*'VACSICK EST'!H$50))</f>
        <v>19.643752083050451</v>
      </c>
      <c r="N234" s="43">
        <f>IF(M234="","",($C234*'VACSICK EST'!I$50))</f>
        <v>22.73436117728868</v>
      </c>
      <c r="O234" s="43">
        <f>IF(N234="","",($C234*'VACSICK EST'!J$50))</f>
        <v>15.390831697752979</v>
      </c>
      <c r="P234" s="43">
        <f>IF(O234="","",($C234*'VACSICK EST'!K$50))</f>
        <v>13.703818000024686</v>
      </c>
      <c r="Q234" s="43">
        <f>IF(P234="","",($C234*'VACSICK EST'!L$50))</f>
        <v>18.087749400287205</v>
      </c>
      <c r="R234" s="43">
        <f>IF(Q234="","",($C234*'VACSICK EST'!M$50))</f>
        <v>17.34151329243354</v>
      </c>
      <c r="S234" s="43">
        <f>IF(R234="","",($C234*'VACSICK EST'!N$50))</f>
        <v>34.731744248723423</v>
      </c>
    </row>
    <row r="235" spans="1:19" x14ac:dyDescent="0.25">
      <c r="A235" s="2" t="s">
        <v>79</v>
      </c>
      <c r="B235" s="9" t="s">
        <v>95</v>
      </c>
      <c r="C235" s="4">
        <v>40</v>
      </c>
      <c r="E235" s="10" t="str">
        <f t="shared" ref="E235" si="1600">IF(B235="","",(IF($B235&lt;&gt;0,"Exempt - Sick Time Hours")))</f>
        <v>Exempt - Sick Time Hours</v>
      </c>
      <c r="F235" s="40">
        <f t="shared" ca="1" si="1389"/>
        <v>2019</v>
      </c>
      <c r="G235" s="40" t="str">
        <f t="shared" si="1390"/>
        <v>004500</v>
      </c>
      <c r="H235" s="43">
        <f>IF(G235="","",($C235*'VACSICK EST'!C$30))</f>
        <v>5.0206297898724825</v>
      </c>
      <c r="I235" s="43">
        <f>IF(H235="","",($C235*'VACSICK EST'!D$30))</f>
        <v>4.3254628595396252</v>
      </c>
      <c r="J235" s="43">
        <f>IF(I235="","",($C235*'VACSICK EST'!E$30))</f>
        <v>3.9866328079765485</v>
      </c>
      <c r="K235" s="43">
        <f>IF(J235="","",($C235*'VACSICK EST'!F$30))</f>
        <v>3.5312729378188501</v>
      </c>
      <c r="L235" s="43">
        <f>IF(K235="","",($C235*'VACSICK EST'!G$30))</f>
        <v>2.9281992131045897</v>
      </c>
      <c r="M235" s="43">
        <f>IF(L235="","",($C235*'VACSICK EST'!H$30))</f>
        <v>2.7179349238407422</v>
      </c>
      <c r="N235" s="43">
        <f>IF(M235="","",($C235*'VACSICK EST'!I$30))</f>
        <v>2.9145220043493527</v>
      </c>
      <c r="O235" s="43">
        <f>IF(N235="","",($C235*'VACSICK EST'!J$30))</f>
        <v>3.1324455305161325</v>
      </c>
      <c r="P235" s="43">
        <f>IF(O235="","",($C235*'VACSICK EST'!K$30))</f>
        <v>2.8900853913733289</v>
      </c>
      <c r="Q235" s="43">
        <f>IF(P235="","",($C235*'VACSICK EST'!L$30))</f>
        <v>2.8559835508769371</v>
      </c>
      <c r="R235" s="43">
        <f>IF(Q235="","",($C235*'VACSICK EST'!M$30))</f>
        <v>2.6623142749027777</v>
      </c>
      <c r="S235" s="43">
        <f>IF(R235="","",($C235*'VACSICK EST'!N$30))</f>
        <v>3.0345167158286337</v>
      </c>
    </row>
    <row r="236" spans="1:19" x14ac:dyDescent="0.25">
      <c r="A236" s="2" t="s">
        <v>80</v>
      </c>
      <c r="B236" s="9" t="s">
        <v>93</v>
      </c>
      <c r="C236" s="4">
        <v>1</v>
      </c>
      <c r="E236" s="11" t="str">
        <f t="shared" ref="E236" si="1601">IF(B236="","",(IF($B236&lt;&gt;0,"Exempt - Headcount")))</f>
        <v>Exempt - Headcount</v>
      </c>
      <c r="F236" s="40">
        <f t="shared" ca="1" si="1389"/>
        <v>2019</v>
      </c>
      <c r="G236" s="40" t="str">
        <f t="shared" si="1390"/>
        <v>004510</v>
      </c>
      <c r="H236" s="41">
        <f t="shared" ref="H236" si="1602">IF(G236="","",(IF($C236=0,0,$C236)))</f>
        <v>1</v>
      </c>
      <c r="I236" s="41">
        <f t="shared" ref="I236" si="1603">IF(H236="","",(IF($C236=0,0,$C236)))</f>
        <v>1</v>
      </c>
      <c r="J236" s="41">
        <f t="shared" ref="J236" si="1604">IF(I236="","",(IF($C236=0,0,$C236)))</f>
        <v>1</v>
      </c>
      <c r="K236" s="41">
        <f t="shared" ref="K236" si="1605">IF(J236="","",(IF($C236=0,0,$C236)))</f>
        <v>1</v>
      </c>
      <c r="L236" s="41">
        <f t="shared" ref="L236" si="1606">IF(K236="","",(IF($C236=0,0,$C236)))</f>
        <v>1</v>
      </c>
      <c r="M236" s="41">
        <f t="shared" ref="M236" si="1607">IF(L236="","",(IF($C236=0,0,$C236)))</f>
        <v>1</v>
      </c>
      <c r="N236" s="41">
        <f t="shared" ref="N236" si="1608">IF(M236="","",(IF($C236=0,0,$C236)))</f>
        <v>1</v>
      </c>
      <c r="O236" s="41">
        <f t="shared" ref="O236" si="1609">IF(N236="","",(IF($C236=0,0,$C236)))</f>
        <v>1</v>
      </c>
      <c r="P236" s="41">
        <f t="shared" ref="P236" si="1610">IF(O236="","",(IF($C236=0,0,$C236)))</f>
        <v>1</v>
      </c>
      <c r="Q236" s="41">
        <f t="shared" ref="Q236" si="1611">IF(P236="","",(IF($C236=0,0,$C236)))</f>
        <v>1</v>
      </c>
      <c r="R236" s="41">
        <f t="shared" ref="R236" si="1612">IF(Q236="","",(IF($C236=0,0,$C236)))</f>
        <v>1</v>
      </c>
      <c r="S236" s="41">
        <f t="shared" ref="S236" si="1613">IF(R236="","",(IF($C236=0,0,$C236)))</f>
        <v>1</v>
      </c>
    </row>
    <row r="237" spans="1:19" x14ac:dyDescent="0.25">
      <c r="A237" s="2" t="s">
        <v>80</v>
      </c>
      <c r="B237" s="6" t="s">
        <v>92</v>
      </c>
      <c r="C237" s="4">
        <v>45.706730999999998</v>
      </c>
      <c r="E237" s="10" t="str">
        <f t="shared" ref="E237" si="1614">IF(B237="","",(IF($B237&lt;&gt;0,"Exempt - Avg Hourly Rate")))</f>
        <v>Exempt - Avg Hourly Rate</v>
      </c>
      <c r="F237" s="40">
        <f t="shared" ca="1" si="1389"/>
        <v>2019</v>
      </c>
      <c r="G237" s="40" t="str">
        <f t="shared" si="1390"/>
        <v>004510</v>
      </c>
      <c r="H237" s="42">
        <f t="shared" ref="H237" si="1615">IF(G237="","",(IF(C237=0,0,C237)*$G$4*$H$4*$I$4*$J$4))</f>
        <v>49.944979045437002</v>
      </c>
      <c r="I237" s="42">
        <f t="shared" ref="I237" si="1616">IF(H237="","",(+H237))</f>
        <v>49.944979045437002</v>
      </c>
      <c r="J237" s="42">
        <f t="shared" ref="J237" si="1617">IF(I237="","",(+I237*$J$6))</f>
        <v>51.443328416800114</v>
      </c>
      <c r="K237" s="42">
        <f t="shared" ref="K237" si="1618">IF(J237="","",+J237)</f>
        <v>51.443328416800114</v>
      </c>
      <c r="L237" s="42">
        <f t="shared" ref="L237" si="1619">IF(K237="","",+K237)</f>
        <v>51.443328416800114</v>
      </c>
      <c r="M237" s="42">
        <f t="shared" ref="M237" si="1620">IF(L237="","",+L237)</f>
        <v>51.443328416800114</v>
      </c>
      <c r="N237" s="42">
        <f t="shared" ref="N237" si="1621">IF(M237="","",+M237)</f>
        <v>51.443328416800114</v>
      </c>
      <c r="O237" s="42">
        <f t="shared" ref="O237" si="1622">IF(N237="","",+N237)</f>
        <v>51.443328416800114</v>
      </c>
      <c r="P237" s="42">
        <f t="shared" ref="P237" si="1623">IF(O237="","",+O237)</f>
        <v>51.443328416800114</v>
      </c>
      <c r="Q237" s="42">
        <f t="shared" ref="Q237" si="1624">IF(P237="","",+P237)</f>
        <v>51.443328416800114</v>
      </c>
      <c r="R237" s="42">
        <f t="shared" ref="R237" si="1625">IF(Q237="","",+Q237)</f>
        <v>51.443328416800114</v>
      </c>
      <c r="S237" s="42">
        <f t="shared" ref="S237" si="1626">IF(R237="","",+R237)</f>
        <v>51.443328416800114</v>
      </c>
    </row>
    <row r="238" spans="1:19" x14ac:dyDescent="0.25">
      <c r="A238" s="2" t="s">
        <v>80</v>
      </c>
      <c r="B238" s="9" t="s">
        <v>141</v>
      </c>
      <c r="C238" s="4">
        <v>200</v>
      </c>
      <c r="E238" s="10" t="str">
        <f t="shared" ref="E238" si="1627">IF(B238="","",(IF($B238&lt;&gt;0,"Exempt - Vacation Hours")))</f>
        <v>Exempt - Vacation Hours</v>
      </c>
      <c r="F238" s="40">
        <f t="shared" ca="1" si="1389"/>
        <v>2019</v>
      </c>
      <c r="G238" s="40" t="str">
        <f t="shared" si="1390"/>
        <v>004510</v>
      </c>
      <c r="H238" s="43">
        <f>IF(G238="","",($C238*'VACSICK EST'!C$50))</f>
        <v>8.4637065748272864</v>
      </c>
      <c r="I238" s="43">
        <f>IF(H238="","",($C238*'VACSICK EST'!D$50))</f>
        <v>9.019186694810994</v>
      </c>
      <c r="J238" s="43">
        <f>IF(I238="","",($C238*'VACSICK EST'!E$50))</f>
        <v>9.5746668147946981</v>
      </c>
      <c r="K238" s="43">
        <f>IF(J238="","",($C238*'VACSICK EST'!F$50))</f>
        <v>13.920084926738344</v>
      </c>
      <c r="L238" s="43">
        <f>IF(K238="","",($C238*'VACSICK EST'!G$50))</f>
        <v>17.388585089267714</v>
      </c>
      <c r="M238" s="43">
        <f>IF(L238="","",($C238*'VACSICK EST'!H$50))</f>
        <v>19.643752083050451</v>
      </c>
      <c r="N238" s="43">
        <f>IF(M238="","",($C238*'VACSICK EST'!I$50))</f>
        <v>22.73436117728868</v>
      </c>
      <c r="O238" s="43">
        <f>IF(N238="","",($C238*'VACSICK EST'!J$50))</f>
        <v>15.390831697752979</v>
      </c>
      <c r="P238" s="43">
        <f>IF(O238="","",($C238*'VACSICK EST'!K$50))</f>
        <v>13.703818000024686</v>
      </c>
      <c r="Q238" s="43">
        <f>IF(P238="","",($C238*'VACSICK EST'!L$50))</f>
        <v>18.087749400287205</v>
      </c>
      <c r="R238" s="43">
        <f>IF(Q238="","",($C238*'VACSICK EST'!M$50))</f>
        <v>17.34151329243354</v>
      </c>
      <c r="S238" s="43">
        <f>IF(R238="","",($C238*'VACSICK EST'!N$50))</f>
        <v>34.731744248723423</v>
      </c>
    </row>
    <row r="239" spans="1:19" x14ac:dyDescent="0.25">
      <c r="A239" s="2" t="s">
        <v>80</v>
      </c>
      <c r="B239" s="9" t="s">
        <v>95</v>
      </c>
      <c r="C239" s="4">
        <v>40</v>
      </c>
      <c r="E239" s="10" t="str">
        <f t="shared" ref="E239" si="1628">IF(B239="","",(IF($B239&lt;&gt;0,"Exempt - Sick Time Hours")))</f>
        <v>Exempt - Sick Time Hours</v>
      </c>
      <c r="F239" s="40">
        <f t="shared" ca="1" si="1389"/>
        <v>2019</v>
      </c>
      <c r="G239" s="40" t="str">
        <f t="shared" si="1390"/>
        <v>004510</v>
      </c>
      <c r="H239" s="43">
        <f>IF(G239="","",($C239*'VACSICK EST'!C$30))</f>
        <v>5.0206297898724825</v>
      </c>
      <c r="I239" s="43">
        <f>IF(H239="","",($C239*'VACSICK EST'!D$30))</f>
        <v>4.3254628595396252</v>
      </c>
      <c r="J239" s="43">
        <f>IF(I239="","",($C239*'VACSICK EST'!E$30))</f>
        <v>3.9866328079765485</v>
      </c>
      <c r="K239" s="43">
        <f>IF(J239="","",($C239*'VACSICK EST'!F$30))</f>
        <v>3.5312729378188501</v>
      </c>
      <c r="L239" s="43">
        <f>IF(K239="","",($C239*'VACSICK EST'!G$30))</f>
        <v>2.9281992131045897</v>
      </c>
      <c r="M239" s="43">
        <f>IF(L239="","",($C239*'VACSICK EST'!H$30))</f>
        <v>2.7179349238407422</v>
      </c>
      <c r="N239" s="43">
        <f>IF(M239="","",($C239*'VACSICK EST'!I$30))</f>
        <v>2.9145220043493527</v>
      </c>
      <c r="O239" s="43">
        <f>IF(N239="","",($C239*'VACSICK EST'!J$30))</f>
        <v>3.1324455305161325</v>
      </c>
      <c r="P239" s="43">
        <f>IF(O239="","",($C239*'VACSICK EST'!K$30))</f>
        <v>2.8900853913733289</v>
      </c>
      <c r="Q239" s="43">
        <f>IF(P239="","",($C239*'VACSICK EST'!L$30))</f>
        <v>2.8559835508769371</v>
      </c>
      <c r="R239" s="43">
        <f>IF(Q239="","",($C239*'VACSICK EST'!M$30))</f>
        <v>2.6623142749027777</v>
      </c>
      <c r="S239" s="43">
        <f>IF(R239="","",($C239*'VACSICK EST'!N$30))</f>
        <v>3.0345167158286337</v>
      </c>
    </row>
    <row r="240" spans="1:19" x14ac:dyDescent="0.25">
      <c r="A240" s="2" t="s">
        <v>81</v>
      </c>
      <c r="B240" s="9" t="s">
        <v>93</v>
      </c>
      <c r="C240" s="4">
        <v>5</v>
      </c>
      <c r="E240" s="11" t="str">
        <f t="shared" ref="E240" si="1629">IF(B240="","",(IF($B240&lt;&gt;0,"Exempt - Headcount")))</f>
        <v>Exempt - Headcount</v>
      </c>
      <c r="F240" s="40">
        <f t="shared" ca="1" si="1389"/>
        <v>2019</v>
      </c>
      <c r="G240" s="40" t="str">
        <f t="shared" si="1390"/>
        <v>004560</v>
      </c>
      <c r="H240" s="41">
        <f t="shared" ref="H240" si="1630">IF(G240="","",(IF($C240=0,0,$C240)))</f>
        <v>5</v>
      </c>
      <c r="I240" s="41">
        <f t="shared" ref="I240" si="1631">IF(H240="","",(IF($C240=0,0,$C240)))</f>
        <v>5</v>
      </c>
      <c r="J240" s="41">
        <f t="shared" ref="J240" si="1632">IF(I240="","",(IF($C240=0,0,$C240)))</f>
        <v>5</v>
      </c>
      <c r="K240" s="41">
        <f t="shared" ref="K240" si="1633">IF(J240="","",(IF($C240=0,0,$C240)))</f>
        <v>5</v>
      </c>
      <c r="L240" s="41">
        <f t="shared" ref="L240" si="1634">IF(K240="","",(IF($C240=0,0,$C240)))</f>
        <v>5</v>
      </c>
      <c r="M240" s="41">
        <f t="shared" ref="M240" si="1635">IF(L240="","",(IF($C240=0,0,$C240)))</f>
        <v>5</v>
      </c>
      <c r="N240" s="41">
        <f t="shared" ref="N240" si="1636">IF(M240="","",(IF($C240=0,0,$C240)))</f>
        <v>5</v>
      </c>
      <c r="O240" s="41">
        <f t="shared" ref="O240" si="1637">IF(N240="","",(IF($C240=0,0,$C240)))</f>
        <v>5</v>
      </c>
      <c r="P240" s="41">
        <f t="shared" ref="P240" si="1638">IF(O240="","",(IF($C240=0,0,$C240)))</f>
        <v>5</v>
      </c>
      <c r="Q240" s="41">
        <f t="shared" ref="Q240" si="1639">IF(P240="","",(IF($C240=0,0,$C240)))</f>
        <v>5</v>
      </c>
      <c r="R240" s="41">
        <f t="shared" ref="R240" si="1640">IF(Q240="","",(IF($C240=0,0,$C240)))</f>
        <v>5</v>
      </c>
      <c r="S240" s="41">
        <f t="shared" ref="S240" si="1641">IF(R240="","",(IF($C240=0,0,$C240)))</f>
        <v>5</v>
      </c>
    </row>
    <row r="241" spans="1:19" x14ac:dyDescent="0.25">
      <c r="A241" s="2" t="s">
        <v>81</v>
      </c>
      <c r="B241" s="6" t="s">
        <v>92</v>
      </c>
      <c r="C241" s="4">
        <v>56.121153800000002</v>
      </c>
      <c r="E241" s="10" t="str">
        <f t="shared" ref="E241" si="1642">IF(B241="","",(IF($B241&lt;&gt;0,"Exempt - Avg Hourly Rate")))</f>
        <v>Exempt - Avg Hourly Rate</v>
      </c>
      <c r="F241" s="40">
        <f t="shared" ca="1" si="1389"/>
        <v>2019</v>
      </c>
      <c r="G241" s="40" t="str">
        <f t="shared" si="1390"/>
        <v>004560</v>
      </c>
      <c r="H241" s="42">
        <f t="shared" ref="H241" si="1643">IF(G241="","",(IF(C241=0,0,C241)*$G$4*$H$4*$I$4*$J$4))</f>
        <v>61.325100028412606</v>
      </c>
      <c r="I241" s="42">
        <f t="shared" ref="I241" si="1644">IF(H241="","",(+H241))</f>
        <v>61.325100028412606</v>
      </c>
      <c r="J241" s="42">
        <f t="shared" ref="J241" si="1645">IF(I241="","",(+I241*$J$6))</f>
        <v>63.164853029264989</v>
      </c>
      <c r="K241" s="42">
        <f t="shared" ref="K241" si="1646">IF(J241="","",+J241)</f>
        <v>63.164853029264989</v>
      </c>
      <c r="L241" s="42">
        <f t="shared" ref="L241" si="1647">IF(K241="","",+K241)</f>
        <v>63.164853029264989</v>
      </c>
      <c r="M241" s="42">
        <f t="shared" ref="M241" si="1648">IF(L241="","",+L241)</f>
        <v>63.164853029264989</v>
      </c>
      <c r="N241" s="42">
        <f t="shared" ref="N241" si="1649">IF(M241="","",+M241)</f>
        <v>63.164853029264989</v>
      </c>
      <c r="O241" s="42">
        <f t="shared" ref="O241" si="1650">IF(N241="","",+N241)</f>
        <v>63.164853029264989</v>
      </c>
      <c r="P241" s="42">
        <f t="shared" ref="P241" si="1651">IF(O241="","",+O241)</f>
        <v>63.164853029264989</v>
      </c>
      <c r="Q241" s="42">
        <f t="shared" ref="Q241" si="1652">IF(P241="","",+P241)</f>
        <v>63.164853029264989</v>
      </c>
      <c r="R241" s="42">
        <f t="shared" ref="R241" si="1653">IF(Q241="","",+Q241)</f>
        <v>63.164853029264989</v>
      </c>
      <c r="S241" s="42">
        <f t="shared" ref="S241" si="1654">IF(R241="","",+R241)</f>
        <v>63.164853029264989</v>
      </c>
    </row>
    <row r="242" spans="1:19" x14ac:dyDescent="0.25">
      <c r="A242" s="2" t="s">
        <v>81</v>
      </c>
      <c r="B242" s="9" t="s">
        <v>141</v>
      </c>
      <c r="C242" s="4">
        <v>960</v>
      </c>
      <c r="E242" s="10" t="str">
        <f t="shared" ref="E242" si="1655">IF(B242="","",(IF($B242&lt;&gt;0,"Exempt - Vacation Hours")))</f>
        <v>Exempt - Vacation Hours</v>
      </c>
      <c r="F242" s="40">
        <f t="shared" ca="1" si="1389"/>
        <v>2019</v>
      </c>
      <c r="G242" s="40" t="str">
        <f t="shared" si="1390"/>
        <v>004560</v>
      </c>
      <c r="H242" s="43">
        <f>IF(G242="","",($C242*'VACSICK EST'!C$50))</f>
        <v>40.625791559170978</v>
      </c>
      <c r="I242" s="43">
        <f>IF(H242="","",($C242*'VACSICK EST'!D$50))</f>
        <v>43.29209613509277</v>
      </c>
      <c r="J242" s="43">
        <f>IF(I242="","",($C242*'VACSICK EST'!E$50))</f>
        <v>45.958400711014548</v>
      </c>
      <c r="K242" s="43">
        <f>IF(J242="","",($C242*'VACSICK EST'!F$50))</f>
        <v>66.816407648344054</v>
      </c>
      <c r="L242" s="43">
        <f>IF(K242="","",($C242*'VACSICK EST'!G$50))</f>
        <v>83.465208428485028</v>
      </c>
      <c r="M242" s="43">
        <f>IF(L242="","",($C242*'VACSICK EST'!H$50))</f>
        <v>94.290009998642162</v>
      </c>
      <c r="N242" s="43">
        <f>IF(M242="","",($C242*'VACSICK EST'!I$50))</f>
        <v>109.12493365098567</v>
      </c>
      <c r="O242" s="43">
        <f>IF(N242="","",($C242*'VACSICK EST'!J$50))</f>
        <v>73.875992149214298</v>
      </c>
      <c r="P242" s="43">
        <f>IF(O242="","",($C242*'VACSICK EST'!K$50))</f>
        <v>65.778326400118502</v>
      </c>
      <c r="Q242" s="43">
        <f>IF(P242="","",($C242*'VACSICK EST'!L$50))</f>
        <v>86.821197121378574</v>
      </c>
      <c r="R242" s="43">
        <f>IF(Q242="","",($C242*'VACSICK EST'!M$50))</f>
        <v>83.239263803680984</v>
      </c>
      <c r="S242" s="43">
        <f>IF(R242="","",($C242*'VACSICK EST'!N$50))</f>
        <v>166.71237239387244</v>
      </c>
    </row>
    <row r="243" spans="1:19" x14ac:dyDescent="0.25">
      <c r="A243" s="2" t="s">
        <v>81</v>
      </c>
      <c r="B243" s="9" t="s">
        <v>95</v>
      </c>
      <c r="C243" s="4">
        <v>200</v>
      </c>
      <c r="E243" s="10" t="str">
        <f t="shared" ref="E243" si="1656">IF(B243="","",(IF($B243&lt;&gt;0,"Exempt - Sick Time Hours")))</f>
        <v>Exempt - Sick Time Hours</v>
      </c>
      <c r="F243" s="40">
        <f t="shared" ca="1" si="1389"/>
        <v>2019</v>
      </c>
      <c r="G243" s="40" t="str">
        <f t="shared" si="1390"/>
        <v>004560</v>
      </c>
      <c r="H243" s="43">
        <f>IF(G243="","",($C243*'VACSICK EST'!C$30))</f>
        <v>25.103148949362414</v>
      </c>
      <c r="I243" s="43">
        <f>IF(H243="","",($C243*'VACSICK EST'!D$30))</f>
        <v>21.627314297698124</v>
      </c>
      <c r="J243" s="43">
        <f>IF(I243="","",($C243*'VACSICK EST'!E$30))</f>
        <v>19.93316403988274</v>
      </c>
      <c r="K243" s="43">
        <f>IF(J243="","",($C243*'VACSICK EST'!F$30))</f>
        <v>17.65636468909425</v>
      </c>
      <c r="L243" s="43">
        <f>IF(K243="","",($C243*'VACSICK EST'!G$30))</f>
        <v>14.640996065522948</v>
      </c>
      <c r="M243" s="43">
        <f>IF(L243="","",($C243*'VACSICK EST'!H$30))</f>
        <v>13.589674619203713</v>
      </c>
      <c r="N243" s="43">
        <f>IF(M243="","",($C243*'VACSICK EST'!I$30))</f>
        <v>14.572610021746762</v>
      </c>
      <c r="O243" s="43">
        <f>IF(N243="","",($C243*'VACSICK EST'!J$30))</f>
        <v>15.662227652580663</v>
      </c>
      <c r="P243" s="43">
        <f>IF(O243="","",($C243*'VACSICK EST'!K$30))</f>
        <v>14.450426956866643</v>
      </c>
      <c r="Q243" s="43">
        <f>IF(P243="","",($C243*'VACSICK EST'!L$30))</f>
        <v>14.279917754384686</v>
      </c>
      <c r="R243" s="43">
        <f>IF(Q243="","",($C243*'VACSICK EST'!M$30))</f>
        <v>13.311571374513889</v>
      </c>
      <c r="S243" s="43">
        <f>IF(R243="","",($C243*'VACSICK EST'!N$30))</f>
        <v>15.172583579143167</v>
      </c>
    </row>
    <row r="244" spans="1:19" x14ac:dyDescent="0.25">
      <c r="A244" s="2" t="s">
        <v>82</v>
      </c>
      <c r="B244" s="9" t="s">
        <v>93</v>
      </c>
      <c r="C244" s="4">
        <v>2</v>
      </c>
      <c r="E244" s="11" t="str">
        <f t="shared" ref="E244" si="1657">IF(B244="","",(IF($B244&lt;&gt;0,"Exempt - Headcount")))</f>
        <v>Exempt - Headcount</v>
      </c>
      <c r="F244" s="40">
        <f t="shared" ca="1" si="1389"/>
        <v>2019</v>
      </c>
      <c r="G244" s="40" t="str">
        <f t="shared" si="1390"/>
        <v>004600</v>
      </c>
      <c r="H244" s="41">
        <f t="shared" ref="H244" si="1658">IF(G244="","",(IF($C244=0,0,$C244)))</f>
        <v>2</v>
      </c>
      <c r="I244" s="41">
        <f t="shared" ref="I244" si="1659">IF(H244="","",(IF($C244=0,0,$C244)))</f>
        <v>2</v>
      </c>
      <c r="J244" s="41">
        <f t="shared" ref="J244" si="1660">IF(I244="","",(IF($C244=0,0,$C244)))</f>
        <v>2</v>
      </c>
      <c r="K244" s="41">
        <f t="shared" ref="K244" si="1661">IF(J244="","",(IF($C244=0,0,$C244)))</f>
        <v>2</v>
      </c>
      <c r="L244" s="41">
        <f t="shared" ref="L244" si="1662">IF(K244="","",(IF($C244=0,0,$C244)))</f>
        <v>2</v>
      </c>
      <c r="M244" s="41">
        <f t="shared" ref="M244" si="1663">IF(L244="","",(IF($C244=0,0,$C244)))</f>
        <v>2</v>
      </c>
      <c r="N244" s="41">
        <f t="shared" ref="N244" si="1664">IF(M244="","",(IF($C244=0,0,$C244)))</f>
        <v>2</v>
      </c>
      <c r="O244" s="41">
        <f t="shared" ref="O244" si="1665">IF(N244="","",(IF($C244=0,0,$C244)))</f>
        <v>2</v>
      </c>
      <c r="P244" s="41">
        <f t="shared" ref="P244" si="1666">IF(O244="","",(IF($C244=0,0,$C244)))</f>
        <v>2</v>
      </c>
      <c r="Q244" s="41">
        <f t="shared" ref="Q244" si="1667">IF(P244="","",(IF($C244=0,0,$C244)))</f>
        <v>2</v>
      </c>
      <c r="R244" s="41">
        <f t="shared" ref="R244" si="1668">IF(Q244="","",(IF($C244=0,0,$C244)))</f>
        <v>2</v>
      </c>
      <c r="S244" s="41">
        <f t="shared" ref="S244" si="1669">IF(R244="","",(IF($C244=0,0,$C244)))</f>
        <v>2</v>
      </c>
    </row>
    <row r="245" spans="1:19" x14ac:dyDescent="0.25">
      <c r="A245" s="2" t="s">
        <v>82</v>
      </c>
      <c r="B245" s="6" t="s">
        <v>92</v>
      </c>
      <c r="C245" s="4">
        <v>58.3153845</v>
      </c>
      <c r="E245" s="10" t="str">
        <f t="shared" ref="E245" si="1670">IF(B245="","",(IF($B245&lt;&gt;0,"Exempt - Avg Hourly Rate")))</f>
        <v>Exempt - Avg Hourly Rate</v>
      </c>
      <c r="F245" s="40">
        <f t="shared" ca="1" si="1389"/>
        <v>2019</v>
      </c>
      <c r="G245" s="40" t="str">
        <f t="shared" si="1390"/>
        <v>004600</v>
      </c>
      <c r="H245" s="42">
        <f t="shared" ref="H245" si="1671">IF(G245="","",(IF(C245=0,0,C245)*$G$4*$H$4*$I$4*$J$4))</f>
        <v>63.722795158531511</v>
      </c>
      <c r="I245" s="42">
        <f t="shared" ref="I245" si="1672">IF(H245="","",(+H245))</f>
        <v>63.722795158531511</v>
      </c>
      <c r="J245" s="42">
        <f t="shared" ref="J245" si="1673">IF(I245="","",(+I245*$J$6))</f>
        <v>65.634479013287461</v>
      </c>
      <c r="K245" s="42">
        <f t="shared" ref="K245" si="1674">IF(J245="","",+J245)</f>
        <v>65.634479013287461</v>
      </c>
      <c r="L245" s="42">
        <f t="shared" ref="L245" si="1675">IF(K245="","",+K245)</f>
        <v>65.634479013287461</v>
      </c>
      <c r="M245" s="42">
        <f t="shared" ref="M245" si="1676">IF(L245="","",+L245)</f>
        <v>65.634479013287461</v>
      </c>
      <c r="N245" s="42">
        <f t="shared" ref="N245" si="1677">IF(M245="","",+M245)</f>
        <v>65.634479013287461</v>
      </c>
      <c r="O245" s="42">
        <f t="shared" ref="O245" si="1678">IF(N245="","",+N245)</f>
        <v>65.634479013287461</v>
      </c>
      <c r="P245" s="42">
        <f t="shared" ref="P245" si="1679">IF(O245="","",+O245)</f>
        <v>65.634479013287461</v>
      </c>
      <c r="Q245" s="42">
        <f t="shared" ref="Q245" si="1680">IF(P245="","",+P245)</f>
        <v>65.634479013287461</v>
      </c>
      <c r="R245" s="42">
        <f t="shared" ref="R245" si="1681">IF(Q245="","",+Q245)</f>
        <v>65.634479013287461</v>
      </c>
      <c r="S245" s="42">
        <f t="shared" ref="S245" si="1682">IF(R245="","",+R245)</f>
        <v>65.634479013287461</v>
      </c>
    </row>
    <row r="246" spans="1:19" x14ac:dyDescent="0.25">
      <c r="A246" s="2" t="s">
        <v>82</v>
      </c>
      <c r="B246" s="9" t="s">
        <v>141</v>
      </c>
      <c r="C246" s="4">
        <v>360</v>
      </c>
      <c r="E246" s="10" t="str">
        <f t="shared" ref="E246" si="1683">IF(B246="","",(IF($B246&lt;&gt;0,"Exempt - Vacation Hours")))</f>
        <v>Exempt - Vacation Hours</v>
      </c>
      <c r="F246" s="40">
        <f t="shared" ca="1" si="1389"/>
        <v>2019</v>
      </c>
      <c r="G246" s="40" t="str">
        <f t="shared" si="1390"/>
        <v>004600</v>
      </c>
      <c r="H246" s="43">
        <f>IF(G246="","",($C246*'VACSICK EST'!C$50))</f>
        <v>15.234671834689117</v>
      </c>
      <c r="I246" s="43">
        <f>IF(H246="","",($C246*'VACSICK EST'!D$50))</f>
        <v>16.234536050659788</v>
      </c>
      <c r="J246" s="43">
        <f>IF(I246="","",($C246*'VACSICK EST'!E$50))</f>
        <v>17.234400266630455</v>
      </c>
      <c r="K246" s="43">
        <f>IF(J246="","",($C246*'VACSICK EST'!F$50))</f>
        <v>25.056152868129018</v>
      </c>
      <c r="L246" s="43">
        <f>IF(K246="","",($C246*'VACSICK EST'!G$50))</f>
        <v>31.299453160681885</v>
      </c>
      <c r="M246" s="43">
        <f>IF(L246="","",($C246*'VACSICK EST'!H$50))</f>
        <v>35.358753749490809</v>
      </c>
      <c r="N246" s="43">
        <f>IF(M246="","",($C246*'VACSICK EST'!I$50))</f>
        <v>40.921850119119625</v>
      </c>
      <c r="O246" s="43">
        <f>IF(N246="","",($C246*'VACSICK EST'!J$50))</f>
        <v>27.703497055955363</v>
      </c>
      <c r="P246" s="43">
        <f>IF(O246="","",($C246*'VACSICK EST'!K$50))</f>
        <v>24.666872400044436</v>
      </c>
      <c r="Q246" s="43">
        <f>IF(P246="","",($C246*'VACSICK EST'!L$50))</f>
        <v>32.557948920516964</v>
      </c>
      <c r="R246" s="43">
        <f>IF(Q246="","",($C246*'VACSICK EST'!M$50))</f>
        <v>31.214723926380369</v>
      </c>
      <c r="S246" s="43">
        <f>IF(R246="","",($C246*'VACSICK EST'!N$50))</f>
        <v>62.517139647702159</v>
      </c>
    </row>
    <row r="247" spans="1:19" x14ac:dyDescent="0.25">
      <c r="A247" s="2" t="s">
        <v>82</v>
      </c>
      <c r="B247" s="9" t="s">
        <v>95</v>
      </c>
      <c r="C247" s="4">
        <v>80</v>
      </c>
      <c r="E247" s="10" t="str">
        <f t="shared" ref="E247" si="1684">IF(B247="","",(IF($B247&lt;&gt;0,"Exempt - Sick Time Hours")))</f>
        <v>Exempt - Sick Time Hours</v>
      </c>
      <c r="F247" s="40">
        <f t="shared" ca="1" si="1389"/>
        <v>2019</v>
      </c>
      <c r="G247" s="40" t="str">
        <f t="shared" si="1390"/>
        <v>004600</v>
      </c>
      <c r="H247" s="43">
        <f>IF(G247="","",($C247*'VACSICK EST'!C$30))</f>
        <v>10.041259579744965</v>
      </c>
      <c r="I247" s="43">
        <f>IF(H247="","",($C247*'VACSICK EST'!D$30))</f>
        <v>8.6509257190792503</v>
      </c>
      <c r="J247" s="43">
        <f>IF(I247="","",($C247*'VACSICK EST'!E$30))</f>
        <v>7.973265615953097</v>
      </c>
      <c r="K247" s="43">
        <f>IF(J247="","",($C247*'VACSICK EST'!F$30))</f>
        <v>7.0625458756377002</v>
      </c>
      <c r="L247" s="43">
        <f>IF(K247="","",($C247*'VACSICK EST'!G$30))</f>
        <v>5.8563984262091795</v>
      </c>
      <c r="M247" s="43">
        <f>IF(L247="","",($C247*'VACSICK EST'!H$30))</f>
        <v>5.4358698476814844</v>
      </c>
      <c r="N247" s="43">
        <f>IF(M247="","",($C247*'VACSICK EST'!I$30))</f>
        <v>5.8290440086987054</v>
      </c>
      <c r="O247" s="43">
        <f>IF(N247="","",($C247*'VACSICK EST'!J$30))</f>
        <v>6.264891061032265</v>
      </c>
      <c r="P247" s="43">
        <f>IF(O247="","",($C247*'VACSICK EST'!K$30))</f>
        <v>5.7801707827466577</v>
      </c>
      <c r="Q247" s="43">
        <f>IF(P247="","",($C247*'VACSICK EST'!L$30))</f>
        <v>5.7119671017538742</v>
      </c>
      <c r="R247" s="43">
        <f>IF(Q247="","",($C247*'VACSICK EST'!M$30))</f>
        <v>5.3246285498055554</v>
      </c>
      <c r="S247" s="43">
        <f>IF(R247="","",($C247*'VACSICK EST'!N$30))</f>
        <v>6.0690334316572674</v>
      </c>
    </row>
    <row r="248" spans="1:19" x14ac:dyDescent="0.25">
      <c r="A248" s="2" t="s">
        <v>85</v>
      </c>
      <c r="B248" s="9" t="s">
        <v>93</v>
      </c>
      <c r="C248" s="4">
        <v>2</v>
      </c>
      <c r="E248" s="11" t="str">
        <f t="shared" ref="E248" si="1685">IF(B248="","",(IF($B248&lt;&gt;0,"Exempt - Headcount")))</f>
        <v>Exempt - Headcount</v>
      </c>
      <c r="F248" s="40">
        <f t="shared" ca="1" si="1389"/>
        <v>2019</v>
      </c>
      <c r="G248" s="40" t="str">
        <f t="shared" si="1390"/>
        <v>005580</v>
      </c>
      <c r="H248" s="41">
        <f t="shared" ref="H248" si="1686">IF(G248="","",(IF($C248=0,0,$C248)))</f>
        <v>2</v>
      </c>
      <c r="I248" s="41">
        <f t="shared" ref="I248" si="1687">IF(H248="","",(IF($C248=0,0,$C248)))</f>
        <v>2</v>
      </c>
      <c r="J248" s="41">
        <f t="shared" ref="J248" si="1688">IF(I248="","",(IF($C248=0,0,$C248)))</f>
        <v>2</v>
      </c>
      <c r="K248" s="41">
        <f t="shared" ref="K248" si="1689">IF(J248="","",(IF($C248=0,0,$C248)))</f>
        <v>2</v>
      </c>
      <c r="L248" s="41">
        <f t="shared" ref="L248" si="1690">IF(K248="","",(IF($C248=0,0,$C248)))</f>
        <v>2</v>
      </c>
      <c r="M248" s="41">
        <f t="shared" ref="M248" si="1691">IF(L248="","",(IF($C248=0,0,$C248)))</f>
        <v>2</v>
      </c>
      <c r="N248" s="41">
        <f t="shared" ref="N248" si="1692">IF(M248="","",(IF($C248=0,0,$C248)))</f>
        <v>2</v>
      </c>
      <c r="O248" s="41">
        <f t="shared" ref="O248" si="1693">IF(N248="","",(IF($C248=0,0,$C248)))</f>
        <v>2</v>
      </c>
      <c r="P248" s="41">
        <f t="shared" ref="P248" si="1694">IF(O248="","",(IF($C248=0,0,$C248)))</f>
        <v>2</v>
      </c>
      <c r="Q248" s="41">
        <f t="shared" ref="Q248" si="1695">IF(P248="","",(IF($C248=0,0,$C248)))</f>
        <v>2</v>
      </c>
      <c r="R248" s="41">
        <f t="shared" ref="R248" si="1696">IF(Q248="","",(IF($C248=0,0,$C248)))</f>
        <v>2</v>
      </c>
      <c r="S248" s="41">
        <f t="shared" ref="S248" si="1697">IF(R248="","",(IF($C248=0,0,$C248)))</f>
        <v>2</v>
      </c>
    </row>
    <row r="249" spans="1:19" x14ac:dyDescent="0.25">
      <c r="A249" s="2" t="s">
        <v>85</v>
      </c>
      <c r="B249" s="6" t="s">
        <v>92</v>
      </c>
      <c r="C249" s="4">
        <v>37.759615500000002</v>
      </c>
      <c r="E249" s="10" t="str">
        <f t="shared" ref="E249" si="1698">IF(B249="","",(IF($B249&lt;&gt;0,"Exempt - Avg Hourly Rate")))</f>
        <v>Exempt - Avg Hourly Rate</v>
      </c>
      <c r="F249" s="40">
        <f t="shared" ca="1" si="1389"/>
        <v>2019</v>
      </c>
      <c r="G249" s="40" t="str">
        <f t="shared" si="1390"/>
        <v>005580</v>
      </c>
      <c r="H249" s="42">
        <f t="shared" ref="H249" si="1699">IF(G249="","",(IF(C249=0,0,C249)*$G$4*$H$4*$I$4*$J$4))</f>
        <v>41.260951366468511</v>
      </c>
      <c r="I249" s="42">
        <f t="shared" ref="I249" si="1700">IF(H249="","",(+H249))</f>
        <v>41.260951366468511</v>
      </c>
      <c r="J249" s="42">
        <f t="shared" ref="J249" si="1701">IF(I249="","",(+I249*$J$6))</f>
        <v>42.49877990746257</v>
      </c>
      <c r="K249" s="42">
        <f t="shared" ref="K249" si="1702">IF(J249="","",+J249)</f>
        <v>42.49877990746257</v>
      </c>
      <c r="L249" s="42">
        <f t="shared" ref="L249" si="1703">IF(K249="","",+K249)</f>
        <v>42.49877990746257</v>
      </c>
      <c r="M249" s="42">
        <f t="shared" ref="M249" si="1704">IF(L249="","",+L249)</f>
        <v>42.49877990746257</v>
      </c>
      <c r="N249" s="42">
        <f t="shared" ref="N249" si="1705">IF(M249="","",+M249)</f>
        <v>42.49877990746257</v>
      </c>
      <c r="O249" s="42">
        <f t="shared" ref="O249" si="1706">IF(N249="","",+N249)</f>
        <v>42.49877990746257</v>
      </c>
      <c r="P249" s="42">
        <f t="shared" ref="P249" si="1707">IF(O249="","",+O249)</f>
        <v>42.49877990746257</v>
      </c>
      <c r="Q249" s="42">
        <f t="shared" ref="Q249" si="1708">IF(P249="","",+P249)</f>
        <v>42.49877990746257</v>
      </c>
      <c r="R249" s="42">
        <f t="shared" ref="R249" si="1709">IF(Q249="","",+Q249)</f>
        <v>42.49877990746257</v>
      </c>
      <c r="S249" s="42">
        <f t="shared" ref="S249" si="1710">IF(R249="","",+R249)</f>
        <v>42.49877990746257</v>
      </c>
    </row>
    <row r="250" spans="1:19" x14ac:dyDescent="0.25">
      <c r="A250" s="2" t="s">
        <v>85</v>
      </c>
      <c r="B250" s="9" t="s">
        <v>141</v>
      </c>
      <c r="C250" s="4">
        <v>320</v>
      </c>
      <c r="E250" s="10" t="str">
        <f t="shared" ref="E250" si="1711">IF(B250="","",(IF($B250&lt;&gt;0,"Exempt - Vacation Hours")))</f>
        <v>Exempt - Vacation Hours</v>
      </c>
      <c r="F250" s="40">
        <f t="shared" ca="1" si="1389"/>
        <v>2019</v>
      </c>
      <c r="G250" s="40" t="str">
        <f t="shared" si="1390"/>
        <v>005580</v>
      </c>
      <c r="H250" s="43">
        <f>IF(G250="","",($C250*'VACSICK EST'!C$50))</f>
        <v>13.54193051972366</v>
      </c>
      <c r="I250" s="43">
        <f>IF(H250="","",($C250*'VACSICK EST'!D$50))</f>
        <v>14.430698711697589</v>
      </c>
      <c r="J250" s="43">
        <f>IF(I250="","",($C250*'VACSICK EST'!E$50))</f>
        <v>15.319466903671517</v>
      </c>
      <c r="K250" s="43">
        <f>IF(J250="","",($C250*'VACSICK EST'!F$50))</f>
        <v>22.272135882781349</v>
      </c>
      <c r="L250" s="43">
        <f>IF(K250="","",($C250*'VACSICK EST'!G$50))</f>
        <v>27.821736142828343</v>
      </c>
      <c r="M250" s="43">
        <f>IF(L250="","",($C250*'VACSICK EST'!H$50))</f>
        <v>31.43000333288072</v>
      </c>
      <c r="N250" s="43">
        <f>IF(M250="","",($C250*'VACSICK EST'!I$50))</f>
        <v>36.374977883661892</v>
      </c>
      <c r="O250" s="43">
        <f>IF(N250="","",($C250*'VACSICK EST'!J$50))</f>
        <v>24.625330716404768</v>
      </c>
      <c r="P250" s="43">
        <f>IF(O250="","",($C250*'VACSICK EST'!K$50))</f>
        <v>21.926108800039501</v>
      </c>
      <c r="Q250" s="43">
        <f>IF(P250="","",($C250*'VACSICK EST'!L$50))</f>
        <v>28.940399040459525</v>
      </c>
      <c r="R250" s="43">
        <f>IF(Q250="","",($C250*'VACSICK EST'!M$50))</f>
        <v>27.746421267893663</v>
      </c>
      <c r="S250" s="43">
        <f>IF(R250="","",($C250*'VACSICK EST'!N$50))</f>
        <v>55.570790797957478</v>
      </c>
    </row>
    <row r="251" spans="1:19" x14ac:dyDescent="0.25">
      <c r="A251" s="2" t="s">
        <v>85</v>
      </c>
      <c r="B251" s="9" t="s">
        <v>95</v>
      </c>
      <c r="C251" s="4">
        <v>80</v>
      </c>
      <c r="E251" s="10" t="str">
        <f t="shared" ref="E251" si="1712">IF(B251="","",(IF($B251&lt;&gt;0,"Exempt - Sick Time Hours")))</f>
        <v>Exempt - Sick Time Hours</v>
      </c>
      <c r="F251" s="40">
        <f t="shared" ca="1" si="1389"/>
        <v>2019</v>
      </c>
      <c r="G251" s="40" t="str">
        <f t="shared" si="1390"/>
        <v>005580</v>
      </c>
      <c r="H251" s="43">
        <f>IF(G251="","",($C251*'VACSICK EST'!C$30))</f>
        <v>10.041259579744965</v>
      </c>
      <c r="I251" s="43">
        <f>IF(H251="","",($C251*'VACSICK EST'!D$30))</f>
        <v>8.6509257190792503</v>
      </c>
      <c r="J251" s="43">
        <f>IF(I251="","",($C251*'VACSICK EST'!E$30))</f>
        <v>7.973265615953097</v>
      </c>
      <c r="K251" s="43">
        <f>IF(J251="","",($C251*'VACSICK EST'!F$30))</f>
        <v>7.0625458756377002</v>
      </c>
      <c r="L251" s="43">
        <f>IF(K251="","",($C251*'VACSICK EST'!G$30))</f>
        <v>5.8563984262091795</v>
      </c>
      <c r="M251" s="43">
        <f>IF(L251="","",($C251*'VACSICK EST'!H$30))</f>
        <v>5.4358698476814844</v>
      </c>
      <c r="N251" s="43">
        <f>IF(M251="","",($C251*'VACSICK EST'!I$30))</f>
        <v>5.8290440086987054</v>
      </c>
      <c r="O251" s="43">
        <f>IF(N251="","",($C251*'VACSICK EST'!J$30))</f>
        <v>6.264891061032265</v>
      </c>
      <c r="P251" s="43">
        <f>IF(O251="","",($C251*'VACSICK EST'!K$30))</f>
        <v>5.7801707827466577</v>
      </c>
      <c r="Q251" s="43">
        <f>IF(P251="","",($C251*'VACSICK EST'!L$30))</f>
        <v>5.7119671017538742</v>
      </c>
      <c r="R251" s="43">
        <f>IF(Q251="","",($C251*'VACSICK EST'!M$30))</f>
        <v>5.3246285498055554</v>
      </c>
      <c r="S251" s="43">
        <f>IF(R251="","",($C251*'VACSICK EST'!N$30))</f>
        <v>6.0690334316572674</v>
      </c>
    </row>
    <row r="252" spans="1:19" x14ac:dyDescent="0.25">
      <c r="A252" s="49" t="s">
        <v>97</v>
      </c>
      <c r="B252" s="49"/>
      <c r="C252" s="50">
        <v>268</v>
      </c>
      <c r="E252" s="11" t="str">
        <f t="shared" ref="E252" si="1713">IF(B252="","",(IF($B252&lt;&gt;0,"Exempt - Headcount")))</f>
        <v/>
      </c>
      <c r="F252" s="40" t="str">
        <f t="shared" si="1389"/>
        <v/>
      </c>
      <c r="G252" s="40" t="str">
        <f t="shared" si="1390"/>
        <v/>
      </c>
      <c r="H252" s="41" t="str">
        <f t="shared" ref="H252" si="1714">IF(G252="","",(IF($C252=0,0,$C252)))</f>
        <v/>
      </c>
      <c r="I252" s="41" t="str">
        <f t="shared" ref="I252" si="1715">IF(H252="","",(IF($C252=0,0,$C252)))</f>
        <v/>
      </c>
      <c r="J252" s="41" t="str">
        <f t="shared" ref="J252" si="1716">IF(I252="","",(IF($C252=0,0,$C252)))</f>
        <v/>
      </c>
      <c r="K252" s="41" t="str">
        <f t="shared" ref="K252" si="1717">IF(J252="","",(IF($C252=0,0,$C252)))</f>
        <v/>
      </c>
      <c r="L252" s="41" t="str">
        <f t="shared" ref="L252" si="1718">IF(K252="","",(IF($C252=0,0,$C252)))</f>
        <v/>
      </c>
      <c r="M252" s="41" t="str">
        <f t="shared" ref="M252" si="1719">IF(L252="","",(IF($C252=0,0,$C252)))</f>
        <v/>
      </c>
      <c r="N252" s="41" t="str">
        <f t="shared" ref="N252" si="1720">IF(M252="","",(IF($C252=0,0,$C252)))</f>
        <v/>
      </c>
      <c r="O252" s="41" t="str">
        <f t="shared" ref="O252" si="1721">IF(N252="","",(IF($C252=0,0,$C252)))</f>
        <v/>
      </c>
      <c r="P252" s="41" t="str">
        <f t="shared" ref="P252" si="1722">IF(O252="","",(IF($C252=0,0,$C252)))</f>
        <v/>
      </c>
      <c r="Q252" s="41" t="str">
        <f t="shared" ref="Q252" si="1723">IF(P252="","",(IF($C252=0,0,$C252)))</f>
        <v/>
      </c>
      <c r="R252" s="41" t="str">
        <f t="shared" ref="R252" si="1724">IF(Q252="","",(IF($C252=0,0,$C252)))</f>
        <v/>
      </c>
      <c r="S252" s="41" t="str">
        <f t="shared" ref="S252" si="1725">IF(R252="","",(IF($C252=0,0,$C252)))</f>
        <v/>
      </c>
    </row>
    <row r="253" spans="1:19" x14ac:dyDescent="0.25">
      <c r="A253" s="51" t="s">
        <v>96</v>
      </c>
      <c r="B253" s="51"/>
      <c r="C253" s="52">
        <v>46.949768570895507</v>
      </c>
      <c r="E253" s="10" t="str">
        <f t="shared" ref="E253" si="1726">IF(B253="","",(IF($B253&lt;&gt;0,"Exempt - Avg Hourly Rate")))</f>
        <v/>
      </c>
      <c r="F253" s="40" t="str">
        <f t="shared" si="1389"/>
        <v/>
      </c>
      <c r="G253" s="40" t="str">
        <f t="shared" si="1390"/>
        <v/>
      </c>
      <c r="H253" s="42" t="str">
        <f t="shared" ref="H253" si="1727">IF(G253="","",(IF(C253=0,0,C253)*$G$4*$H$4*$I$4*$J$4))</f>
        <v/>
      </c>
      <c r="I253" s="42" t="str">
        <f t="shared" ref="I253" si="1728">IF(H253="","",(+H253))</f>
        <v/>
      </c>
      <c r="J253" s="42" t="str">
        <f t="shared" ref="J253" si="1729">IF(I253="","",(+I253*$J$6))</f>
        <v/>
      </c>
      <c r="K253" s="42" t="str">
        <f t="shared" ref="K253" si="1730">IF(J253="","",+J253)</f>
        <v/>
      </c>
      <c r="L253" s="42" t="str">
        <f t="shared" ref="L253" si="1731">IF(K253="","",+K253)</f>
        <v/>
      </c>
      <c r="M253" s="42" t="str">
        <f t="shared" ref="M253" si="1732">IF(L253="","",+L253)</f>
        <v/>
      </c>
      <c r="N253" s="42" t="str">
        <f t="shared" ref="N253" si="1733">IF(M253="","",+M253)</f>
        <v/>
      </c>
      <c r="O253" s="42" t="str">
        <f t="shared" ref="O253" si="1734">IF(N253="","",+N253)</f>
        <v/>
      </c>
      <c r="P253" s="42" t="str">
        <f t="shared" ref="P253" si="1735">IF(O253="","",+O253)</f>
        <v/>
      </c>
      <c r="Q253" s="42" t="str">
        <f t="shared" ref="Q253" si="1736">IF(P253="","",+P253)</f>
        <v/>
      </c>
      <c r="R253" s="42" t="str">
        <f t="shared" ref="R253" si="1737">IF(Q253="","",+Q253)</f>
        <v/>
      </c>
      <c r="S253" s="42" t="str">
        <f t="shared" ref="S253" si="1738">IF(R253="","",+R253)</f>
        <v/>
      </c>
    </row>
    <row r="254" spans="1:19" x14ac:dyDescent="0.25">
      <c r="A254" s="51" t="s">
        <v>142</v>
      </c>
      <c r="B254" s="51"/>
      <c r="C254" s="52">
        <v>46080</v>
      </c>
      <c r="E254" s="10" t="str">
        <f t="shared" ref="E254" si="1739">IF(B254="","",(IF($B254&lt;&gt;0,"Exempt - Vacation Hours")))</f>
        <v/>
      </c>
      <c r="F254" s="40" t="str">
        <f t="shared" si="1389"/>
        <v/>
      </c>
      <c r="G254" s="40" t="str">
        <f t="shared" si="1390"/>
        <v/>
      </c>
      <c r="H254" s="43" t="str">
        <f>IF(G254="","",($C254*'VACSICK EST'!C$50))</f>
        <v/>
      </c>
      <c r="I254" s="43" t="str">
        <f>IF(H254="","",($C254*'VACSICK EST'!D$50))</f>
        <v/>
      </c>
      <c r="J254" s="43" t="str">
        <f>IF(I254="","",($C254*'VACSICK EST'!E$50))</f>
        <v/>
      </c>
      <c r="K254" s="43" t="str">
        <f>IF(J254="","",($C254*'VACSICK EST'!F$50))</f>
        <v/>
      </c>
      <c r="L254" s="43" t="str">
        <f>IF(K254="","",($C254*'VACSICK EST'!G$50))</f>
        <v/>
      </c>
      <c r="M254" s="43" t="str">
        <f>IF(L254="","",($C254*'VACSICK EST'!H$50))</f>
        <v/>
      </c>
      <c r="N254" s="43" t="str">
        <f>IF(M254="","",($C254*'VACSICK EST'!I$50))</f>
        <v/>
      </c>
      <c r="O254" s="43" t="str">
        <f>IF(N254="","",($C254*'VACSICK EST'!J$50))</f>
        <v/>
      </c>
      <c r="P254" s="43" t="str">
        <f>IF(O254="","",($C254*'VACSICK EST'!K$50))</f>
        <v/>
      </c>
      <c r="Q254" s="43" t="str">
        <f>IF(P254="","",($C254*'VACSICK EST'!L$50))</f>
        <v/>
      </c>
      <c r="R254" s="43" t="str">
        <f>IF(Q254="","",($C254*'VACSICK EST'!M$50))</f>
        <v/>
      </c>
      <c r="S254" s="43" t="str">
        <f>IF(R254="","",($C254*'VACSICK EST'!N$50))</f>
        <v/>
      </c>
    </row>
    <row r="255" spans="1:19" x14ac:dyDescent="0.25">
      <c r="A255" s="51" t="s">
        <v>99</v>
      </c>
      <c r="B255" s="51"/>
      <c r="C255" s="52">
        <v>10720</v>
      </c>
      <c r="E255" s="10" t="str">
        <f t="shared" ref="E255" si="1740">IF(B255="","",(IF($B255&lt;&gt;0,"Exempt - Sick Time Hours")))</f>
        <v/>
      </c>
      <c r="F255" s="40" t="str">
        <f t="shared" si="1389"/>
        <v/>
      </c>
      <c r="G255" s="40" t="str">
        <f t="shared" si="1390"/>
        <v/>
      </c>
      <c r="H255" s="43" t="str">
        <f>IF(G255="","",($C255*'VACSICK EST'!C$30))</f>
        <v/>
      </c>
      <c r="I255" s="43" t="str">
        <f>IF(H255="","",($C255*'VACSICK EST'!D$30))</f>
        <v/>
      </c>
      <c r="J255" s="43" t="str">
        <f>IF(I255="","",($C255*'VACSICK EST'!E$30))</f>
        <v/>
      </c>
      <c r="K255" s="43" t="str">
        <f>IF(J255="","",($C255*'VACSICK EST'!F$30))</f>
        <v/>
      </c>
      <c r="L255" s="43" t="str">
        <f>IF(K255="","",($C255*'VACSICK EST'!G$30))</f>
        <v/>
      </c>
      <c r="M255" s="43" t="str">
        <f>IF(L255="","",($C255*'VACSICK EST'!H$30))</f>
        <v/>
      </c>
      <c r="N255" s="43" t="str">
        <f>IF(M255="","",($C255*'VACSICK EST'!I$30))</f>
        <v/>
      </c>
      <c r="O255" s="43" t="str">
        <f>IF(N255="","",($C255*'VACSICK EST'!J$30))</f>
        <v/>
      </c>
      <c r="P255" s="43" t="str">
        <f>IF(O255="","",($C255*'VACSICK EST'!K$30))</f>
        <v/>
      </c>
      <c r="Q255" s="43" t="str">
        <f>IF(P255="","",($C255*'VACSICK EST'!L$30))</f>
        <v/>
      </c>
      <c r="R255" s="43" t="str">
        <f>IF(Q255="","",($C255*'VACSICK EST'!M$30))</f>
        <v/>
      </c>
      <c r="S255" s="43" t="str">
        <f>IF(R255="","",($C255*'VACSICK EST'!N$30))</f>
        <v/>
      </c>
    </row>
  </sheetData>
  <autoFilter ref="E7:S255"/>
  <mergeCells count="5">
    <mergeCell ref="F3:F4"/>
    <mergeCell ref="Q3:S3"/>
    <mergeCell ref="A1:C1"/>
    <mergeCell ref="H1:S1"/>
    <mergeCell ref="P4:S4"/>
  </mergeCells>
  <pageMargins left="0.5" right="0.5" top="1" bottom="1.25" header="0.5" footer="0.5"/>
  <pageSetup scale="57" fitToHeight="0" orientation="landscape" r:id="rId1"/>
  <headerFooter scaleWithDoc="0">
    <oddFooter>&amp;R&amp;"Times New Roman,Bold"&amp;12Attachment 1 to Response to LGE PSC-2 Question No. 90(b)
Page &amp;P of &amp;N
K.Blake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S255"/>
  <sheetViews>
    <sheetView zoomScale="85" zoomScaleNormal="85" workbookViewId="0">
      <selection activeCell="B1" sqref="B1"/>
    </sheetView>
  </sheetViews>
  <sheetFormatPr defaultRowHeight="15" x14ac:dyDescent="0.25"/>
  <cols>
    <col min="1" max="1" width="24.85546875" style="2" bestFit="1" customWidth="1"/>
    <col min="2" max="2" width="19.85546875" style="2" customWidth="1"/>
    <col min="3" max="3" width="7.5703125" style="2" customWidth="1"/>
    <col min="4" max="4" width="14.42578125" style="2" bestFit="1" customWidth="1"/>
    <col min="5" max="5" width="23.7109375" style="2" bestFit="1" customWidth="1"/>
    <col min="6" max="6" width="10.5703125" style="2" customWidth="1"/>
    <col min="7" max="7" width="15.5703125" style="2" bestFit="1" customWidth="1"/>
    <col min="8" max="19" width="8.7109375" style="2" customWidth="1"/>
    <col min="20" max="16384" width="9.140625" style="2"/>
  </cols>
  <sheetData>
    <row r="1" spans="1:19" x14ac:dyDescent="0.25">
      <c r="A1" s="62" t="s">
        <v>173</v>
      </c>
      <c r="B1" s="62"/>
      <c r="C1" s="62"/>
      <c r="H1" s="63" t="s">
        <v>174</v>
      </c>
      <c r="I1" s="64"/>
      <c r="J1" s="64"/>
      <c r="K1" s="64"/>
      <c r="L1" s="64"/>
      <c r="M1" s="64"/>
      <c r="N1" s="64"/>
      <c r="O1" s="64"/>
      <c r="P1" s="64"/>
      <c r="Q1" s="64"/>
      <c r="R1" s="64"/>
      <c r="S1" s="65"/>
    </row>
    <row r="2" spans="1:19" ht="15.75" thickBot="1" x14ac:dyDescent="0.3"/>
    <row r="3" spans="1:19" x14ac:dyDescent="0.25">
      <c r="A3" s="46" t="s">
        <v>87</v>
      </c>
      <c r="B3" s="46" t="s">
        <v>10</v>
      </c>
      <c r="D3" s="16" t="s">
        <v>102</v>
      </c>
      <c r="E3" s="16" t="s">
        <v>138</v>
      </c>
      <c r="F3" s="60" t="s">
        <v>126</v>
      </c>
      <c r="G3" s="5" t="s">
        <v>105</v>
      </c>
      <c r="H3" s="5" t="s">
        <v>106</v>
      </c>
      <c r="I3" s="5" t="s">
        <v>107</v>
      </c>
      <c r="J3" s="5" t="s">
        <v>108</v>
      </c>
      <c r="Q3" s="59" t="s">
        <v>136</v>
      </c>
      <c r="R3" s="59"/>
      <c r="S3" s="59"/>
    </row>
    <row r="4" spans="1:19" x14ac:dyDescent="0.25">
      <c r="A4" s="46" t="s">
        <v>0</v>
      </c>
      <c r="B4" s="46" t="s">
        <v>4</v>
      </c>
      <c r="C4" s="15" t="s">
        <v>137</v>
      </c>
      <c r="D4" s="17">
        <v>0</v>
      </c>
      <c r="E4" s="18">
        <v>5</v>
      </c>
      <c r="F4" s="61"/>
      <c r="G4" s="14">
        <v>1.03</v>
      </c>
      <c r="H4" s="14">
        <v>1.03</v>
      </c>
      <c r="I4" s="14">
        <v>1.03</v>
      </c>
      <c r="J4" s="14">
        <v>1.03</v>
      </c>
      <c r="P4" s="66" t="s">
        <v>175</v>
      </c>
      <c r="Q4" s="67"/>
      <c r="R4" s="67"/>
      <c r="S4" s="68"/>
    </row>
    <row r="5" spans="1:19" ht="15.75" thickBot="1" x14ac:dyDescent="0.3">
      <c r="A5" s="47" t="s">
        <v>1</v>
      </c>
      <c r="B5" s="47" t="s">
        <v>5</v>
      </c>
      <c r="D5" s="19">
        <f ca="1">YEAR(TODAY())</f>
        <v>2015</v>
      </c>
      <c r="E5" s="8">
        <f ca="1">D5+E4</f>
        <v>2020</v>
      </c>
    </row>
    <row r="6" spans="1:19" x14ac:dyDescent="0.25">
      <c r="J6" s="7">
        <v>1.03</v>
      </c>
      <c r="K6" s="2" t="s">
        <v>167</v>
      </c>
    </row>
    <row r="7" spans="1:19" x14ac:dyDescent="0.25">
      <c r="A7" s="48"/>
      <c r="B7" s="48"/>
      <c r="C7" s="48" t="s">
        <v>103</v>
      </c>
      <c r="E7" s="3" t="s">
        <v>100</v>
      </c>
      <c r="F7" s="3" t="s">
        <v>101</v>
      </c>
      <c r="G7" s="3" t="s">
        <v>104</v>
      </c>
      <c r="H7" s="3" t="s">
        <v>109</v>
      </c>
      <c r="I7" s="3" t="s">
        <v>110</v>
      </c>
      <c r="J7" s="3" t="s">
        <v>111</v>
      </c>
      <c r="K7" s="3" t="s">
        <v>112</v>
      </c>
      <c r="L7" s="3" t="s">
        <v>113</v>
      </c>
      <c r="M7" s="3" t="s">
        <v>114</v>
      </c>
      <c r="N7" s="3" t="s">
        <v>115</v>
      </c>
      <c r="O7" s="3" t="s">
        <v>116</v>
      </c>
      <c r="P7" s="3" t="s">
        <v>117</v>
      </c>
      <c r="Q7" s="3" t="s">
        <v>118</v>
      </c>
      <c r="R7" s="3" t="s">
        <v>119</v>
      </c>
      <c r="S7" s="3" t="s">
        <v>120</v>
      </c>
    </row>
    <row r="8" spans="1:19" x14ac:dyDescent="0.25">
      <c r="A8" s="2" t="s">
        <v>9</v>
      </c>
      <c r="B8" s="9" t="s">
        <v>93</v>
      </c>
      <c r="C8" s="4">
        <v>1</v>
      </c>
      <c r="E8" s="11" t="str">
        <f>IF(B8="","",(IF($B8&lt;&gt;0,"Exempt - Headcount")))</f>
        <v>Exempt - Headcount</v>
      </c>
      <c r="F8" s="40">
        <f ca="1">IF(E8="","",$E$5)</f>
        <v>2020</v>
      </c>
      <c r="G8" s="40" t="str">
        <f>IF(E8="","",A8)</f>
        <v>001295</v>
      </c>
      <c r="H8" s="41">
        <f t="shared" ref="H8" si="0">IF(G8="","",(IF($C8=0,0,$C8)))</f>
        <v>1</v>
      </c>
      <c r="I8" s="41">
        <f t="shared" ref="I8" si="1">IF(H8="","",(IF($C8=0,0,$C8)))</f>
        <v>1</v>
      </c>
      <c r="J8" s="41">
        <f t="shared" ref="J8" si="2">IF(I8="","",(IF($C8=0,0,$C8)))</f>
        <v>1</v>
      </c>
      <c r="K8" s="41">
        <f t="shared" ref="K8" si="3">IF(J8="","",(IF($C8=0,0,$C8)))</f>
        <v>1</v>
      </c>
      <c r="L8" s="41">
        <f t="shared" ref="L8" si="4">IF(K8="","",(IF($C8=0,0,$C8)))</f>
        <v>1</v>
      </c>
      <c r="M8" s="41">
        <f t="shared" ref="M8" si="5">IF(L8="","",(IF($C8=0,0,$C8)))</f>
        <v>1</v>
      </c>
      <c r="N8" s="41">
        <f t="shared" ref="N8" si="6">IF(M8="","",(IF($C8=0,0,$C8)))</f>
        <v>1</v>
      </c>
      <c r="O8" s="41">
        <f t="shared" ref="O8" si="7">IF(N8="","",(IF($C8=0,0,$C8)))</f>
        <v>1</v>
      </c>
      <c r="P8" s="41">
        <f t="shared" ref="P8" si="8">IF(O8="","",(IF($C8=0,0,$C8)))</f>
        <v>1</v>
      </c>
      <c r="Q8" s="41">
        <f t="shared" ref="Q8" si="9">IF(P8="","",(IF($C8=0,0,$C8)))</f>
        <v>1</v>
      </c>
      <c r="R8" s="41">
        <f t="shared" ref="R8" si="10">IF(Q8="","",(IF($C8=0,0,$C8)))</f>
        <v>1</v>
      </c>
      <c r="S8" s="41">
        <f t="shared" ref="S8" si="11">IF(R8="","",(IF($C8=0,0,$C8)))</f>
        <v>1</v>
      </c>
    </row>
    <row r="9" spans="1:19" x14ac:dyDescent="0.25">
      <c r="A9" s="2" t="s">
        <v>9</v>
      </c>
      <c r="B9" s="6" t="s">
        <v>92</v>
      </c>
      <c r="C9" s="4">
        <v>44.9375</v>
      </c>
      <c r="E9" s="10" t="str">
        <f>IF(B9="","",(IF($B9&lt;&gt;0,"Exempt - Avg Hourly Rate")))</f>
        <v>Exempt - Avg Hourly Rate</v>
      </c>
      <c r="F9" s="40">
        <f t="shared" ref="F9:F12" ca="1" si="12">IF(E9="","",$E$5)</f>
        <v>2020</v>
      </c>
      <c r="G9" s="40" t="str">
        <f t="shared" ref="G9:G12" si="13">IF(E9="","",A9)</f>
        <v>001295</v>
      </c>
      <c r="H9" s="42">
        <f>IF(G9="","",(IF(C9=0,0,C9)*$G$4*$H$4*$I$4*$J$4))</f>
        <v>50.577552149375009</v>
      </c>
      <c r="I9" s="42">
        <f>IF(H9="","",(+H9))</f>
        <v>50.577552149375009</v>
      </c>
      <c r="J9" s="42">
        <f>IF(I9="","",(+I9*$J$6))</f>
        <v>52.094878713856261</v>
      </c>
      <c r="K9" s="42">
        <f>IF(J9="","",+J9)</f>
        <v>52.094878713856261</v>
      </c>
      <c r="L9" s="42">
        <f t="shared" ref="L9" si="14">IF(K9="","",+K9)</f>
        <v>52.094878713856261</v>
      </c>
      <c r="M9" s="42">
        <f t="shared" ref="M9" si="15">IF(L9="","",+L9)</f>
        <v>52.094878713856261</v>
      </c>
      <c r="N9" s="42">
        <f t="shared" ref="N9" si="16">IF(M9="","",+M9)</f>
        <v>52.094878713856261</v>
      </c>
      <c r="O9" s="42">
        <f t="shared" ref="O9" si="17">IF(N9="","",+N9)</f>
        <v>52.094878713856261</v>
      </c>
      <c r="P9" s="42">
        <f t="shared" ref="P9" si="18">IF(O9="","",+O9)</f>
        <v>52.094878713856261</v>
      </c>
      <c r="Q9" s="42">
        <f t="shared" ref="Q9" si="19">IF(P9="","",+P9)</f>
        <v>52.094878713856261</v>
      </c>
      <c r="R9" s="42">
        <f t="shared" ref="R9" si="20">IF(Q9="","",+Q9)</f>
        <v>52.094878713856261</v>
      </c>
      <c r="S9" s="42">
        <f t="shared" ref="S9" si="21">IF(R9="","",+R9)</f>
        <v>52.094878713856261</v>
      </c>
    </row>
    <row r="10" spans="1:19" x14ac:dyDescent="0.25">
      <c r="A10" s="2" t="s">
        <v>9</v>
      </c>
      <c r="B10" s="53" t="s">
        <v>143</v>
      </c>
      <c r="C10" s="4">
        <v>200</v>
      </c>
      <c r="D10" s="34"/>
      <c r="E10" s="10" t="str">
        <f>IF(B10="","",(IF($B10&lt;&gt;0,"Exempt - Vacation Hours")))</f>
        <v>Exempt - Vacation Hours</v>
      </c>
      <c r="F10" s="40">
        <f t="shared" ca="1" si="12"/>
        <v>2020</v>
      </c>
      <c r="G10" s="40" t="str">
        <f t="shared" si="13"/>
        <v>001295</v>
      </c>
      <c r="H10" s="43">
        <f>IF(G10="","",($C10*'VACSICK EST'!C$50))</f>
        <v>8.4637065748272864</v>
      </c>
      <c r="I10" s="43">
        <f>IF(H10="","",($C10*'VACSICK EST'!D$50))</f>
        <v>9.019186694810994</v>
      </c>
      <c r="J10" s="43">
        <f>IF(I10="","",($C10*'VACSICK EST'!E$50))</f>
        <v>9.5746668147946981</v>
      </c>
      <c r="K10" s="43">
        <f>IF(J10="","",($C10*'VACSICK EST'!F$50))</f>
        <v>13.920084926738344</v>
      </c>
      <c r="L10" s="43">
        <f>IF(K10="","",($C10*'VACSICK EST'!G$50))</f>
        <v>17.388585089267714</v>
      </c>
      <c r="M10" s="43">
        <f>IF(L10="","",($C10*'VACSICK EST'!H$50))</f>
        <v>19.643752083050451</v>
      </c>
      <c r="N10" s="43">
        <f>IF(M10="","",($C10*'VACSICK EST'!I$50))</f>
        <v>22.73436117728868</v>
      </c>
      <c r="O10" s="43">
        <f>IF(N10="","",($C10*'VACSICK EST'!J$50))</f>
        <v>15.390831697752979</v>
      </c>
      <c r="P10" s="43">
        <f>IF(O10="","",($C10*'VACSICK EST'!K$50))</f>
        <v>13.703818000024686</v>
      </c>
      <c r="Q10" s="43">
        <f>IF(P10="","",($C10*'VACSICK EST'!L$50))</f>
        <v>18.087749400287205</v>
      </c>
      <c r="R10" s="43">
        <f>IF(Q10="","",($C10*'VACSICK EST'!M$50))</f>
        <v>17.34151329243354</v>
      </c>
      <c r="S10" s="43">
        <f>IF(R10="","",($C10*'VACSICK EST'!N$50))</f>
        <v>34.731744248723423</v>
      </c>
    </row>
    <row r="11" spans="1:19" x14ac:dyDescent="0.25">
      <c r="A11" s="2" t="s">
        <v>9</v>
      </c>
      <c r="B11" s="9" t="s">
        <v>95</v>
      </c>
      <c r="C11" s="4">
        <v>40</v>
      </c>
      <c r="D11" s="6"/>
      <c r="E11" s="10" t="str">
        <f>IF(B11="","",(IF($B11&lt;&gt;0,"Exempt - Sick Time Hours")))</f>
        <v>Exempt - Sick Time Hours</v>
      </c>
      <c r="F11" s="40">
        <f t="shared" ca="1" si="12"/>
        <v>2020</v>
      </c>
      <c r="G11" s="40" t="str">
        <f t="shared" si="13"/>
        <v>001295</v>
      </c>
      <c r="H11" s="43">
        <f>IF(G11="","",($C11*'VACSICK EST'!C$30))</f>
        <v>5.0206297898724825</v>
      </c>
      <c r="I11" s="43">
        <f>IF(H11="","",($C11*'VACSICK EST'!D$30))</f>
        <v>4.3254628595396252</v>
      </c>
      <c r="J11" s="43">
        <f>IF(I11="","",($C11*'VACSICK EST'!E$30))</f>
        <v>3.9866328079765485</v>
      </c>
      <c r="K11" s="43">
        <f>IF(J11="","",($C11*'VACSICK EST'!F$30))</f>
        <v>3.5312729378188501</v>
      </c>
      <c r="L11" s="43">
        <f>IF(K11="","",($C11*'VACSICK EST'!G$30))</f>
        <v>2.9281992131045897</v>
      </c>
      <c r="M11" s="43">
        <f>IF(L11="","",($C11*'VACSICK EST'!H$30))</f>
        <v>2.7179349238407422</v>
      </c>
      <c r="N11" s="43">
        <f>IF(M11="","",($C11*'VACSICK EST'!I$30))</f>
        <v>2.9145220043493527</v>
      </c>
      <c r="O11" s="43">
        <f>IF(N11="","",($C11*'VACSICK EST'!J$30))</f>
        <v>3.1324455305161325</v>
      </c>
      <c r="P11" s="43">
        <f>IF(O11="","",($C11*'VACSICK EST'!K$30))</f>
        <v>2.8900853913733289</v>
      </c>
      <c r="Q11" s="43">
        <f>IF(P11="","",($C11*'VACSICK EST'!L$30))</f>
        <v>2.8559835508769371</v>
      </c>
      <c r="R11" s="43">
        <f>IF(Q11="","",($C11*'VACSICK EST'!M$30))</f>
        <v>2.6623142749027777</v>
      </c>
      <c r="S11" s="43">
        <f>IF(R11="","",($C11*'VACSICK EST'!N$30))</f>
        <v>3.0345167158286337</v>
      </c>
    </row>
    <row r="12" spans="1:19" x14ac:dyDescent="0.25">
      <c r="A12" s="2" t="s">
        <v>11</v>
      </c>
      <c r="B12" s="9" t="s">
        <v>93</v>
      </c>
      <c r="C12" s="4">
        <v>1</v>
      </c>
      <c r="E12" s="11" t="str">
        <f t="shared" ref="E12" si="22">IF(B12="","",(IF($B12&lt;&gt;0,"Exempt - Headcount")))</f>
        <v>Exempt - Headcount</v>
      </c>
      <c r="F12" s="40">
        <f t="shared" ca="1" si="12"/>
        <v>2020</v>
      </c>
      <c r="G12" s="40" t="str">
        <f t="shared" si="13"/>
        <v>001320</v>
      </c>
      <c r="H12" s="41">
        <f t="shared" ref="H12" si="23">IF(G12="","",(IF($C12=0,0,$C12)))</f>
        <v>1</v>
      </c>
      <c r="I12" s="41">
        <f t="shared" ref="I12" si="24">IF(H12="","",(IF($C12=0,0,$C12)))</f>
        <v>1</v>
      </c>
      <c r="J12" s="41">
        <f t="shared" ref="J12" si="25">IF(I12="","",(IF($C12=0,0,$C12)))</f>
        <v>1</v>
      </c>
      <c r="K12" s="41">
        <f t="shared" ref="K12" si="26">IF(J12="","",(IF($C12=0,0,$C12)))</f>
        <v>1</v>
      </c>
      <c r="L12" s="41">
        <f t="shared" ref="L12" si="27">IF(K12="","",(IF($C12=0,0,$C12)))</f>
        <v>1</v>
      </c>
      <c r="M12" s="41">
        <f t="shared" ref="M12" si="28">IF(L12="","",(IF($C12=0,0,$C12)))</f>
        <v>1</v>
      </c>
      <c r="N12" s="41">
        <f t="shared" ref="N12" si="29">IF(M12="","",(IF($C12=0,0,$C12)))</f>
        <v>1</v>
      </c>
      <c r="O12" s="41">
        <f t="shared" ref="O12" si="30">IF(N12="","",(IF($C12=0,0,$C12)))</f>
        <v>1</v>
      </c>
      <c r="P12" s="41">
        <f t="shared" ref="P12" si="31">IF(O12="","",(IF($C12=0,0,$C12)))</f>
        <v>1</v>
      </c>
      <c r="Q12" s="41">
        <f t="shared" ref="Q12" si="32">IF(P12="","",(IF($C12=0,0,$C12)))</f>
        <v>1</v>
      </c>
      <c r="R12" s="41">
        <f t="shared" ref="R12" si="33">IF(Q12="","",(IF($C12=0,0,$C12)))</f>
        <v>1</v>
      </c>
      <c r="S12" s="41">
        <f t="shared" ref="S12" si="34">IF(R12="","",(IF($C12=0,0,$C12)))</f>
        <v>1</v>
      </c>
    </row>
    <row r="13" spans="1:19" x14ac:dyDescent="0.25">
      <c r="A13" s="2" t="s">
        <v>11</v>
      </c>
      <c r="B13" s="6" t="s">
        <v>92</v>
      </c>
      <c r="C13" s="4">
        <v>33.711537999999997</v>
      </c>
      <c r="E13" s="10" t="str">
        <f t="shared" ref="E13" si="35">IF(B13="","",(IF($B13&lt;&gt;0,"Exempt - Avg Hourly Rate")))</f>
        <v>Exempt - Avg Hourly Rate</v>
      </c>
      <c r="F13" s="40">
        <f t="shared" ref="F13:F76" ca="1" si="36">IF(E13="","",$E$5)</f>
        <v>2020</v>
      </c>
      <c r="G13" s="40" t="str">
        <f t="shared" ref="G13:G76" si="37">IF(E13="","",A13)</f>
        <v>001320</v>
      </c>
      <c r="H13" s="42">
        <f t="shared" ref="H13" si="38">IF(G13="","",(IF(C13=0,0,C13)*$G$4*$H$4*$I$4*$J$4))</f>
        <v>37.942633017649783</v>
      </c>
      <c r="I13" s="42">
        <f t="shared" ref="I13" si="39">IF(H13="","",(+H13))</f>
        <v>37.942633017649783</v>
      </c>
      <c r="J13" s="42">
        <f t="shared" ref="J13" si="40">IF(I13="","",(+I13*$J$6))</f>
        <v>39.080912008179276</v>
      </c>
      <c r="K13" s="42">
        <f t="shared" ref="K13" si="41">IF(J13="","",+J13)</f>
        <v>39.080912008179276</v>
      </c>
      <c r="L13" s="42">
        <f t="shared" ref="L13" si="42">IF(K13="","",+K13)</f>
        <v>39.080912008179276</v>
      </c>
      <c r="M13" s="42">
        <f t="shared" ref="M13" si="43">IF(L13="","",+L13)</f>
        <v>39.080912008179276</v>
      </c>
      <c r="N13" s="42">
        <f t="shared" ref="N13" si="44">IF(M13="","",+M13)</f>
        <v>39.080912008179276</v>
      </c>
      <c r="O13" s="42">
        <f t="shared" ref="O13" si="45">IF(N13="","",+N13)</f>
        <v>39.080912008179276</v>
      </c>
      <c r="P13" s="42">
        <f t="shared" ref="P13" si="46">IF(O13="","",+O13)</f>
        <v>39.080912008179276</v>
      </c>
      <c r="Q13" s="42">
        <f t="shared" ref="Q13" si="47">IF(P13="","",+P13)</f>
        <v>39.080912008179276</v>
      </c>
      <c r="R13" s="42">
        <f t="shared" ref="R13" si="48">IF(Q13="","",+Q13)</f>
        <v>39.080912008179276</v>
      </c>
      <c r="S13" s="42">
        <f t="shared" ref="S13" si="49">IF(R13="","",+R13)</f>
        <v>39.080912008179276</v>
      </c>
    </row>
    <row r="14" spans="1:19" x14ac:dyDescent="0.25">
      <c r="A14" s="2" t="s">
        <v>11</v>
      </c>
      <c r="B14" s="9" t="s">
        <v>143</v>
      </c>
      <c r="C14" s="4">
        <v>200</v>
      </c>
      <c r="E14" s="10" t="str">
        <f t="shared" ref="E14" si="50">IF(B14="","",(IF($B14&lt;&gt;0,"Exempt - Vacation Hours")))</f>
        <v>Exempt - Vacation Hours</v>
      </c>
      <c r="F14" s="40">
        <f t="shared" ca="1" si="36"/>
        <v>2020</v>
      </c>
      <c r="G14" s="40" t="str">
        <f t="shared" si="37"/>
        <v>001320</v>
      </c>
      <c r="H14" s="43">
        <f>IF(G14="","",($C14*'VACSICK EST'!C$50))</f>
        <v>8.4637065748272864</v>
      </c>
      <c r="I14" s="43">
        <f>IF(H14="","",($C14*'VACSICK EST'!D$50))</f>
        <v>9.019186694810994</v>
      </c>
      <c r="J14" s="43">
        <f>IF(I14="","",($C14*'VACSICK EST'!E$50))</f>
        <v>9.5746668147946981</v>
      </c>
      <c r="K14" s="43">
        <f>IF(J14="","",($C14*'VACSICK EST'!F$50))</f>
        <v>13.920084926738344</v>
      </c>
      <c r="L14" s="43">
        <f>IF(K14="","",($C14*'VACSICK EST'!G$50))</f>
        <v>17.388585089267714</v>
      </c>
      <c r="M14" s="43">
        <f>IF(L14="","",($C14*'VACSICK EST'!H$50))</f>
        <v>19.643752083050451</v>
      </c>
      <c r="N14" s="43">
        <f>IF(M14="","",($C14*'VACSICK EST'!I$50))</f>
        <v>22.73436117728868</v>
      </c>
      <c r="O14" s="43">
        <f>IF(N14="","",($C14*'VACSICK EST'!J$50))</f>
        <v>15.390831697752979</v>
      </c>
      <c r="P14" s="43">
        <f>IF(O14="","",($C14*'VACSICK EST'!K$50))</f>
        <v>13.703818000024686</v>
      </c>
      <c r="Q14" s="43">
        <f>IF(P14="","",($C14*'VACSICK EST'!L$50))</f>
        <v>18.087749400287205</v>
      </c>
      <c r="R14" s="43">
        <f>IF(Q14="","",($C14*'VACSICK EST'!M$50))</f>
        <v>17.34151329243354</v>
      </c>
      <c r="S14" s="43">
        <f>IF(R14="","",($C14*'VACSICK EST'!N$50))</f>
        <v>34.731744248723423</v>
      </c>
    </row>
    <row r="15" spans="1:19" x14ac:dyDescent="0.25">
      <c r="A15" s="2" t="s">
        <v>11</v>
      </c>
      <c r="B15" s="9" t="s">
        <v>95</v>
      </c>
      <c r="C15" s="4">
        <v>40</v>
      </c>
      <c r="E15" s="10" t="str">
        <f t="shared" ref="E15" si="51">IF(B15="","",(IF($B15&lt;&gt;0,"Exempt - Sick Time Hours")))</f>
        <v>Exempt - Sick Time Hours</v>
      </c>
      <c r="F15" s="40">
        <f t="shared" ca="1" si="36"/>
        <v>2020</v>
      </c>
      <c r="G15" s="40" t="str">
        <f t="shared" si="37"/>
        <v>001320</v>
      </c>
      <c r="H15" s="43">
        <f>IF(G15="","",($C15*'VACSICK EST'!C$30))</f>
        <v>5.0206297898724825</v>
      </c>
      <c r="I15" s="43">
        <f>IF(H15="","",($C15*'VACSICK EST'!D$30))</f>
        <v>4.3254628595396252</v>
      </c>
      <c r="J15" s="43">
        <f>IF(I15="","",($C15*'VACSICK EST'!E$30))</f>
        <v>3.9866328079765485</v>
      </c>
      <c r="K15" s="43">
        <f>IF(J15="","",($C15*'VACSICK EST'!F$30))</f>
        <v>3.5312729378188501</v>
      </c>
      <c r="L15" s="43">
        <f>IF(K15="","",($C15*'VACSICK EST'!G$30))</f>
        <v>2.9281992131045897</v>
      </c>
      <c r="M15" s="43">
        <f>IF(L15="","",($C15*'VACSICK EST'!H$30))</f>
        <v>2.7179349238407422</v>
      </c>
      <c r="N15" s="43">
        <f>IF(M15="","",($C15*'VACSICK EST'!I$30))</f>
        <v>2.9145220043493527</v>
      </c>
      <c r="O15" s="43">
        <f>IF(N15="","",($C15*'VACSICK EST'!J$30))</f>
        <v>3.1324455305161325</v>
      </c>
      <c r="P15" s="43">
        <f>IF(O15="","",($C15*'VACSICK EST'!K$30))</f>
        <v>2.8900853913733289</v>
      </c>
      <c r="Q15" s="43">
        <f>IF(P15="","",($C15*'VACSICK EST'!L$30))</f>
        <v>2.8559835508769371</v>
      </c>
      <c r="R15" s="43">
        <f>IF(Q15="","",($C15*'VACSICK EST'!M$30))</f>
        <v>2.6623142749027777</v>
      </c>
      <c r="S15" s="43">
        <f>IF(R15="","",($C15*'VACSICK EST'!N$30))</f>
        <v>3.0345167158286337</v>
      </c>
    </row>
    <row r="16" spans="1:19" x14ac:dyDescent="0.25">
      <c r="A16" s="2" t="s">
        <v>12</v>
      </c>
      <c r="B16" s="9" t="s">
        <v>93</v>
      </c>
      <c r="C16" s="4">
        <v>1</v>
      </c>
      <c r="E16" s="11" t="str">
        <f t="shared" ref="E16" si="52">IF(B16="","",(IF($B16&lt;&gt;0,"Exempt - Headcount")))</f>
        <v>Exempt - Headcount</v>
      </c>
      <c r="F16" s="40">
        <f t="shared" ca="1" si="36"/>
        <v>2020</v>
      </c>
      <c r="G16" s="40" t="str">
        <f t="shared" si="37"/>
        <v>001345</v>
      </c>
      <c r="H16" s="41">
        <f t="shared" ref="H16" si="53">IF(G16="","",(IF($C16=0,0,$C16)))</f>
        <v>1</v>
      </c>
      <c r="I16" s="41">
        <f t="shared" ref="I16" si="54">IF(H16="","",(IF($C16=0,0,$C16)))</f>
        <v>1</v>
      </c>
      <c r="J16" s="41">
        <f t="shared" ref="J16" si="55">IF(I16="","",(IF($C16=0,0,$C16)))</f>
        <v>1</v>
      </c>
      <c r="K16" s="41">
        <f t="shared" ref="K16" si="56">IF(J16="","",(IF($C16=0,0,$C16)))</f>
        <v>1</v>
      </c>
      <c r="L16" s="41">
        <f t="shared" ref="L16" si="57">IF(K16="","",(IF($C16=0,0,$C16)))</f>
        <v>1</v>
      </c>
      <c r="M16" s="41">
        <f t="shared" ref="M16" si="58">IF(L16="","",(IF($C16=0,0,$C16)))</f>
        <v>1</v>
      </c>
      <c r="N16" s="41">
        <f t="shared" ref="N16" si="59">IF(M16="","",(IF($C16=0,0,$C16)))</f>
        <v>1</v>
      </c>
      <c r="O16" s="41">
        <f t="shared" ref="O16" si="60">IF(N16="","",(IF($C16=0,0,$C16)))</f>
        <v>1</v>
      </c>
      <c r="P16" s="41">
        <f t="shared" ref="P16" si="61">IF(O16="","",(IF($C16=0,0,$C16)))</f>
        <v>1</v>
      </c>
      <c r="Q16" s="41">
        <f t="shared" ref="Q16" si="62">IF(P16="","",(IF($C16=0,0,$C16)))</f>
        <v>1</v>
      </c>
      <c r="R16" s="41">
        <f t="shared" ref="R16" si="63">IF(Q16="","",(IF($C16=0,0,$C16)))</f>
        <v>1</v>
      </c>
      <c r="S16" s="41">
        <f t="shared" ref="S16" si="64">IF(R16="","",(IF($C16=0,0,$C16)))</f>
        <v>1</v>
      </c>
    </row>
    <row r="17" spans="1:19" x14ac:dyDescent="0.25">
      <c r="A17" s="2" t="s">
        <v>12</v>
      </c>
      <c r="B17" s="6" t="s">
        <v>92</v>
      </c>
      <c r="C17" s="4">
        <v>44.956730999999998</v>
      </c>
      <c r="E17" s="10" t="str">
        <f t="shared" ref="E17" si="65">IF(B17="","",(IF($B17&lt;&gt;0,"Exempt - Avg Hourly Rate")))</f>
        <v>Exempt - Avg Hourly Rate</v>
      </c>
      <c r="F17" s="40">
        <f t="shared" ca="1" si="36"/>
        <v>2020</v>
      </c>
      <c r="G17" s="40" t="str">
        <f t="shared" si="37"/>
        <v>001345</v>
      </c>
      <c r="H17" s="42">
        <f t="shared" ref="H17" si="66">IF(G17="","",(IF(C17=0,0,C17)*$G$4*$H$4*$I$4*$J$4))</f>
        <v>50.599196809300118</v>
      </c>
      <c r="I17" s="42">
        <f t="shared" ref="I17" si="67">IF(H17="","",(+H17))</f>
        <v>50.599196809300118</v>
      </c>
      <c r="J17" s="42">
        <f t="shared" ref="J17" si="68">IF(I17="","",(+I17*$J$6))</f>
        <v>52.117172713579123</v>
      </c>
      <c r="K17" s="42">
        <f t="shared" ref="K17" si="69">IF(J17="","",+J17)</f>
        <v>52.117172713579123</v>
      </c>
      <c r="L17" s="42">
        <f t="shared" ref="L17" si="70">IF(K17="","",+K17)</f>
        <v>52.117172713579123</v>
      </c>
      <c r="M17" s="42">
        <f t="shared" ref="M17" si="71">IF(L17="","",+L17)</f>
        <v>52.117172713579123</v>
      </c>
      <c r="N17" s="42">
        <f t="shared" ref="N17" si="72">IF(M17="","",+M17)</f>
        <v>52.117172713579123</v>
      </c>
      <c r="O17" s="42">
        <f t="shared" ref="O17" si="73">IF(N17="","",+N17)</f>
        <v>52.117172713579123</v>
      </c>
      <c r="P17" s="42">
        <f t="shared" ref="P17" si="74">IF(O17="","",+O17)</f>
        <v>52.117172713579123</v>
      </c>
      <c r="Q17" s="42">
        <f t="shared" ref="Q17" si="75">IF(P17="","",+P17)</f>
        <v>52.117172713579123</v>
      </c>
      <c r="R17" s="42">
        <f t="shared" ref="R17" si="76">IF(Q17="","",+Q17)</f>
        <v>52.117172713579123</v>
      </c>
      <c r="S17" s="42">
        <f t="shared" ref="S17" si="77">IF(R17="","",+R17)</f>
        <v>52.117172713579123</v>
      </c>
    </row>
    <row r="18" spans="1:19" x14ac:dyDescent="0.25">
      <c r="A18" s="2" t="s">
        <v>12</v>
      </c>
      <c r="B18" s="9" t="s">
        <v>143</v>
      </c>
      <c r="C18" s="4">
        <v>200</v>
      </c>
      <c r="E18" s="10" t="str">
        <f t="shared" ref="E18" si="78">IF(B18="","",(IF($B18&lt;&gt;0,"Exempt - Vacation Hours")))</f>
        <v>Exempt - Vacation Hours</v>
      </c>
      <c r="F18" s="40">
        <f t="shared" ca="1" si="36"/>
        <v>2020</v>
      </c>
      <c r="G18" s="40" t="str">
        <f t="shared" si="37"/>
        <v>001345</v>
      </c>
      <c r="H18" s="43">
        <f>IF(G18="","",($C18*'VACSICK EST'!C$50))</f>
        <v>8.4637065748272864</v>
      </c>
      <c r="I18" s="43">
        <f>IF(H18="","",($C18*'VACSICK EST'!D$50))</f>
        <v>9.019186694810994</v>
      </c>
      <c r="J18" s="43">
        <f>IF(I18="","",($C18*'VACSICK EST'!E$50))</f>
        <v>9.5746668147946981</v>
      </c>
      <c r="K18" s="43">
        <f>IF(J18="","",($C18*'VACSICK EST'!F$50))</f>
        <v>13.920084926738344</v>
      </c>
      <c r="L18" s="43">
        <f>IF(K18="","",($C18*'VACSICK EST'!G$50))</f>
        <v>17.388585089267714</v>
      </c>
      <c r="M18" s="43">
        <f>IF(L18="","",($C18*'VACSICK EST'!H$50))</f>
        <v>19.643752083050451</v>
      </c>
      <c r="N18" s="43">
        <f>IF(M18="","",($C18*'VACSICK EST'!I$50))</f>
        <v>22.73436117728868</v>
      </c>
      <c r="O18" s="43">
        <f>IF(N18="","",($C18*'VACSICK EST'!J$50))</f>
        <v>15.390831697752979</v>
      </c>
      <c r="P18" s="43">
        <f>IF(O18="","",($C18*'VACSICK EST'!K$50))</f>
        <v>13.703818000024686</v>
      </c>
      <c r="Q18" s="43">
        <f>IF(P18="","",($C18*'VACSICK EST'!L$50))</f>
        <v>18.087749400287205</v>
      </c>
      <c r="R18" s="43">
        <f>IF(Q18="","",($C18*'VACSICK EST'!M$50))</f>
        <v>17.34151329243354</v>
      </c>
      <c r="S18" s="43">
        <f>IF(R18="","",($C18*'VACSICK EST'!N$50))</f>
        <v>34.731744248723423</v>
      </c>
    </row>
    <row r="19" spans="1:19" x14ac:dyDescent="0.25">
      <c r="A19" s="2" t="s">
        <v>12</v>
      </c>
      <c r="B19" s="9" t="s">
        <v>95</v>
      </c>
      <c r="C19" s="4">
        <v>40</v>
      </c>
      <c r="E19" s="10" t="str">
        <f t="shared" ref="E19" si="79">IF(B19="","",(IF($B19&lt;&gt;0,"Exempt - Sick Time Hours")))</f>
        <v>Exempt - Sick Time Hours</v>
      </c>
      <c r="F19" s="40">
        <f t="shared" ca="1" si="36"/>
        <v>2020</v>
      </c>
      <c r="G19" s="40" t="str">
        <f t="shared" si="37"/>
        <v>001345</v>
      </c>
      <c r="H19" s="43">
        <f>IF(G19="","",($C19*'VACSICK EST'!C$30))</f>
        <v>5.0206297898724825</v>
      </c>
      <c r="I19" s="43">
        <f>IF(H19="","",($C19*'VACSICK EST'!D$30))</f>
        <v>4.3254628595396252</v>
      </c>
      <c r="J19" s="43">
        <f>IF(I19="","",($C19*'VACSICK EST'!E$30))</f>
        <v>3.9866328079765485</v>
      </c>
      <c r="K19" s="43">
        <f>IF(J19="","",($C19*'VACSICK EST'!F$30))</f>
        <v>3.5312729378188501</v>
      </c>
      <c r="L19" s="43">
        <f>IF(K19="","",($C19*'VACSICK EST'!G$30))</f>
        <v>2.9281992131045897</v>
      </c>
      <c r="M19" s="43">
        <f>IF(L19="","",($C19*'VACSICK EST'!H$30))</f>
        <v>2.7179349238407422</v>
      </c>
      <c r="N19" s="43">
        <f>IF(M19="","",($C19*'VACSICK EST'!I$30))</f>
        <v>2.9145220043493527</v>
      </c>
      <c r="O19" s="43">
        <f>IF(N19="","",($C19*'VACSICK EST'!J$30))</f>
        <v>3.1324455305161325</v>
      </c>
      <c r="P19" s="43">
        <f>IF(O19="","",($C19*'VACSICK EST'!K$30))</f>
        <v>2.8900853913733289</v>
      </c>
      <c r="Q19" s="43">
        <f>IF(P19="","",($C19*'VACSICK EST'!L$30))</f>
        <v>2.8559835508769371</v>
      </c>
      <c r="R19" s="43">
        <f>IF(Q19="","",($C19*'VACSICK EST'!M$30))</f>
        <v>2.6623142749027777</v>
      </c>
      <c r="S19" s="43">
        <f>IF(R19="","",($C19*'VACSICK EST'!N$30))</f>
        <v>3.0345167158286337</v>
      </c>
    </row>
    <row r="20" spans="1:19" x14ac:dyDescent="0.25">
      <c r="A20" s="2" t="s">
        <v>13</v>
      </c>
      <c r="B20" s="9" t="s">
        <v>93</v>
      </c>
      <c r="C20" s="4">
        <v>4</v>
      </c>
      <c r="E20" s="11" t="str">
        <f t="shared" ref="E20" si="80">IF(B20="","",(IF($B20&lt;&gt;0,"Exempt - Headcount")))</f>
        <v>Exempt - Headcount</v>
      </c>
      <c r="F20" s="40">
        <f t="shared" ca="1" si="36"/>
        <v>2020</v>
      </c>
      <c r="G20" s="40" t="str">
        <f t="shared" si="37"/>
        <v>002030</v>
      </c>
      <c r="H20" s="41">
        <f t="shared" ref="H20" si="81">IF(G20="","",(IF($C20=0,0,$C20)))</f>
        <v>4</v>
      </c>
      <c r="I20" s="41">
        <f t="shared" ref="I20" si="82">IF(H20="","",(IF($C20=0,0,$C20)))</f>
        <v>4</v>
      </c>
      <c r="J20" s="41">
        <f t="shared" ref="J20" si="83">IF(I20="","",(IF($C20=0,0,$C20)))</f>
        <v>4</v>
      </c>
      <c r="K20" s="41">
        <f t="shared" ref="K20" si="84">IF(J20="","",(IF($C20=0,0,$C20)))</f>
        <v>4</v>
      </c>
      <c r="L20" s="41">
        <f t="shared" ref="L20" si="85">IF(K20="","",(IF($C20=0,0,$C20)))</f>
        <v>4</v>
      </c>
      <c r="M20" s="41">
        <f t="shared" ref="M20" si="86">IF(L20="","",(IF($C20=0,0,$C20)))</f>
        <v>4</v>
      </c>
      <c r="N20" s="41">
        <f t="shared" ref="N20" si="87">IF(M20="","",(IF($C20=0,0,$C20)))</f>
        <v>4</v>
      </c>
      <c r="O20" s="41">
        <f t="shared" ref="O20" si="88">IF(N20="","",(IF($C20=0,0,$C20)))</f>
        <v>4</v>
      </c>
      <c r="P20" s="41">
        <f t="shared" ref="P20" si="89">IF(O20="","",(IF($C20=0,0,$C20)))</f>
        <v>4</v>
      </c>
      <c r="Q20" s="41">
        <f t="shared" ref="Q20" si="90">IF(P20="","",(IF($C20=0,0,$C20)))</f>
        <v>4</v>
      </c>
      <c r="R20" s="41">
        <f t="shared" ref="R20" si="91">IF(Q20="","",(IF($C20=0,0,$C20)))</f>
        <v>4</v>
      </c>
      <c r="S20" s="41">
        <f t="shared" ref="S20" si="92">IF(R20="","",(IF($C20=0,0,$C20)))</f>
        <v>4</v>
      </c>
    </row>
    <row r="21" spans="1:19" x14ac:dyDescent="0.25">
      <c r="A21" s="2" t="s">
        <v>13</v>
      </c>
      <c r="B21" s="6" t="s">
        <v>92</v>
      </c>
      <c r="C21" s="4">
        <v>57.116586749999996</v>
      </c>
      <c r="E21" s="10" t="str">
        <f t="shared" ref="E21" si="93">IF(B21="","",(IF($B21&lt;&gt;0,"Exempt - Avg Hourly Rate")))</f>
        <v>Exempt - Avg Hourly Rate</v>
      </c>
      <c r="F21" s="40">
        <f t="shared" ca="1" si="36"/>
        <v>2020</v>
      </c>
      <c r="G21" s="40" t="str">
        <f t="shared" si="37"/>
        <v>002030</v>
      </c>
      <c r="H21" s="42">
        <f t="shared" ref="H21" si="94">IF(G21="","",(IF(C21=0,0,C21)*$G$4*$H$4*$I$4*$J$4))</f>
        <v>64.285221584254273</v>
      </c>
      <c r="I21" s="42">
        <f t="shared" ref="I21" si="95">IF(H21="","",(+H21))</f>
        <v>64.285221584254273</v>
      </c>
      <c r="J21" s="42">
        <f t="shared" ref="J21" si="96">IF(I21="","",(+I21*$J$6))</f>
        <v>66.213778231781902</v>
      </c>
      <c r="K21" s="42">
        <f t="shared" ref="K21" si="97">IF(J21="","",+J21)</f>
        <v>66.213778231781902</v>
      </c>
      <c r="L21" s="42">
        <f t="shared" ref="L21" si="98">IF(K21="","",+K21)</f>
        <v>66.213778231781902</v>
      </c>
      <c r="M21" s="42">
        <f t="shared" ref="M21" si="99">IF(L21="","",+L21)</f>
        <v>66.213778231781902</v>
      </c>
      <c r="N21" s="42">
        <f t="shared" ref="N21" si="100">IF(M21="","",+M21)</f>
        <v>66.213778231781902</v>
      </c>
      <c r="O21" s="42">
        <f t="shared" ref="O21" si="101">IF(N21="","",+N21)</f>
        <v>66.213778231781902</v>
      </c>
      <c r="P21" s="42">
        <f t="shared" ref="P21" si="102">IF(O21="","",+O21)</f>
        <v>66.213778231781902</v>
      </c>
      <c r="Q21" s="42">
        <f t="shared" ref="Q21" si="103">IF(P21="","",+P21)</f>
        <v>66.213778231781902</v>
      </c>
      <c r="R21" s="42">
        <f t="shared" ref="R21" si="104">IF(Q21="","",+Q21)</f>
        <v>66.213778231781902</v>
      </c>
      <c r="S21" s="42">
        <f t="shared" ref="S21" si="105">IF(R21="","",+R21)</f>
        <v>66.213778231781902</v>
      </c>
    </row>
    <row r="22" spans="1:19" x14ac:dyDescent="0.25">
      <c r="A22" s="2" t="s">
        <v>13</v>
      </c>
      <c r="B22" s="9" t="s">
        <v>143</v>
      </c>
      <c r="C22" s="4">
        <v>640</v>
      </c>
      <c r="E22" s="10" t="str">
        <f t="shared" ref="E22" si="106">IF(B22="","",(IF($B22&lt;&gt;0,"Exempt - Vacation Hours")))</f>
        <v>Exempt - Vacation Hours</v>
      </c>
      <c r="F22" s="40">
        <f t="shared" ca="1" si="36"/>
        <v>2020</v>
      </c>
      <c r="G22" s="40" t="str">
        <f t="shared" si="37"/>
        <v>002030</v>
      </c>
      <c r="H22" s="43">
        <f>IF(G22="","",($C22*'VACSICK EST'!C$50))</f>
        <v>27.083861039447321</v>
      </c>
      <c r="I22" s="43">
        <f>IF(H22="","",($C22*'VACSICK EST'!D$50))</f>
        <v>28.861397423395179</v>
      </c>
      <c r="J22" s="43">
        <f>IF(I22="","",($C22*'VACSICK EST'!E$50))</f>
        <v>30.638933807343033</v>
      </c>
      <c r="K22" s="43">
        <f>IF(J22="","",($C22*'VACSICK EST'!F$50))</f>
        <v>44.544271765562698</v>
      </c>
      <c r="L22" s="43">
        <f>IF(K22="","",($C22*'VACSICK EST'!G$50))</f>
        <v>55.643472285656685</v>
      </c>
      <c r="M22" s="43">
        <f>IF(L22="","",($C22*'VACSICK EST'!H$50))</f>
        <v>62.860006665761439</v>
      </c>
      <c r="N22" s="43">
        <f>IF(M22="","",($C22*'VACSICK EST'!I$50))</f>
        <v>72.749955767323783</v>
      </c>
      <c r="O22" s="43">
        <f>IF(N22="","",($C22*'VACSICK EST'!J$50))</f>
        <v>49.250661432809537</v>
      </c>
      <c r="P22" s="43">
        <f>IF(O22="","",($C22*'VACSICK EST'!K$50))</f>
        <v>43.852217600079001</v>
      </c>
      <c r="Q22" s="43">
        <f>IF(P22="","",($C22*'VACSICK EST'!L$50))</f>
        <v>57.88079808091905</v>
      </c>
      <c r="R22" s="43">
        <f>IF(Q22="","",($C22*'VACSICK EST'!M$50))</f>
        <v>55.492842535787325</v>
      </c>
      <c r="S22" s="43">
        <f>IF(R22="","",($C22*'VACSICK EST'!N$50))</f>
        <v>111.14158159591496</v>
      </c>
    </row>
    <row r="23" spans="1:19" x14ac:dyDescent="0.25">
      <c r="A23" s="2" t="s">
        <v>13</v>
      </c>
      <c r="B23" s="9" t="s">
        <v>95</v>
      </c>
      <c r="C23" s="4">
        <v>160</v>
      </c>
      <c r="E23" s="10" t="str">
        <f t="shared" ref="E23" si="107">IF(B23="","",(IF($B23&lt;&gt;0,"Exempt - Sick Time Hours")))</f>
        <v>Exempt - Sick Time Hours</v>
      </c>
      <c r="F23" s="40">
        <f t="shared" ca="1" si="36"/>
        <v>2020</v>
      </c>
      <c r="G23" s="40" t="str">
        <f t="shared" si="37"/>
        <v>002030</v>
      </c>
      <c r="H23" s="43">
        <f>IF(G23="","",($C23*'VACSICK EST'!C$30))</f>
        <v>20.08251915948993</v>
      </c>
      <c r="I23" s="43">
        <f>IF(H23="","",($C23*'VACSICK EST'!D$30))</f>
        <v>17.301851438158501</v>
      </c>
      <c r="J23" s="43">
        <f>IF(I23="","",($C23*'VACSICK EST'!E$30))</f>
        <v>15.946531231906194</v>
      </c>
      <c r="K23" s="43">
        <f>IF(J23="","",($C23*'VACSICK EST'!F$30))</f>
        <v>14.1250917512754</v>
      </c>
      <c r="L23" s="43">
        <f>IF(K23="","",($C23*'VACSICK EST'!G$30))</f>
        <v>11.712796852418359</v>
      </c>
      <c r="M23" s="43">
        <f>IF(L23="","",($C23*'VACSICK EST'!H$30))</f>
        <v>10.871739695362969</v>
      </c>
      <c r="N23" s="43">
        <f>IF(M23="","",($C23*'VACSICK EST'!I$30))</f>
        <v>11.658088017397411</v>
      </c>
      <c r="O23" s="43">
        <f>IF(N23="","",($C23*'VACSICK EST'!J$30))</f>
        <v>12.52978212206453</v>
      </c>
      <c r="P23" s="43">
        <f>IF(O23="","",($C23*'VACSICK EST'!K$30))</f>
        <v>11.560341565493315</v>
      </c>
      <c r="Q23" s="43">
        <f>IF(P23="","",($C23*'VACSICK EST'!L$30))</f>
        <v>11.423934203507748</v>
      </c>
      <c r="R23" s="43">
        <f>IF(Q23="","",($C23*'VACSICK EST'!M$30))</f>
        <v>10.649257099611111</v>
      </c>
      <c r="S23" s="43">
        <f>IF(R23="","",($C23*'VACSICK EST'!N$30))</f>
        <v>12.138066863314535</v>
      </c>
    </row>
    <row r="24" spans="1:19" x14ac:dyDescent="0.25">
      <c r="A24" s="2" t="s">
        <v>16</v>
      </c>
      <c r="B24" s="9" t="s">
        <v>93</v>
      </c>
      <c r="C24" s="4">
        <v>1</v>
      </c>
      <c r="E24" s="11" t="str">
        <f t="shared" ref="E24" si="108">IF(B24="","",(IF($B24&lt;&gt;0,"Exempt - Headcount")))</f>
        <v>Exempt - Headcount</v>
      </c>
      <c r="F24" s="40">
        <f t="shared" ca="1" si="36"/>
        <v>2020</v>
      </c>
      <c r="G24" s="40" t="str">
        <f t="shared" si="37"/>
        <v>002120</v>
      </c>
      <c r="H24" s="41">
        <f t="shared" ref="H24" si="109">IF(G24="","",(IF($C24=0,0,$C24)))</f>
        <v>1</v>
      </c>
      <c r="I24" s="41">
        <f t="shared" ref="I24" si="110">IF(H24="","",(IF($C24=0,0,$C24)))</f>
        <v>1</v>
      </c>
      <c r="J24" s="41">
        <f t="shared" ref="J24" si="111">IF(I24="","",(IF($C24=0,0,$C24)))</f>
        <v>1</v>
      </c>
      <c r="K24" s="41">
        <f t="shared" ref="K24" si="112">IF(J24="","",(IF($C24=0,0,$C24)))</f>
        <v>1</v>
      </c>
      <c r="L24" s="41">
        <f t="shared" ref="L24" si="113">IF(K24="","",(IF($C24=0,0,$C24)))</f>
        <v>1</v>
      </c>
      <c r="M24" s="41">
        <f t="shared" ref="M24" si="114">IF(L24="","",(IF($C24=0,0,$C24)))</f>
        <v>1</v>
      </c>
      <c r="N24" s="41">
        <f t="shared" ref="N24" si="115">IF(M24="","",(IF($C24=0,0,$C24)))</f>
        <v>1</v>
      </c>
      <c r="O24" s="41">
        <f t="shared" ref="O24" si="116">IF(N24="","",(IF($C24=0,0,$C24)))</f>
        <v>1</v>
      </c>
      <c r="P24" s="41">
        <f t="shared" ref="P24" si="117">IF(O24="","",(IF($C24=0,0,$C24)))</f>
        <v>1</v>
      </c>
      <c r="Q24" s="41">
        <f t="shared" ref="Q24" si="118">IF(P24="","",(IF($C24=0,0,$C24)))</f>
        <v>1</v>
      </c>
      <c r="R24" s="41">
        <f t="shared" ref="R24" si="119">IF(Q24="","",(IF($C24=0,0,$C24)))</f>
        <v>1</v>
      </c>
      <c r="S24" s="41">
        <f t="shared" ref="S24" si="120">IF(R24="","",(IF($C24=0,0,$C24)))</f>
        <v>1</v>
      </c>
    </row>
    <row r="25" spans="1:19" x14ac:dyDescent="0.25">
      <c r="A25" s="2" t="s">
        <v>16</v>
      </c>
      <c r="B25" s="6" t="s">
        <v>92</v>
      </c>
      <c r="C25" s="4">
        <v>51.245192000000003</v>
      </c>
      <c r="E25" s="10" t="str">
        <f t="shared" ref="E25" si="121">IF(B25="","",(IF($B25&lt;&gt;0,"Exempt - Avg Hourly Rate")))</f>
        <v>Exempt - Avg Hourly Rate</v>
      </c>
      <c r="F25" s="40">
        <f t="shared" ca="1" si="36"/>
        <v>2020</v>
      </c>
      <c r="G25" s="40" t="str">
        <f t="shared" si="37"/>
        <v>002120</v>
      </c>
      <c r="H25" s="42">
        <f t="shared" ref="H25" si="122">IF(G25="","",(IF(C25=0,0,C25)*$G$4*$H$4*$I$4*$J$4))</f>
        <v>57.676915066141532</v>
      </c>
      <c r="I25" s="42">
        <f t="shared" ref="I25" si="123">IF(H25="","",(+H25))</f>
        <v>57.676915066141532</v>
      </c>
      <c r="J25" s="42">
        <f t="shared" ref="J25" si="124">IF(I25="","",(+I25*$J$6))</f>
        <v>59.407222518125778</v>
      </c>
      <c r="K25" s="42">
        <f t="shared" ref="K25" si="125">IF(J25="","",+J25)</f>
        <v>59.407222518125778</v>
      </c>
      <c r="L25" s="42">
        <f t="shared" ref="L25" si="126">IF(K25="","",+K25)</f>
        <v>59.407222518125778</v>
      </c>
      <c r="M25" s="42">
        <f t="shared" ref="M25" si="127">IF(L25="","",+L25)</f>
        <v>59.407222518125778</v>
      </c>
      <c r="N25" s="42">
        <f t="shared" ref="N25" si="128">IF(M25="","",+M25)</f>
        <v>59.407222518125778</v>
      </c>
      <c r="O25" s="42">
        <f t="shared" ref="O25" si="129">IF(N25="","",+N25)</f>
        <v>59.407222518125778</v>
      </c>
      <c r="P25" s="42">
        <f t="shared" ref="P25" si="130">IF(O25="","",+O25)</f>
        <v>59.407222518125778</v>
      </c>
      <c r="Q25" s="42">
        <f t="shared" ref="Q25" si="131">IF(P25="","",+P25)</f>
        <v>59.407222518125778</v>
      </c>
      <c r="R25" s="42">
        <f t="shared" ref="R25" si="132">IF(Q25="","",+Q25)</f>
        <v>59.407222518125778</v>
      </c>
      <c r="S25" s="42">
        <f t="shared" ref="S25" si="133">IF(R25="","",+R25)</f>
        <v>59.407222518125778</v>
      </c>
    </row>
    <row r="26" spans="1:19" x14ac:dyDescent="0.25">
      <c r="A26" s="2" t="s">
        <v>16</v>
      </c>
      <c r="B26" s="9" t="s">
        <v>143</v>
      </c>
      <c r="C26" s="4">
        <v>200</v>
      </c>
      <c r="E26" s="10" t="str">
        <f t="shared" ref="E26" si="134">IF(B26="","",(IF($B26&lt;&gt;0,"Exempt - Vacation Hours")))</f>
        <v>Exempt - Vacation Hours</v>
      </c>
      <c r="F26" s="40">
        <f t="shared" ca="1" si="36"/>
        <v>2020</v>
      </c>
      <c r="G26" s="40" t="str">
        <f t="shared" si="37"/>
        <v>002120</v>
      </c>
      <c r="H26" s="43">
        <f>IF(G26="","",($C26*'VACSICK EST'!C$50))</f>
        <v>8.4637065748272864</v>
      </c>
      <c r="I26" s="43">
        <f>IF(H26="","",($C26*'VACSICK EST'!D$50))</f>
        <v>9.019186694810994</v>
      </c>
      <c r="J26" s="43">
        <f>IF(I26="","",($C26*'VACSICK EST'!E$50))</f>
        <v>9.5746668147946981</v>
      </c>
      <c r="K26" s="43">
        <f>IF(J26="","",($C26*'VACSICK EST'!F$50))</f>
        <v>13.920084926738344</v>
      </c>
      <c r="L26" s="43">
        <f>IF(K26="","",($C26*'VACSICK EST'!G$50))</f>
        <v>17.388585089267714</v>
      </c>
      <c r="M26" s="43">
        <f>IF(L26="","",($C26*'VACSICK EST'!H$50))</f>
        <v>19.643752083050451</v>
      </c>
      <c r="N26" s="43">
        <f>IF(M26="","",($C26*'VACSICK EST'!I$50))</f>
        <v>22.73436117728868</v>
      </c>
      <c r="O26" s="43">
        <f>IF(N26="","",($C26*'VACSICK EST'!J$50))</f>
        <v>15.390831697752979</v>
      </c>
      <c r="P26" s="43">
        <f>IF(O26="","",($C26*'VACSICK EST'!K$50))</f>
        <v>13.703818000024686</v>
      </c>
      <c r="Q26" s="43">
        <f>IF(P26="","",($C26*'VACSICK EST'!L$50))</f>
        <v>18.087749400287205</v>
      </c>
      <c r="R26" s="43">
        <f>IF(Q26="","",($C26*'VACSICK EST'!M$50))</f>
        <v>17.34151329243354</v>
      </c>
      <c r="S26" s="43">
        <f>IF(R26="","",($C26*'VACSICK EST'!N$50))</f>
        <v>34.731744248723423</v>
      </c>
    </row>
    <row r="27" spans="1:19" x14ac:dyDescent="0.25">
      <c r="A27" s="2" t="s">
        <v>16</v>
      </c>
      <c r="B27" s="9" t="s">
        <v>95</v>
      </c>
      <c r="C27" s="4">
        <v>40</v>
      </c>
      <c r="E27" s="10" t="str">
        <f t="shared" ref="E27" si="135">IF(B27="","",(IF($B27&lt;&gt;0,"Exempt - Sick Time Hours")))</f>
        <v>Exempt - Sick Time Hours</v>
      </c>
      <c r="F27" s="40">
        <f t="shared" ca="1" si="36"/>
        <v>2020</v>
      </c>
      <c r="G27" s="40" t="str">
        <f t="shared" si="37"/>
        <v>002120</v>
      </c>
      <c r="H27" s="43">
        <f>IF(G27="","",($C27*'VACSICK EST'!C$30))</f>
        <v>5.0206297898724825</v>
      </c>
      <c r="I27" s="43">
        <f>IF(H27="","",($C27*'VACSICK EST'!D$30))</f>
        <v>4.3254628595396252</v>
      </c>
      <c r="J27" s="43">
        <f>IF(I27="","",($C27*'VACSICK EST'!E$30))</f>
        <v>3.9866328079765485</v>
      </c>
      <c r="K27" s="43">
        <f>IF(J27="","",($C27*'VACSICK EST'!F$30))</f>
        <v>3.5312729378188501</v>
      </c>
      <c r="L27" s="43">
        <f>IF(K27="","",($C27*'VACSICK EST'!G$30))</f>
        <v>2.9281992131045897</v>
      </c>
      <c r="M27" s="43">
        <f>IF(L27="","",($C27*'VACSICK EST'!H$30))</f>
        <v>2.7179349238407422</v>
      </c>
      <c r="N27" s="43">
        <f>IF(M27="","",($C27*'VACSICK EST'!I$30))</f>
        <v>2.9145220043493527</v>
      </c>
      <c r="O27" s="43">
        <f>IF(N27="","",($C27*'VACSICK EST'!J$30))</f>
        <v>3.1324455305161325</v>
      </c>
      <c r="P27" s="43">
        <f>IF(O27="","",($C27*'VACSICK EST'!K$30))</f>
        <v>2.8900853913733289</v>
      </c>
      <c r="Q27" s="43">
        <f>IF(P27="","",($C27*'VACSICK EST'!L$30))</f>
        <v>2.8559835508769371</v>
      </c>
      <c r="R27" s="43">
        <f>IF(Q27="","",($C27*'VACSICK EST'!M$30))</f>
        <v>2.6623142749027777</v>
      </c>
      <c r="S27" s="43">
        <f>IF(R27="","",($C27*'VACSICK EST'!N$30))</f>
        <v>3.0345167158286337</v>
      </c>
    </row>
    <row r="28" spans="1:19" x14ac:dyDescent="0.25">
      <c r="A28" s="2" t="s">
        <v>17</v>
      </c>
      <c r="B28" s="9" t="s">
        <v>93</v>
      </c>
      <c r="C28" s="4">
        <v>11</v>
      </c>
      <c r="E28" s="11" t="str">
        <f t="shared" ref="E28" si="136">IF(B28="","",(IF($B28&lt;&gt;0,"Exempt - Headcount")))</f>
        <v>Exempt - Headcount</v>
      </c>
      <c r="F28" s="40">
        <f t="shared" ca="1" si="36"/>
        <v>2020</v>
      </c>
      <c r="G28" s="40" t="str">
        <f t="shared" si="37"/>
        <v>002280</v>
      </c>
      <c r="H28" s="41">
        <f t="shared" ref="H28" si="137">IF(G28="","",(IF($C28=0,0,$C28)))</f>
        <v>11</v>
      </c>
      <c r="I28" s="41">
        <f t="shared" ref="I28" si="138">IF(H28="","",(IF($C28=0,0,$C28)))</f>
        <v>11</v>
      </c>
      <c r="J28" s="41">
        <f t="shared" ref="J28" si="139">IF(I28="","",(IF($C28=0,0,$C28)))</f>
        <v>11</v>
      </c>
      <c r="K28" s="41">
        <f t="shared" ref="K28" si="140">IF(J28="","",(IF($C28=0,0,$C28)))</f>
        <v>11</v>
      </c>
      <c r="L28" s="41">
        <f t="shared" ref="L28" si="141">IF(K28="","",(IF($C28=0,0,$C28)))</f>
        <v>11</v>
      </c>
      <c r="M28" s="41">
        <f t="shared" ref="M28" si="142">IF(L28="","",(IF($C28=0,0,$C28)))</f>
        <v>11</v>
      </c>
      <c r="N28" s="41">
        <f t="shared" ref="N28" si="143">IF(M28="","",(IF($C28=0,0,$C28)))</f>
        <v>11</v>
      </c>
      <c r="O28" s="41">
        <f t="shared" ref="O28" si="144">IF(N28="","",(IF($C28=0,0,$C28)))</f>
        <v>11</v>
      </c>
      <c r="P28" s="41">
        <f t="shared" ref="P28" si="145">IF(O28="","",(IF($C28=0,0,$C28)))</f>
        <v>11</v>
      </c>
      <c r="Q28" s="41">
        <f t="shared" ref="Q28" si="146">IF(P28="","",(IF($C28=0,0,$C28)))</f>
        <v>11</v>
      </c>
      <c r="R28" s="41">
        <f t="shared" ref="R28" si="147">IF(Q28="","",(IF($C28=0,0,$C28)))</f>
        <v>11</v>
      </c>
      <c r="S28" s="41">
        <f t="shared" ref="S28" si="148">IF(R28="","",(IF($C28=0,0,$C28)))</f>
        <v>11</v>
      </c>
    </row>
    <row r="29" spans="1:19" x14ac:dyDescent="0.25">
      <c r="A29" s="2" t="s">
        <v>17</v>
      </c>
      <c r="B29" s="6" t="s">
        <v>92</v>
      </c>
      <c r="C29" s="4">
        <v>48.751311272727278</v>
      </c>
      <c r="E29" s="10" t="str">
        <f t="shared" ref="E29" si="149">IF(B29="","",(IF($B29&lt;&gt;0,"Exempt - Avg Hourly Rate")))</f>
        <v>Exempt - Avg Hourly Rate</v>
      </c>
      <c r="F29" s="40">
        <f t="shared" ca="1" si="36"/>
        <v>2020</v>
      </c>
      <c r="G29" s="40" t="str">
        <f t="shared" si="37"/>
        <v>002280</v>
      </c>
      <c r="H29" s="42">
        <f t="shared" ref="H29" si="150">IF(G29="","",(IF(C29=0,0,C29)*$G$4*$H$4*$I$4*$J$4))</f>
        <v>54.870030336506865</v>
      </c>
      <c r="I29" s="42">
        <f t="shared" ref="I29" si="151">IF(H29="","",(+H29))</f>
        <v>54.870030336506865</v>
      </c>
      <c r="J29" s="42">
        <f t="shared" ref="J29" si="152">IF(I29="","",(+I29*$J$6))</f>
        <v>56.516131246602072</v>
      </c>
      <c r="K29" s="42">
        <f t="shared" ref="K29" si="153">IF(J29="","",+J29)</f>
        <v>56.516131246602072</v>
      </c>
      <c r="L29" s="42">
        <f t="shared" ref="L29" si="154">IF(K29="","",+K29)</f>
        <v>56.516131246602072</v>
      </c>
      <c r="M29" s="42">
        <f t="shared" ref="M29" si="155">IF(L29="","",+L29)</f>
        <v>56.516131246602072</v>
      </c>
      <c r="N29" s="42">
        <f t="shared" ref="N29" si="156">IF(M29="","",+M29)</f>
        <v>56.516131246602072</v>
      </c>
      <c r="O29" s="42">
        <f t="shared" ref="O29" si="157">IF(N29="","",+N29)</f>
        <v>56.516131246602072</v>
      </c>
      <c r="P29" s="42">
        <f t="shared" ref="P29" si="158">IF(O29="","",+O29)</f>
        <v>56.516131246602072</v>
      </c>
      <c r="Q29" s="42">
        <f t="shared" ref="Q29" si="159">IF(P29="","",+P29)</f>
        <v>56.516131246602072</v>
      </c>
      <c r="R29" s="42">
        <f t="shared" ref="R29" si="160">IF(Q29="","",+Q29)</f>
        <v>56.516131246602072</v>
      </c>
      <c r="S29" s="42">
        <f t="shared" ref="S29" si="161">IF(R29="","",+R29)</f>
        <v>56.516131246602072</v>
      </c>
    </row>
    <row r="30" spans="1:19" x14ac:dyDescent="0.25">
      <c r="A30" s="2" t="s">
        <v>17</v>
      </c>
      <c r="B30" s="9" t="s">
        <v>143</v>
      </c>
      <c r="C30" s="4">
        <v>2040</v>
      </c>
      <c r="E30" s="10" t="str">
        <f t="shared" ref="E30" si="162">IF(B30="","",(IF($B30&lt;&gt;0,"Exempt - Vacation Hours")))</f>
        <v>Exempt - Vacation Hours</v>
      </c>
      <c r="F30" s="40">
        <f t="shared" ca="1" si="36"/>
        <v>2020</v>
      </c>
      <c r="G30" s="40" t="str">
        <f t="shared" si="37"/>
        <v>002280</v>
      </c>
      <c r="H30" s="43">
        <f>IF(G30="","",($C30*'VACSICK EST'!C$50))</f>
        <v>86.329807063238334</v>
      </c>
      <c r="I30" s="43">
        <f>IF(H30="","",($C30*'VACSICK EST'!D$50))</f>
        <v>91.99570428707213</v>
      </c>
      <c r="J30" s="43">
        <f>IF(I30="","",($C30*'VACSICK EST'!E$50))</f>
        <v>97.661601510905925</v>
      </c>
      <c r="K30" s="43">
        <f>IF(J30="","",($C30*'VACSICK EST'!F$50))</f>
        <v>141.98486625273111</v>
      </c>
      <c r="L30" s="43">
        <f>IF(K30="","",($C30*'VACSICK EST'!G$50))</f>
        <v>177.36356791053069</v>
      </c>
      <c r="M30" s="43">
        <f>IF(L30="","",($C30*'VACSICK EST'!H$50))</f>
        <v>200.36627124711458</v>
      </c>
      <c r="N30" s="43">
        <f>IF(M30="","",($C30*'VACSICK EST'!I$50))</f>
        <v>231.89048400834454</v>
      </c>
      <c r="O30" s="43">
        <f>IF(N30="","",($C30*'VACSICK EST'!J$50))</f>
        <v>156.9864833170804</v>
      </c>
      <c r="P30" s="43">
        <f>IF(O30="","",($C30*'VACSICK EST'!K$50))</f>
        <v>139.77894360025181</v>
      </c>
      <c r="Q30" s="43">
        <f>IF(P30="","",($C30*'VACSICK EST'!L$50))</f>
        <v>184.49504388292948</v>
      </c>
      <c r="R30" s="43">
        <f>IF(Q30="","",($C30*'VACSICK EST'!M$50))</f>
        <v>176.8834355828221</v>
      </c>
      <c r="S30" s="43">
        <f>IF(R30="","",($C30*'VACSICK EST'!N$50))</f>
        <v>354.2637913369789</v>
      </c>
    </row>
    <row r="31" spans="1:19" x14ac:dyDescent="0.25">
      <c r="A31" s="2" t="s">
        <v>17</v>
      </c>
      <c r="B31" s="9" t="s">
        <v>95</v>
      </c>
      <c r="C31" s="4">
        <v>440</v>
      </c>
      <c r="E31" s="10" t="str">
        <f t="shared" ref="E31" si="163">IF(B31="","",(IF($B31&lt;&gt;0,"Exempt - Sick Time Hours")))</f>
        <v>Exempt - Sick Time Hours</v>
      </c>
      <c r="F31" s="40">
        <f t="shared" ca="1" si="36"/>
        <v>2020</v>
      </c>
      <c r="G31" s="40" t="str">
        <f t="shared" si="37"/>
        <v>002280</v>
      </c>
      <c r="H31" s="43">
        <f>IF(G31="","",($C31*'VACSICK EST'!C$30))</f>
        <v>55.226927688597307</v>
      </c>
      <c r="I31" s="43">
        <f>IF(H31="","",($C31*'VACSICK EST'!D$30))</f>
        <v>47.580091454935875</v>
      </c>
      <c r="J31" s="43">
        <f>IF(I31="","",($C31*'VACSICK EST'!E$30))</f>
        <v>43.852960887742036</v>
      </c>
      <c r="K31" s="43">
        <f>IF(J31="","",($C31*'VACSICK EST'!F$30))</f>
        <v>38.844002316007348</v>
      </c>
      <c r="L31" s="43">
        <f>IF(K31="","",($C31*'VACSICK EST'!G$30))</f>
        <v>32.210191344150488</v>
      </c>
      <c r="M31" s="43">
        <f>IF(L31="","",($C31*'VACSICK EST'!H$30))</f>
        <v>29.897284162248166</v>
      </c>
      <c r="N31" s="43">
        <f>IF(M31="","",($C31*'VACSICK EST'!I$30))</f>
        <v>32.059742047842875</v>
      </c>
      <c r="O31" s="43">
        <f>IF(N31="","",($C31*'VACSICK EST'!J$30))</f>
        <v>34.456900835677459</v>
      </c>
      <c r="P31" s="43">
        <f>IF(O31="","",($C31*'VACSICK EST'!K$30))</f>
        <v>31.790939305106615</v>
      </c>
      <c r="Q31" s="43">
        <f>IF(P31="","",($C31*'VACSICK EST'!L$30))</f>
        <v>31.41581905964631</v>
      </c>
      <c r="R31" s="43">
        <f>IF(Q31="","",($C31*'VACSICK EST'!M$30))</f>
        <v>29.285457023930554</v>
      </c>
      <c r="S31" s="43">
        <f>IF(R31="","",($C31*'VACSICK EST'!N$30))</f>
        <v>33.379683874114967</v>
      </c>
    </row>
    <row r="32" spans="1:19" x14ac:dyDescent="0.25">
      <c r="A32" s="2" t="s">
        <v>20</v>
      </c>
      <c r="B32" s="9" t="s">
        <v>93</v>
      </c>
      <c r="C32" s="4">
        <v>22</v>
      </c>
      <c r="E32" s="11" t="str">
        <f t="shared" ref="E32" si="164">IF(B32="","",(IF($B32&lt;&gt;0,"Exempt - Headcount")))</f>
        <v>Exempt - Headcount</v>
      </c>
      <c r="F32" s="40">
        <f t="shared" ca="1" si="36"/>
        <v>2020</v>
      </c>
      <c r="G32" s="40" t="str">
        <f t="shared" si="37"/>
        <v>002320</v>
      </c>
      <c r="H32" s="41">
        <f t="shared" ref="H32" si="165">IF(G32="","",(IF($C32=0,0,$C32)))</f>
        <v>22</v>
      </c>
      <c r="I32" s="41">
        <f t="shared" ref="I32" si="166">IF(H32="","",(IF($C32=0,0,$C32)))</f>
        <v>22</v>
      </c>
      <c r="J32" s="41">
        <f t="shared" ref="J32" si="167">IF(I32="","",(IF($C32=0,0,$C32)))</f>
        <v>22</v>
      </c>
      <c r="K32" s="41">
        <f t="shared" ref="K32" si="168">IF(J32="","",(IF($C32=0,0,$C32)))</f>
        <v>22</v>
      </c>
      <c r="L32" s="41">
        <f t="shared" ref="L32" si="169">IF(K32="","",(IF($C32=0,0,$C32)))</f>
        <v>22</v>
      </c>
      <c r="M32" s="41">
        <f t="shared" ref="M32" si="170">IF(L32="","",(IF($C32=0,0,$C32)))</f>
        <v>22</v>
      </c>
      <c r="N32" s="41">
        <f t="shared" ref="N32" si="171">IF(M32="","",(IF($C32=0,0,$C32)))</f>
        <v>22</v>
      </c>
      <c r="O32" s="41">
        <f t="shared" ref="O32" si="172">IF(N32="","",(IF($C32=0,0,$C32)))</f>
        <v>22</v>
      </c>
      <c r="P32" s="41">
        <f t="shared" ref="P32" si="173">IF(O32="","",(IF($C32=0,0,$C32)))</f>
        <v>22</v>
      </c>
      <c r="Q32" s="41">
        <f t="shared" ref="Q32" si="174">IF(P32="","",(IF($C32=0,0,$C32)))</f>
        <v>22</v>
      </c>
      <c r="R32" s="41">
        <f t="shared" ref="R32" si="175">IF(Q32="","",(IF($C32=0,0,$C32)))</f>
        <v>22</v>
      </c>
      <c r="S32" s="41">
        <f t="shared" ref="S32" si="176">IF(R32="","",(IF($C32=0,0,$C32)))</f>
        <v>22</v>
      </c>
    </row>
    <row r="33" spans="1:19" x14ac:dyDescent="0.25">
      <c r="A33" s="2" t="s">
        <v>20</v>
      </c>
      <c r="B33" s="6" t="s">
        <v>92</v>
      </c>
      <c r="C33" s="4">
        <v>46.99748690909091</v>
      </c>
      <c r="E33" s="10" t="str">
        <f t="shared" ref="E33" si="177">IF(B33="","",(IF($B33&lt;&gt;0,"Exempt - Avg Hourly Rate")))</f>
        <v>Exempt - Avg Hourly Rate</v>
      </c>
      <c r="F33" s="40">
        <f t="shared" ca="1" si="36"/>
        <v>2020</v>
      </c>
      <c r="G33" s="40" t="str">
        <f t="shared" si="37"/>
        <v>002320</v>
      </c>
      <c r="H33" s="42">
        <f t="shared" ref="H33" si="178">IF(G33="","",(IF(C33=0,0,C33)*$G$4*$H$4*$I$4*$J$4))</f>
        <v>52.896085564041492</v>
      </c>
      <c r="I33" s="42">
        <f t="shared" ref="I33" si="179">IF(H33="","",(+H33))</f>
        <v>52.896085564041492</v>
      </c>
      <c r="J33" s="42">
        <f t="shared" ref="J33" si="180">IF(I33="","",(+I33*$J$6))</f>
        <v>54.482968130962739</v>
      </c>
      <c r="K33" s="42">
        <f t="shared" ref="K33" si="181">IF(J33="","",+J33)</f>
        <v>54.482968130962739</v>
      </c>
      <c r="L33" s="42">
        <f t="shared" ref="L33" si="182">IF(K33="","",+K33)</f>
        <v>54.482968130962739</v>
      </c>
      <c r="M33" s="42">
        <f t="shared" ref="M33" si="183">IF(L33="","",+L33)</f>
        <v>54.482968130962739</v>
      </c>
      <c r="N33" s="42">
        <f t="shared" ref="N33" si="184">IF(M33="","",+M33)</f>
        <v>54.482968130962739</v>
      </c>
      <c r="O33" s="42">
        <f t="shared" ref="O33" si="185">IF(N33="","",+N33)</f>
        <v>54.482968130962739</v>
      </c>
      <c r="P33" s="42">
        <f t="shared" ref="P33" si="186">IF(O33="","",+O33)</f>
        <v>54.482968130962739</v>
      </c>
      <c r="Q33" s="42">
        <f t="shared" ref="Q33" si="187">IF(P33="","",+P33)</f>
        <v>54.482968130962739</v>
      </c>
      <c r="R33" s="42">
        <f t="shared" ref="R33" si="188">IF(Q33="","",+Q33)</f>
        <v>54.482968130962739</v>
      </c>
      <c r="S33" s="42">
        <f t="shared" ref="S33" si="189">IF(R33="","",+R33)</f>
        <v>54.482968130962739</v>
      </c>
    </row>
    <row r="34" spans="1:19" x14ac:dyDescent="0.25">
      <c r="A34" s="2" t="s">
        <v>20</v>
      </c>
      <c r="B34" s="9" t="s">
        <v>143</v>
      </c>
      <c r="C34" s="4">
        <v>4000</v>
      </c>
      <c r="E34" s="10" t="str">
        <f t="shared" ref="E34" si="190">IF(B34="","",(IF($B34&lt;&gt;0,"Exempt - Vacation Hours")))</f>
        <v>Exempt - Vacation Hours</v>
      </c>
      <c r="F34" s="40">
        <f t="shared" ca="1" si="36"/>
        <v>2020</v>
      </c>
      <c r="G34" s="40" t="str">
        <f t="shared" si="37"/>
        <v>002320</v>
      </c>
      <c r="H34" s="43">
        <f>IF(G34="","",($C34*'VACSICK EST'!C$50))</f>
        <v>169.27413149654575</v>
      </c>
      <c r="I34" s="43">
        <f>IF(H34="","",($C34*'VACSICK EST'!D$50))</f>
        <v>180.38373389621987</v>
      </c>
      <c r="J34" s="43">
        <f>IF(I34="","",($C34*'VACSICK EST'!E$50))</f>
        <v>191.49333629589395</v>
      </c>
      <c r="K34" s="43">
        <f>IF(J34="","",($C34*'VACSICK EST'!F$50))</f>
        <v>278.40169853476687</v>
      </c>
      <c r="L34" s="43">
        <f>IF(K34="","",($C34*'VACSICK EST'!G$50))</f>
        <v>347.77170178535425</v>
      </c>
      <c r="M34" s="43">
        <f>IF(L34="","",($C34*'VACSICK EST'!H$50))</f>
        <v>392.87504166100899</v>
      </c>
      <c r="N34" s="43">
        <f>IF(M34="","",($C34*'VACSICK EST'!I$50))</f>
        <v>454.68722354577363</v>
      </c>
      <c r="O34" s="43">
        <f>IF(N34="","",($C34*'VACSICK EST'!J$50))</f>
        <v>307.81663395505961</v>
      </c>
      <c r="P34" s="43">
        <f>IF(O34="","",($C34*'VACSICK EST'!K$50))</f>
        <v>274.07636000049371</v>
      </c>
      <c r="Q34" s="43">
        <f>IF(P34="","",($C34*'VACSICK EST'!L$50))</f>
        <v>361.75498800574405</v>
      </c>
      <c r="R34" s="43">
        <f>IF(Q34="","",($C34*'VACSICK EST'!M$50))</f>
        <v>346.83026584867076</v>
      </c>
      <c r="S34" s="43">
        <f>IF(R34="","",($C34*'VACSICK EST'!N$50))</f>
        <v>694.63488497446849</v>
      </c>
    </row>
    <row r="35" spans="1:19" x14ac:dyDescent="0.25">
      <c r="A35" s="2" t="s">
        <v>20</v>
      </c>
      <c r="B35" s="9" t="s">
        <v>95</v>
      </c>
      <c r="C35" s="4">
        <v>880</v>
      </c>
      <c r="E35" s="10" t="str">
        <f t="shared" ref="E35" si="191">IF(B35="","",(IF($B35&lt;&gt;0,"Exempt - Sick Time Hours")))</f>
        <v>Exempt - Sick Time Hours</v>
      </c>
      <c r="F35" s="40">
        <f t="shared" ca="1" si="36"/>
        <v>2020</v>
      </c>
      <c r="G35" s="40" t="str">
        <f t="shared" si="37"/>
        <v>002320</v>
      </c>
      <c r="H35" s="43">
        <f>IF(G35="","",($C35*'VACSICK EST'!C$30))</f>
        <v>110.45385537719461</v>
      </c>
      <c r="I35" s="43">
        <f>IF(H35="","",($C35*'VACSICK EST'!D$30))</f>
        <v>95.16018290987175</v>
      </c>
      <c r="J35" s="43">
        <f>IF(I35="","",($C35*'VACSICK EST'!E$30))</f>
        <v>87.705921775484072</v>
      </c>
      <c r="K35" s="43">
        <f>IF(J35="","",($C35*'VACSICK EST'!F$30))</f>
        <v>77.688004632014696</v>
      </c>
      <c r="L35" s="43">
        <f>IF(K35="","",($C35*'VACSICK EST'!G$30))</f>
        <v>64.420382688300975</v>
      </c>
      <c r="M35" s="43">
        <f>IF(L35="","",($C35*'VACSICK EST'!H$30))</f>
        <v>59.794568324496332</v>
      </c>
      <c r="N35" s="43">
        <f>IF(M35="","",($C35*'VACSICK EST'!I$30))</f>
        <v>64.119484095685749</v>
      </c>
      <c r="O35" s="43">
        <f>IF(N35="","",($C35*'VACSICK EST'!J$30))</f>
        <v>68.913801671354918</v>
      </c>
      <c r="P35" s="43">
        <f>IF(O35="","",($C35*'VACSICK EST'!K$30))</f>
        <v>63.581878610213231</v>
      </c>
      <c r="Q35" s="43">
        <f>IF(P35="","",($C35*'VACSICK EST'!L$30))</f>
        <v>62.83163811929262</v>
      </c>
      <c r="R35" s="43">
        <f>IF(Q35="","",($C35*'VACSICK EST'!M$30))</f>
        <v>58.570914047861109</v>
      </c>
      <c r="S35" s="43">
        <f>IF(R35="","",($C35*'VACSICK EST'!N$30))</f>
        <v>66.759367748229934</v>
      </c>
    </row>
    <row r="36" spans="1:19" x14ac:dyDescent="0.25">
      <c r="A36" s="2" t="s">
        <v>21</v>
      </c>
      <c r="B36" s="9" t="s">
        <v>93</v>
      </c>
      <c r="C36" s="4">
        <v>6</v>
      </c>
      <c r="E36" s="11" t="str">
        <f t="shared" ref="E36" si="192">IF(B36="","",(IF($B36&lt;&gt;0,"Exempt - Headcount")))</f>
        <v>Exempt - Headcount</v>
      </c>
      <c r="F36" s="40">
        <f t="shared" ca="1" si="36"/>
        <v>2020</v>
      </c>
      <c r="G36" s="40" t="str">
        <f t="shared" si="37"/>
        <v>002340</v>
      </c>
      <c r="H36" s="41">
        <f t="shared" ref="H36" si="193">IF(G36="","",(IF($C36=0,0,$C36)))</f>
        <v>6</v>
      </c>
      <c r="I36" s="41">
        <f t="shared" ref="I36" si="194">IF(H36="","",(IF($C36=0,0,$C36)))</f>
        <v>6</v>
      </c>
      <c r="J36" s="41">
        <f t="shared" ref="J36" si="195">IF(I36="","",(IF($C36=0,0,$C36)))</f>
        <v>6</v>
      </c>
      <c r="K36" s="41">
        <f t="shared" ref="K36" si="196">IF(J36="","",(IF($C36=0,0,$C36)))</f>
        <v>6</v>
      </c>
      <c r="L36" s="41">
        <f t="shared" ref="L36" si="197">IF(K36="","",(IF($C36=0,0,$C36)))</f>
        <v>6</v>
      </c>
      <c r="M36" s="41">
        <f t="shared" ref="M36" si="198">IF(L36="","",(IF($C36=0,0,$C36)))</f>
        <v>6</v>
      </c>
      <c r="N36" s="41">
        <f t="shared" ref="N36" si="199">IF(M36="","",(IF($C36=0,0,$C36)))</f>
        <v>6</v>
      </c>
      <c r="O36" s="41">
        <f t="shared" ref="O36" si="200">IF(N36="","",(IF($C36=0,0,$C36)))</f>
        <v>6</v>
      </c>
      <c r="P36" s="41">
        <f t="shared" ref="P36" si="201">IF(O36="","",(IF($C36=0,0,$C36)))</f>
        <v>6</v>
      </c>
      <c r="Q36" s="41">
        <f t="shared" ref="Q36" si="202">IF(P36="","",(IF($C36=0,0,$C36)))</f>
        <v>6</v>
      </c>
      <c r="R36" s="41">
        <f t="shared" ref="R36" si="203">IF(Q36="","",(IF($C36=0,0,$C36)))</f>
        <v>6</v>
      </c>
      <c r="S36" s="41">
        <f t="shared" ref="S36" si="204">IF(R36="","",(IF($C36=0,0,$C36)))</f>
        <v>6</v>
      </c>
    </row>
    <row r="37" spans="1:19" x14ac:dyDescent="0.25">
      <c r="A37" s="2" t="s">
        <v>21</v>
      </c>
      <c r="B37" s="6" t="s">
        <v>92</v>
      </c>
      <c r="C37" s="4">
        <v>44.671474333333329</v>
      </c>
      <c r="E37" s="10" t="str">
        <f t="shared" ref="E37" si="205">IF(B37="","",(IF($B37&lt;&gt;0,"Exempt - Avg Hourly Rate")))</f>
        <v>Exempt - Avg Hourly Rate</v>
      </c>
      <c r="F37" s="40">
        <f t="shared" ca="1" si="36"/>
        <v>2020</v>
      </c>
      <c r="G37" s="40" t="str">
        <f t="shared" si="37"/>
        <v>002340</v>
      </c>
      <c r="H37" s="42">
        <f t="shared" ref="H37" si="206">IF(G37="","",(IF(C37=0,0,C37)*$G$4*$H$4*$I$4*$J$4))</f>
        <v>50.278137917855545</v>
      </c>
      <c r="I37" s="42">
        <f t="shared" ref="I37" si="207">IF(H37="","",(+H37))</f>
        <v>50.278137917855545</v>
      </c>
      <c r="J37" s="42">
        <f t="shared" ref="J37" si="208">IF(I37="","",(+I37*$J$6))</f>
        <v>51.786482055391211</v>
      </c>
      <c r="K37" s="42">
        <f t="shared" ref="K37" si="209">IF(J37="","",+J37)</f>
        <v>51.786482055391211</v>
      </c>
      <c r="L37" s="42">
        <f t="shared" ref="L37" si="210">IF(K37="","",+K37)</f>
        <v>51.786482055391211</v>
      </c>
      <c r="M37" s="42">
        <f t="shared" ref="M37" si="211">IF(L37="","",+L37)</f>
        <v>51.786482055391211</v>
      </c>
      <c r="N37" s="42">
        <f t="shared" ref="N37" si="212">IF(M37="","",+M37)</f>
        <v>51.786482055391211</v>
      </c>
      <c r="O37" s="42">
        <f t="shared" ref="O37" si="213">IF(N37="","",+N37)</f>
        <v>51.786482055391211</v>
      </c>
      <c r="P37" s="42">
        <f t="shared" ref="P37" si="214">IF(O37="","",+O37)</f>
        <v>51.786482055391211</v>
      </c>
      <c r="Q37" s="42">
        <f t="shared" ref="Q37" si="215">IF(P37="","",+P37)</f>
        <v>51.786482055391211</v>
      </c>
      <c r="R37" s="42">
        <f t="shared" ref="R37" si="216">IF(Q37="","",+Q37)</f>
        <v>51.786482055391211</v>
      </c>
      <c r="S37" s="42">
        <f t="shared" ref="S37" si="217">IF(R37="","",+R37)</f>
        <v>51.786482055391211</v>
      </c>
    </row>
    <row r="38" spans="1:19" x14ac:dyDescent="0.25">
      <c r="A38" s="2" t="s">
        <v>21</v>
      </c>
      <c r="B38" s="9" t="s">
        <v>143</v>
      </c>
      <c r="C38" s="4">
        <v>1040</v>
      </c>
      <c r="E38" s="10" t="str">
        <f t="shared" ref="E38" si="218">IF(B38="","",(IF($B38&lt;&gt;0,"Exempt - Vacation Hours")))</f>
        <v>Exempt - Vacation Hours</v>
      </c>
      <c r="F38" s="40">
        <f t="shared" ca="1" si="36"/>
        <v>2020</v>
      </c>
      <c r="G38" s="40" t="str">
        <f t="shared" si="37"/>
        <v>002340</v>
      </c>
      <c r="H38" s="43">
        <f>IF(G38="","",($C38*'VACSICK EST'!C$50))</f>
        <v>44.01127418910189</v>
      </c>
      <c r="I38" s="43">
        <f>IF(H38="","",($C38*'VACSICK EST'!D$50))</f>
        <v>46.899770813017163</v>
      </c>
      <c r="J38" s="43">
        <f>IF(I38="","",($C38*'VACSICK EST'!E$50))</f>
        <v>49.788267436932429</v>
      </c>
      <c r="K38" s="43">
        <f>IF(J38="","",($C38*'VACSICK EST'!F$50))</f>
        <v>72.384441619039393</v>
      </c>
      <c r="L38" s="43">
        <f>IF(K38="","",($C38*'VACSICK EST'!G$50))</f>
        <v>90.420642464192113</v>
      </c>
      <c r="M38" s="43">
        <f>IF(L38="","",($C38*'VACSICK EST'!H$50))</f>
        <v>102.14751083186235</v>
      </c>
      <c r="N38" s="43">
        <f>IF(M38="","",($C38*'VACSICK EST'!I$50))</f>
        <v>118.21867812190114</v>
      </c>
      <c r="O38" s="43">
        <f>IF(N38="","",($C38*'VACSICK EST'!J$50))</f>
        <v>80.032324828315495</v>
      </c>
      <c r="P38" s="43">
        <f>IF(O38="","",($C38*'VACSICK EST'!K$50))</f>
        <v>71.259853600128366</v>
      </c>
      <c r="Q38" s="43">
        <f>IF(P38="","",($C38*'VACSICK EST'!L$50))</f>
        <v>94.056296881493452</v>
      </c>
      <c r="R38" s="43">
        <f>IF(Q38="","",($C38*'VACSICK EST'!M$50))</f>
        <v>90.175869120654397</v>
      </c>
      <c r="S38" s="43">
        <f>IF(R38="","",($C38*'VACSICK EST'!N$50))</f>
        <v>180.6050700933618</v>
      </c>
    </row>
    <row r="39" spans="1:19" x14ac:dyDescent="0.25">
      <c r="A39" s="2" t="s">
        <v>21</v>
      </c>
      <c r="B39" s="9" t="s">
        <v>95</v>
      </c>
      <c r="C39" s="4">
        <v>240</v>
      </c>
      <c r="E39" s="10" t="str">
        <f t="shared" ref="E39" si="219">IF(B39="","",(IF($B39&lt;&gt;0,"Exempt - Sick Time Hours")))</f>
        <v>Exempt - Sick Time Hours</v>
      </c>
      <c r="F39" s="40">
        <f t="shared" ca="1" si="36"/>
        <v>2020</v>
      </c>
      <c r="G39" s="40" t="str">
        <f t="shared" si="37"/>
        <v>002340</v>
      </c>
      <c r="H39" s="43">
        <f>IF(G39="","",($C39*'VACSICK EST'!C$30))</f>
        <v>30.123778739234897</v>
      </c>
      <c r="I39" s="43">
        <f>IF(H39="","",($C39*'VACSICK EST'!D$30))</f>
        <v>25.952777157237751</v>
      </c>
      <c r="J39" s="43">
        <f>IF(I39="","",($C39*'VACSICK EST'!E$30))</f>
        <v>23.919796847859292</v>
      </c>
      <c r="K39" s="43">
        <f>IF(J39="","",($C39*'VACSICK EST'!F$30))</f>
        <v>21.187637626913101</v>
      </c>
      <c r="L39" s="43">
        <f>IF(K39="","",($C39*'VACSICK EST'!G$30))</f>
        <v>17.569195278627539</v>
      </c>
      <c r="M39" s="43">
        <f>IF(L39="","",($C39*'VACSICK EST'!H$30))</f>
        <v>16.307609543044453</v>
      </c>
      <c r="N39" s="43">
        <f>IF(M39="","",($C39*'VACSICK EST'!I$30))</f>
        <v>17.487132026096116</v>
      </c>
      <c r="O39" s="43">
        <f>IF(N39="","",($C39*'VACSICK EST'!J$30))</f>
        <v>18.794673183096794</v>
      </c>
      <c r="P39" s="43">
        <f>IF(O39="","",($C39*'VACSICK EST'!K$30))</f>
        <v>17.340512348239972</v>
      </c>
      <c r="Q39" s="43">
        <f>IF(P39="","",($C39*'VACSICK EST'!L$30))</f>
        <v>17.135901305261623</v>
      </c>
      <c r="R39" s="43">
        <f>IF(Q39="","",($C39*'VACSICK EST'!M$30))</f>
        <v>15.973885649416667</v>
      </c>
      <c r="S39" s="43">
        <f>IF(R39="","",($C39*'VACSICK EST'!N$30))</f>
        <v>18.207100294971802</v>
      </c>
    </row>
    <row r="40" spans="1:19" x14ac:dyDescent="0.25">
      <c r="A40" s="2" t="s">
        <v>22</v>
      </c>
      <c r="B40" s="9" t="s">
        <v>93</v>
      </c>
      <c r="C40" s="4">
        <v>1</v>
      </c>
      <c r="E40" s="11" t="str">
        <f t="shared" ref="E40" si="220">IF(B40="","",(IF($B40&lt;&gt;0,"Exempt - Headcount")))</f>
        <v>Exempt - Headcount</v>
      </c>
      <c r="F40" s="40">
        <f t="shared" ca="1" si="36"/>
        <v>2020</v>
      </c>
      <c r="G40" s="40" t="str">
        <f t="shared" si="37"/>
        <v>002350</v>
      </c>
      <c r="H40" s="41">
        <f t="shared" ref="H40" si="221">IF(G40="","",(IF($C40=0,0,$C40)))</f>
        <v>1</v>
      </c>
      <c r="I40" s="41">
        <f t="shared" ref="I40" si="222">IF(H40="","",(IF($C40=0,0,$C40)))</f>
        <v>1</v>
      </c>
      <c r="J40" s="41">
        <f t="shared" ref="J40" si="223">IF(I40="","",(IF($C40=0,0,$C40)))</f>
        <v>1</v>
      </c>
      <c r="K40" s="41">
        <f t="shared" ref="K40" si="224">IF(J40="","",(IF($C40=0,0,$C40)))</f>
        <v>1</v>
      </c>
      <c r="L40" s="41">
        <f t="shared" ref="L40" si="225">IF(K40="","",(IF($C40=0,0,$C40)))</f>
        <v>1</v>
      </c>
      <c r="M40" s="41">
        <f t="shared" ref="M40" si="226">IF(L40="","",(IF($C40=0,0,$C40)))</f>
        <v>1</v>
      </c>
      <c r="N40" s="41">
        <f t="shared" ref="N40" si="227">IF(M40="","",(IF($C40=0,0,$C40)))</f>
        <v>1</v>
      </c>
      <c r="O40" s="41">
        <f t="shared" ref="O40" si="228">IF(N40="","",(IF($C40=0,0,$C40)))</f>
        <v>1</v>
      </c>
      <c r="P40" s="41">
        <f t="shared" ref="P40" si="229">IF(O40="","",(IF($C40=0,0,$C40)))</f>
        <v>1</v>
      </c>
      <c r="Q40" s="41">
        <f t="shared" ref="Q40" si="230">IF(P40="","",(IF($C40=0,0,$C40)))</f>
        <v>1</v>
      </c>
      <c r="R40" s="41">
        <f t="shared" ref="R40" si="231">IF(Q40="","",(IF($C40=0,0,$C40)))</f>
        <v>1</v>
      </c>
      <c r="S40" s="41">
        <f t="shared" ref="S40" si="232">IF(R40="","",(IF($C40=0,0,$C40)))</f>
        <v>1</v>
      </c>
    </row>
    <row r="41" spans="1:19" x14ac:dyDescent="0.25">
      <c r="A41" s="2" t="s">
        <v>22</v>
      </c>
      <c r="B41" s="6" t="s">
        <v>92</v>
      </c>
      <c r="C41" s="4">
        <v>42.307692000000003</v>
      </c>
      <c r="E41" s="10" t="str">
        <f t="shared" ref="E41" si="233">IF(B41="","",(IF($B41&lt;&gt;0,"Exempt - Avg Hourly Rate")))</f>
        <v>Exempt - Avg Hourly Rate</v>
      </c>
      <c r="F41" s="40">
        <f t="shared" ca="1" si="36"/>
        <v>2020</v>
      </c>
      <c r="G41" s="40" t="str">
        <f t="shared" si="37"/>
        <v>002350</v>
      </c>
      <c r="H41" s="42">
        <f t="shared" ref="H41" si="234">IF(G41="","",(IF(C41=0,0,C41)*$G$4*$H$4*$I$4*$J$4))</f>
        <v>47.617680076766526</v>
      </c>
      <c r="I41" s="42">
        <f t="shared" ref="I41" si="235">IF(H41="","",(+H41))</f>
        <v>47.617680076766526</v>
      </c>
      <c r="J41" s="42">
        <f t="shared" ref="J41" si="236">IF(I41="","",(+I41*$J$6))</f>
        <v>49.046210479069522</v>
      </c>
      <c r="K41" s="42">
        <f t="shared" ref="K41" si="237">IF(J41="","",+J41)</f>
        <v>49.046210479069522</v>
      </c>
      <c r="L41" s="42">
        <f t="shared" ref="L41" si="238">IF(K41="","",+K41)</f>
        <v>49.046210479069522</v>
      </c>
      <c r="M41" s="42">
        <f t="shared" ref="M41" si="239">IF(L41="","",+L41)</f>
        <v>49.046210479069522</v>
      </c>
      <c r="N41" s="42">
        <f t="shared" ref="N41" si="240">IF(M41="","",+M41)</f>
        <v>49.046210479069522</v>
      </c>
      <c r="O41" s="42">
        <f t="shared" ref="O41" si="241">IF(N41="","",+N41)</f>
        <v>49.046210479069522</v>
      </c>
      <c r="P41" s="42">
        <f t="shared" ref="P41" si="242">IF(O41="","",+O41)</f>
        <v>49.046210479069522</v>
      </c>
      <c r="Q41" s="42">
        <f t="shared" ref="Q41" si="243">IF(P41="","",+P41)</f>
        <v>49.046210479069522</v>
      </c>
      <c r="R41" s="42">
        <f t="shared" ref="R41" si="244">IF(Q41="","",+Q41)</f>
        <v>49.046210479069522</v>
      </c>
      <c r="S41" s="42">
        <f t="shared" ref="S41" si="245">IF(R41="","",+R41)</f>
        <v>49.046210479069522</v>
      </c>
    </row>
    <row r="42" spans="1:19" x14ac:dyDescent="0.25">
      <c r="A42" s="2" t="s">
        <v>22</v>
      </c>
      <c r="B42" s="9" t="s">
        <v>143</v>
      </c>
      <c r="C42" s="4">
        <v>200</v>
      </c>
      <c r="E42" s="10" t="str">
        <f t="shared" ref="E42" si="246">IF(B42="","",(IF($B42&lt;&gt;0,"Exempt - Vacation Hours")))</f>
        <v>Exempt - Vacation Hours</v>
      </c>
      <c r="F42" s="40">
        <f t="shared" ca="1" si="36"/>
        <v>2020</v>
      </c>
      <c r="G42" s="40" t="str">
        <f t="shared" si="37"/>
        <v>002350</v>
      </c>
      <c r="H42" s="43">
        <f>IF(G42="","",($C42*'VACSICK EST'!C$50))</f>
        <v>8.4637065748272864</v>
      </c>
      <c r="I42" s="43">
        <f>IF(H42="","",($C42*'VACSICK EST'!D$50))</f>
        <v>9.019186694810994</v>
      </c>
      <c r="J42" s="43">
        <f>IF(I42="","",($C42*'VACSICK EST'!E$50))</f>
        <v>9.5746668147946981</v>
      </c>
      <c r="K42" s="43">
        <f>IF(J42="","",($C42*'VACSICK EST'!F$50))</f>
        <v>13.920084926738344</v>
      </c>
      <c r="L42" s="43">
        <f>IF(K42="","",($C42*'VACSICK EST'!G$50))</f>
        <v>17.388585089267714</v>
      </c>
      <c r="M42" s="43">
        <f>IF(L42="","",($C42*'VACSICK EST'!H$50))</f>
        <v>19.643752083050451</v>
      </c>
      <c r="N42" s="43">
        <f>IF(M42="","",($C42*'VACSICK EST'!I$50))</f>
        <v>22.73436117728868</v>
      </c>
      <c r="O42" s="43">
        <f>IF(N42="","",($C42*'VACSICK EST'!J$50))</f>
        <v>15.390831697752979</v>
      </c>
      <c r="P42" s="43">
        <f>IF(O42="","",($C42*'VACSICK EST'!K$50))</f>
        <v>13.703818000024686</v>
      </c>
      <c r="Q42" s="43">
        <f>IF(P42="","",($C42*'VACSICK EST'!L$50))</f>
        <v>18.087749400287205</v>
      </c>
      <c r="R42" s="43">
        <f>IF(Q42="","",($C42*'VACSICK EST'!M$50))</f>
        <v>17.34151329243354</v>
      </c>
      <c r="S42" s="43">
        <f>IF(R42="","",($C42*'VACSICK EST'!N$50))</f>
        <v>34.731744248723423</v>
      </c>
    </row>
    <row r="43" spans="1:19" x14ac:dyDescent="0.25">
      <c r="A43" s="2" t="s">
        <v>22</v>
      </c>
      <c r="B43" s="9" t="s">
        <v>95</v>
      </c>
      <c r="C43" s="4">
        <v>40</v>
      </c>
      <c r="E43" s="10" t="str">
        <f t="shared" ref="E43" si="247">IF(B43="","",(IF($B43&lt;&gt;0,"Exempt - Sick Time Hours")))</f>
        <v>Exempt - Sick Time Hours</v>
      </c>
      <c r="F43" s="40">
        <f t="shared" ca="1" si="36"/>
        <v>2020</v>
      </c>
      <c r="G43" s="40" t="str">
        <f t="shared" si="37"/>
        <v>002350</v>
      </c>
      <c r="H43" s="43">
        <f>IF(G43="","",($C43*'VACSICK EST'!C$30))</f>
        <v>5.0206297898724825</v>
      </c>
      <c r="I43" s="43">
        <f>IF(H43="","",($C43*'VACSICK EST'!D$30))</f>
        <v>4.3254628595396252</v>
      </c>
      <c r="J43" s="43">
        <f>IF(I43="","",($C43*'VACSICK EST'!E$30))</f>
        <v>3.9866328079765485</v>
      </c>
      <c r="K43" s="43">
        <f>IF(J43="","",($C43*'VACSICK EST'!F$30))</f>
        <v>3.5312729378188501</v>
      </c>
      <c r="L43" s="43">
        <f>IF(K43="","",($C43*'VACSICK EST'!G$30))</f>
        <v>2.9281992131045897</v>
      </c>
      <c r="M43" s="43">
        <f>IF(L43="","",($C43*'VACSICK EST'!H$30))</f>
        <v>2.7179349238407422</v>
      </c>
      <c r="N43" s="43">
        <f>IF(M43="","",($C43*'VACSICK EST'!I$30))</f>
        <v>2.9145220043493527</v>
      </c>
      <c r="O43" s="43">
        <f>IF(N43="","",($C43*'VACSICK EST'!J$30))</f>
        <v>3.1324455305161325</v>
      </c>
      <c r="P43" s="43">
        <f>IF(O43="","",($C43*'VACSICK EST'!K$30))</f>
        <v>2.8900853913733289</v>
      </c>
      <c r="Q43" s="43">
        <f>IF(P43="","",($C43*'VACSICK EST'!L$30))</f>
        <v>2.8559835508769371</v>
      </c>
      <c r="R43" s="43">
        <f>IF(Q43="","",($C43*'VACSICK EST'!M$30))</f>
        <v>2.6623142749027777</v>
      </c>
      <c r="S43" s="43">
        <f>IF(R43="","",($C43*'VACSICK EST'!N$30))</f>
        <v>3.0345167158286337</v>
      </c>
    </row>
    <row r="44" spans="1:19" x14ac:dyDescent="0.25">
      <c r="A44" s="2" t="s">
        <v>23</v>
      </c>
      <c r="B44" s="9" t="s">
        <v>93</v>
      </c>
      <c r="C44" s="4">
        <v>6</v>
      </c>
      <c r="E44" s="11" t="str">
        <f t="shared" ref="E44" si="248">IF(B44="","",(IF($B44&lt;&gt;0,"Exempt - Headcount")))</f>
        <v>Exempt - Headcount</v>
      </c>
      <c r="F44" s="40">
        <f t="shared" ca="1" si="36"/>
        <v>2020</v>
      </c>
      <c r="G44" s="40" t="str">
        <f t="shared" si="37"/>
        <v>002401</v>
      </c>
      <c r="H44" s="41">
        <f t="shared" ref="H44" si="249">IF(G44="","",(IF($C44=0,0,$C44)))</f>
        <v>6</v>
      </c>
      <c r="I44" s="41">
        <f t="shared" ref="I44" si="250">IF(H44="","",(IF($C44=0,0,$C44)))</f>
        <v>6</v>
      </c>
      <c r="J44" s="41">
        <f t="shared" ref="J44" si="251">IF(I44="","",(IF($C44=0,0,$C44)))</f>
        <v>6</v>
      </c>
      <c r="K44" s="41">
        <f t="shared" ref="K44" si="252">IF(J44="","",(IF($C44=0,0,$C44)))</f>
        <v>6</v>
      </c>
      <c r="L44" s="41">
        <f t="shared" ref="L44" si="253">IF(K44="","",(IF($C44=0,0,$C44)))</f>
        <v>6</v>
      </c>
      <c r="M44" s="41">
        <f t="shared" ref="M44" si="254">IF(L44="","",(IF($C44=0,0,$C44)))</f>
        <v>6</v>
      </c>
      <c r="N44" s="41">
        <f t="shared" ref="N44" si="255">IF(M44="","",(IF($C44=0,0,$C44)))</f>
        <v>6</v>
      </c>
      <c r="O44" s="41">
        <f t="shared" ref="O44" si="256">IF(N44="","",(IF($C44=0,0,$C44)))</f>
        <v>6</v>
      </c>
      <c r="P44" s="41">
        <f t="shared" ref="P44" si="257">IF(O44="","",(IF($C44=0,0,$C44)))</f>
        <v>6</v>
      </c>
      <c r="Q44" s="41">
        <f t="shared" ref="Q44" si="258">IF(P44="","",(IF($C44=0,0,$C44)))</f>
        <v>6</v>
      </c>
      <c r="R44" s="41">
        <f t="shared" ref="R44" si="259">IF(Q44="","",(IF($C44=0,0,$C44)))</f>
        <v>6</v>
      </c>
      <c r="S44" s="41">
        <f t="shared" ref="S44" si="260">IF(R44="","",(IF($C44=0,0,$C44)))</f>
        <v>6</v>
      </c>
    </row>
    <row r="45" spans="1:19" x14ac:dyDescent="0.25">
      <c r="A45" s="2" t="s">
        <v>23</v>
      </c>
      <c r="B45" s="6" t="s">
        <v>92</v>
      </c>
      <c r="C45" s="4">
        <v>61.899839666666672</v>
      </c>
      <c r="E45" s="10" t="str">
        <f t="shared" ref="E45" si="261">IF(B45="","",(IF($B45&lt;&gt;0,"Exempt - Avg Hourly Rate")))</f>
        <v>Exempt - Avg Hourly Rate</v>
      </c>
      <c r="F45" s="40">
        <f t="shared" ca="1" si="36"/>
        <v>2020</v>
      </c>
      <c r="G45" s="40" t="str">
        <f t="shared" si="37"/>
        <v>002401</v>
      </c>
      <c r="H45" s="42">
        <f t="shared" ref="H45" si="262">IF(G45="","",(IF(C45=0,0,C45)*$G$4*$H$4*$I$4*$J$4))</f>
        <v>69.668814882420804</v>
      </c>
      <c r="I45" s="42">
        <f t="shared" ref="I45" si="263">IF(H45="","",(+H45))</f>
        <v>69.668814882420804</v>
      </c>
      <c r="J45" s="42">
        <f t="shared" ref="J45" si="264">IF(I45="","",(+I45*$J$6))</f>
        <v>71.758879328893428</v>
      </c>
      <c r="K45" s="42">
        <f t="shared" ref="K45" si="265">IF(J45="","",+J45)</f>
        <v>71.758879328893428</v>
      </c>
      <c r="L45" s="42">
        <f t="shared" ref="L45" si="266">IF(K45="","",+K45)</f>
        <v>71.758879328893428</v>
      </c>
      <c r="M45" s="42">
        <f t="shared" ref="M45" si="267">IF(L45="","",+L45)</f>
        <v>71.758879328893428</v>
      </c>
      <c r="N45" s="42">
        <f t="shared" ref="N45" si="268">IF(M45="","",+M45)</f>
        <v>71.758879328893428</v>
      </c>
      <c r="O45" s="42">
        <f t="shared" ref="O45" si="269">IF(N45="","",+N45)</f>
        <v>71.758879328893428</v>
      </c>
      <c r="P45" s="42">
        <f t="shared" ref="P45" si="270">IF(O45="","",+O45)</f>
        <v>71.758879328893428</v>
      </c>
      <c r="Q45" s="42">
        <f t="shared" ref="Q45" si="271">IF(P45="","",+P45)</f>
        <v>71.758879328893428</v>
      </c>
      <c r="R45" s="42">
        <f t="shared" ref="R45" si="272">IF(Q45="","",+Q45)</f>
        <v>71.758879328893428</v>
      </c>
      <c r="S45" s="42">
        <f t="shared" ref="S45" si="273">IF(R45="","",+R45)</f>
        <v>71.758879328893428</v>
      </c>
    </row>
    <row r="46" spans="1:19" x14ac:dyDescent="0.25">
      <c r="A46" s="2" t="s">
        <v>23</v>
      </c>
      <c r="B46" s="9" t="s">
        <v>143</v>
      </c>
      <c r="C46" s="4">
        <v>1040</v>
      </c>
      <c r="E46" s="10" t="str">
        <f t="shared" ref="E46" si="274">IF(B46="","",(IF($B46&lt;&gt;0,"Exempt - Vacation Hours")))</f>
        <v>Exempt - Vacation Hours</v>
      </c>
      <c r="F46" s="40">
        <f t="shared" ca="1" si="36"/>
        <v>2020</v>
      </c>
      <c r="G46" s="40" t="str">
        <f t="shared" si="37"/>
        <v>002401</v>
      </c>
      <c r="H46" s="43">
        <f>IF(G46="","",($C46*'VACSICK EST'!C$50))</f>
        <v>44.01127418910189</v>
      </c>
      <c r="I46" s="43">
        <f>IF(H46="","",($C46*'VACSICK EST'!D$50))</f>
        <v>46.899770813017163</v>
      </c>
      <c r="J46" s="43">
        <f>IF(I46="","",($C46*'VACSICK EST'!E$50))</f>
        <v>49.788267436932429</v>
      </c>
      <c r="K46" s="43">
        <f>IF(J46="","",($C46*'VACSICK EST'!F$50))</f>
        <v>72.384441619039393</v>
      </c>
      <c r="L46" s="43">
        <f>IF(K46="","",($C46*'VACSICK EST'!G$50))</f>
        <v>90.420642464192113</v>
      </c>
      <c r="M46" s="43">
        <f>IF(L46="","",($C46*'VACSICK EST'!H$50))</f>
        <v>102.14751083186235</v>
      </c>
      <c r="N46" s="43">
        <f>IF(M46="","",($C46*'VACSICK EST'!I$50))</f>
        <v>118.21867812190114</v>
      </c>
      <c r="O46" s="43">
        <f>IF(N46="","",($C46*'VACSICK EST'!J$50))</f>
        <v>80.032324828315495</v>
      </c>
      <c r="P46" s="43">
        <f>IF(O46="","",($C46*'VACSICK EST'!K$50))</f>
        <v>71.259853600128366</v>
      </c>
      <c r="Q46" s="43">
        <f>IF(P46="","",($C46*'VACSICK EST'!L$50))</f>
        <v>94.056296881493452</v>
      </c>
      <c r="R46" s="43">
        <f>IF(Q46="","",($C46*'VACSICK EST'!M$50))</f>
        <v>90.175869120654397</v>
      </c>
      <c r="S46" s="43">
        <f>IF(R46="","",($C46*'VACSICK EST'!N$50))</f>
        <v>180.6050700933618</v>
      </c>
    </row>
    <row r="47" spans="1:19" x14ac:dyDescent="0.25">
      <c r="A47" s="2" t="s">
        <v>23</v>
      </c>
      <c r="B47" s="9" t="s">
        <v>95</v>
      </c>
      <c r="C47" s="4">
        <v>240</v>
      </c>
      <c r="E47" s="10" t="str">
        <f t="shared" ref="E47" si="275">IF(B47="","",(IF($B47&lt;&gt;0,"Exempt - Sick Time Hours")))</f>
        <v>Exempt - Sick Time Hours</v>
      </c>
      <c r="F47" s="40">
        <f t="shared" ca="1" si="36"/>
        <v>2020</v>
      </c>
      <c r="G47" s="40" t="str">
        <f t="shared" si="37"/>
        <v>002401</v>
      </c>
      <c r="H47" s="43">
        <f>IF(G47="","",($C47*'VACSICK EST'!C$30))</f>
        <v>30.123778739234897</v>
      </c>
      <c r="I47" s="43">
        <f>IF(H47="","",($C47*'VACSICK EST'!D$30))</f>
        <v>25.952777157237751</v>
      </c>
      <c r="J47" s="43">
        <f>IF(I47="","",($C47*'VACSICK EST'!E$30))</f>
        <v>23.919796847859292</v>
      </c>
      <c r="K47" s="43">
        <f>IF(J47="","",($C47*'VACSICK EST'!F$30))</f>
        <v>21.187637626913101</v>
      </c>
      <c r="L47" s="43">
        <f>IF(K47="","",($C47*'VACSICK EST'!G$30))</f>
        <v>17.569195278627539</v>
      </c>
      <c r="M47" s="43">
        <f>IF(L47="","",($C47*'VACSICK EST'!H$30))</f>
        <v>16.307609543044453</v>
      </c>
      <c r="N47" s="43">
        <f>IF(M47="","",($C47*'VACSICK EST'!I$30))</f>
        <v>17.487132026096116</v>
      </c>
      <c r="O47" s="43">
        <f>IF(N47="","",($C47*'VACSICK EST'!J$30))</f>
        <v>18.794673183096794</v>
      </c>
      <c r="P47" s="43">
        <f>IF(O47="","",($C47*'VACSICK EST'!K$30))</f>
        <v>17.340512348239972</v>
      </c>
      <c r="Q47" s="43">
        <f>IF(P47="","",($C47*'VACSICK EST'!L$30))</f>
        <v>17.135901305261623</v>
      </c>
      <c r="R47" s="43">
        <f>IF(Q47="","",($C47*'VACSICK EST'!M$30))</f>
        <v>15.973885649416667</v>
      </c>
      <c r="S47" s="43">
        <f>IF(R47="","",($C47*'VACSICK EST'!N$30))</f>
        <v>18.207100294971802</v>
      </c>
    </row>
    <row r="48" spans="1:19" x14ac:dyDescent="0.25">
      <c r="A48" s="2" t="s">
        <v>24</v>
      </c>
      <c r="B48" s="9" t="s">
        <v>93</v>
      </c>
      <c r="C48" s="4">
        <v>17</v>
      </c>
      <c r="E48" s="11" t="str">
        <f t="shared" ref="E48" si="276">IF(B48="","",(IF($B48&lt;&gt;0,"Exempt - Headcount")))</f>
        <v>Exempt - Headcount</v>
      </c>
      <c r="F48" s="40">
        <f t="shared" ca="1" si="36"/>
        <v>2020</v>
      </c>
      <c r="G48" s="40" t="str">
        <f t="shared" si="37"/>
        <v>002480</v>
      </c>
      <c r="H48" s="41">
        <f t="shared" ref="H48" si="277">IF(G48="","",(IF($C48=0,0,$C48)))</f>
        <v>17</v>
      </c>
      <c r="I48" s="41">
        <f t="shared" ref="I48" si="278">IF(H48="","",(IF($C48=0,0,$C48)))</f>
        <v>17</v>
      </c>
      <c r="J48" s="41">
        <f t="shared" ref="J48" si="279">IF(I48="","",(IF($C48=0,0,$C48)))</f>
        <v>17</v>
      </c>
      <c r="K48" s="41">
        <f t="shared" ref="K48" si="280">IF(J48="","",(IF($C48=0,0,$C48)))</f>
        <v>17</v>
      </c>
      <c r="L48" s="41">
        <f t="shared" ref="L48" si="281">IF(K48="","",(IF($C48=0,0,$C48)))</f>
        <v>17</v>
      </c>
      <c r="M48" s="41">
        <f t="shared" ref="M48" si="282">IF(L48="","",(IF($C48=0,0,$C48)))</f>
        <v>17</v>
      </c>
      <c r="N48" s="41">
        <f t="shared" ref="N48" si="283">IF(M48="","",(IF($C48=0,0,$C48)))</f>
        <v>17</v>
      </c>
      <c r="O48" s="41">
        <f t="shared" ref="O48" si="284">IF(N48="","",(IF($C48=0,0,$C48)))</f>
        <v>17</v>
      </c>
      <c r="P48" s="41">
        <f t="shared" ref="P48" si="285">IF(O48="","",(IF($C48=0,0,$C48)))</f>
        <v>17</v>
      </c>
      <c r="Q48" s="41">
        <f t="shared" ref="Q48" si="286">IF(P48="","",(IF($C48=0,0,$C48)))</f>
        <v>17</v>
      </c>
      <c r="R48" s="41">
        <f t="shared" ref="R48" si="287">IF(Q48="","",(IF($C48=0,0,$C48)))</f>
        <v>17</v>
      </c>
      <c r="S48" s="41">
        <f t="shared" ref="S48" si="288">IF(R48="","",(IF($C48=0,0,$C48)))</f>
        <v>17</v>
      </c>
    </row>
    <row r="49" spans="1:19" x14ac:dyDescent="0.25">
      <c r="A49" s="2" t="s">
        <v>24</v>
      </c>
      <c r="B49" s="6" t="s">
        <v>92</v>
      </c>
      <c r="C49" s="4">
        <v>46.266544117647058</v>
      </c>
      <c r="E49" s="10" t="str">
        <f t="shared" ref="E49" si="289">IF(B49="","",(IF($B49&lt;&gt;0,"Exempt - Avg Hourly Rate")))</f>
        <v>Exempt - Avg Hourly Rate</v>
      </c>
      <c r="F49" s="40">
        <f t="shared" ca="1" si="36"/>
        <v>2020</v>
      </c>
      <c r="G49" s="40" t="str">
        <f t="shared" si="37"/>
        <v>002480</v>
      </c>
      <c r="H49" s="42">
        <f t="shared" ref="H49" si="290">IF(G49="","",(IF(C49=0,0,C49)*$G$4*$H$4*$I$4*$J$4))</f>
        <v>52.073403012665445</v>
      </c>
      <c r="I49" s="42">
        <f t="shared" ref="I49" si="291">IF(H49="","",(+H49))</f>
        <v>52.073403012665445</v>
      </c>
      <c r="J49" s="42">
        <f t="shared" ref="J49" si="292">IF(I49="","",(+I49*$J$6))</f>
        <v>53.635605103045407</v>
      </c>
      <c r="K49" s="42">
        <f t="shared" ref="K49" si="293">IF(J49="","",+J49)</f>
        <v>53.635605103045407</v>
      </c>
      <c r="L49" s="42">
        <f t="shared" ref="L49" si="294">IF(K49="","",+K49)</f>
        <v>53.635605103045407</v>
      </c>
      <c r="M49" s="42">
        <f t="shared" ref="M49" si="295">IF(L49="","",+L49)</f>
        <v>53.635605103045407</v>
      </c>
      <c r="N49" s="42">
        <f t="shared" ref="N49" si="296">IF(M49="","",+M49)</f>
        <v>53.635605103045407</v>
      </c>
      <c r="O49" s="42">
        <f t="shared" ref="O49" si="297">IF(N49="","",+N49)</f>
        <v>53.635605103045407</v>
      </c>
      <c r="P49" s="42">
        <f t="shared" ref="P49" si="298">IF(O49="","",+O49)</f>
        <v>53.635605103045407</v>
      </c>
      <c r="Q49" s="42">
        <f t="shared" ref="Q49" si="299">IF(P49="","",+P49)</f>
        <v>53.635605103045407</v>
      </c>
      <c r="R49" s="42">
        <f t="shared" ref="R49" si="300">IF(Q49="","",+Q49)</f>
        <v>53.635605103045407</v>
      </c>
      <c r="S49" s="42">
        <f t="shared" ref="S49" si="301">IF(R49="","",+R49)</f>
        <v>53.635605103045407</v>
      </c>
    </row>
    <row r="50" spans="1:19" x14ac:dyDescent="0.25">
      <c r="A50" s="2" t="s">
        <v>24</v>
      </c>
      <c r="B50" s="9" t="s">
        <v>143</v>
      </c>
      <c r="C50" s="4">
        <v>2920</v>
      </c>
      <c r="E50" s="10" t="str">
        <f t="shared" ref="E50" si="302">IF(B50="","",(IF($B50&lt;&gt;0,"Exempt - Vacation Hours")))</f>
        <v>Exempt - Vacation Hours</v>
      </c>
      <c r="F50" s="40">
        <f t="shared" ca="1" si="36"/>
        <v>2020</v>
      </c>
      <c r="G50" s="40" t="str">
        <f t="shared" si="37"/>
        <v>002480</v>
      </c>
      <c r="H50" s="43">
        <f>IF(G50="","",($C50*'VACSICK EST'!C$50))</f>
        <v>123.57011599247839</v>
      </c>
      <c r="I50" s="43">
        <f>IF(H50="","",($C50*'VACSICK EST'!D$50))</f>
        <v>131.68012574424051</v>
      </c>
      <c r="J50" s="43">
        <f>IF(I50="","",($C50*'VACSICK EST'!E$50))</f>
        <v>139.79013549600259</v>
      </c>
      <c r="K50" s="43">
        <f>IF(J50="","",($C50*'VACSICK EST'!F$50))</f>
        <v>203.23323993037982</v>
      </c>
      <c r="L50" s="43">
        <f>IF(K50="","",($C50*'VACSICK EST'!G$50))</f>
        <v>253.87334230330862</v>
      </c>
      <c r="M50" s="43">
        <f>IF(L50="","",($C50*'VACSICK EST'!H$50))</f>
        <v>286.79878041253659</v>
      </c>
      <c r="N50" s="43">
        <f>IF(M50="","",($C50*'VACSICK EST'!I$50))</f>
        <v>331.92167318841473</v>
      </c>
      <c r="O50" s="43">
        <f>IF(N50="","",($C50*'VACSICK EST'!J$50))</f>
        <v>224.7061427871935</v>
      </c>
      <c r="P50" s="43">
        <f>IF(O50="","",($C50*'VACSICK EST'!K$50))</f>
        <v>200.07574280036042</v>
      </c>
      <c r="Q50" s="43">
        <f>IF(P50="","",($C50*'VACSICK EST'!L$50))</f>
        <v>264.08114124419319</v>
      </c>
      <c r="R50" s="43">
        <f>IF(Q50="","",($C50*'VACSICK EST'!M$50))</f>
        <v>253.18609406952967</v>
      </c>
      <c r="S50" s="43">
        <f>IF(R50="","",($C50*'VACSICK EST'!N$50))</f>
        <v>507.08346603136198</v>
      </c>
    </row>
    <row r="51" spans="1:19" x14ac:dyDescent="0.25">
      <c r="A51" s="2" t="s">
        <v>24</v>
      </c>
      <c r="B51" s="9" t="s">
        <v>95</v>
      </c>
      <c r="C51" s="4">
        <v>680</v>
      </c>
      <c r="E51" s="10" t="str">
        <f t="shared" ref="E51" si="303">IF(B51="","",(IF($B51&lt;&gt;0,"Exempt - Sick Time Hours")))</f>
        <v>Exempt - Sick Time Hours</v>
      </c>
      <c r="F51" s="40">
        <f t="shared" ca="1" si="36"/>
        <v>2020</v>
      </c>
      <c r="G51" s="40" t="str">
        <f t="shared" si="37"/>
        <v>002480</v>
      </c>
      <c r="H51" s="43">
        <f>IF(G51="","",($C51*'VACSICK EST'!C$30))</f>
        <v>85.350706427832208</v>
      </c>
      <c r="I51" s="43">
        <f>IF(H51="","",($C51*'VACSICK EST'!D$30))</f>
        <v>73.53286861217363</v>
      </c>
      <c r="J51" s="43">
        <f>IF(I51="","",($C51*'VACSICK EST'!E$30))</f>
        <v>67.772757735601317</v>
      </c>
      <c r="K51" s="43">
        <f>IF(J51="","",($C51*'VACSICK EST'!F$30))</f>
        <v>60.031639942920449</v>
      </c>
      <c r="L51" s="43">
        <f>IF(K51="","",($C51*'VACSICK EST'!G$30))</f>
        <v>49.779386622778027</v>
      </c>
      <c r="M51" s="43">
        <f>IF(L51="","",($C51*'VACSICK EST'!H$30))</f>
        <v>46.204893705292619</v>
      </c>
      <c r="N51" s="43">
        <f>IF(M51="","",($C51*'VACSICK EST'!I$30))</f>
        <v>49.546874073938994</v>
      </c>
      <c r="O51" s="43">
        <f>IF(N51="","",($C51*'VACSICK EST'!J$30))</f>
        <v>53.251574018774249</v>
      </c>
      <c r="P51" s="43">
        <f>IF(O51="","",($C51*'VACSICK EST'!K$30))</f>
        <v>49.131451653346588</v>
      </c>
      <c r="Q51" s="43">
        <f>IF(P51="","",($C51*'VACSICK EST'!L$30))</f>
        <v>48.551720364907929</v>
      </c>
      <c r="R51" s="43">
        <f>IF(Q51="","",($C51*'VACSICK EST'!M$30))</f>
        <v>45.25934267334722</v>
      </c>
      <c r="S51" s="43">
        <f>IF(R51="","",($C51*'VACSICK EST'!N$30))</f>
        <v>51.586784169086769</v>
      </c>
    </row>
    <row r="52" spans="1:19" x14ac:dyDescent="0.25">
      <c r="A52" s="2" t="s">
        <v>25</v>
      </c>
      <c r="B52" s="9" t="s">
        <v>93</v>
      </c>
      <c r="C52" s="4">
        <v>6</v>
      </c>
      <c r="E52" s="11" t="str">
        <f t="shared" ref="E52" si="304">IF(B52="","",(IF($B52&lt;&gt;0,"Exempt - Headcount")))</f>
        <v>Exempt - Headcount</v>
      </c>
      <c r="F52" s="40">
        <f t="shared" ca="1" si="36"/>
        <v>2020</v>
      </c>
      <c r="G52" s="40" t="str">
        <f t="shared" si="37"/>
        <v>002481</v>
      </c>
      <c r="H52" s="41">
        <f t="shared" ref="H52" si="305">IF(G52="","",(IF($C52=0,0,$C52)))</f>
        <v>6</v>
      </c>
      <c r="I52" s="41">
        <f t="shared" ref="I52" si="306">IF(H52="","",(IF($C52=0,0,$C52)))</f>
        <v>6</v>
      </c>
      <c r="J52" s="41">
        <f t="shared" ref="J52" si="307">IF(I52="","",(IF($C52=0,0,$C52)))</f>
        <v>6</v>
      </c>
      <c r="K52" s="41">
        <f t="shared" ref="K52" si="308">IF(J52="","",(IF($C52=0,0,$C52)))</f>
        <v>6</v>
      </c>
      <c r="L52" s="41">
        <f t="shared" ref="L52" si="309">IF(K52="","",(IF($C52=0,0,$C52)))</f>
        <v>6</v>
      </c>
      <c r="M52" s="41">
        <f t="shared" ref="M52" si="310">IF(L52="","",(IF($C52=0,0,$C52)))</f>
        <v>6</v>
      </c>
      <c r="N52" s="41">
        <f t="shared" ref="N52" si="311">IF(M52="","",(IF($C52=0,0,$C52)))</f>
        <v>6</v>
      </c>
      <c r="O52" s="41">
        <f t="shared" ref="O52" si="312">IF(N52="","",(IF($C52=0,0,$C52)))</f>
        <v>6</v>
      </c>
      <c r="P52" s="41">
        <f t="shared" ref="P52" si="313">IF(O52="","",(IF($C52=0,0,$C52)))</f>
        <v>6</v>
      </c>
      <c r="Q52" s="41">
        <f t="shared" ref="Q52" si="314">IF(P52="","",(IF($C52=0,0,$C52)))</f>
        <v>6</v>
      </c>
      <c r="R52" s="41">
        <f t="shared" ref="R52" si="315">IF(Q52="","",(IF($C52=0,0,$C52)))</f>
        <v>6</v>
      </c>
      <c r="S52" s="41">
        <f t="shared" ref="S52" si="316">IF(R52="","",(IF($C52=0,0,$C52)))</f>
        <v>6</v>
      </c>
    </row>
    <row r="53" spans="1:19" x14ac:dyDescent="0.25">
      <c r="A53" s="2" t="s">
        <v>25</v>
      </c>
      <c r="B53" s="6" t="s">
        <v>92</v>
      </c>
      <c r="C53" s="4">
        <v>49.608173000000001</v>
      </c>
      <c r="E53" s="10" t="str">
        <f t="shared" ref="E53" si="317">IF(B53="","",(IF($B53&lt;&gt;0,"Exempt - Avg Hourly Rate")))</f>
        <v>Exempt - Avg Hourly Rate</v>
      </c>
      <c r="F53" s="40">
        <f t="shared" ca="1" si="36"/>
        <v>2020</v>
      </c>
      <c r="G53" s="40" t="str">
        <f t="shared" si="37"/>
        <v>002481</v>
      </c>
      <c r="H53" s="42">
        <f t="shared" ref="H53" si="318">IF(G53="","",(IF(C53=0,0,C53)*$G$4*$H$4*$I$4*$J$4))</f>
        <v>55.834435759504139</v>
      </c>
      <c r="I53" s="42">
        <f t="shared" ref="I53" si="319">IF(H53="","",(+H53))</f>
        <v>55.834435759504139</v>
      </c>
      <c r="J53" s="42">
        <f t="shared" ref="J53" si="320">IF(I53="","",(+I53*$J$6))</f>
        <v>57.509468832289265</v>
      </c>
      <c r="K53" s="42">
        <f t="shared" ref="K53" si="321">IF(J53="","",+J53)</f>
        <v>57.509468832289265</v>
      </c>
      <c r="L53" s="42">
        <f t="shared" ref="L53" si="322">IF(K53="","",+K53)</f>
        <v>57.509468832289265</v>
      </c>
      <c r="M53" s="42">
        <f t="shared" ref="M53" si="323">IF(L53="","",+L53)</f>
        <v>57.509468832289265</v>
      </c>
      <c r="N53" s="42">
        <f t="shared" ref="N53" si="324">IF(M53="","",+M53)</f>
        <v>57.509468832289265</v>
      </c>
      <c r="O53" s="42">
        <f t="shared" ref="O53" si="325">IF(N53="","",+N53)</f>
        <v>57.509468832289265</v>
      </c>
      <c r="P53" s="42">
        <f t="shared" ref="P53" si="326">IF(O53="","",+O53)</f>
        <v>57.509468832289265</v>
      </c>
      <c r="Q53" s="42">
        <f t="shared" ref="Q53" si="327">IF(P53="","",+P53)</f>
        <v>57.509468832289265</v>
      </c>
      <c r="R53" s="42">
        <f t="shared" ref="R53" si="328">IF(Q53="","",+Q53)</f>
        <v>57.509468832289265</v>
      </c>
      <c r="S53" s="42">
        <f t="shared" ref="S53" si="329">IF(R53="","",+R53)</f>
        <v>57.509468832289265</v>
      </c>
    </row>
    <row r="54" spans="1:19" x14ac:dyDescent="0.25">
      <c r="A54" s="2" t="s">
        <v>25</v>
      </c>
      <c r="B54" s="9" t="s">
        <v>143</v>
      </c>
      <c r="C54" s="4">
        <v>1200</v>
      </c>
      <c r="E54" s="10" t="str">
        <f t="shared" ref="E54" si="330">IF(B54="","",(IF($B54&lt;&gt;0,"Exempt - Vacation Hours")))</f>
        <v>Exempt - Vacation Hours</v>
      </c>
      <c r="F54" s="40">
        <f t="shared" ca="1" si="36"/>
        <v>2020</v>
      </c>
      <c r="G54" s="40" t="str">
        <f t="shared" si="37"/>
        <v>002481</v>
      </c>
      <c r="H54" s="43">
        <f>IF(G54="","",($C54*'VACSICK EST'!C$50))</f>
        <v>50.782239448963722</v>
      </c>
      <c r="I54" s="43">
        <f>IF(H54="","",($C54*'VACSICK EST'!D$50))</f>
        <v>54.115120168865957</v>
      </c>
      <c r="J54" s="43">
        <f>IF(I54="","",($C54*'VACSICK EST'!E$50))</f>
        <v>57.448000888768192</v>
      </c>
      <c r="K54" s="43">
        <f>IF(J54="","",($C54*'VACSICK EST'!F$50))</f>
        <v>83.520509560430057</v>
      </c>
      <c r="L54" s="43">
        <f>IF(K54="","",($C54*'VACSICK EST'!G$50))</f>
        <v>104.33151053560628</v>
      </c>
      <c r="M54" s="43">
        <f>IF(L54="","",($C54*'VACSICK EST'!H$50))</f>
        <v>117.86251249830271</v>
      </c>
      <c r="N54" s="43">
        <f>IF(M54="","",($C54*'VACSICK EST'!I$50))</f>
        <v>136.40616706373208</v>
      </c>
      <c r="O54" s="43">
        <f>IF(N54="","",($C54*'VACSICK EST'!J$50))</f>
        <v>92.344990186517876</v>
      </c>
      <c r="P54" s="43">
        <f>IF(O54="","",($C54*'VACSICK EST'!K$50))</f>
        <v>82.222908000148124</v>
      </c>
      <c r="Q54" s="43">
        <f>IF(P54="","",($C54*'VACSICK EST'!L$50))</f>
        <v>108.52649640172322</v>
      </c>
      <c r="R54" s="43">
        <f>IF(Q54="","",($C54*'VACSICK EST'!M$50))</f>
        <v>104.04907975460124</v>
      </c>
      <c r="S54" s="43">
        <f>IF(R54="","",($C54*'VACSICK EST'!N$50))</f>
        <v>208.39046549234052</v>
      </c>
    </row>
    <row r="55" spans="1:19" x14ac:dyDescent="0.25">
      <c r="A55" s="2" t="s">
        <v>25</v>
      </c>
      <c r="B55" s="9" t="s">
        <v>95</v>
      </c>
      <c r="C55" s="4">
        <v>240</v>
      </c>
      <c r="E55" s="10" t="str">
        <f t="shared" ref="E55" si="331">IF(B55="","",(IF($B55&lt;&gt;0,"Exempt - Sick Time Hours")))</f>
        <v>Exempt - Sick Time Hours</v>
      </c>
      <c r="F55" s="40">
        <f t="shared" ca="1" si="36"/>
        <v>2020</v>
      </c>
      <c r="G55" s="40" t="str">
        <f t="shared" si="37"/>
        <v>002481</v>
      </c>
      <c r="H55" s="43">
        <f>IF(G55="","",($C55*'VACSICK EST'!C$30))</f>
        <v>30.123778739234897</v>
      </c>
      <c r="I55" s="43">
        <f>IF(H55="","",($C55*'VACSICK EST'!D$30))</f>
        <v>25.952777157237751</v>
      </c>
      <c r="J55" s="43">
        <f>IF(I55="","",($C55*'VACSICK EST'!E$30))</f>
        <v>23.919796847859292</v>
      </c>
      <c r="K55" s="43">
        <f>IF(J55="","",($C55*'VACSICK EST'!F$30))</f>
        <v>21.187637626913101</v>
      </c>
      <c r="L55" s="43">
        <f>IF(K55="","",($C55*'VACSICK EST'!G$30))</f>
        <v>17.569195278627539</v>
      </c>
      <c r="M55" s="43">
        <f>IF(L55="","",($C55*'VACSICK EST'!H$30))</f>
        <v>16.307609543044453</v>
      </c>
      <c r="N55" s="43">
        <f>IF(M55="","",($C55*'VACSICK EST'!I$30))</f>
        <v>17.487132026096116</v>
      </c>
      <c r="O55" s="43">
        <f>IF(N55="","",($C55*'VACSICK EST'!J$30))</f>
        <v>18.794673183096794</v>
      </c>
      <c r="P55" s="43">
        <f>IF(O55="","",($C55*'VACSICK EST'!K$30))</f>
        <v>17.340512348239972</v>
      </c>
      <c r="Q55" s="43">
        <f>IF(P55="","",($C55*'VACSICK EST'!L$30))</f>
        <v>17.135901305261623</v>
      </c>
      <c r="R55" s="43">
        <f>IF(Q55="","",($C55*'VACSICK EST'!M$30))</f>
        <v>15.973885649416667</v>
      </c>
      <c r="S55" s="43">
        <f>IF(R55="","",($C55*'VACSICK EST'!N$30))</f>
        <v>18.207100294971802</v>
      </c>
    </row>
    <row r="56" spans="1:19" x14ac:dyDescent="0.25">
      <c r="A56" s="2" t="s">
        <v>26</v>
      </c>
      <c r="B56" s="9" t="s">
        <v>93</v>
      </c>
      <c r="C56" s="4">
        <v>4</v>
      </c>
      <c r="E56" s="11" t="str">
        <f t="shared" ref="E56" si="332">IF(B56="","",(IF($B56&lt;&gt;0,"Exempt - Headcount")))</f>
        <v>Exempt - Headcount</v>
      </c>
      <c r="F56" s="40">
        <f t="shared" ca="1" si="36"/>
        <v>2020</v>
      </c>
      <c r="G56" s="40" t="str">
        <f t="shared" si="37"/>
        <v>002482</v>
      </c>
      <c r="H56" s="41">
        <f t="shared" ref="H56" si="333">IF(G56="","",(IF($C56=0,0,$C56)))</f>
        <v>4</v>
      </c>
      <c r="I56" s="41">
        <f t="shared" ref="I56" si="334">IF(H56="","",(IF($C56=0,0,$C56)))</f>
        <v>4</v>
      </c>
      <c r="J56" s="41">
        <f t="shared" ref="J56" si="335">IF(I56="","",(IF($C56=0,0,$C56)))</f>
        <v>4</v>
      </c>
      <c r="K56" s="41">
        <f t="shared" ref="K56" si="336">IF(J56="","",(IF($C56=0,0,$C56)))</f>
        <v>4</v>
      </c>
      <c r="L56" s="41">
        <f t="shared" ref="L56" si="337">IF(K56="","",(IF($C56=0,0,$C56)))</f>
        <v>4</v>
      </c>
      <c r="M56" s="41">
        <f t="shared" ref="M56" si="338">IF(L56="","",(IF($C56=0,0,$C56)))</f>
        <v>4</v>
      </c>
      <c r="N56" s="41">
        <f t="shared" ref="N56" si="339">IF(M56="","",(IF($C56=0,0,$C56)))</f>
        <v>4</v>
      </c>
      <c r="O56" s="41">
        <f t="shared" ref="O56" si="340">IF(N56="","",(IF($C56=0,0,$C56)))</f>
        <v>4</v>
      </c>
      <c r="P56" s="41">
        <f t="shared" ref="P56" si="341">IF(O56="","",(IF($C56=0,0,$C56)))</f>
        <v>4</v>
      </c>
      <c r="Q56" s="41">
        <f t="shared" ref="Q56" si="342">IF(P56="","",(IF($C56=0,0,$C56)))</f>
        <v>4</v>
      </c>
      <c r="R56" s="41">
        <f t="shared" ref="R56" si="343">IF(Q56="","",(IF($C56=0,0,$C56)))</f>
        <v>4</v>
      </c>
      <c r="S56" s="41">
        <f t="shared" ref="S56" si="344">IF(R56="","",(IF($C56=0,0,$C56)))</f>
        <v>4</v>
      </c>
    </row>
    <row r="57" spans="1:19" x14ac:dyDescent="0.25">
      <c r="A57" s="2" t="s">
        <v>26</v>
      </c>
      <c r="B57" s="6" t="s">
        <v>92</v>
      </c>
      <c r="C57" s="4">
        <v>46.762019500000008</v>
      </c>
      <c r="E57" s="10" t="str">
        <f t="shared" ref="E57" si="345">IF(B57="","",(IF($B57&lt;&gt;0,"Exempt - Avg Hourly Rate")))</f>
        <v>Exempt - Avg Hourly Rate</v>
      </c>
      <c r="F57" s="40">
        <f t="shared" ca="1" si="36"/>
        <v>2020</v>
      </c>
      <c r="G57" s="40" t="str">
        <f t="shared" si="37"/>
        <v>002482</v>
      </c>
      <c r="H57" s="42">
        <f t="shared" ref="H57" si="346">IF(G57="","",(IF(C57=0,0,C57)*$G$4*$H$4*$I$4*$J$4))</f>
        <v>52.631064920641812</v>
      </c>
      <c r="I57" s="42">
        <f t="shared" ref="I57" si="347">IF(H57="","",(+H57))</f>
        <v>52.631064920641812</v>
      </c>
      <c r="J57" s="42">
        <f t="shared" ref="J57" si="348">IF(I57="","",(+I57*$J$6))</f>
        <v>54.209996868261065</v>
      </c>
      <c r="K57" s="42">
        <f t="shared" ref="K57" si="349">IF(J57="","",+J57)</f>
        <v>54.209996868261065</v>
      </c>
      <c r="L57" s="42">
        <f t="shared" ref="L57" si="350">IF(K57="","",+K57)</f>
        <v>54.209996868261065</v>
      </c>
      <c r="M57" s="42">
        <f t="shared" ref="M57" si="351">IF(L57="","",+L57)</f>
        <v>54.209996868261065</v>
      </c>
      <c r="N57" s="42">
        <f t="shared" ref="N57" si="352">IF(M57="","",+M57)</f>
        <v>54.209996868261065</v>
      </c>
      <c r="O57" s="42">
        <f t="shared" ref="O57" si="353">IF(N57="","",+N57)</f>
        <v>54.209996868261065</v>
      </c>
      <c r="P57" s="42">
        <f t="shared" ref="P57" si="354">IF(O57="","",+O57)</f>
        <v>54.209996868261065</v>
      </c>
      <c r="Q57" s="42">
        <f t="shared" ref="Q57" si="355">IF(P57="","",+P57)</f>
        <v>54.209996868261065</v>
      </c>
      <c r="R57" s="42">
        <f t="shared" ref="R57" si="356">IF(Q57="","",+Q57)</f>
        <v>54.209996868261065</v>
      </c>
      <c r="S57" s="42">
        <f t="shared" ref="S57" si="357">IF(R57="","",+R57)</f>
        <v>54.209996868261065</v>
      </c>
    </row>
    <row r="58" spans="1:19" x14ac:dyDescent="0.25">
      <c r="A58" s="2" t="s">
        <v>26</v>
      </c>
      <c r="B58" s="9" t="s">
        <v>143</v>
      </c>
      <c r="C58" s="4">
        <v>800</v>
      </c>
      <c r="E58" s="10" t="str">
        <f t="shared" ref="E58" si="358">IF(B58="","",(IF($B58&lt;&gt;0,"Exempt - Vacation Hours")))</f>
        <v>Exempt - Vacation Hours</v>
      </c>
      <c r="F58" s="40">
        <f t="shared" ca="1" si="36"/>
        <v>2020</v>
      </c>
      <c r="G58" s="40" t="str">
        <f t="shared" si="37"/>
        <v>002482</v>
      </c>
      <c r="H58" s="43">
        <f>IF(G58="","",($C58*'VACSICK EST'!C$50))</f>
        <v>33.854826299309146</v>
      </c>
      <c r="I58" s="43">
        <f>IF(H58="","",($C58*'VACSICK EST'!D$50))</f>
        <v>36.076746779243976</v>
      </c>
      <c r="J58" s="43">
        <f>IF(I58="","",($C58*'VACSICK EST'!E$50))</f>
        <v>38.298667259178792</v>
      </c>
      <c r="K58" s="43">
        <f>IF(J58="","",($C58*'VACSICK EST'!F$50))</f>
        <v>55.680339706953376</v>
      </c>
      <c r="L58" s="43">
        <f>IF(K58="","",($C58*'VACSICK EST'!G$50))</f>
        <v>69.554340357070856</v>
      </c>
      <c r="M58" s="43">
        <f>IF(L58="","",($C58*'VACSICK EST'!H$50))</f>
        <v>78.575008332201804</v>
      </c>
      <c r="N58" s="43">
        <f>IF(M58="","",($C58*'VACSICK EST'!I$50))</f>
        <v>90.937444709154718</v>
      </c>
      <c r="O58" s="43">
        <f>IF(N58="","",($C58*'VACSICK EST'!J$50))</f>
        <v>61.563326791011917</v>
      </c>
      <c r="P58" s="43">
        <f>IF(O58="","",($C58*'VACSICK EST'!K$50))</f>
        <v>54.815272000098744</v>
      </c>
      <c r="Q58" s="43">
        <f>IF(P58="","",($C58*'VACSICK EST'!L$50))</f>
        <v>72.350997601148819</v>
      </c>
      <c r="R58" s="43">
        <f>IF(Q58="","",($C58*'VACSICK EST'!M$50))</f>
        <v>69.366053169734158</v>
      </c>
      <c r="S58" s="43">
        <f>IF(R58="","",($C58*'VACSICK EST'!N$50))</f>
        <v>138.92697699489369</v>
      </c>
    </row>
    <row r="59" spans="1:19" x14ac:dyDescent="0.25">
      <c r="A59" s="2" t="s">
        <v>26</v>
      </c>
      <c r="B59" s="9" t="s">
        <v>95</v>
      </c>
      <c r="C59" s="4">
        <v>160</v>
      </c>
      <c r="E59" s="10" t="str">
        <f t="shared" ref="E59" si="359">IF(B59="","",(IF($B59&lt;&gt;0,"Exempt - Sick Time Hours")))</f>
        <v>Exempt - Sick Time Hours</v>
      </c>
      <c r="F59" s="40">
        <f t="shared" ca="1" si="36"/>
        <v>2020</v>
      </c>
      <c r="G59" s="40" t="str">
        <f t="shared" si="37"/>
        <v>002482</v>
      </c>
      <c r="H59" s="43">
        <f>IF(G59="","",($C59*'VACSICK EST'!C$30))</f>
        <v>20.08251915948993</v>
      </c>
      <c r="I59" s="43">
        <f>IF(H59="","",($C59*'VACSICK EST'!D$30))</f>
        <v>17.301851438158501</v>
      </c>
      <c r="J59" s="43">
        <f>IF(I59="","",($C59*'VACSICK EST'!E$30))</f>
        <v>15.946531231906194</v>
      </c>
      <c r="K59" s="43">
        <f>IF(J59="","",($C59*'VACSICK EST'!F$30))</f>
        <v>14.1250917512754</v>
      </c>
      <c r="L59" s="43">
        <f>IF(K59="","",($C59*'VACSICK EST'!G$30))</f>
        <v>11.712796852418359</v>
      </c>
      <c r="M59" s="43">
        <f>IF(L59="","",($C59*'VACSICK EST'!H$30))</f>
        <v>10.871739695362969</v>
      </c>
      <c r="N59" s="43">
        <f>IF(M59="","",($C59*'VACSICK EST'!I$30))</f>
        <v>11.658088017397411</v>
      </c>
      <c r="O59" s="43">
        <f>IF(N59="","",($C59*'VACSICK EST'!J$30))</f>
        <v>12.52978212206453</v>
      </c>
      <c r="P59" s="43">
        <f>IF(O59="","",($C59*'VACSICK EST'!K$30))</f>
        <v>11.560341565493315</v>
      </c>
      <c r="Q59" s="43">
        <f>IF(P59="","",($C59*'VACSICK EST'!L$30))</f>
        <v>11.423934203507748</v>
      </c>
      <c r="R59" s="43">
        <f>IF(Q59="","",($C59*'VACSICK EST'!M$30))</f>
        <v>10.649257099611111</v>
      </c>
      <c r="S59" s="43">
        <f>IF(R59="","",($C59*'VACSICK EST'!N$30))</f>
        <v>12.138066863314535</v>
      </c>
    </row>
    <row r="60" spans="1:19" x14ac:dyDescent="0.25">
      <c r="A60" s="2" t="s">
        <v>28</v>
      </c>
      <c r="B60" s="9" t="s">
        <v>93</v>
      </c>
      <c r="C60" s="4">
        <v>4</v>
      </c>
      <c r="E60" s="11" t="str">
        <f t="shared" ref="E60" si="360">IF(B60="","",(IF($B60&lt;&gt;0,"Exempt - Headcount")))</f>
        <v>Exempt - Headcount</v>
      </c>
      <c r="F60" s="40">
        <f t="shared" ca="1" si="36"/>
        <v>2020</v>
      </c>
      <c r="G60" s="40" t="str">
        <f t="shared" si="37"/>
        <v>002530</v>
      </c>
      <c r="H60" s="41">
        <f t="shared" ref="H60" si="361">IF(G60="","",(IF($C60=0,0,$C60)))</f>
        <v>4</v>
      </c>
      <c r="I60" s="41">
        <f t="shared" ref="I60" si="362">IF(H60="","",(IF($C60=0,0,$C60)))</f>
        <v>4</v>
      </c>
      <c r="J60" s="41">
        <f t="shared" ref="J60" si="363">IF(I60="","",(IF($C60=0,0,$C60)))</f>
        <v>4</v>
      </c>
      <c r="K60" s="41">
        <f t="shared" ref="K60" si="364">IF(J60="","",(IF($C60=0,0,$C60)))</f>
        <v>4</v>
      </c>
      <c r="L60" s="41">
        <f t="shared" ref="L60" si="365">IF(K60="","",(IF($C60=0,0,$C60)))</f>
        <v>4</v>
      </c>
      <c r="M60" s="41">
        <f t="shared" ref="M60" si="366">IF(L60="","",(IF($C60=0,0,$C60)))</f>
        <v>4</v>
      </c>
      <c r="N60" s="41">
        <f t="shared" ref="N60" si="367">IF(M60="","",(IF($C60=0,0,$C60)))</f>
        <v>4</v>
      </c>
      <c r="O60" s="41">
        <f t="shared" ref="O60" si="368">IF(N60="","",(IF($C60=0,0,$C60)))</f>
        <v>4</v>
      </c>
      <c r="P60" s="41">
        <f t="shared" ref="P60" si="369">IF(O60="","",(IF($C60=0,0,$C60)))</f>
        <v>4</v>
      </c>
      <c r="Q60" s="41">
        <f t="shared" ref="Q60" si="370">IF(P60="","",(IF($C60=0,0,$C60)))</f>
        <v>4</v>
      </c>
      <c r="R60" s="41">
        <f t="shared" ref="R60" si="371">IF(Q60="","",(IF($C60=0,0,$C60)))</f>
        <v>4</v>
      </c>
      <c r="S60" s="41">
        <f t="shared" ref="S60" si="372">IF(R60="","",(IF($C60=0,0,$C60)))</f>
        <v>4</v>
      </c>
    </row>
    <row r="61" spans="1:19" x14ac:dyDescent="0.25">
      <c r="A61" s="2" t="s">
        <v>28</v>
      </c>
      <c r="B61" s="6" t="s">
        <v>92</v>
      </c>
      <c r="C61" s="4">
        <v>38.3149035</v>
      </c>
      <c r="E61" s="10" t="str">
        <f t="shared" ref="E61" si="373">IF(B61="","",(IF($B61&lt;&gt;0,"Exempt - Avg Hourly Rate")))</f>
        <v>Exempt - Avg Hourly Rate</v>
      </c>
      <c r="F61" s="40">
        <f t="shared" ca="1" si="36"/>
        <v>2020</v>
      </c>
      <c r="G61" s="40" t="str">
        <f t="shared" si="37"/>
        <v>002530</v>
      </c>
      <c r="H61" s="42">
        <f t="shared" ref="H61" si="374">IF(G61="","",(IF(C61=0,0,C61)*$G$4*$H$4*$I$4*$J$4))</f>
        <v>43.123761443549839</v>
      </c>
      <c r="I61" s="42">
        <f t="shared" ref="I61" si="375">IF(H61="","",(+H61))</f>
        <v>43.123761443549839</v>
      </c>
      <c r="J61" s="42">
        <f t="shared" ref="J61" si="376">IF(I61="","",(+I61*$J$6))</f>
        <v>44.417474286856333</v>
      </c>
      <c r="K61" s="42">
        <f t="shared" ref="K61" si="377">IF(J61="","",+J61)</f>
        <v>44.417474286856333</v>
      </c>
      <c r="L61" s="42">
        <f t="shared" ref="L61" si="378">IF(K61="","",+K61)</f>
        <v>44.417474286856333</v>
      </c>
      <c r="M61" s="42">
        <f t="shared" ref="M61" si="379">IF(L61="","",+L61)</f>
        <v>44.417474286856333</v>
      </c>
      <c r="N61" s="42">
        <f t="shared" ref="N61" si="380">IF(M61="","",+M61)</f>
        <v>44.417474286856333</v>
      </c>
      <c r="O61" s="42">
        <f t="shared" ref="O61" si="381">IF(N61="","",+N61)</f>
        <v>44.417474286856333</v>
      </c>
      <c r="P61" s="42">
        <f t="shared" ref="P61" si="382">IF(O61="","",+O61)</f>
        <v>44.417474286856333</v>
      </c>
      <c r="Q61" s="42">
        <f t="shared" ref="Q61" si="383">IF(P61="","",+P61)</f>
        <v>44.417474286856333</v>
      </c>
      <c r="R61" s="42">
        <f t="shared" ref="R61" si="384">IF(Q61="","",+Q61)</f>
        <v>44.417474286856333</v>
      </c>
      <c r="S61" s="42">
        <f t="shared" ref="S61" si="385">IF(R61="","",+R61)</f>
        <v>44.417474286856333</v>
      </c>
    </row>
    <row r="62" spans="1:19" x14ac:dyDescent="0.25">
      <c r="A62" s="2" t="s">
        <v>28</v>
      </c>
      <c r="B62" s="9" t="s">
        <v>143</v>
      </c>
      <c r="C62" s="4">
        <v>720</v>
      </c>
      <c r="E62" s="10" t="str">
        <f t="shared" ref="E62" si="386">IF(B62="","",(IF($B62&lt;&gt;0,"Exempt - Vacation Hours")))</f>
        <v>Exempt - Vacation Hours</v>
      </c>
      <c r="F62" s="40">
        <f t="shared" ca="1" si="36"/>
        <v>2020</v>
      </c>
      <c r="G62" s="40" t="str">
        <f t="shared" si="37"/>
        <v>002530</v>
      </c>
      <c r="H62" s="43">
        <f>IF(G62="","",($C62*'VACSICK EST'!C$50))</f>
        <v>30.469343669378233</v>
      </c>
      <c r="I62" s="43">
        <f>IF(H62="","",($C62*'VACSICK EST'!D$50))</f>
        <v>32.469072101319576</v>
      </c>
      <c r="J62" s="43">
        <f>IF(I62="","",($C62*'VACSICK EST'!E$50))</f>
        <v>34.468800533260911</v>
      </c>
      <c r="K62" s="43">
        <f>IF(J62="","",($C62*'VACSICK EST'!F$50))</f>
        <v>50.112305736258037</v>
      </c>
      <c r="L62" s="43">
        <f>IF(K62="","",($C62*'VACSICK EST'!G$50))</f>
        <v>62.598906321363771</v>
      </c>
      <c r="M62" s="43">
        <f>IF(L62="","",($C62*'VACSICK EST'!H$50))</f>
        <v>70.717507498981618</v>
      </c>
      <c r="N62" s="43">
        <f>IF(M62="","",($C62*'VACSICK EST'!I$50))</f>
        <v>81.843700238239251</v>
      </c>
      <c r="O62" s="43">
        <f>IF(N62="","",($C62*'VACSICK EST'!J$50))</f>
        <v>55.406994111910727</v>
      </c>
      <c r="P62" s="43">
        <f>IF(O62="","",($C62*'VACSICK EST'!K$50))</f>
        <v>49.333744800088873</v>
      </c>
      <c r="Q62" s="43">
        <f>IF(P62="","",($C62*'VACSICK EST'!L$50))</f>
        <v>65.115897841033927</v>
      </c>
      <c r="R62" s="43">
        <f>IF(Q62="","",($C62*'VACSICK EST'!M$50))</f>
        <v>62.429447852760738</v>
      </c>
      <c r="S62" s="43">
        <f>IF(R62="","",($C62*'VACSICK EST'!N$50))</f>
        <v>125.03427929540432</v>
      </c>
    </row>
    <row r="63" spans="1:19" x14ac:dyDescent="0.25">
      <c r="A63" s="2" t="s">
        <v>28</v>
      </c>
      <c r="B63" s="9" t="s">
        <v>95</v>
      </c>
      <c r="C63" s="4">
        <v>160</v>
      </c>
      <c r="E63" s="10" t="str">
        <f t="shared" ref="E63" si="387">IF(B63="","",(IF($B63&lt;&gt;0,"Exempt - Sick Time Hours")))</f>
        <v>Exempt - Sick Time Hours</v>
      </c>
      <c r="F63" s="40">
        <f t="shared" ca="1" si="36"/>
        <v>2020</v>
      </c>
      <c r="G63" s="40" t="str">
        <f t="shared" si="37"/>
        <v>002530</v>
      </c>
      <c r="H63" s="43">
        <f>IF(G63="","",($C63*'VACSICK EST'!C$30))</f>
        <v>20.08251915948993</v>
      </c>
      <c r="I63" s="43">
        <f>IF(H63="","",($C63*'VACSICK EST'!D$30))</f>
        <v>17.301851438158501</v>
      </c>
      <c r="J63" s="43">
        <f>IF(I63="","",($C63*'VACSICK EST'!E$30))</f>
        <v>15.946531231906194</v>
      </c>
      <c r="K63" s="43">
        <f>IF(J63="","",($C63*'VACSICK EST'!F$30))</f>
        <v>14.1250917512754</v>
      </c>
      <c r="L63" s="43">
        <f>IF(K63="","",($C63*'VACSICK EST'!G$30))</f>
        <v>11.712796852418359</v>
      </c>
      <c r="M63" s="43">
        <f>IF(L63="","",($C63*'VACSICK EST'!H$30))</f>
        <v>10.871739695362969</v>
      </c>
      <c r="N63" s="43">
        <f>IF(M63="","",($C63*'VACSICK EST'!I$30))</f>
        <v>11.658088017397411</v>
      </c>
      <c r="O63" s="43">
        <f>IF(N63="","",($C63*'VACSICK EST'!J$30))</f>
        <v>12.52978212206453</v>
      </c>
      <c r="P63" s="43">
        <f>IF(O63="","",($C63*'VACSICK EST'!K$30))</f>
        <v>11.560341565493315</v>
      </c>
      <c r="Q63" s="43">
        <f>IF(P63="","",($C63*'VACSICK EST'!L$30))</f>
        <v>11.423934203507748</v>
      </c>
      <c r="R63" s="43">
        <f>IF(Q63="","",($C63*'VACSICK EST'!M$30))</f>
        <v>10.649257099611111</v>
      </c>
      <c r="S63" s="43">
        <f>IF(R63="","",($C63*'VACSICK EST'!N$30))</f>
        <v>12.138066863314535</v>
      </c>
    </row>
    <row r="64" spans="1:19" x14ac:dyDescent="0.25">
      <c r="A64" s="2" t="s">
        <v>30</v>
      </c>
      <c r="B64" s="9" t="s">
        <v>93</v>
      </c>
      <c r="C64" s="4">
        <v>17</v>
      </c>
      <c r="E64" s="11" t="str">
        <f t="shared" ref="E64" si="388">IF(B64="","",(IF($B64&lt;&gt;0,"Exempt - Headcount")))</f>
        <v>Exempt - Headcount</v>
      </c>
      <c r="F64" s="40">
        <f t="shared" ca="1" si="36"/>
        <v>2020</v>
      </c>
      <c r="G64" s="40" t="str">
        <f t="shared" si="37"/>
        <v>002560</v>
      </c>
      <c r="H64" s="41">
        <f t="shared" ref="H64" si="389">IF(G64="","",(IF($C64=0,0,$C64)))</f>
        <v>17</v>
      </c>
      <c r="I64" s="41">
        <f t="shared" ref="I64" si="390">IF(H64="","",(IF($C64=0,0,$C64)))</f>
        <v>17</v>
      </c>
      <c r="J64" s="41">
        <f t="shared" ref="J64" si="391">IF(I64="","",(IF($C64=0,0,$C64)))</f>
        <v>17</v>
      </c>
      <c r="K64" s="41">
        <f t="shared" ref="K64" si="392">IF(J64="","",(IF($C64=0,0,$C64)))</f>
        <v>17</v>
      </c>
      <c r="L64" s="41">
        <f t="shared" ref="L64" si="393">IF(K64="","",(IF($C64=0,0,$C64)))</f>
        <v>17</v>
      </c>
      <c r="M64" s="41">
        <f t="shared" ref="M64" si="394">IF(L64="","",(IF($C64=0,0,$C64)))</f>
        <v>17</v>
      </c>
      <c r="N64" s="41">
        <f t="shared" ref="N64" si="395">IF(M64="","",(IF($C64=0,0,$C64)))</f>
        <v>17</v>
      </c>
      <c r="O64" s="41">
        <f t="shared" ref="O64" si="396">IF(N64="","",(IF($C64=0,0,$C64)))</f>
        <v>17</v>
      </c>
      <c r="P64" s="41">
        <f t="shared" ref="P64" si="397">IF(O64="","",(IF($C64=0,0,$C64)))</f>
        <v>17</v>
      </c>
      <c r="Q64" s="41">
        <f t="shared" ref="Q64" si="398">IF(P64="","",(IF($C64=0,0,$C64)))</f>
        <v>17</v>
      </c>
      <c r="R64" s="41">
        <f t="shared" ref="R64" si="399">IF(Q64="","",(IF($C64=0,0,$C64)))</f>
        <v>17</v>
      </c>
      <c r="S64" s="41">
        <f t="shared" ref="S64" si="400">IF(R64="","",(IF($C64=0,0,$C64)))</f>
        <v>17</v>
      </c>
    </row>
    <row r="65" spans="1:19" x14ac:dyDescent="0.25">
      <c r="A65" s="2" t="s">
        <v>30</v>
      </c>
      <c r="B65" s="6" t="s">
        <v>92</v>
      </c>
      <c r="C65" s="4">
        <v>48.651018058823531</v>
      </c>
      <c r="E65" s="10" t="str">
        <f t="shared" ref="E65" si="401">IF(B65="","",(IF($B65&lt;&gt;0,"Exempt - Avg Hourly Rate")))</f>
        <v>Exempt - Avg Hourly Rate</v>
      </c>
      <c r="F65" s="40">
        <f t="shared" ca="1" si="36"/>
        <v>2020</v>
      </c>
      <c r="G65" s="40" t="str">
        <f t="shared" si="37"/>
        <v>002560</v>
      </c>
      <c r="H65" s="42">
        <f t="shared" ref="H65" si="402">IF(G65="","",(IF(C65=0,0,C65)*$G$4*$H$4*$I$4*$J$4))</f>
        <v>54.757149440674993</v>
      </c>
      <c r="I65" s="42">
        <f t="shared" ref="I65" si="403">IF(H65="","",(+H65))</f>
        <v>54.757149440674993</v>
      </c>
      <c r="J65" s="42">
        <f t="shared" ref="J65" si="404">IF(I65="","",(+I65*$J$6))</f>
        <v>56.399863923895246</v>
      </c>
      <c r="K65" s="42">
        <f t="shared" ref="K65" si="405">IF(J65="","",+J65)</f>
        <v>56.399863923895246</v>
      </c>
      <c r="L65" s="42">
        <f t="shared" ref="L65" si="406">IF(K65="","",+K65)</f>
        <v>56.399863923895246</v>
      </c>
      <c r="M65" s="42">
        <f t="shared" ref="M65" si="407">IF(L65="","",+L65)</f>
        <v>56.399863923895246</v>
      </c>
      <c r="N65" s="42">
        <f t="shared" ref="N65" si="408">IF(M65="","",+M65)</f>
        <v>56.399863923895246</v>
      </c>
      <c r="O65" s="42">
        <f t="shared" ref="O65" si="409">IF(N65="","",+N65)</f>
        <v>56.399863923895246</v>
      </c>
      <c r="P65" s="42">
        <f t="shared" ref="P65" si="410">IF(O65="","",+O65)</f>
        <v>56.399863923895246</v>
      </c>
      <c r="Q65" s="42">
        <f t="shared" ref="Q65" si="411">IF(P65="","",+P65)</f>
        <v>56.399863923895246</v>
      </c>
      <c r="R65" s="42">
        <f t="shared" ref="R65" si="412">IF(Q65="","",+Q65)</f>
        <v>56.399863923895246</v>
      </c>
      <c r="S65" s="42">
        <f t="shared" ref="S65" si="413">IF(R65="","",+R65)</f>
        <v>56.399863923895246</v>
      </c>
    </row>
    <row r="66" spans="1:19" x14ac:dyDescent="0.25">
      <c r="A66" s="2" t="s">
        <v>30</v>
      </c>
      <c r="B66" s="9" t="s">
        <v>143</v>
      </c>
      <c r="C66" s="4">
        <v>3200</v>
      </c>
      <c r="E66" s="10" t="str">
        <f t="shared" ref="E66" si="414">IF(B66="","",(IF($B66&lt;&gt;0,"Exempt - Vacation Hours")))</f>
        <v>Exempt - Vacation Hours</v>
      </c>
      <c r="F66" s="40">
        <f t="shared" ca="1" si="36"/>
        <v>2020</v>
      </c>
      <c r="G66" s="40" t="str">
        <f t="shared" si="37"/>
        <v>002560</v>
      </c>
      <c r="H66" s="43">
        <f>IF(G66="","",($C66*'VACSICK EST'!C$50))</f>
        <v>135.41930519723658</v>
      </c>
      <c r="I66" s="43">
        <f>IF(H66="","",($C66*'VACSICK EST'!D$50))</f>
        <v>144.3069871169759</v>
      </c>
      <c r="J66" s="43">
        <f>IF(I66="","",($C66*'VACSICK EST'!E$50))</f>
        <v>153.19466903671517</v>
      </c>
      <c r="K66" s="43">
        <f>IF(J66="","",($C66*'VACSICK EST'!F$50))</f>
        <v>222.7213588278135</v>
      </c>
      <c r="L66" s="43">
        <f>IF(K66="","",($C66*'VACSICK EST'!G$50))</f>
        <v>278.21736142828343</v>
      </c>
      <c r="M66" s="43">
        <f>IF(L66="","",($C66*'VACSICK EST'!H$50))</f>
        <v>314.30003332880722</v>
      </c>
      <c r="N66" s="43">
        <f>IF(M66="","",($C66*'VACSICK EST'!I$50))</f>
        <v>363.74977883661887</v>
      </c>
      <c r="O66" s="43">
        <f>IF(N66="","",($C66*'VACSICK EST'!J$50))</f>
        <v>246.25330716404767</v>
      </c>
      <c r="P66" s="43">
        <f>IF(O66="","",($C66*'VACSICK EST'!K$50))</f>
        <v>219.26108800039498</v>
      </c>
      <c r="Q66" s="43">
        <f>IF(P66="","",($C66*'VACSICK EST'!L$50))</f>
        <v>289.40399040459528</v>
      </c>
      <c r="R66" s="43">
        <f>IF(Q66="","",($C66*'VACSICK EST'!M$50))</f>
        <v>277.46421267893663</v>
      </c>
      <c r="S66" s="43">
        <f>IF(R66="","",($C66*'VACSICK EST'!N$50))</f>
        <v>555.70790797957477</v>
      </c>
    </row>
    <row r="67" spans="1:19" x14ac:dyDescent="0.25">
      <c r="A67" s="2" t="s">
        <v>30</v>
      </c>
      <c r="B67" s="9" t="s">
        <v>95</v>
      </c>
      <c r="C67" s="4">
        <v>680</v>
      </c>
      <c r="E67" s="10" t="str">
        <f t="shared" ref="E67" si="415">IF(B67="","",(IF($B67&lt;&gt;0,"Exempt - Sick Time Hours")))</f>
        <v>Exempt - Sick Time Hours</v>
      </c>
      <c r="F67" s="40">
        <f t="shared" ca="1" si="36"/>
        <v>2020</v>
      </c>
      <c r="G67" s="40" t="str">
        <f t="shared" si="37"/>
        <v>002560</v>
      </c>
      <c r="H67" s="43">
        <f>IF(G67="","",($C67*'VACSICK EST'!C$30))</f>
        <v>85.350706427832208</v>
      </c>
      <c r="I67" s="43">
        <f>IF(H67="","",($C67*'VACSICK EST'!D$30))</f>
        <v>73.53286861217363</v>
      </c>
      <c r="J67" s="43">
        <f>IF(I67="","",($C67*'VACSICK EST'!E$30))</f>
        <v>67.772757735601317</v>
      </c>
      <c r="K67" s="43">
        <f>IF(J67="","",($C67*'VACSICK EST'!F$30))</f>
        <v>60.031639942920449</v>
      </c>
      <c r="L67" s="43">
        <f>IF(K67="","",($C67*'VACSICK EST'!G$30))</f>
        <v>49.779386622778027</v>
      </c>
      <c r="M67" s="43">
        <f>IF(L67="","",($C67*'VACSICK EST'!H$30))</f>
        <v>46.204893705292619</v>
      </c>
      <c r="N67" s="43">
        <f>IF(M67="","",($C67*'VACSICK EST'!I$30))</f>
        <v>49.546874073938994</v>
      </c>
      <c r="O67" s="43">
        <f>IF(N67="","",($C67*'VACSICK EST'!J$30))</f>
        <v>53.251574018774249</v>
      </c>
      <c r="P67" s="43">
        <f>IF(O67="","",($C67*'VACSICK EST'!K$30))</f>
        <v>49.131451653346588</v>
      </c>
      <c r="Q67" s="43">
        <f>IF(P67="","",($C67*'VACSICK EST'!L$30))</f>
        <v>48.551720364907929</v>
      </c>
      <c r="R67" s="43">
        <f>IF(Q67="","",($C67*'VACSICK EST'!M$30))</f>
        <v>45.25934267334722</v>
      </c>
      <c r="S67" s="43">
        <f>IF(R67="","",($C67*'VACSICK EST'!N$30))</f>
        <v>51.586784169086769</v>
      </c>
    </row>
    <row r="68" spans="1:19" x14ac:dyDescent="0.25">
      <c r="A68" s="2" t="s">
        <v>31</v>
      </c>
      <c r="B68" s="9" t="s">
        <v>93</v>
      </c>
      <c r="C68" s="4">
        <v>3</v>
      </c>
      <c r="E68" s="11" t="str">
        <f t="shared" ref="E68" si="416">IF(B68="","",(IF($B68&lt;&gt;0,"Exempt - Headcount")))</f>
        <v>Exempt - Headcount</v>
      </c>
      <c r="F68" s="40">
        <f t="shared" ca="1" si="36"/>
        <v>2020</v>
      </c>
      <c r="G68" s="40" t="str">
        <f t="shared" si="37"/>
        <v>002603</v>
      </c>
      <c r="H68" s="41">
        <f t="shared" ref="H68" si="417">IF(G68="","",(IF($C68=0,0,$C68)))</f>
        <v>3</v>
      </c>
      <c r="I68" s="41">
        <f t="shared" ref="I68" si="418">IF(H68="","",(IF($C68=0,0,$C68)))</f>
        <v>3</v>
      </c>
      <c r="J68" s="41">
        <f t="shared" ref="J68" si="419">IF(I68="","",(IF($C68=0,0,$C68)))</f>
        <v>3</v>
      </c>
      <c r="K68" s="41">
        <f t="shared" ref="K68" si="420">IF(J68="","",(IF($C68=0,0,$C68)))</f>
        <v>3</v>
      </c>
      <c r="L68" s="41">
        <f t="shared" ref="L68" si="421">IF(K68="","",(IF($C68=0,0,$C68)))</f>
        <v>3</v>
      </c>
      <c r="M68" s="41">
        <f t="shared" ref="M68" si="422">IF(L68="","",(IF($C68=0,0,$C68)))</f>
        <v>3</v>
      </c>
      <c r="N68" s="41">
        <f t="shared" ref="N68" si="423">IF(M68="","",(IF($C68=0,0,$C68)))</f>
        <v>3</v>
      </c>
      <c r="O68" s="41">
        <f t="shared" ref="O68" si="424">IF(N68="","",(IF($C68=0,0,$C68)))</f>
        <v>3</v>
      </c>
      <c r="P68" s="41">
        <f t="shared" ref="P68" si="425">IF(O68="","",(IF($C68=0,0,$C68)))</f>
        <v>3</v>
      </c>
      <c r="Q68" s="41">
        <f t="shared" ref="Q68" si="426">IF(P68="","",(IF($C68=0,0,$C68)))</f>
        <v>3</v>
      </c>
      <c r="R68" s="41">
        <f t="shared" ref="R68" si="427">IF(Q68="","",(IF($C68=0,0,$C68)))</f>
        <v>3</v>
      </c>
      <c r="S68" s="41">
        <f t="shared" ref="S68" si="428">IF(R68="","",(IF($C68=0,0,$C68)))</f>
        <v>3</v>
      </c>
    </row>
    <row r="69" spans="1:19" x14ac:dyDescent="0.25">
      <c r="A69" s="2" t="s">
        <v>31</v>
      </c>
      <c r="B69" s="6" t="s">
        <v>92</v>
      </c>
      <c r="C69" s="4">
        <v>47.9375</v>
      </c>
      <c r="E69" s="10" t="str">
        <f t="shared" ref="E69" si="429">IF(B69="","",(IF($B69&lt;&gt;0,"Exempt - Avg Hourly Rate")))</f>
        <v>Exempt - Avg Hourly Rate</v>
      </c>
      <c r="F69" s="40">
        <f t="shared" ca="1" si="36"/>
        <v>2020</v>
      </c>
      <c r="G69" s="40" t="str">
        <f t="shared" si="37"/>
        <v>002603</v>
      </c>
      <c r="H69" s="42">
        <f t="shared" ref="H69" si="430">IF(G69="","",(IF(C69=0,0,C69)*$G$4*$H$4*$I$4*$J$4))</f>
        <v>53.954078579375</v>
      </c>
      <c r="I69" s="42">
        <f t="shared" ref="I69" si="431">IF(H69="","",(+H69))</f>
        <v>53.954078579375</v>
      </c>
      <c r="J69" s="42">
        <f t="shared" ref="J69" si="432">IF(I69="","",(+I69*$J$6))</f>
        <v>55.572700936756249</v>
      </c>
      <c r="K69" s="42">
        <f t="shared" ref="K69" si="433">IF(J69="","",+J69)</f>
        <v>55.572700936756249</v>
      </c>
      <c r="L69" s="42">
        <f t="shared" ref="L69" si="434">IF(K69="","",+K69)</f>
        <v>55.572700936756249</v>
      </c>
      <c r="M69" s="42">
        <f t="shared" ref="M69" si="435">IF(L69="","",+L69)</f>
        <v>55.572700936756249</v>
      </c>
      <c r="N69" s="42">
        <f t="shared" ref="N69" si="436">IF(M69="","",+M69)</f>
        <v>55.572700936756249</v>
      </c>
      <c r="O69" s="42">
        <f t="shared" ref="O69" si="437">IF(N69="","",+N69)</f>
        <v>55.572700936756249</v>
      </c>
      <c r="P69" s="42">
        <f t="shared" ref="P69" si="438">IF(O69="","",+O69)</f>
        <v>55.572700936756249</v>
      </c>
      <c r="Q69" s="42">
        <f t="shared" ref="Q69" si="439">IF(P69="","",+P69)</f>
        <v>55.572700936756249</v>
      </c>
      <c r="R69" s="42">
        <f t="shared" ref="R69" si="440">IF(Q69="","",+Q69)</f>
        <v>55.572700936756249</v>
      </c>
      <c r="S69" s="42">
        <f t="shared" ref="S69" si="441">IF(R69="","",+R69)</f>
        <v>55.572700936756249</v>
      </c>
    </row>
    <row r="70" spans="1:19" x14ac:dyDescent="0.25">
      <c r="A70" s="2" t="s">
        <v>31</v>
      </c>
      <c r="B70" s="9" t="s">
        <v>143</v>
      </c>
      <c r="C70" s="4">
        <v>520</v>
      </c>
      <c r="E70" s="10" t="str">
        <f t="shared" ref="E70" si="442">IF(B70="","",(IF($B70&lt;&gt;0,"Exempt - Vacation Hours")))</f>
        <v>Exempt - Vacation Hours</v>
      </c>
      <c r="F70" s="40">
        <f t="shared" ca="1" si="36"/>
        <v>2020</v>
      </c>
      <c r="G70" s="40" t="str">
        <f t="shared" si="37"/>
        <v>002603</v>
      </c>
      <c r="H70" s="43">
        <f>IF(G70="","",($C70*'VACSICK EST'!C$50))</f>
        <v>22.005637094550945</v>
      </c>
      <c r="I70" s="43">
        <f>IF(H70="","",($C70*'VACSICK EST'!D$50))</f>
        <v>23.449885406508582</v>
      </c>
      <c r="J70" s="43">
        <f>IF(I70="","",($C70*'VACSICK EST'!E$50))</f>
        <v>24.894133718466215</v>
      </c>
      <c r="K70" s="43">
        <f>IF(J70="","",($C70*'VACSICK EST'!F$50))</f>
        <v>36.192220809519696</v>
      </c>
      <c r="L70" s="43">
        <f>IF(K70="","",($C70*'VACSICK EST'!G$50))</f>
        <v>45.210321232096057</v>
      </c>
      <c r="M70" s="43">
        <f>IF(L70="","",($C70*'VACSICK EST'!H$50))</f>
        <v>51.073755415931174</v>
      </c>
      <c r="N70" s="43">
        <f>IF(M70="","",($C70*'VACSICK EST'!I$50))</f>
        <v>59.109339060950568</v>
      </c>
      <c r="O70" s="43">
        <f>IF(N70="","",($C70*'VACSICK EST'!J$50))</f>
        <v>40.016162414157748</v>
      </c>
      <c r="P70" s="43">
        <f>IF(O70="","",($C70*'VACSICK EST'!K$50))</f>
        <v>35.629926800064183</v>
      </c>
      <c r="Q70" s="43">
        <f>IF(P70="","",($C70*'VACSICK EST'!L$50))</f>
        <v>47.028148440746726</v>
      </c>
      <c r="R70" s="43">
        <f>IF(Q70="","",($C70*'VACSICK EST'!M$50))</f>
        <v>45.087934560327199</v>
      </c>
      <c r="S70" s="43">
        <f>IF(R70="","",($C70*'VACSICK EST'!N$50))</f>
        <v>90.302535046680902</v>
      </c>
    </row>
    <row r="71" spans="1:19" x14ac:dyDescent="0.25">
      <c r="A71" s="2" t="s">
        <v>31</v>
      </c>
      <c r="B71" s="9" t="s">
        <v>95</v>
      </c>
      <c r="C71" s="4">
        <v>120</v>
      </c>
      <c r="E71" s="10" t="str">
        <f t="shared" ref="E71" si="443">IF(B71="","",(IF($B71&lt;&gt;0,"Exempt - Sick Time Hours")))</f>
        <v>Exempt - Sick Time Hours</v>
      </c>
      <c r="F71" s="40">
        <f t="shared" ca="1" si="36"/>
        <v>2020</v>
      </c>
      <c r="G71" s="40" t="str">
        <f t="shared" si="37"/>
        <v>002603</v>
      </c>
      <c r="H71" s="43">
        <f>IF(G71="","",($C71*'VACSICK EST'!C$30))</f>
        <v>15.061889369617449</v>
      </c>
      <c r="I71" s="43">
        <f>IF(H71="","",($C71*'VACSICK EST'!D$30))</f>
        <v>12.976388578618876</v>
      </c>
      <c r="J71" s="43">
        <f>IF(I71="","",($C71*'VACSICK EST'!E$30))</f>
        <v>11.959898423929646</v>
      </c>
      <c r="K71" s="43">
        <f>IF(J71="","",($C71*'VACSICK EST'!F$30))</f>
        <v>10.593818813456551</v>
      </c>
      <c r="L71" s="43">
        <f>IF(K71="","",($C71*'VACSICK EST'!G$30))</f>
        <v>8.7845976393137697</v>
      </c>
      <c r="M71" s="43">
        <f>IF(L71="","",($C71*'VACSICK EST'!H$30))</f>
        <v>8.1538047715222266</v>
      </c>
      <c r="N71" s="43">
        <f>IF(M71="","",($C71*'VACSICK EST'!I$30))</f>
        <v>8.7435660130480581</v>
      </c>
      <c r="O71" s="43">
        <f>IF(N71="","",($C71*'VACSICK EST'!J$30))</f>
        <v>9.3973365915483971</v>
      </c>
      <c r="P71" s="43">
        <f>IF(O71="","",($C71*'VACSICK EST'!K$30))</f>
        <v>8.6702561741199862</v>
      </c>
      <c r="Q71" s="43">
        <f>IF(P71="","",($C71*'VACSICK EST'!L$30))</f>
        <v>8.5679506526308113</v>
      </c>
      <c r="R71" s="43">
        <f>IF(Q71="","",($C71*'VACSICK EST'!M$30))</f>
        <v>7.9869428247083336</v>
      </c>
      <c r="S71" s="43">
        <f>IF(R71="","",($C71*'VACSICK EST'!N$30))</f>
        <v>9.1035501474859011</v>
      </c>
    </row>
    <row r="72" spans="1:19" x14ac:dyDescent="0.25">
      <c r="A72" s="2" t="s">
        <v>32</v>
      </c>
      <c r="B72" s="9" t="s">
        <v>93</v>
      </c>
      <c r="C72" s="4">
        <v>4</v>
      </c>
      <c r="E72" s="11" t="str">
        <f t="shared" ref="E72" si="444">IF(B72="","",(IF($B72&lt;&gt;0,"Exempt - Headcount")))</f>
        <v>Exempt - Headcount</v>
      </c>
      <c r="F72" s="40">
        <f t="shared" ca="1" si="36"/>
        <v>2020</v>
      </c>
      <c r="G72" s="40" t="str">
        <f t="shared" si="37"/>
        <v>002650</v>
      </c>
      <c r="H72" s="41">
        <f t="shared" ref="H72" si="445">IF(G72="","",(IF($C72=0,0,$C72)))</f>
        <v>4</v>
      </c>
      <c r="I72" s="41">
        <f t="shared" ref="I72" si="446">IF(H72="","",(IF($C72=0,0,$C72)))</f>
        <v>4</v>
      </c>
      <c r="J72" s="41">
        <f t="shared" ref="J72" si="447">IF(I72="","",(IF($C72=0,0,$C72)))</f>
        <v>4</v>
      </c>
      <c r="K72" s="41">
        <f t="shared" ref="K72" si="448">IF(J72="","",(IF($C72=0,0,$C72)))</f>
        <v>4</v>
      </c>
      <c r="L72" s="41">
        <f t="shared" ref="L72" si="449">IF(K72="","",(IF($C72=0,0,$C72)))</f>
        <v>4</v>
      </c>
      <c r="M72" s="41">
        <f t="shared" ref="M72" si="450">IF(L72="","",(IF($C72=0,0,$C72)))</f>
        <v>4</v>
      </c>
      <c r="N72" s="41">
        <f t="shared" ref="N72" si="451">IF(M72="","",(IF($C72=0,0,$C72)))</f>
        <v>4</v>
      </c>
      <c r="O72" s="41">
        <f t="shared" ref="O72" si="452">IF(N72="","",(IF($C72=0,0,$C72)))</f>
        <v>4</v>
      </c>
      <c r="P72" s="41">
        <f t="shared" ref="P72" si="453">IF(O72="","",(IF($C72=0,0,$C72)))</f>
        <v>4</v>
      </c>
      <c r="Q72" s="41">
        <f t="shared" ref="Q72" si="454">IF(P72="","",(IF($C72=0,0,$C72)))</f>
        <v>4</v>
      </c>
      <c r="R72" s="41">
        <f t="shared" ref="R72" si="455">IF(Q72="","",(IF($C72=0,0,$C72)))</f>
        <v>4</v>
      </c>
      <c r="S72" s="41">
        <f t="shared" ref="S72" si="456">IF(R72="","",(IF($C72=0,0,$C72)))</f>
        <v>4</v>
      </c>
    </row>
    <row r="73" spans="1:19" x14ac:dyDescent="0.25">
      <c r="A73" s="2" t="s">
        <v>32</v>
      </c>
      <c r="B73" s="6" t="s">
        <v>92</v>
      </c>
      <c r="C73" s="4">
        <v>52.150240500000002</v>
      </c>
      <c r="E73" s="10" t="str">
        <f t="shared" ref="E73" si="457">IF(B73="","",(IF($B73&lt;&gt;0,"Exempt - Avg Hourly Rate")))</f>
        <v>Exempt - Avg Hourly Rate</v>
      </c>
      <c r="F73" s="40">
        <f t="shared" ca="1" si="36"/>
        <v>2020</v>
      </c>
      <c r="G73" s="40" t="str">
        <f t="shared" si="37"/>
        <v>002650</v>
      </c>
      <c r="H73" s="42">
        <f t="shared" ref="H73" si="458">IF(G73="","",(IF(C73=0,0,C73)*$G$4*$H$4*$I$4*$J$4))</f>
        <v>58.695555126368809</v>
      </c>
      <c r="I73" s="42">
        <f t="shared" ref="I73" si="459">IF(H73="","",(+H73))</f>
        <v>58.695555126368809</v>
      </c>
      <c r="J73" s="42">
        <f t="shared" ref="J73" si="460">IF(I73="","",(+I73*$J$6))</f>
        <v>60.456421780159879</v>
      </c>
      <c r="K73" s="42">
        <f t="shared" ref="K73" si="461">IF(J73="","",+J73)</f>
        <v>60.456421780159879</v>
      </c>
      <c r="L73" s="42">
        <f t="shared" ref="L73" si="462">IF(K73="","",+K73)</f>
        <v>60.456421780159879</v>
      </c>
      <c r="M73" s="42">
        <f t="shared" ref="M73" si="463">IF(L73="","",+L73)</f>
        <v>60.456421780159879</v>
      </c>
      <c r="N73" s="42">
        <f t="shared" ref="N73" si="464">IF(M73="","",+M73)</f>
        <v>60.456421780159879</v>
      </c>
      <c r="O73" s="42">
        <f t="shared" ref="O73" si="465">IF(N73="","",+N73)</f>
        <v>60.456421780159879</v>
      </c>
      <c r="P73" s="42">
        <f t="shared" ref="P73" si="466">IF(O73="","",+O73)</f>
        <v>60.456421780159879</v>
      </c>
      <c r="Q73" s="42">
        <f t="shared" ref="Q73" si="467">IF(P73="","",+P73)</f>
        <v>60.456421780159879</v>
      </c>
      <c r="R73" s="42">
        <f t="shared" ref="R73" si="468">IF(Q73="","",+Q73)</f>
        <v>60.456421780159879</v>
      </c>
      <c r="S73" s="42">
        <f t="shared" ref="S73" si="469">IF(R73="","",+R73)</f>
        <v>60.456421780159879</v>
      </c>
    </row>
    <row r="74" spans="1:19" x14ac:dyDescent="0.25">
      <c r="A74" s="2" t="s">
        <v>32</v>
      </c>
      <c r="B74" s="9" t="s">
        <v>143</v>
      </c>
      <c r="C74" s="4">
        <v>680</v>
      </c>
      <c r="E74" s="10" t="str">
        <f t="shared" ref="E74" si="470">IF(B74="","",(IF($B74&lt;&gt;0,"Exempt - Vacation Hours")))</f>
        <v>Exempt - Vacation Hours</v>
      </c>
      <c r="F74" s="40">
        <f t="shared" ca="1" si="36"/>
        <v>2020</v>
      </c>
      <c r="G74" s="40" t="str">
        <f t="shared" si="37"/>
        <v>002650</v>
      </c>
      <c r="H74" s="43">
        <f>IF(G74="","",($C74*'VACSICK EST'!C$50))</f>
        <v>28.776602354412777</v>
      </c>
      <c r="I74" s="43">
        <f>IF(H74="","",($C74*'VACSICK EST'!D$50))</f>
        <v>30.665234762357379</v>
      </c>
      <c r="J74" s="43">
        <f>IF(I74="","",($C74*'VACSICK EST'!E$50))</f>
        <v>32.55386717030197</v>
      </c>
      <c r="K74" s="43">
        <f>IF(J74="","",($C74*'VACSICK EST'!F$50))</f>
        <v>47.328288750910367</v>
      </c>
      <c r="L74" s="43">
        <f>IF(K74="","",($C74*'VACSICK EST'!G$50))</f>
        <v>59.121189303510228</v>
      </c>
      <c r="M74" s="43">
        <f>IF(L74="","",($C74*'VACSICK EST'!H$50))</f>
        <v>66.788757082371532</v>
      </c>
      <c r="N74" s="43">
        <f>IF(M74="","",($C74*'VACSICK EST'!I$50))</f>
        <v>77.29682800278151</v>
      </c>
      <c r="O74" s="43">
        <f>IF(N74="","",($C74*'VACSICK EST'!J$50))</f>
        <v>52.328827772360128</v>
      </c>
      <c r="P74" s="43">
        <f>IF(O74="","",($C74*'VACSICK EST'!K$50))</f>
        <v>46.592981200083933</v>
      </c>
      <c r="Q74" s="43">
        <f>IF(P74="","",($C74*'VACSICK EST'!L$50))</f>
        <v>61.498347960976496</v>
      </c>
      <c r="R74" s="43">
        <f>IF(Q74="","",($C74*'VACSICK EST'!M$50))</f>
        <v>58.961145194274032</v>
      </c>
      <c r="S74" s="43">
        <f>IF(R74="","",($C74*'VACSICK EST'!N$50))</f>
        <v>118.08793044565964</v>
      </c>
    </row>
    <row r="75" spans="1:19" x14ac:dyDescent="0.25">
      <c r="A75" s="2" t="s">
        <v>32</v>
      </c>
      <c r="B75" s="9" t="s">
        <v>95</v>
      </c>
      <c r="C75" s="4">
        <v>160</v>
      </c>
      <c r="E75" s="10" t="str">
        <f t="shared" ref="E75" si="471">IF(B75="","",(IF($B75&lt;&gt;0,"Exempt - Sick Time Hours")))</f>
        <v>Exempt - Sick Time Hours</v>
      </c>
      <c r="F75" s="40">
        <f t="shared" ca="1" si="36"/>
        <v>2020</v>
      </c>
      <c r="G75" s="40" t="str">
        <f t="shared" si="37"/>
        <v>002650</v>
      </c>
      <c r="H75" s="43">
        <f>IF(G75="","",($C75*'VACSICK EST'!C$30))</f>
        <v>20.08251915948993</v>
      </c>
      <c r="I75" s="43">
        <f>IF(H75="","",($C75*'VACSICK EST'!D$30))</f>
        <v>17.301851438158501</v>
      </c>
      <c r="J75" s="43">
        <f>IF(I75="","",($C75*'VACSICK EST'!E$30))</f>
        <v>15.946531231906194</v>
      </c>
      <c r="K75" s="43">
        <f>IF(J75="","",($C75*'VACSICK EST'!F$30))</f>
        <v>14.1250917512754</v>
      </c>
      <c r="L75" s="43">
        <f>IF(K75="","",($C75*'VACSICK EST'!G$30))</f>
        <v>11.712796852418359</v>
      </c>
      <c r="M75" s="43">
        <f>IF(L75="","",($C75*'VACSICK EST'!H$30))</f>
        <v>10.871739695362969</v>
      </c>
      <c r="N75" s="43">
        <f>IF(M75="","",($C75*'VACSICK EST'!I$30))</f>
        <v>11.658088017397411</v>
      </c>
      <c r="O75" s="43">
        <f>IF(N75="","",($C75*'VACSICK EST'!J$30))</f>
        <v>12.52978212206453</v>
      </c>
      <c r="P75" s="43">
        <f>IF(O75="","",($C75*'VACSICK EST'!K$30))</f>
        <v>11.560341565493315</v>
      </c>
      <c r="Q75" s="43">
        <f>IF(P75="","",($C75*'VACSICK EST'!L$30))</f>
        <v>11.423934203507748</v>
      </c>
      <c r="R75" s="43">
        <f>IF(Q75="","",($C75*'VACSICK EST'!M$30))</f>
        <v>10.649257099611111</v>
      </c>
      <c r="S75" s="43">
        <f>IF(R75="","",($C75*'VACSICK EST'!N$30))</f>
        <v>12.138066863314535</v>
      </c>
    </row>
    <row r="76" spans="1:19" x14ac:dyDescent="0.25">
      <c r="A76" s="2" t="s">
        <v>34</v>
      </c>
      <c r="B76" s="9" t="s">
        <v>93</v>
      </c>
      <c r="C76" s="4">
        <v>6</v>
      </c>
      <c r="E76" s="11" t="str">
        <f t="shared" ref="E76" si="472">IF(B76="","",(IF($B76&lt;&gt;0,"Exempt - Headcount")))</f>
        <v>Exempt - Headcount</v>
      </c>
      <c r="F76" s="40">
        <f t="shared" ca="1" si="36"/>
        <v>2020</v>
      </c>
      <c r="G76" s="40" t="str">
        <f t="shared" si="37"/>
        <v>002670</v>
      </c>
      <c r="H76" s="41">
        <f t="shared" ref="H76" si="473">IF(G76="","",(IF($C76=0,0,$C76)))</f>
        <v>6</v>
      </c>
      <c r="I76" s="41">
        <f t="shared" ref="I76" si="474">IF(H76="","",(IF($C76=0,0,$C76)))</f>
        <v>6</v>
      </c>
      <c r="J76" s="41">
        <f t="shared" ref="J76" si="475">IF(I76="","",(IF($C76=0,0,$C76)))</f>
        <v>6</v>
      </c>
      <c r="K76" s="41">
        <f t="shared" ref="K76" si="476">IF(J76="","",(IF($C76=0,0,$C76)))</f>
        <v>6</v>
      </c>
      <c r="L76" s="41">
        <f t="shared" ref="L76" si="477">IF(K76="","",(IF($C76=0,0,$C76)))</f>
        <v>6</v>
      </c>
      <c r="M76" s="41">
        <f t="shared" ref="M76" si="478">IF(L76="","",(IF($C76=0,0,$C76)))</f>
        <v>6</v>
      </c>
      <c r="N76" s="41">
        <f t="shared" ref="N76" si="479">IF(M76="","",(IF($C76=0,0,$C76)))</f>
        <v>6</v>
      </c>
      <c r="O76" s="41">
        <f t="shared" ref="O76" si="480">IF(N76="","",(IF($C76=0,0,$C76)))</f>
        <v>6</v>
      </c>
      <c r="P76" s="41">
        <f t="shared" ref="P76" si="481">IF(O76="","",(IF($C76=0,0,$C76)))</f>
        <v>6</v>
      </c>
      <c r="Q76" s="41">
        <f t="shared" ref="Q76" si="482">IF(P76="","",(IF($C76=0,0,$C76)))</f>
        <v>6</v>
      </c>
      <c r="R76" s="41">
        <f t="shared" ref="R76" si="483">IF(Q76="","",(IF($C76=0,0,$C76)))</f>
        <v>6</v>
      </c>
      <c r="S76" s="41">
        <f t="shared" ref="S76" si="484">IF(R76="","",(IF($C76=0,0,$C76)))</f>
        <v>6</v>
      </c>
    </row>
    <row r="77" spans="1:19" x14ac:dyDescent="0.25">
      <c r="A77" s="2" t="s">
        <v>34</v>
      </c>
      <c r="B77" s="6" t="s">
        <v>92</v>
      </c>
      <c r="C77" s="4">
        <v>42.524839666666665</v>
      </c>
      <c r="E77" s="10" t="str">
        <f t="shared" ref="E77" si="485">IF(B77="","",(IF($B77&lt;&gt;0,"Exempt - Avg Hourly Rate")))</f>
        <v>Exempt - Avg Hourly Rate</v>
      </c>
      <c r="F77" s="40">
        <f t="shared" ref="F77:F140" ca="1" si="486">IF(E77="","",$E$5)</f>
        <v>2020</v>
      </c>
      <c r="G77" s="40" t="str">
        <f t="shared" ref="G77:G140" si="487">IF(E77="","",A77)</f>
        <v>002670</v>
      </c>
      <c r="H77" s="42">
        <f t="shared" ref="H77" si="488">IF(G77="","",(IF(C77=0,0,C77)*$G$4*$H$4*$I$4*$J$4))</f>
        <v>47.862081688670806</v>
      </c>
      <c r="I77" s="42">
        <f t="shared" ref="I77" si="489">IF(H77="","",(+H77))</f>
        <v>47.862081688670806</v>
      </c>
      <c r="J77" s="42">
        <f t="shared" ref="J77" si="490">IF(I77="","",(+I77*$J$6))</f>
        <v>49.29794413933093</v>
      </c>
      <c r="K77" s="42">
        <f t="shared" ref="K77" si="491">IF(J77="","",+J77)</f>
        <v>49.29794413933093</v>
      </c>
      <c r="L77" s="42">
        <f t="shared" ref="L77" si="492">IF(K77="","",+K77)</f>
        <v>49.29794413933093</v>
      </c>
      <c r="M77" s="42">
        <f t="shared" ref="M77" si="493">IF(L77="","",+L77)</f>
        <v>49.29794413933093</v>
      </c>
      <c r="N77" s="42">
        <f t="shared" ref="N77" si="494">IF(M77="","",+M77)</f>
        <v>49.29794413933093</v>
      </c>
      <c r="O77" s="42">
        <f t="shared" ref="O77" si="495">IF(N77="","",+N77)</f>
        <v>49.29794413933093</v>
      </c>
      <c r="P77" s="42">
        <f t="shared" ref="P77" si="496">IF(O77="","",+O77)</f>
        <v>49.29794413933093</v>
      </c>
      <c r="Q77" s="42">
        <f t="shared" ref="Q77" si="497">IF(P77="","",+P77)</f>
        <v>49.29794413933093</v>
      </c>
      <c r="R77" s="42">
        <f t="shared" ref="R77" si="498">IF(Q77="","",+Q77)</f>
        <v>49.29794413933093</v>
      </c>
      <c r="S77" s="42">
        <f t="shared" ref="S77" si="499">IF(R77="","",+R77)</f>
        <v>49.29794413933093</v>
      </c>
    </row>
    <row r="78" spans="1:19" x14ac:dyDescent="0.25">
      <c r="A78" s="2" t="s">
        <v>34</v>
      </c>
      <c r="B78" s="9" t="s">
        <v>143</v>
      </c>
      <c r="C78" s="4">
        <v>880</v>
      </c>
      <c r="E78" s="10" t="str">
        <f t="shared" ref="E78" si="500">IF(B78="","",(IF($B78&lt;&gt;0,"Exempt - Vacation Hours")))</f>
        <v>Exempt - Vacation Hours</v>
      </c>
      <c r="F78" s="40">
        <f t="shared" ca="1" si="486"/>
        <v>2020</v>
      </c>
      <c r="G78" s="40" t="str">
        <f t="shared" si="487"/>
        <v>002670</v>
      </c>
      <c r="H78" s="43">
        <f>IF(G78="","",($C78*'VACSICK EST'!C$50))</f>
        <v>37.240308929240065</v>
      </c>
      <c r="I78" s="43">
        <f>IF(H78="","",($C78*'VACSICK EST'!D$50))</f>
        <v>39.684421457168369</v>
      </c>
      <c r="J78" s="43">
        <f>IF(I78="","",($C78*'VACSICK EST'!E$50))</f>
        <v>42.128533985096674</v>
      </c>
      <c r="K78" s="43">
        <f>IF(J78="","",($C78*'VACSICK EST'!F$50))</f>
        <v>61.248373677648715</v>
      </c>
      <c r="L78" s="43">
        <f>IF(K78="","",($C78*'VACSICK EST'!G$50))</f>
        <v>76.509774392777942</v>
      </c>
      <c r="M78" s="43">
        <f>IF(L78="","",($C78*'VACSICK EST'!H$50))</f>
        <v>86.432509165421976</v>
      </c>
      <c r="N78" s="43">
        <f>IF(M78="","",($C78*'VACSICK EST'!I$50))</f>
        <v>100.0311891800702</v>
      </c>
      <c r="O78" s="43">
        <f>IF(N78="","",($C78*'VACSICK EST'!J$50))</f>
        <v>67.719659470113115</v>
      </c>
      <c r="P78" s="43">
        <f>IF(O78="","",($C78*'VACSICK EST'!K$50))</f>
        <v>60.296799200108623</v>
      </c>
      <c r="Q78" s="43">
        <f>IF(P78="","",($C78*'VACSICK EST'!L$50))</f>
        <v>79.586097361263697</v>
      </c>
      <c r="R78" s="43">
        <f>IF(Q78="","",($C78*'VACSICK EST'!M$50))</f>
        <v>76.302658486707571</v>
      </c>
      <c r="S78" s="43">
        <f>IF(R78="","",($C78*'VACSICK EST'!N$50))</f>
        <v>152.81967469438305</v>
      </c>
    </row>
    <row r="79" spans="1:19" x14ac:dyDescent="0.25">
      <c r="A79" s="2" t="s">
        <v>34</v>
      </c>
      <c r="B79" s="9" t="s">
        <v>95</v>
      </c>
      <c r="C79" s="4">
        <v>240</v>
      </c>
      <c r="E79" s="10" t="str">
        <f t="shared" ref="E79" si="501">IF(B79="","",(IF($B79&lt;&gt;0,"Exempt - Sick Time Hours")))</f>
        <v>Exempt - Sick Time Hours</v>
      </c>
      <c r="F79" s="40">
        <f t="shared" ca="1" si="486"/>
        <v>2020</v>
      </c>
      <c r="G79" s="40" t="str">
        <f t="shared" si="487"/>
        <v>002670</v>
      </c>
      <c r="H79" s="43">
        <f>IF(G79="","",($C79*'VACSICK EST'!C$30))</f>
        <v>30.123778739234897</v>
      </c>
      <c r="I79" s="43">
        <f>IF(H79="","",($C79*'VACSICK EST'!D$30))</f>
        <v>25.952777157237751</v>
      </c>
      <c r="J79" s="43">
        <f>IF(I79="","",($C79*'VACSICK EST'!E$30))</f>
        <v>23.919796847859292</v>
      </c>
      <c r="K79" s="43">
        <f>IF(J79="","",($C79*'VACSICK EST'!F$30))</f>
        <v>21.187637626913101</v>
      </c>
      <c r="L79" s="43">
        <f>IF(K79="","",($C79*'VACSICK EST'!G$30))</f>
        <v>17.569195278627539</v>
      </c>
      <c r="M79" s="43">
        <f>IF(L79="","",($C79*'VACSICK EST'!H$30))</f>
        <v>16.307609543044453</v>
      </c>
      <c r="N79" s="43">
        <f>IF(M79="","",($C79*'VACSICK EST'!I$30))</f>
        <v>17.487132026096116</v>
      </c>
      <c r="O79" s="43">
        <f>IF(N79="","",($C79*'VACSICK EST'!J$30))</f>
        <v>18.794673183096794</v>
      </c>
      <c r="P79" s="43">
        <f>IF(O79="","",($C79*'VACSICK EST'!K$30))</f>
        <v>17.340512348239972</v>
      </c>
      <c r="Q79" s="43">
        <f>IF(P79="","",($C79*'VACSICK EST'!L$30))</f>
        <v>17.135901305261623</v>
      </c>
      <c r="R79" s="43">
        <f>IF(Q79="","",($C79*'VACSICK EST'!M$30))</f>
        <v>15.973885649416667</v>
      </c>
      <c r="S79" s="43">
        <f>IF(R79="","",($C79*'VACSICK EST'!N$30))</f>
        <v>18.207100294971802</v>
      </c>
    </row>
    <row r="80" spans="1:19" x14ac:dyDescent="0.25">
      <c r="A80" s="2" t="s">
        <v>35</v>
      </c>
      <c r="B80" s="9" t="s">
        <v>93</v>
      </c>
      <c r="C80" s="4">
        <v>10</v>
      </c>
      <c r="E80" s="11" t="str">
        <f t="shared" ref="E80" si="502">IF(B80="","",(IF($B80&lt;&gt;0,"Exempt - Headcount")))</f>
        <v>Exempt - Headcount</v>
      </c>
      <c r="F80" s="40">
        <f t="shared" ca="1" si="486"/>
        <v>2020</v>
      </c>
      <c r="G80" s="40" t="str">
        <f t="shared" si="487"/>
        <v>002680</v>
      </c>
      <c r="H80" s="41">
        <f t="shared" ref="H80" si="503">IF(G80="","",(IF($C80=0,0,$C80)))</f>
        <v>10</v>
      </c>
      <c r="I80" s="41">
        <f t="shared" ref="I80" si="504">IF(H80="","",(IF($C80=0,0,$C80)))</f>
        <v>10</v>
      </c>
      <c r="J80" s="41">
        <f t="shared" ref="J80" si="505">IF(I80="","",(IF($C80=0,0,$C80)))</f>
        <v>10</v>
      </c>
      <c r="K80" s="41">
        <f t="shared" ref="K80" si="506">IF(J80="","",(IF($C80=0,0,$C80)))</f>
        <v>10</v>
      </c>
      <c r="L80" s="41">
        <f t="shared" ref="L80" si="507">IF(K80="","",(IF($C80=0,0,$C80)))</f>
        <v>10</v>
      </c>
      <c r="M80" s="41">
        <f t="shared" ref="M80" si="508">IF(L80="","",(IF($C80=0,0,$C80)))</f>
        <v>10</v>
      </c>
      <c r="N80" s="41">
        <f t="shared" ref="N80" si="509">IF(M80="","",(IF($C80=0,0,$C80)))</f>
        <v>10</v>
      </c>
      <c r="O80" s="41">
        <f t="shared" ref="O80" si="510">IF(N80="","",(IF($C80=0,0,$C80)))</f>
        <v>10</v>
      </c>
      <c r="P80" s="41">
        <f t="shared" ref="P80" si="511">IF(O80="","",(IF($C80=0,0,$C80)))</f>
        <v>10</v>
      </c>
      <c r="Q80" s="41">
        <f t="shared" ref="Q80" si="512">IF(P80="","",(IF($C80=0,0,$C80)))</f>
        <v>10</v>
      </c>
      <c r="R80" s="41">
        <f t="shared" ref="R80" si="513">IF(Q80="","",(IF($C80=0,0,$C80)))</f>
        <v>10</v>
      </c>
      <c r="S80" s="41">
        <f t="shared" ref="S80" si="514">IF(R80="","",(IF($C80=0,0,$C80)))</f>
        <v>10</v>
      </c>
    </row>
    <row r="81" spans="1:19" x14ac:dyDescent="0.25">
      <c r="A81" s="2" t="s">
        <v>35</v>
      </c>
      <c r="B81" s="6" t="s">
        <v>92</v>
      </c>
      <c r="C81" s="4">
        <v>39.099759300000002</v>
      </c>
      <c r="E81" s="10" t="str">
        <f t="shared" ref="E81" si="515">IF(B81="","",(IF($B81&lt;&gt;0,"Exempt - Avg Hourly Rate")))</f>
        <v>Exempt - Avg Hourly Rate</v>
      </c>
      <c r="F81" s="40">
        <f t="shared" ca="1" si="486"/>
        <v>2020</v>
      </c>
      <c r="G81" s="40" t="str">
        <f t="shared" si="487"/>
        <v>002680</v>
      </c>
      <c r="H81" s="42">
        <f t="shared" ref="H81" si="516">IF(G81="","",(IF(C81=0,0,C81)*$G$4*$H$4*$I$4*$J$4))</f>
        <v>44.007123561029431</v>
      </c>
      <c r="I81" s="42">
        <f t="shared" ref="I81" si="517">IF(H81="","",(+H81))</f>
        <v>44.007123561029431</v>
      </c>
      <c r="J81" s="42">
        <f t="shared" ref="J81" si="518">IF(I81="","",(+I81*$J$6))</f>
        <v>45.327337267860315</v>
      </c>
      <c r="K81" s="42">
        <f t="shared" ref="K81" si="519">IF(J81="","",+J81)</f>
        <v>45.327337267860315</v>
      </c>
      <c r="L81" s="42">
        <f t="shared" ref="L81" si="520">IF(K81="","",+K81)</f>
        <v>45.327337267860315</v>
      </c>
      <c r="M81" s="42">
        <f t="shared" ref="M81" si="521">IF(L81="","",+L81)</f>
        <v>45.327337267860315</v>
      </c>
      <c r="N81" s="42">
        <f t="shared" ref="N81" si="522">IF(M81="","",+M81)</f>
        <v>45.327337267860315</v>
      </c>
      <c r="O81" s="42">
        <f t="shared" ref="O81" si="523">IF(N81="","",+N81)</f>
        <v>45.327337267860315</v>
      </c>
      <c r="P81" s="42">
        <f t="shared" ref="P81" si="524">IF(O81="","",+O81)</f>
        <v>45.327337267860315</v>
      </c>
      <c r="Q81" s="42">
        <f t="shared" ref="Q81" si="525">IF(P81="","",+P81)</f>
        <v>45.327337267860315</v>
      </c>
      <c r="R81" s="42">
        <f t="shared" ref="R81" si="526">IF(Q81="","",+Q81)</f>
        <v>45.327337267860315</v>
      </c>
      <c r="S81" s="42">
        <f t="shared" ref="S81" si="527">IF(R81="","",+R81)</f>
        <v>45.327337267860315</v>
      </c>
    </row>
    <row r="82" spans="1:19" x14ac:dyDescent="0.25">
      <c r="A82" s="2" t="s">
        <v>35</v>
      </c>
      <c r="B82" s="9" t="s">
        <v>143</v>
      </c>
      <c r="C82" s="4">
        <v>1240</v>
      </c>
      <c r="E82" s="10" t="str">
        <f t="shared" ref="E82" si="528">IF(B82="","",(IF($B82&lt;&gt;0,"Exempt - Vacation Hours")))</f>
        <v>Exempt - Vacation Hours</v>
      </c>
      <c r="F82" s="40">
        <f t="shared" ca="1" si="486"/>
        <v>2020</v>
      </c>
      <c r="G82" s="40" t="str">
        <f t="shared" si="487"/>
        <v>002680</v>
      </c>
      <c r="H82" s="43">
        <f>IF(G82="","",($C82*'VACSICK EST'!C$50))</f>
        <v>52.474980763929182</v>
      </c>
      <c r="I82" s="43">
        <f>IF(H82="","",($C82*'VACSICK EST'!D$50))</f>
        <v>55.918957507828161</v>
      </c>
      <c r="J82" s="43">
        <f>IF(I82="","",($C82*'VACSICK EST'!E$50))</f>
        <v>59.362934251727125</v>
      </c>
      <c r="K82" s="43">
        <f>IF(J82="","",($C82*'VACSICK EST'!F$50))</f>
        <v>86.304526545777733</v>
      </c>
      <c r="L82" s="43">
        <f>IF(K82="","",($C82*'VACSICK EST'!G$50))</f>
        <v>107.80922755345982</v>
      </c>
      <c r="M82" s="43">
        <f>IF(L82="","",($C82*'VACSICK EST'!H$50))</f>
        <v>121.79126291491279</v>
      </c>
      <c r="N82" s="43">
        <f>IF(M82="","",($C82*'VACSICK EST'!I$50))</f>
        <v>140.95303929918981</v>
      </c>
      <c r="O82" s="43">
        <f>IF(N82="","",($C82*'VACSICK EST'!J$50))</f>
        <v>95.423156526068468</v>
      </c>
      <c r="P82" s="43">
        <f>IF(O82="","",($C82*'VACSICK EST'!K$50))</f>
        <v>84.963671600153063</v>
      </c>
      <c r="Q82" s="43">
        <f>IF(P82="","",($C82*'VACSICK EST'!L$50))</f>
        <v>112.14404628178066</v>
      </c>
      <c r="R82" s="43">
        <f>IF(Q82="","",($C82*'VACSICK EST'!M$50))</f>
        <v>107.51738241308794</v>
      </c>
      <c r="S82" s="43">
        <f>IF(R82="","",($C82*'VACSICK EST'!N$50))</f>
        <v>215.33681434208523</v>
      </c>
    </row>
    <row r="83" spans="1:19" x14ac:dyDescent="0.25">
      <c r="A83" s="2" t="s">
        <v>35</v>
      </c>
      <c r="B83" s="9" t="s">
        <v>95</v>
      </c>
      <c r="C83" s="4">
        <v>400</v>
      </c>
      <c r="E83" s="10" t="str">
        <f t="shared" ref="E83" si="529">IF(B83="","",(IF($B83&lt;&gt;0,"Exempt - Sick Time Hours")))</f>
        <v>Exempt - Sick Time Hours</v>
      </c>
      <c r="F83" s="40">
        <f t="shared" ca="1" si="486"/>
        <v>2020</v>
      </c>
      <c r="G83" s="40" t="str">
        <f t="shared" si="487"/>
        <v>002680</v>
      </c>
      <c r="H83" s="43">
        <f>IF(G83="","",($C83*'VACSICK EST'!C$30))</f>
        <v>50.206297898724827</v>
      </c>
      <c r="I83" s="43">
        <f>IF(H83="","",($C83*'VACSICK EST'!D$30))</f>
        <v>43.254628595396248</v>
      </c>
      <c r="J83" s="43">
        <f>IF(I83="","",($C83*'VACSICK EST'!E$30))</f>
        <v>39.866328079765481</v>
      </c>
      <c r="K83" s="43">
        <f>IF(J83="","",($C83*'VACSICK EST'!F$30))</f>
        <v>35.3127293781885</v>
      </c>
      <c r="L83" s="43">
        <f>IF(K83="","",($C83*'VACSICK EST'!G$30))</f>
        <v>29.281992131045897</v>
      </c>
      <c r="M83" s="43">
        <f>IF(L83="","",($C83*'VACSICK EST'!H$30))</f>
        <v>27.179349238407426</v>
      </c>
      <c r="N83" s="43">
        <f>IF(M83="","",($C83*'VACSICK EST'!I$30))</f>
        <v>29.145220043493524</v>
      </c>
      <c r="O83" s="43">
        <f>IF(N83="","",($C83*'VACSICK EST'!J$30))</f>
        <v>31.324455305161326</v>
      </c>
      <c r="P83" s="43">
        <f>IF(O83="","",($C83*'VACSICK EST'!K$30))</f>
        <v>28.900853913733286</v>
      </c>
      <c r="Q83" s="43">
        <f>IF(P83="","",($C83*'VACSICK EST'!L$30))</f>
        <v>28.559835508769371</v>
      </c>
      <c r="R83" s="43">
        <f>IF(Q83="","",($C83*'VACSICK EST'!M$30))</f>
        <v>26.623142749027778</v>
      </c>
      <c r="S83" s="43">
        <f>IF(R83="","",($C83*'VACSICK EST'!N$30))</f>
        <v>30.345167158286333</v>
      </c>
    </row>
    <row r="84" spans="1:19" x14ac:dyDescent="0.25">
      <c r="A84" s="2" t="s">
        <v>36</v>
      </c>
      <c r="B84" s="9" t="s">
        <v>93</v>
      </c>
      <c r="C84" s="4">
        <v>1</v>
      </c>
      <c r="E84" s="11" t="str">
        <f t="shared" ref="E84" si="530">IF(B84="","",(IF($B84&lt;&gt;0,"Exempt - Headcount")))</f>
        <v>Exempt - Headcount</v>
      </c>
      <c r="F84" s="40">
        <f t="shared" ca="1" si="486"/>
        <v>2020</v>
      </c>
      <c r="G84" s="40" t="str">
        <f t="shared" si="487"/>
        <v>002710</v>
      </c>
      <c r="H84" s="41">
        <f t="shared" ref="H84" si="531">IF(G84="","",(IF($C84=0,0,$C84)))</f>
        <v>1</v>
      </c>
      <c r="I84" s="41">
        <f t="shared" ref="I84" si="532">IF(H84="","",(IF($C84=0,0,$C84)))</f>
        <v>1</v>
      </c>
      <c r="J84" s="41">
        <f t="shared" ref="J84" si="533">IF(I84="","",(IF($C84=0,0,$C84)))</f>
        <v>1</v>
      </c>
      <c r="K84" s="41">
        <f t="shared" ref="K84" si="534">IF(J84="","",(IF($C84=0,0,$C84)))</f>
        <v>1</v>
      </c>
      <c r="L84" s="41">
        <f t="shared" ref="L84" si="535">IF(K84="","",(IF($C84=0,0,$C84)))</f>
        <v>1</v>
      </c>
      <c r="M84" s="41">
        <f t="shared" ref="M84" si="536">IF(L84="","",(IF($C84=0,0,$C84)))</f>
        <v>1</v>
      </c>
      <c r="N84" s="41">
        <f t="shared" ref="N84" si="537">IF(M84="","",(IF($C84=0,0,$C84)))</f>
        <v>1</v>
      </c>
      <c r="O84" s="41">
        <f t="shared" ref="O84" si="538">IF(N84="","",(IF($C84=0,0,$C84)))</f>
        <v>1</v>
      </c>
      <c r="P84" s="41">
        <f t="shared" ref="P84" si="539">IF(O84="","",(IF($C84=0,0,$C84)))</f>
        <v>1</v>
      </c>
      <c r="Q84" s="41">
        <f t="shared" ref="Q84" si="540">IF(P84="","",(IF($C84=0,0,$C84)))</f>
        <v>1</v>
      </c>
      <c r="R84" s="41">
        <f t="shared" ref="R84" si="541">IF(Q84="","",(IF($C84=0,0,$C84)))</f>
        <v>1</v>
      </c>
      <c r="S84" s="41">
        <f t="shared" ref="S84" si="542">IF(R84="","",(IF($C84=0,0,$C84)))</f>
        <v>1</v>
      </c>
    </row>
    <row r="85" spans="1:19" x14ac:dyDescent="0.25">
      <c r="A85" s="2" t="s">
        <v>36</v>
      </c>
      <c r="B85" s="6" t="s">
        <v>92</v>
      </c>
      <c r="C85" s="4">
        <v>41.177885000000003</v>
      </c>
      <c r="E85" s="10" t="str">
        <f t="shared" ref="E85" si="543">IF(B85="","",(IF($B85&lt;&gt;0,"Exempt - Avg Hourly Rate")))</f>
        <v>Exempt - Avg Hourly Rate</v>
      </c>
      <c r="F85" s="40">
        <f t="shared" ca="1" si="486"/>
        <v>2020</v>
      </c>
      <c r="G85" s="40" t="str">
        <f t="shared" si="487"/>
        <v>002710</v>
      </c>
      <c r="H85" s="42">
        <f t="shared" ref="H85" si="544">IF(G85="","",(IF(C85=0,0,C85)*$G$4*$H$4*$I$4*$J$4))</f>
        <v>46.346072344666858</v>
      </c>
      <c r="I85" s="42">
        <f t="shared" ref="I85" si="545">IF(H85="","",(+H85))</f>
        <v>46.346072344666858</v>
      </c>
      <c r="J85" s="42">
        <f t="shared" ref="J85" si="546">IF(I85="","",(+I85*$J$6))</f>
        <v>47.736454515006862</v>
      </c>
      <c r="K85" s="42">
        <f t="shared" ref="K85" si="547">IF(J85="","",+J85)</f>
        <v>47.736454515006862</v>
      </c>
      <c r="L85" s="42">
        <f t="shared" ref="L85" si="548">IF(K85="","",+K85)</f>
        <v>47.736454515006862</v>
      </c>
      <c r="M85" s="42">
        <f t="shared" ref="M85" si="549">IF(L85="","",+L85)</f>
        <v>47.736454515006862</v>
      </c>
      <c r="N85" s="42">
        <f t="shared" ref="N85" si="550">IF(M85="","",+M85)</f>
        <v>47.736454515006862</v>
      </c>
      <c r="O85" s="42">
        <f t="shared" ref="O85" si="551">IF(N85="","",+N85)</f>
        <v>47.736454515006862</v>
      </c>
      <c r="P85" s="42">
        <f t="shared" ref="P85" si="552">IF(O85="","",+O85)</f>
        <v>47.736454515006862</v>
      </c>
      <c r="Q85" s="42">
        <f t="shared" ref="Q85" si="553">IF(P85="","",+P85)</f>
        <v>47.736454515006862</v>
      </c>
      <c r="R85" s="42">
        <f t="shared" ref="R85" si="554">IF(Q85="","",+Q85)</f>
        <v>47.736454515006862</v>
      </c>
      <c r="S85" s="42">
        <f t="shared" ref="S85" si="555">IF(R85="","",+R85)</f>
        <v>47.736454515006862</v>
      </c>
    </row>
    <row r="86" spans="1:19" x14ac:dyDescent="0.25">
      <c r="A86" s="2" t="s">
        <v>36</v>
      </c>
      <c r="B86" s="9" t="s">
        <v>143</v>
      </c>
      <c r="C86" s="4">
        <v>120</v>
      </c>
      <c r="E86" s="10" t="str">
        <f t="shared" ref="E86" si="556">IF(B86="","",(IF($B86&lt;&gt;0,"Exempt - Vacation Hours")))</f>
        <v>Exempt - Vacation Hours</v>
      </c>
      <c r="F86" s="40">
        <f t="shared" ca="1" si="486"/>
        <v>2020</v>
      </c>
      <c r="G86" s="40" t="str">
        <f t="shared" si="487"/>
        <v>002710</v>
      </c>
      <c r="H86" s="43">
        <f>IF(G86="","",($C86*'VACSICK EST'!C$50))</f>
        <v>5.0782239448963722</v>
      </c>
      <c r="I86" s="43">
        <f>IF(H86="","",($C86*'VACSICK EST'!D$50))</f>
        <v>5.4115120168865962</v>
      </c>
      <c r="J86" s="43">
        <f>IF(I86="","",($C86*'VACSICK EST'!E$50))</f>
        <v>5.7448000888768185</v>
      </c>
      <c r="K86" s="43">
        <f>IF(J86="","",($C86*'VACSICK EST'!F$50))</f>
        <v>8.3520509560430067</v>
      </c>
      <c r="L86" s="43">
        <f>IF(K86="","",($C86*'VACSICK EST'!G$50))</f>
        <v>10.433151053560628</v>
      </c>
      <c r="M86" s="43">
        <f>IF(L86="","",($C86*'VACSICK EST'!H$50))</f>
        <v>11.78625124983027</v>
      </c>
      <c r="N86" s="43">
        <f>IF(M86="","",($C86*'VACSICK EST'!I$50))</f>
        <v>13.640616706373208</v>
      </c>
      <c r="O86" s="43">
        <f>IF(N86="","",($C86*'VACSICK EST'!J$50))</f>
        <v>9.2344990186517872</v>
      </c>
      <c r="P86" s="43">
        <f>IF(O86="","",($C86*'VACSICK EST'!K$50))</f>
        <v>8.2222908000148127</v>
      </c>
      <c r="Q86" s="43">
        <f>IF(P86="","",($C86*'VACSICK EST'!L$50))</f>
        <v>10.852649640172322</v>
      </c>
      <c r="R86" s="43">
        <f>IF(Q86="","",($C86*'VACSICK EST'!M$50))</f>
        <v>10.404907975460123</v>
      </c>
      <c r="S86" s="43">
        <f>IF(R86="","",($C86*'VACSICK EST'!N$50))</f>
        <v>20.839046549234055</v>
      </c>
    </row>
    <row r="87" spans="1:19" x14ac:dyDescent="0.25">
      <c r="A87" s="2" t="s">
        <v>36</v>
      </c>
      <c r="B87" s="9" t="s">
        <v>95</v>
      </c>
      <c r="C87" s="4">
        <v>40</v>
      </c>
      <c r="E87" s="10" t="str">
        <f t="shared" ref="E87" si="557">IF(B87="","",(IF($B87&lt;&gt;0,"Exempt - Sick Time Hours")))</f>
        <v>Exempt - Sick Time Hours</v>
      </c>
      <c r="F87" s="40">
        <f t="shared" ca="1" si="486"/>
        <v>2020</v>
      </c>
      <c r="G87" s="40" t="str">
        <f t="shared" si="487"/>
        <v>002710</v>
      </c>
      <c r="H87" s="43">
        <f>IF(G87="","",($C87*'VACSICK EST'!C$30))</f>
        <v>5.0206297898724825</v>
      </c>
      <c r="I87" s="43">
        <f>IF(H87="","",($C87*'VACSICK EST'!D$30))</f>
        <v>4.3254628595396252</v>
      </c>
      <c r="J87" s="43">
        <f>IF(I87="","",($C87*'VACSICK EST'!E$30))</f>
        <v>3.9866328079765485</v>
      </c>
      <c r="K87" s="43">
        <f>IF(J87="","",($C87*'VACSICK EST'!F$30))</f>
        <v>3.5312729378188501</v>
      </c>
      <c r="L87" s="43">
        <f>IF(K87="","",($C87*'VACSICK EST'!G$30))</f>
        <v>2.9281992131045897</v>
      </c>
      <c r="M87" s="43">
        <f>IF(L87="","",($C87*'VACSICK EST'!H$30))</f>
        <v>2.7179349238407422</v>
      </c>
      <c r="N87" s="43">
        <f>IF(M87="","",($C87*'VACSICK EST'!I$30))</f>
        <v>2.9145220043493527</v>
      </c>
      <c r="O87" s="43">
        <f>IF(N87="","",($C87*'VACSICK EST'!J$30))</f>
        <v>3.1324455305161325</v>
      </c>
      <c r="P87" s="43">
        <f>IF(O87="","",($C87*'VACSICK EST'!K$30))</f>
        <v>2.8900853913733289</v>
      </c>
      <c r="Q87" s="43">
        <f>IF(P87="","",($C87*'VACSICK EST'!L$30))</f>
        <v>2.8559835508769371</v>
      </c>
      <c r="R87" s="43">
        <f>IF(Q87="","",($C87*'VACSICK EST'!M$30))</f>
        <v>2.6623142749027777</v>
      </c>
      <c r="S87" s="43">
        <f>IF(R87="","",($C87*'VACSICK EST'!N$30))</f>
        <v>3.0345167158286337</v>
      </c>
    </row>
    <row r="88" spans="1:19" x14ac:dyDescent="0.25">
      <c r="A88" s="2" t="s">
        <v>37</v>
      </c>
      <c r="B88" s="9" t="s">
        <v>93</v>
      </c>
      <c r="C88" s="4">
        <v>8</v>
      </c>
      <c r="E88" s="11" t="str">
        <f t="shared" ref="E88" si="558">IF(B88="","",(IF($B88&lt;&gt;0,"Exempt - Headcount")))</f>
        <v>Exempt - Headcount</v>
      </c>
      <c r="F88" s="40">
        <f t="shared" ca="1" si="486"/>
        <v>2020</v>
      </c>
      <c r="G88" s="40" t="str">
        <f t="shared" si="487"/>
        <v>002720</v>
      </c>
      <c r="H88" s="41">
        <f t="shared" ref="H88" si="559">IF(G88="","",(IF($C88=0,0,$C88)))</f>
        <v>8</v>
      </c>
      <c r="I88" s="41">
        <f t="shared" ref="I88" si="560">IF(H88="","",(IF($C88=0,0,$C88)))</f>
        <v>8</v>
      </c>
      <c r="J88" s="41">
        <f t="shared" ref="J88" si="561">IF(I88="","",(IF($C88=0,0,$C88)))</f>
        <v>8</v>
      </c>
      <c r="K88" s="41">
        <f t="shared" ref="K88" si="562">IF(J88="","",(IF($C88=0,0,$C88)))</f>
        <v>8</v>
      </c>
      <c r="L88" s="41">
        <f t="shared" ref="L88" si="563">IF(K88="","",(IF($C88=0,0,$C88)))</f>
        <v>8</v>
      </c>
      <c r="M88" s="41">
        <f t="shared" ref="M88" si="564">IF(L88="","",(IF($C88=0,0,$C88)))</f>
        <v>8</v>
      </c>
      <c r="N88" s="41">
        <f t="shared" ref="N88" si="565">IF(M88="","",(IF($C88=0,0,$C88)))</f>
        <v>8</v>
      </c>
      <c r="O88" s="41">
        <f t="shared" ref="O88" si="566">IF(N88="","",(IF($C88=0,0,$C88)))</f>
        <v>8</v>
      </c>
      <c r="P88" s="41">
        <f t="shared" ref="P88" si="567">IF(O88="","",(IF($C88=0,0,$C88)))</f>
        <v>8</v>
      </c>
      <c r="Q88" s="41">
        <f t="shared" ref="Q88" si="568">IF(P88="","",(IF($C88=0,0,$C88)))</f>
        <v>8</v>
      </c>
      <c r="R88" s="41">
        <f t="shared" ref="R88" si="569">IF(Q88="","",(IF($C88=0,0,$C88)))</f>
        <v>8</v>
      </c>
      <c r="S88" s="41">
        <f t="shared" ref="S88" si="570">IF(R88="","",(IF($C88=0,0,$C88)))</f>
        <v>8</v>
      </c>
    </row>
    <row r="89" spans="1:19" x14ac:dyDescent="0.25">
      <c r="A89" s="2" t="s">
        <v>37</v>
      </c>
      <c r="B89" s="6" t="s">
        <v>92</v>
      </c>
      <c r="C89" s="4">
        <v>50.671875000000007</v>
      </c>
      <c r="E89" s="10" t="str">
        <f t="shared" ref="E89" si="571">IF(B89="","",(IF($B89&lt;&gt;0,"Exempt - Avg Hourly Rate")))</f>
        <v>Exempt - Avg Hourly Rate</v>
      </c>
      <c r="F89" s="40">
        <f t="shared" ca="1" si="486"/>
        <v>2020</v>
      </c>
      <c r="G89" s="40" t="str">
        <f t="shared" si="487"/>
        <v>002720</v>
      </c>
      <c r="H89" s="42">
        <f t="shared" ref="H89" si="572">IF(G89="","",(IF(C89=0,0,C89)*$G$4*$H$4*$I$4*$J$4))</f>
        <v>57.031641731718764</v>
      </c>
      <c r="I89" s="42">
        <f t="shared" ref="I89" si="573">IF(H89="","",(+H89))</f>
        <v>57.031641731718764</v>
      </c>
      <c r="J89" s="42">
        <f t="shared" ref="J89" si="574">IF(I89="","",(+I89*$J$6))</f>
        <v>58.742590983670325</v>
      </c>
      <c r="K89" s="42">
        <f t="shared" ref="K89" si="575">IF(J89="","",+J89)</f>
        <v>58.742590983670325</v>
      </c>
      <c r="L89" s="42">
        <f t="shared" ref="L89" si="576">IF(K89="","",+K89)</f>
        <v>58.742590983670325</v>
      </c>
      <c r="M89" s="42">
        <f t="shared" ref="M89" si="577">IF(L89="","",+L89)</f>
        <v>58.742590983670325</v>
      </c>
      <c r="N89" s="42">
        <f t="shared" ref="N89" si="578">IF(M89="","",+M89)</f>
        <v>58.742590983670325</v>
      </c>
      <c r="O89" s="42">
        <f t="shared" ref="O89" si="579">IF(N89="","",+N89)</f>
        <v>58.742590983670325</v>
      </c>
      <c r="P89" s="42">
        <f t="shared" ref="P89" si="580">IF(O89="","",+O89)</f>
        <v>58.742590983670325</v>
      </c>
      <c r="Q89" s="42">
        <f t="shared" ref="Q89" si="581">IF(P89="","",+P89)</f>
        <v>58.742590983670325</v>
      </c>
      <c r="R89" s="42">
        <f t="shared" ref="R89" si="582">IF(Q89="","",+Q89)</f>
        <v>58.742590983670325</v>
      </c>
      <c r="S89" s="42">
        <f t="shared" ref="S89" si="583">IF(R89="","",+R89)</f>
        <v>58.742590983670325</v>
      </c>
    </row>
    <row r="90" spans="1:19" x14ac:dyDescent="0.25">
      <c r="A90" s="2" t="s">
        <v>37</v>
      </c>
      <c r="B90" s="9" t="s">
        <v>143</v>
      </c>
      <c r="C90" s="4">
        <v>1600</v>
      </c>
      <c r="E90" s="10" t="str">
        <f t="shared" ref="E90" si="584">IF(B90="","",(IF($B90&lt;&gt;0,"Exempt - Vacation Hours")))</f>
        <v>Exempt - Vacation Hours</v>
      </c>
      <c r="F90" s="40">
        <f t="shared" ca="1" si="486"/>
        <v>2020</v>
      </c>
      <c r="G90" s="40" t="str">
        <f t="shared" si="487"/>
        <v>002720</v>
      </c>
      <c r="H90" s="43">
        <f>IF(G90="","",($C90*'VACSICK EST'!C$50))</f>
        <v>67.709652598618291</v>
      </c>
      <c r="I90" s="43">
        <f>IF(H90="","",($C90*'VACSICK EST'!D$50))</f>
        <v>72.153493558487952</v>
      </c>
      <c r="J90" s="43">
        <f>IF(I90="","",($C90*'VACSICK EST'!E$50))</f>
        <v>76.597334518357584</v>
      </c>
      <c r="K90" s="43">
        <f>IF(J90="","",($C90*'VACSICK EST'!F$50))</f>
        <v>111.36067941390675</v>
      </c>
      <c r="L90" s="43">
        <f>IF(K90="","",($C90*'VACSICK EST'!G$50))</f>
        <v>139.10868071414171</v>
      </c>
      <c r="M90" s="43">
        <f>IF(L90="","",($C90*'VACSICK EST'!H$50))</f>
        <v>157.15001666440361</v>
      </c>
      <c r="N90" s="43">
        <f>IF(M90="","",($C90*'VACSICK EST'!I$50))</f>
        <v>181.87488941830944</v>
      </c>
      <c r="O90" s="43">
        <f>IF(N90="","",($C90*'VACSICK EST'!J$50))</f>
        <v>123.12665358202383</v>
      </c>
      <c r="P90" s="43">
        <f>IF(O90="","",($C90*'VACSICK EST'!K$50))</f>
        <v>109.63054400019749</v>
      </c>
      <c r="Q90" s="43">
        <f>IF(P90="","",($C90*'VACSICK EST'!L$50))</f>
        <v>144.70199520229764</v>
      </c>
      <c r="R90" s="43">
        <f>IF(Q90="","",($C90*'VACSICK EST'!M$50))</f>
        <v>138.73210633946832</v>
      </c>
      <c r="S90" s="43">
        <f>IF(R90="","",($C90*'VACSICK EST'!N$50))</f>
        <v>277.85395398978739</v>
      </c>
    </row>
    <row r="91" spans="1:19" x14ac:dyDescent="0.25">
      <c r="A91" s="2" t="s">
        <v>37</v>
      </c>
      <c r="B91" s="9" t="s">
        <v>95</v>
      </c>
      <c r="C91" s="4">
        <v>320</v>
      </c>
      <c r="E91" s="10" t="str">
        <f t="shared" ref="E91" si="585">IF(B91="","",(IF($B91&lt;&gt;0,"Exempt - Sick Time Hours")))</f>
        <v>Exempt - Sick Time Hours</v>
      </c>
      <c r="F91" s="40">
        <f t="shared" ca="1" si="486"/>
        <v>2020</v>
      </c>
      <c r="G91" s="40" t="str">
        <f t="shared" si="487"/>
        <v>002720</v>
      </c>
      <c r="H91" s="43">
        <f>IF(G91="","",($C91*'VACSICK EST'!C$30))</f>
        <v>40.16503831897986</v>
      </c>
      <c r="I91" s="43">
        <f>IF(H91="","",($C91*'VACSICK EST'!D$30))</f>
        <v>34.603702876317001</v>
      </c>
      <c r="J91" s="43">
        <f>IF(I91="","",($C91*'VACSICK EST'!E$30))</f>
        <v>31.893062463812388</v>
      </c>
      <c r="K91" s="43">
        <f>IF(J91="","",($C91*'VACSICK EST'!F$30))</f>
        <v>28.250183502550801</v>
      </c>
      <c r="L91" s="43">
        <f>IF(K91="","",($C91*'VACSICK EST'!G$30))</f>
        <v>23.425593704836718</v>
      </c>
      <c r="M91" s="43">
        <f>IF(L91="","",($C91*'VACSICK EST'!H$30))</f>
        <v>21.743479390725938</v>
      </c>
      <c r="N91" s="43">
        <f>IF(M91="","",($C91*'VACSICK EST'!I$30))</f>
        <v>23.316176034794822</v>
      </c>
      <c r="O91" s="43">
        <f>IF(N91="","",($C91*'VACSICK EST'!J$30))</f>
        <v>25.05956424412906</v>
      </c>
      <c r="P91" s="43">
        <f>IF(O91="","",($C91*'VACSICK EST'!K$30))</f>
        <v>23.120683130986631</v>
      </c>
      <c r="Q91" s="43">
        <f>IF(P91="","",($C91*'VACSICK EST'!L$30))</f>
        <v>22.847868407015497</v>
      </c>
      <c r="R91" s="43">
        <f>IF(Q91="","",($C91*'VACSICK EST'!M$30))</f>
        <v>21.298514199222222</v>
      </c>
      <c r="S91" s="43">
        <f>IF(R91="","",($C91*'VACSICK EST'!N$30))</f>
        <v>24.27613372662907</v>
      </c>
    </row>
    <row r="92" spans="1:19" x14ac:dyDescent="0.25">
      <c r="A92" s="2" t="s">
        <v>38</v>
      </c>
      <c r="B92" s="9" t="s">
        <v>93</v>
      </c>
      <c r="C92" s="4">
        <v>2</v>
      </c>
      <c r="E92" s="11" t="str">
        <f t="shared" ref="E92" si="586">IF(B92="","",(IF($B92&lt;&gt;0,"Exempt - Headcount")))</f>
        <v>Exempt - Headcount</v>
      </c>
      <c r="F92" s="40">
        <f t="shared" ca="1" si="486"/>
        <v>2020</v>
      </c>
      <c r="G92" s="40" t="str">
        <f t="shared" si="487"/>
        <v>002730</v>
      </c>
      <c r="H92" s="41">
        <f t="shared" ref="H92" si="587">IF(G92="","",(IF($C92=0,0,$C92)))</f>
        <v>2</v>
      </c>
      <c r="I92" s="41">
        <f t="shared" ref="I92" si="588">IF(H92="","",(IF($C92=0,0,$C92)))</f>
        <v>2</v>
      </c>
      <c r="J92" s="41">
        <f t="shared" ref="J92" si="589">IF(I92="","",(IF($C92=0,0,$C92)))</f>
        <v>2</v>
      </c>
      <c r="K92" s="41">
        <f t="shared" ref="K92" si="590">IF(J92="","",(IF($C92=0,0,$C92)))</f>
        <v>2</v>
      </c>
      <c r="L92" s="41">
        <f t="shared" ref="L92" si="591">IF(K92="","",(IF($C92=0,0,$C92)))</f>
        <v>2</v>
      </c>
      <c r="M92" s="41">
        <f t="shared" ref="M92" si="592">IF(L92="","",(IF($C92=0,0,$C92)))</f>
        <v>2</v>
      </c>
      <c r="N92" s="41">
        <f t="shared" ref="N92" si="593">IF(M92="","",(IF($C92=0,0,$C92)))</f>
        <v>2</v>
      </c>
      <c r="O92" s="41">
        <f t="shared" ref="O92" si="594">IF(N92="","",(IF($C92=0,0,$C92)))</f>
        <v>2</v>
      </c>
      <c r="P92" s="41">
        <f t="shared" ref="P92" si="595">IF(O92="","",(IF($C92=0,0,$C92)))</f>
        <v>2</v>
      </c>
      <c r="Q92" s="41">
        <f t="shared" ref="Q92" si="596">IF(P92="","",(IF($C92=0,0,$C92)))</f>
        <v>2</v>
      </c>
      <c r="R92" s="41">
        <f t="shared" ref="R92" si="597">IF(Q92="","",(IF($C92=0,0,$C92)))</f>
        <v>2</v>
      </c>
      <c r="S92" s="41">
        <f t="shared" ref="S92" si="598">IF(R92="","",(IF($C92=0,0,$C92)))</f>
        <v>2</v>
      </c>
    </row>
    <row r="93" spans="1:19" x14ac:dyDescent="0.25">
      <c r="A93" s="2" t="s">
        <v>38</v>
      </c>
      <c r="B93" s="6" t="s">
        <v>92</v>
      </c>
      <c r="C93" s="4">
        <v>45.088942500000002</v>
      </c>
      <c r="E93" s="10" t="str">
        <f t="shared" ref="E93" si="599">IF(B93="","",(IF($B93&lt;&gt;0,"Exempt - Avg Hourly Rate")))</f>
        <v>Exempt - Avg Hourly Rate</v>
      </c>
      <c r="F93" s="40">
        <f t="shared" ca="1" si="486"/>
        <v>2020</v>
      </c>
      <c r="G93" s="40" t="str">
        <f t="shared" si="487"/>
        <v>002730</v>
      </c>
      <c r="H93" s="42">
        <f t="shared" ref="H93" si="600">IF(G93="","",(IF(C93=0,0,C93)*$G$4*$H$4*$I$4*$J$4))</f>
        <v>50.748002017333427</v>
      </c>
      <c r="I93" s="42">
        <f t="shared" ref="I93" si="601">IF(H93="","",(+H93))</f>
        <v>50.748002017333427</v>
      </c>
      <c r="J93" s="42">
        <f t="shared" ref="J93" si="602">IF(I93="","",(+I93*$J$6))</f>
        <v>52.270442077853431</v>
      </c>
      <c r="K93" s="42">
        <f t="shared" ref="K93" si="603">IF(J93="","",+J93)</f>
        <v>52.270442077853431</v>
      </c>
      <c r="L93" s="42">
        <f t="shared" ref="L93" si="604">IF(K93="","",+K93)</f>
        <v>52.270442077853431</v>
      </c>
      <c r="M93" s="42">
        <f t="shared" ref="M93" si="605">IF(L93="","",+L93)</f>
        <v>52.270442077853431</v>
      </c>
      <c r="N93" s="42">
        <f t="shared" ref="N93" si="606">IF(M93="","",+M93)</f>
        <v>52.270442077853431</v>
      </c>
      <c r="O93" s="42">
        <f t="shared" ref="O93" si="607">IF(N93="","",+N93)</f>
        <v>52.270442077853431</v>
      </c>
      <c r="P93" s="42">
        <f t="shared" ref="P93" si="608">IF(O93="","",+O93)</f>
        <v>52.270442077853431</v>
      </c>
      <c r="Q93" s="42">
        <f t="shared" ref="Q93" si="609">IF(P93="","",+P93)</f>
        <v>52.270442077853431</v>
      </c>
      <c r="R93" s="42">
        <f t="shared" ref="R93" si="610">IF(Q93="","",+Q93)</f>
        <v>52.270442077853431</v>
      </c>
      <c r="S93" s="42">
        <f t="shared" ref="S93" si="611">IF(R93="","",+R93)</f>
        <v>52.270442077853431</v>
      </c>
    </row>
    <row r="94" spans="1:19" x14ac:dyDescent="0.25">
      <c r="A94" s="2" t="s">
        <v>38</v>
      </c>
      <c r="B94" s="9" t="s">
        <v>143</v>
      </c>
      <c r="C94" s="4">
        <v>240</v>
      </c>
      <c r="E94" s="10" t="str">
        <f t="shared" ref="E94" si="612">IF(B94="","",(IF($B94&lt;&gt;0,"Exempt - Vacation Hours")))</f>
        <v>Exempt - Vacation Hours</v>
      </c>
      <c r="F94" s="40">
        <f t="shared" ca="1" si="486"/>
        <v>2020</v>
      </c>
      <c r="G94" s="40" t="str">
        <f t="shared" si="487"/>
        <v>002730</v>
      </c>
      <c r="H94" s="43">
        <f>IF(G94="","",($C94*'VACSICK EST'!C$50))</f>
        <v>10.156447889792744</v>
      </c>
      <c r="I94" s="43">
        <f>IF(H94="","",($C94*'VACSICK EST'!D$50))</f>
        <v>10.823024033773192</v>
      </c>
      <c r="J94" s="43">
        <f>IF(I94="","",($C94*'VACSICK EST'!E$50))</f>
        <v>11.489600177753637</v>
      </c>
      <c r="K94" s="43">
        <f>IF(J94="","",($C94*'VACSICK EST'!F$50))</f>
        <v>16.704101912086013</v>
      </c>
      <c r="L94" s="43">
        <f>IF(K94="","",($C94*'VACSICK EST'!G$50))</f>
        <v>20.866302107121257</v>
      </c>
      <c r="M94" s="43">
        <f>IF(L94="","",($C94*'VACSICK EST'!H$50))</f>
        <v>23.572502499660541</v>
      </c>
      <c r="N94" s="43">
        <f>IF(M94="","",($C94*'VACSICK EST'!I$50))</f>
        <v>27.281233412746417</v>
      </c>
      <c r="O94" s="43">
        <f>IF(N94="","",($C94*'VACSICK EST'!J$50))</f>
        <v>18.468998037303574</v>
      </c>
      <c r="P94" s="43">
        <f>IF(O94="","",($C94*'VACSICK EST'!K$50))</f>
        <v>16.444581600029625</v>
      </c>
      <c r="Q94" s="43">
        <f>IF(P94="","",($C94*'VACSICK EST'!L$50))</f>
        <v>21.705299280344644</v>
      </c>
      <c r="R94" s="43">
        <f>IF(Q94="","",($C94*'VACSICK EST'!M$50))</f>
        <v>20.809815950920246</v>
      </c>
      <c r="S94" s="43">
        <f>IF(R94="","",($C94*'VACSICK EST'!N$50))</f>
        <v>41.678093098468111</v>
      </c>
    </row>
    <row r="95" spans="1:19" x14ac:dyDescent="0.25">
      <c r="A95" s="2" t="s">
        <v>38</v>
      </c>
      <c r="B95" s="9" t="s">
        <v>95</v>
      </c>
      <c r="C95" s="4">
        <v>80</v>
      </c>
      <c r="E95" s="10" t="str">
        <f t="shared" ref="E95" si="613">IF(B95="","",(IF($B95&lt;&gt;0,"Exempt - Sick Time Hours")))</f>
        <v>Exempt - Sick Time Hours</v>
      </c>
      <c r="F95" s="40">
        <f t="shared" ca="1" si="486"/>
        <v>2020</v>
      </c>
      <c r="G95" s="40" t="str">
        <f t="shared" si="487"/>
        <v>002730</v>
      </c>
      <c r="H95" s="43">
        <f>IF(G95="","",($C95*'VACSICK EST'!C$30))</f>
        <v>10.041259579744965</v>
      </c>
      <c r="I95" s="43">
        <f>IF(H95="","",($C95*'VACSICK EST'!D$30))</f>
        <v>8.6509257190792503</v>
      </c>
      <c r="J95" s="43">
        <f>IF(I95="","",($C95*'VACSICK EST'!E$30))</f>
        <v>7.973265615953097</v>
      </c>
      <c r="K95" s="43">
        <f>IF(J95="","",($C95*'VACSICK EST'!F$30))</f>
        <v>7.0625458756377002</v>
      </c>
      <c r="L95" s="43">
        <f>IF(K95="","",($C95*'VACSICK EST'!G$30))</f>
        <v>5.8563984262091795</v>
      </c>
      <c r="M95" s="43">
        <f>IF(L95="","",($C95*'VACSICK EST'!H$30))</f>
        <v>5.4358698476814844</v>
      </c>
      <c r="N95" s="43">
        <f>IF(M95="","",($C95*'VACSICK EST'!I$30))</f>
        <v>5.8290440086987054</v>
      </c>
      <c r="O95" s="43">
        <f>IF(N95="","",($C95*'VACSICK EST'!J$30))</f>
        <v>6.264891061032265</v>
      </c>
      <c r="P95" s="43">
        <f>IF(O95="","",($C95*'VACSICK EST'!K$30))</f>
        <v>5.7801707827466577</v>
      </c>
      <c r="Q95" s="43">
        <f>IF(P95="","",($C95*'VACSICK EST'!L$30))</f>
        <v>5.7119671017538742</v>
      </c>
      <c r="R95" s="43">
        <f>IF(Q95="","",($C95*'VACSICK EST'!M$30))</f>
        <v>5.3246285498055554</v>
      </c>
      <c r="S95" s="43">
        <f>IF(R95="","",($C95*'VACSICK EST'!N$30))</f>
        <v>6.0690334316572674</v>
      </c>
    </row>
    <row r="96" spans="1:19" x14ac:dyDescent="0.25">
      <c r="A96" s="2" t="s">
        <v>39</v>
      </c>
      <c r="B96" s="9" t="s">
        <v>93</v>
      </c>
      <c r="C96" s="4">
        <v>2</v>
      </c>
      <c r="E96" s="11" t="str">
        <f t="shared" ref="E96" si="614">IF(B96="","",(IF($B96&lt;&gt;0,"Exempt - Headcount")))</f>
        <v>Exempt - Headcount</v>
      </c>
      <c r="F96" s="40">
        <f t="shared" ca="1" si="486"/>
        <v>2020</v>
      </c>
      <c r="G96" s="40" t="str">
        <f t="shared" si="487"/>
        <v>002740</v>
      </c>
      <c r="H96" s="41">
        <f t="shared" ref="H96" si="615">IF(G96="","",(IF($C96=0,0,$C96)))</f>
        <v>2</v>
      </c>
      <c r="I96" s="41">
        <f t="shared" ref="I96" si="616">IF(H96="","",(IF($C96=0,0,$C96)))</f>
        <v>2</v>
      </c>
      <c r="J96" s="41">
        <f t="shared" ref="J96" si="617">IF(I96="","",(IF($C96=0,0,$C96)))</f>
        <v>2</v>
      </c>
      <c r="K96" s="41">
        <f t="shared" ref="K96" si="618">IF(J96="","",(IF($C96=0,0,$C96)))</f>
        <v>2</v>
      </c>
      <c r="L96" s="41">
        <f t="shared" ref="L96" si="619">IF(K96="","",(IF($C96=0,0,$C96)))</f>
        <v>2</v>
      </c>
      <c r="M96" s="41">
        <f t="shared" ref="M96" si="620">IF(L96="","",(IF($C96=0,0,$C96)))</f>
        <v>2</v>
      </c>
      <c r="N96" s="41">
        <f t="shared" ref="N96" si="621">IF(M96="","",(IF($C96=0,0,$C96)))</f>
        <v>2</v>
      </c>
      <c r="O96" s="41">
        <f t="shared" ref="O96" si="622">IF(N96="","",(IF($C96=0,0,$C96)))</f>
        <v>2</v>
      </c>
      <c r="P96" s="41">
        <f t="shared" ref="P96" si="623">IF(O96="","",(IF($C96=0,0,$C96)))</f>
        <v>2</v>
      </c>
      <c r="Q96" s="41">
        <f t="shared" ref="Q96" si="624">IF(P96="","",(IF($C96=0,0,$C96)))</f>
        <v>2</v>
      </c>
      <c r="R96" s="41">
        <f t="shared" ref="R96" si="625">IF(Q96="","",(IF($C96=0,0,$C96)))</f>
        <v>2</v>
      </c>
      <c r="S96" s="41">
        <f t="shared" ref="S96" si="626">IF(R96="","",(IF($C96=0,0,$C96)))</f>
        <v>2</v>
      </c>
    </row>
    <row r="97" spans="1:19" x14ac:dyDescent="0.25">
      <c r="A97" s="2" t="s">
        <v>39</v>
      </c>
      <c r="B97" s="6" t="s">
        <v>92</v>
      </c>
      <c r="C97" s="4">
        <v>45.389423000000001</v>
      </c>
      <c r="E97" s="10" t="str">
        <f t="shared" ref="E97" si="627">IF(B97="","",(IF($B97&lt;&gt;0,"Exempt - Avg Hourly Rate")))</f>
        <v>Exempt - Avg Hourly Rate</v>
      </c>
      <c r="F97" s="40">
        <f t="shared" ca="1" si="486"/>
        <v>2020</v>
      </c>
      <c r="G97" s="40" t="str">
        <f t="shared" si="487"/>
        <v>002740</v>
      </c>
      <c r="H97" s="42">
        <f t="shared" ref="H97" si="628">IF(G97="","",(IF(C97=0,0,C97)*$G$4*$H$4*$I$4*$J$4))</f>
        <v>51.086195467316635</v>
      </c>
      <c r="I97" s="42">
        <f t="shared" ref="I97" si="629">IF(H97="","",(+H97))</f>
        <v>51.086195467316635</v>
      </c>
      <c r="J97" s="42">
        <f t="shared" ref="J97" si="630">IF(I97="","",(+I97*$J$6))</f>
        <v>52.618781331336137</v>
      </c>
      <c r="K97" s="42">
        <f t="shared" ref="K97" si="631">IF(J97="","",+J97)</f>
        <v>52.618781331336137</v>
      </c>
      <c r="L97" s="42">
        <f t="shared" ref="L97" si="632">IF(K97="","",+K97)</f>
        <v>52.618781331336137</v>
      </c>
      <c r="M97" s="42">
        <f t="shared" ref="M97" si="633">IF(L97="","",+L97)</f>
        <v>52.618781331336137</v>
      </c>
      <c r="N97" s="42">
        <f t="shared" ref="N97" si="634">IF(M97="","",+M97)</f>
        <v>52.618781331336137</v>
      </c>
      <c r="O97" s="42">
        <f t="shared" ref="O97" si="635">IF(N97="","",+N97)</f>
        <v>52.618781331336137</v>
      </c>
      <c r="P97" s="42">
        <f t="shared" ref="P97" si="636">IF(O97="","",+O97)</f>
        <v>52.618781331336137</v>
      </c>
      <c r="Q97" s="42">
        <f t="shared" ref="Q97" si="637">IF(P97="","",+P97)</f>
        <v>52.618781331336137</v>
      </c>
      <c r="R97" s="42">
        <f t="shared" ref="R97" si="638">IF(Q97="","",+Q97)</f>
        <v>52.618781331336137</v>
      </c>
      <c r="S97" s="42">
        <f t="shared" ref="S97" si="639">IF(R97="","",+R97)</f>
        <v>52.618781331336137</v>
      </c>
    </row>
    <row r="98" spans="1:19" x14ac:dyDescent="0.25">
      <c r="A98" s="2" t="s">
        <v>39</v>
      </c>
      <c r="B98" s="9" t="s">
        <v>143</v>
      </c>
      <c r="C98" s="4">
        <v>320</v>
      </c>
      <c r="E98" s="10" t="str">
        <f t="shared" ref="E98" si="640">IF(B98="","",(IF($B98&lt;&gt;0,"Exempt - Vacation Hours")))</f>
        <v>Exempt - Vacation Hours</v>
      </c>
      <c r="F98" s="40">
        <f t="shared" ca="1" si="486"/>
        <v>2020</v>
      </c>
      <c r="G98" s="40" t="str">
        <f t="shared" si="487"/>
        <v>002740</v>
      </c>
      <c r="H98" s="43">
        <f>IF(G98="","",($C98*'VACSICK EST'!C$50))</f>
        <v>13.54193051972366</v>
      </c>
      <c r="I98" s="43">
        <f>IF(H98="","",($C98*'VACSICK EST'!D$50))</f>
        <v>14.430698711697589</v>
      </c>
      <c r="J98" s="43">
        <f>IF(I98="","",($C98*'VACSICK EST'!E$50))</f>
        <v>15.319466903671517</v>
      </c>
      <c r="K98" s="43">
        <f>IF(J98="","",($C98*'VACSICK EST'!F$50))</f>
        <v>22.272135882781349</v>
      </c>
      <c r="L98" s="43">
        <f>IF(K98="","",($C98*'VACSICK EST'!G$50))</f>
        <v>27.821736142828343</v>
      </c>
      <c r="M98" s="43">
        <f>IF(L98="","",($C98*'VACSICK EST'!H$50))</f>
        <v>31.43000333288072</v>
      </c>
      <c r="N98" s="43">
        <f>IF(M98="","",($C98*'VACSICK EST'!I$50))</f>
        <v>36.374977883661892</v>
      </c>
      <c r="O98" s="43">
        <f>IF(N98="","",($C98*'VACSICK EST'!J$50))</f>
        <v>24.625330716404768</v>
      </c>
      <c r="P98" s="43">
        <f>IF(O98="","",($C98*'VACSICK EST'!K$50))</f>
        <v>21.926108800039501</v>
      </c>
      <c r="Q98" s="43">
        <f>IF(P98="","",($C98*'VACSICK EST'!L$50))</f>
        <v>28.940399040459525</v>
      </c>
      <c r="R98" s="43">
        <f>IF(Q98="","",($C98*'VACSICK EST'!M$50))</f>
        <v>27.746421267893663</v>
      </c>
      <c r="S98" s="43">
        <f>IF(R98="","",($C98*'VACSICK EST'!N$50))</f>
        <v>55.570790797957478</v>
      </c>
    </row>
    <row r="99" spans="1:19" x14ac:dyDescent="0.25">
      <c r="A99" s="2" t="s">
        <v>39</v>
      </c>
      <c r="B99" s="9" t="s">
        <v>95</v>
      </c>
      <c r="C99" s="4">
        <v>80</v>
      </c>
      <c r="E99" s="10" t="str">
        <f t="shared" ref="E99" si="641">IF(B99="","",(IF($B99&lt;&gt;0,"Exempt - Sick Time Hours")))</f>
        <v>Exempt - Sick Time Hours</v>
      </c>
      <c r="F99" s="40">
        <f t="shared" ca="1" si="486"/>
        <v>2020</v>
      </c>
      <c r="G99" s="40" t="str">
        <f t="shared" si="487"/>
        <v>002740</v>
      </c>
      <c r="H99" s="43">
        <f>IF(G99="","",($C99*'VACSICK EST'!C$30))</f>
        <v>10.041259579744965</v>
      </c>
      <c r="I99" s="43">
        <f>IF(H99="","",($C99*'VACSICK EST'!D$30))</f>
        <v>8.6509257190792503</v>
      </c>
      <c r="J99" s="43">
        <f>IF(I99="","",($C99*'VACSICK EST'!E$30))</f>
        <v>7.973265615953097</v>
      </c>
      <c r="K99" s="43">
        <f>IF(J99="","",($C99*'VACSICK EST'!F$30))</f>
        <v>7.0625458756377002</v>
      </c>
      <c r="L99" s="43">
        <f>IF(K99="","",($C99*'VACSICK EST'!G$30))</f>
        <v>5.8563984262091795</v>
      </c>
      <c r="M99" s="43">
        <f>IF(L99="","",($C99*'VACSICK EST'!H$30))</f>
        <v>5.4358698476814844</v>
      </c>
      <c r="N99" s="43">
        <f>IF(M99="","",($C99*'VACSICK EST'!I$30))</f>
        <v>5.8290440086987054</v>
      </c>
      <c r="O99" s="43">
        <f>IF(N99="","",($C99*'VACSICK EST'!J$30))</f>
        <v>6.264891061032265</v>
      </c>
      <c r="P99" s="43">
        <f>IF(O99="","",($C99*'VACSICK EST'!K$30))</f>
        <v>5.7801707827466577</v>
      </c>
      <c r="Q99" s="43">
        <f>IF(P99="","",($C99*'VACSICK EST'!L$30))</f>
        <v>5.7119671017538742</v>
      </c>
      <c r="R99" s="43">
        <f>IF(Q99="","",($C99*'VACSICK EST'!M$30))</f>
        <v>5.3246285498055554</v>
      </c>
      <c r="S99" s="43">
        <f>IF(R99="","",($C99*'VACSICK EST'!N$30))</f>
        <v>6.0690334316572674</v>
      </c>
    </row>
    <row r="100" spans="1:19" x14ac:dyDescent="0.25">
      <c r="A100" s="2" t="s">
        <v>40</v>
      </c>
      <c r="B100" s="9" t="s">
        <v>93</v>
      </c>
      <c r="C100" s="4">
        <v>2</v>
      </c>
      <c r="E100" s="11" t="str">
        <f t="shared" ref="E100" si="642">IF(B100="","",(IF($B100&lt;&gt;0,"Exempt - Headcount")))</f>
        <v>Exempt - Headcount</v>
      </c>
      <c r="F100" s="40">
        <f t="shared" ca="1" si="486"/>
        <v>2020</v>
      </c>
      <c r="G100" s="40" t="str">
        <f t="shared" si="487"/>
        <v>002750</v>
      </c>
      <c r="H100" s="41">
        <f t="shared" ref="H100" si="643">IF(G100="","",(IF($C100=0,0,$C100)))</f>
        <v>2</v>
      </c>
      <c r="I100" s="41">
        <f t="shared" ref="I100" si="644">IF(H100="","",(IF($C100=0,0,$C100)))</f>
        <v>2</v>
      </c>
      <c r="J100" s="41">
        <f t="shared" ref="J100" si="645">IF(I100="","",(IF($C100=0,0,$C100)))</f>
        <v>2</v>
      </c>
      <c r="K100" s="41">
        <f t="shared" ref="K100" si="646">IF(J100="","",(IF($C100=0,0,$C100)))</f>
        <v>2</v>
      </c>
      <c r="L100" s="41">
        <f t="shared" ref="L100" si="647">IF(K100="","",(IF($C100=0,0,$C100)))</f>
        <v>2</v>
      </c>
      <c r="M100" s="41">
        <f t="shared" ref="M100" si="648">IF(L100="","",(IF($C100=0,0,$C100)))</f>
        <v>2</v>
      </c>
      <c r="N100" s="41">
        <f t="shared" ref="N100" si="649">IF(M100="","",(IF($C100=0,0,$C100)))</f>
        <v>2</v>
      </c>
      <c r="O100" s="41">
        <f t="shared" ref="O100" si="650">IF(N100="","",(IF($C100=0,0,$C100)))</f>
        <v>2</v>
      </c>
      <c r="P100" s="41">
        <f t="shared" ref="P100" si="651">IF(O100="","",(IF($C100=0,0,$C100)))</f>
        <v>2</v>
      </c>
      <c r="Q100" s="41">
        <f t="shared" ref="Q100" si="652">IF(P100="","",(IF($C100=0,0,$C100)))</f>
        <v>2</v>
      </c>
      <c r="R100" s="41">
        <f t="shared" ref="R100" si="653">IF(Q100="","",(IF($C100=0,0,$C100)))</f>
        <v>2</v>
      </c>
      <c r="S100" s="41">
        <f t="shared" ref="S100" si="654">IF(R100="","",(IF($C100=0,0,$C100)))</f>
        <v>2</v>
      </c>
    </row>
    <row r="101" spans="1:19" x14ac:dyDescent="0.25">
      <c r="A101" s="2" t="s">
        <v>40</v>
      </c>
      <c r="B101" s="6" t="s">
        <v>92</v>
      </c>
      <c r="C101" s="4">
        <v>47.362980500000006</v>
      </c>
      <c r="E101" s="10" t="str">
        <f t="shared" ref="E101" si="655">IF(B101="","",(IF($B101&lt;&gt;0,"Exempt - Avg Hourly Rate")))</f>
        <v>Exempt - Avg Hourly Rate</v>
      </c>
      <c r="F101" s="40">
        <f t="shared" ca="1" si="486"/>
        <v>2020</v>
      </c>
      <c r="G101" s="40" t="str">
        <f t="shared" si="487"/>
        <v>002750</v>
      </c>
      <c r="H101" s="42">
        <f t="shared" ref="H101" si="656">IF(G101="","",(IF(C101=0,0,C101)*$G$4*$H$4*$I$4*$J$4))</f>
        <v>53.307451820608222</v>
      </c>
      <c r="I101" s="42">
        <f t="shared" ref="I101" si="657">IF(H101="","",(+H101))</f>
        <v>53.307451820608222</v>
      </c>
      <c r="J101" s="42">
        <f t="shared" ref="J101" si="658">IF(I101="","",(+I101*$J$6))</f>
        <v>54.90667537522647</v>
      </c>
      <c r="K101" s="42">
        <f t="shared" ref="K101" si="659">IF(J101="","",+J101)</f>
        <v>54.90667537522647</v>
      </c>
      <c r="L101" s="42">
        <f t="shared" ref="L101" si="660">IF(K101="","",+K101)</f>
        <v>54.90667537522647</v>
      </c>
      <c r="M101" s="42">
        <f t="shared" ref="M101" si="661">IF(L101="","",+L101)</f>
        <v>54.90667537522647</v>
      </c>
      <c r="N101" s="42">
        <f t="shared" ref="N101" si="662">IF(M101="","",+M101)</f>
        <v>54.90667537522647</v>
      </c>
      <c r="O101" s="42">
        <f t="shared" ref="O101" si="663">IF(N101="","",+N101)</f>
        <v>54.90667537522647</v>
      </c>
      <c r="P101" s="42">
        <f t="shared" ref="P101" si="664">IF(O101="","",+O101)</f>
        <v>54.90667537522647</v>
      </c>
      <c r="Q101" s="42">
        <f t="shared" ref="Q101" si="665">IF(P101="","",+P101)</f>
        <v>54.90667537522647</v>
      </c>
      <c r="R101" s="42">
        <f t="shared" ref="R101" si="666">IF(Q101="","",+Q101)</f>
        <v>54.90667537522647</v>
      </c>
      <c r="S101" s="42">
        <f t="shared" ref="S101" si="667">IF(R101="","",+R101)</f>
        <v>54.90667537522647</v>
      </c>
    </row>
    <row r="102" spans="1:19" x14ac:dyDescent="0.25">
      <c r="A102" s="2" t="s">
        <v>40</v>
      </c>
      <c r="B102" s="9" t="s">
        <v>143</v>
      </c>
      <c r="C102" s="4">
        <v>400</v>
      </c>
      <c r="E102" s="10" t="str">
        <f t="shared" ref="E102" si="668">IF(B102="","",(IF($B102&lt;&gt;0,"Exempt - Vacation Hours")))</f>
        <v>Exempt - Vacation Hours</v>
      </c>
      <c r="F102" s="40">
        <f t="shared" ca="1" si="486"/>
        <v>2020</v>
      </c>
      <c r="G102" s="40" t="str">
        <f t="shared" si="487"/>
        <v>002750</v>
      </c>
      <c r="H102" s="43">
        <f>IF(G102="","",($C102*'VACSICK EST'!C$50))</f>
        <v>16.927413149654573</v>
      </c>
      <c r="I102" s="43">
        <f>IF(H102="","",($C102*'VACSICK EST'!D$50))</f>
        <v>18.038373389621988</v>
      </c>
      <c r="J102" s="43">
        <f>IF(I102="","",($C102*'VACSICK EST'!E$50))</f>
        <v>19.149333629589396</v>
      </c>
      <c r="K102" s="43">
        <f>IF(J102="","",($C102*'VACSICK EST'!F$50))</f>
        <v>27.840169853476688</v>
      </c>
      <c r="L102" s="43">
        <f>IF(K102="","",($C102*'VACSICK EST'!G$50))</f>
        <v>34.777170178535428</v>
      </c>
      <c r="M102" s="43">
        <f>IF(L102="","",($C102*'VACSICK EST'!H$50))</f>
        <v>39.287504166100902</v>
      </c>
      <c r="N102" s="43">
        <f>IF(M102="","",($C102*'VACSICK EST'!I$50))</f>
        <v>45.468722354577359</v>
      </c>
      <c r="O102" s="43">
        <f>IF(N102="","",($C102*'VACSICK EST'!J$50))</f>
        <v>30.781663395505959</v>
      </c>
      <c r="P102" s="43">
        <f>IF(O102="","",($C102*'VACSICK EST'!K$50))</f>
        <v>27.407636000049372</v>
      </c>
      <c r="Q102" s="43">
        <f>IF(P102="","",($C102*'VACSICK EST'!L$50))</f>
        <v>36.17549880057441</v>
      </c>
      <c r="R102" s="43">
        <f>IF(Q102="","",($C102*'VACSICK EST'!M$50))</f>
        <v>34.683026584867079</v>
      </c>
      <c r="S102" s="43">
        <f>IF(R102="","",($C102*'VACSICK EST'!N$50))</f>
        <v>69.463488497446846</v>
      </c>
    </row>
    <row r="103" spans="1:19" x14ac:dyDescent="0.25">
      <c r="A103" s="2" t="s">
        <v>40</v>
      </c>
      <c r="B103" s="9" t="s">
        <v>95</v>
      </c>
      <c r="C103" s="4">
        <v>80</v>
      </c>
      <c r="E103" s="10" t="str">
        <f t="shared" ref="E103" si="669">IF(B103="","",(IF($B103&lt;&gt;0,"Exempt - Sick Time Hours")))</f>
        <v>Exempt - Sick Time Hours</v>
      </c>
      <c r="F103" s="40">
        <f t="shared" ca="1" si="486"/>
        <v>2020</v>
      </c>
      <c r="G103" s="40" t="str">
        <f t="shared" si="487"/>
        <v>002750</v>
      </c>
      <c r="H103" s="43">
        <f>IF(G103="","",($C103*'VACSICK EST'!C$30))</f>
        <v>10.041259579744965</v>
      </c>
      <c r="I103" s="43">
        <f>IF(H103="","",($C103*'VACSICK EST'!D$30))</f>
        <v>8.6509257190792503</v>
      </c>
      <c r="J103" s="43">
        <f>IF(I103="","",($C103*'VACSICK EST'!E$30))</f>
        <v>7.973265615953097</v>
      </c>
      <c r="K103" s="43">
        <f>IF(J103="","",($C103*'VACSICK EST'!F$30))</f>
        <v>7.0625458756377002</v>
      </c>
      <c r="L103" s="43">
        <f>IF(K103="","",($C103*'VACSICK EST'!G$30))</f>
        <v>5.8563984262091795</v>
      </c>
      <c r="M103" s="43">
        <f>IF(L103="","",($C103*'VACSICK EST'!H$30))</f>
        <v>5.4358698476814844</v>
      </c>
      <c r="N103" s="43">
        <f>IF(M103="","",($C103*'VACSICK EST'!I$30))</f>
        <v>5.8290440086987054</v>
      </c>
      <c r="O103" s="43">
        <f>IF(N103="","",($C103*'VACSICK EST'!J$30))</f>
        <v>6.264891061032265</v>
      </c>
      <c r="P103" s="43">
        <f>IF(O103="","",($C103*'VACSICK EST'!K$30))</f>
        <v>5.7801707827466577</v>
      </c>
      <c r="Q103" s="43">
        <f>IF(P103="","",($C103*'VACSICK EST'!L$30))</f>
        <v>5.7119671017538742</v>
      </c>
      <c r="R103" s="43">
        <f>IF(Q103="","",($C103*'VACSICK EST'!M$30))</f>
        <v>5.3246285498055554</v>
      </c>
      <c r="S103" s="43">
        <f>IF(R103="","",($C103*'VACSICK EST'!N$30))</f>
        <v>6.0690334316572674</v>
      </c>
    </row>
    <row r="104" spans="1:19" x14ac:dyDescent="0.25">
      <c r="A104" s="2" t="s">
        <v>41</v>
      </c>
      <c r="B104" s="9" t="s">
        <v>93</v>
      </c>
      <c r="C104" s="4">
        <v>2</v>
      </c>
      <c r="E104" s="11" t="str">
        <f t="shared" ref="E104" si="670">IF(B104="","",(IF($B104&lt;&gt;0,"Exempt - Headcount")))</f>
        <v>Exempt - Headcount</v>
      </c>
      <c r="F104" s="40">
        <f t="shared" ca="1" si="486"/>
        <v>2020</v>
      </c>
      <c r="G104" s="40" t="str">
        <f t="shared" si="487"/>
        <v>002760</v>
      </c>
      <c r="H104" s="41">
        <f t="shared" ref="H104" si="671">IF(G104="","",(IF($C104=0,0,$C104)))</f>
        <v>2</v>
      </c>
      <c r="I104" s="41">
        <f t="shared" ref="I104" si="672">IF(H104="","",(IF($C104=0,0,$C104)))</f>
        <v>2</v>
      </c>
      <c r="J104" s="41">
        <f t="shared" ref="J104" si="673">IF(I104="","",(IF($C104=0,0,$C104)))</f>
        <v>2</v>
      </c>
      <c r="K104" s="41">
        <f t="shared" ref="K104" si="674">IF(J104="","",(IF($C104=0,0,$C104)))</f>
        <v>2</v>
      </c>
      <c r="L104" s="41">
        <f t="shared" ref="L104" si="675">IF(K104="","",(IF($C104=0,0,$C104)))</f>
        <v>2</v>
      </c>
      <c r="M104" s="41">
        <f t="shared" ref="M104" si="676">IF(L104="","",(IF($C104=0,0,$C104)))</f>
        <v>2</v>
      </c>
      <c r="N104" s="41">
        <f t="shared" ref="N104" si="677">IF(M104="","",(IF($C104=0,0,$C104)))</f>
        <v>2</v>
      </c>
      <c r="O104" s="41">
        <f t="shared" ref="O104" si="678">IF(N104="","",(IF($C104=0,0,$C104)))</f>
        <v>2</v>
      </c>
      <c r="P104" s="41">
        <f t="shared" ref="P104" si="679">IF(O104="","",(IF($C104=0,0,$C104)))</f>
        <v>2</v>
      </c>
      <c r="Q104" s="41">
        <f t="shared" ref="Q104" si="680">IF(P104="","",(IF($C104=0,0,$C104)))</f>
        <v>2</v>
      </c>
      <c r="R104" s="41">
        <f t="shared" ref="R104" si="681">IF(Q104="","",(IF($C104=0,0,$C104)))</f>
        <v>2</v>
      </c>
      <c r="S104" s="41">
        <f t="shared" ref="S104" si="682">IF(R104="","",(IF($C104=0,0,$C104)))</f>
        <v>2</v>
      </c>
    </row>
    <row r="105" spans="1:19" x14ac:dyDescent="0.25">
      <c r="A105" s="2" t="s">
        <v>41</v>
      </c>
      <c r="B105" s="6" t="s">
        <v>92</v>
      </c>
      <c r="C105" s="4">
        <v>48.985577000000006</v>
      </c>
      <c r="E105" s="10" t="str">
        <f t="shared" ref="E105" si="683">IF(B105="","",(IF($B105&lt;&gt;0,"Exempt - Avg Hourly Rate")))</f>
        <v>Exempt - Avg Hourly Rate</v>
      </c>
      <c r="F105" s="40">
        <f t="shared" ca="1" si="486"/>
        <v>2020</v>
      </c>
      <c r="G105" s="40" t="str">
        <f t="shared" si="487"/>
        <v>002760</v>
      </c>
      <c r="H105" s="42">
        <f t="shared" ref="H105" si="684">IF(G105="","",(IF(C105=0,0,C105)*$G$4*$H$4*$I$4*$J$4))</f>
        <v>55.133698476433381</v>
      </c>
      <c r="I105" s="42">
        <f t="shared" ref="I105" si="685">IF(H105="","",(+H105))</f>
        <v>55.133698476433381</v>
      </c>
      <c r="J105" s="42">
        <f t="shared" ref="J105" si="686">IF(I105="","",(+I105*$J$6))</f>
        <v>56.78770943072638</v>
      </c>
      <c r="K105" s="42">
        <f t="shared" ref="K105" si="687">IF(J105="","",+J105)</f>
        <v>56.78770943072638</v>
      </c>
      <c r="L105" s="42">
        <f t="shared" ref="L105" si="688">IF(K105="","",+K105)</f>
        <v>56.78770943072638</v>
      </c>
      <c r="M105" s="42">
        <f t="shared" ref="M105" si="689">IF(L105="","",+L105)</f>
        <v>56.78770943072638</v>
      </c>
      <c r="N105" s="42">
        <f t="shared" ref="N105" si="690">IF(M105="","",+M105)</f>
        <v>56.78770943072638</v>
      </c>
      <c r="O105" s="42">
        <f t="shared" ref="O105" si="691">IF(N105="","",+N105)</f>
        <v>56.78770943072638</v>
      </c>
      <c r="P105" s="42">
        <f t="shared" ref="P105" si="692">IF(O105="","",+O105)</f>
        <v>56.78770943072638</v>
      </c>
      <c r="Q105" s="42">
        <f t="shared" ref="Q105" si="693">IF(P105="","",+P105)</f>
        <v>56.78770943072638</v>
      </c>
      <c r="R105" s="42">
        <f t="shared" ref="R105" si="694">IF(Q105="","",+Q105)</f>
        <v>56.78770943072638</v>
      </c>
      <c r="S105" s="42">
        <f t="shared" ref="S105" si="695">IF(R105="","",+R105)</f>
        <v>56.78770943072638</v>
      </c>
    </row>
    <row r="106" spans="1:19" x14ac:dyDescent="0.25">
      <c r="A106" s="2" t="s">
        <v>41</v>
      </c>
      <c r="B106" s="9" t="s">
        <v>143</v>
      </c>
      <c r="C106" s="4">
        <v>400</v>
      </c>
      <c r="E106" s="10" t="str">
        <f t="shared" ref="E106" si="696">IF(B106="","",(IF($B106&lt;&gt;0,"Exempt - Vacation Hours")))</f>
        <v>Exempt - Vacation Hours</v>
      </c>
      <c r="F106" s="40">
        <f t="shared" ca="1" si="486"/>
        <v>2020</v>
      </c>
      <c r="G106" s="40" t="str">
        <f t="shared" si="487"/>
        <v>002760</v>
      </c>
      <c r="H106" s="43">
        <f>IF(G106="","",($C106*'VACSICK EST'!C$50))</f>
        <v>16.927413149654573</v>
      </c>
      <c r="I106" s="43">
        <f>IF(H106="","",($C106*'VACSICK EST'!D$50))</f>
        <v>18.038373389621988</v>
      </c>
      <c r="J106" s="43">
        <f>IF(I106="","",($C106*'VACSICK EST'!E$50))</f>
        <v>19.149333629589396</v>
      </c>
      <c r="K106" s="43">
        <f>IF(J106="","",($C106*'VACSICK EST'!F$50))</f>
        <v>27.840169853476688</v>
      </c>
      <c r="L106" s="43">
        <f>IF(K106="","",($C106*'VACSICK EST'!G$50))</f>
        <v>34.777170178535428</v>
      </c>
      <c r="M106" s="43">
        <f>IF(L106="","",($C106*'VACSICK EST'!H$50))</f>
        <v>39.287504166100902</v>
      </c>
      <c r="N106" s="43">
        <f>IF(M106="","",($C106*'VACSICK EST'!I$50))</f>
        <v>45.468722354577359</v>
      </c>
      <c r="O106" s="43">
        <f>IF(N106="","",($C106*'VACSICK EST'!J$50))</f>
        <v>30.781663395505959</v>
      </c>
      <c r="P106" s="43">
        <f>IF(O106="","",($C106*'VACSICK EST'!K$50))</f>
        <v>27.407636000049372</v>
      </c>
      <c r="Q106" s="43">
        <f>IF(P106="","",($C106*'VACSICK EST'!L$50))</f>
        <v>36.17549880057441</v>
      </c>
      <c r="R106" s="43">
        <f>IF(Q106="","",($C106*'VACSICK EST'!M$50))</f>
        <v>34.683026584867079</v>
      </c>
      <c r="S106" s="43">
        <f>IF(R106="","",($C106*'VACSICK EST'!N$50))</f>
        <v>69.463488497446846</v>
      </c>
    </row>
    <row r="107" spans="1:19" x14ac:dyDescent="0.25">
      <c r="A107" s="2" t="s">
        <v>41</v>
      </c>
      <c r="B107" s="9" t="s">
        <v>95</v>
      </c>
      <c r="C107" s="4">
        <v>80</v>
      </c>
      <c r="E107" s="10" t="str">
        <f t="shared" ref="E107" si="697">IF(B107="","",(IF($B107&lt;&gt;0,"Exempt - Sick Time Hours")))</f>
        <v>Exempt - Sick Time Hours</v>
      </c>
      <c r="F107" s="40">
        <f t="shared" ca="1" si="486"/>
        <v>2020</v>
      </c>
      <c r="G107" s="40" t="str">
        <f t="shared" si="487"/>
        <v>002760</v>
      </c>
      <c r="H107" s="43">
        <f>IF(G107="","",($C107*'VACSICK EST'!C$30))</f>
        <v>10.041259579744965</v>
      </c>
      <c r="I107" s="43">
        <f>IF(H107="","",($C107*'VACSICK EST'!D$30))</f>
        <v>8.6509257190792503</v>
      </c>
      <c r="J107" s="43">
        <f>IF(I107="","",($C107*'VACSICK EST'!E$30))</f>
        <v>7.973265615953097</v>
      </c>
      <c r="K107" s="43">
        <f>IF(J107="","",($C107*'VACSICK EST'!F$30))</f>
        <v>7.0625458756377002</v>
      </c>
      <c r="L107" s="43">
        <f>IF(K107="","",($C107*'VACSICK EST'!G$30))</f>
        <v>5.8563984262091795</v>
      </c>
      <c r="M107" s="43">
        <f>IF(L107="","",($C107*'VACSICK EST'!H$30))</f>
        <v>5.4358698476814844</v>
      </c>
      <c r="N107" s="43">
        <f>IF(M107="","",($C107*'VACSICK EST'!I$30))</f>
        <v>5.8290440086987054</v>
      </c>
      <c r="O107" s="43">
        <f>IF(N107="","",($C107*'VACSICK EST'!J$30))</f>
        <v>6.264891061032265</v>
      </c>
      <c r="P107" s="43">
        <f>IF(O107="","",($C107*'VACSICK EST'!K$30))</f>
        <v>5.7801707827466577</v>
      </c>
      <c r="Q107" s="43">
        <f>IF(P107="","",($C107*'VACSICK EST'!L$30))</f>
        <v>5.7119671017538742</v>
      </c>
      <c r="R107" s="43">
        <f>IF(Q107="","",($C107*'VACSICK EST'!M$30))</f>
        <v>5.3246285498055554</v>
      </c>
      <c r="S107" s="43">
        <f>IF(R107="","",($C107*'VACSICK EST'!N$30))</f>
        <v>6.0690334316572674</v>
      </c>
    </row>
    <row r="108" spans="1:19" x14ac:dyDescent="0.25">
      <c r="A108" s="2" t="s">
        <v>42</v>
      </c>
      <c r="B108" s="9" t="s">
        <v>93</v>
      </c>
      <c r="C108" s="4">
        <v>13</v>
      </c>
      <c r="E108" s="11" t="str">
        <f t="shared" ref="E108" si="698">IF(B108="","",(IF($B108&lt;&gt;0,"Exempt - Headcount")))</f>
        <v>Exempt - Headcount</v>
      </c>
      <c r="F108" s="40">
        <f t="shared" ca="1" si="486"/>
        <v>2020</v>
      </c>
      <c r="G108" s="40" t="str">
        <f t="shared" si="487"/>
        <v>002770</v>
      </c>
      <c r="H108" s="41">
        <f t="shared" ref="H108" si="699">IF(G108="","",(IF($C108=0,0,$C108)))</f>
        <v>13</v>
      </c>
      <c r="I108" s="41">
        <f t="shared" ref="I108" si="700">IF(H108="","",(IF($C108=0,0,$C108)))</f>
        <v>13</v>
      </c>
      <c r="J108" s="41">
        <f t="shared" ref="J108" si="701">IF(I108="","",(IF($C108=0,0,$C108)))</f>
        <v>13</v>
      </c>
      <c r="K108" s="41">
        <f t="shared" ref="K108" si="702">IF(J108="","",(IF($C108=0,0,$C108)))</f>
        <v>13</v>
      </c>
      <c r="L108" s="41">
        <f t="shared" ref="L108" si="703">IF(K108="","",(IF($C108=0,0,$C108)))</f>
        <v>13</v>
      </c>
      <c r="M108" s="41">
        <f t="shared" ref="M108" si="704">IF(L108="","",(IF($C108=0,0,$C108)))</f>
        <v>13</v>
      </c>
      <c r="N108" s="41">
        <f t="shared" ref="N108" si="705">IF(M108="","",(IF($C108=0,0,$C108)))</f>
        <v>13</v>
      </c>
      <c r="O108" s="41">
        <f t="shared" ref="O108" si="706">IF(N108="","",(IF($C108=0,0,$C108)))</f>
        <v>13</v>
      </c>
      <c r="P108" s="41">
        <f t="shared" ref="P108" si="707">IF(O108="","",(IF($C108=0,0,$C108)))</f>
        <v>13</v>
      </c>
      <c r="Q108" s="41">
        <f t="shared" ref="Q108" si="708">IF(P108="","",(IF($C108=0,0,$C108)))</f>
        <v>13</v>
      </c>
      <c r="R108" s="41">
        <f t="shared" ref="R108" si="709">IF(Q108="","",(IF($C108=0,0,$C108)))</f>
        <v>13</v>
      </c>
      <c r="S108" s="41">
        <f t="shared" ref="S108" si="710">IF(R108="","",(IF($C108=0,0,$C108)))</f>
        <v>13</v>
      </c>
    </row>
    <row r="109" spans="1:19" x14ac:dyDescent="0.25">
      <c r="A109" s="2" t="s">
        <v>42</v>
      </c>
      <c r="B109" s="6" t="s">
        <v>92</v>
      </c>
      <c r="C109" s="4">
        <v>48.042899384615389</v>
      </c>
      <c r="E109" s="10" t="str">
        <f t="shared" ref="E109" si="711">IF(B109="","",(IF($B109&lt;&gt;0,"Exempt - Avg Hourly Rate")))</f>
        <v>Exempt - Avg Hourly Rate</v>
      </c>
      <c r="F109" s="40">
        <f t="shared" ca="1" si="486"/>
        <v>2020</v>
      </c>
      <c r="G109" s="40" t="str">
        <f t="shared" si="487"/>
        <v>002770</v>
      </c>
      <c r="H109" s="42">
        <f t="shared" ref="H109" si="712">IF(G109="","",(IF(C109=0,0,C109)*$G$4*$H$4*$I$4*$J$4))</f>
        <v>54.0727065153282</v>
      </c>
      <c r="I109" s="42">
        <f t="shared" ref="I109" si="713">IF(H109="","",(+H109))</f>
        <v>54.0727065153282</v>
      </c>
      <c r="J109" s="42">
        <f t="shared" ref="J109" si="714">IF(I109="","",(+I109*$J$6))</f>
        <v>55.694887710788045</v>
      </c>
      <c r="K109" s="42">
        <f t="shared" ref="K109" si="715">IF(J109="","",+J109)</f>
        <v>55.694887710788045</v>
      </c>
      <c r="L109" s="42">
        <f t="shared" ref="L109" si="716">IF(K109="","",+K109)</f>
        <v>55.694887710788045</v>
      </c>
      <c r="M109" s="42">
        <f t="shared" ref="M109" si="717">IF(L109="","",+L109)</f>
        <v>55.694887710788045</v>
      </c>
      <c r="N109" s="42">
        <f t="shared" ref="N109" si="718">IF(M109="","",+M109)</f>
        <v>55.694887710788045</v>
      </c>
      <c r="O109" s="42">
        <f t="shared" ref="O109" si="719">IF(N109="","",+N109)</f>
        <v>55.694887710788045</v>
      </c>
      <c r="P109" s="42">
        <f t="shared" ref="P109" si="720">IF(O109="","",+O109)</f>
        <v>55.694887710788045</v>
      </c>
      <c r="Q109" s="42">
        <f t="shared" ref="Q109" si="721">IF(P109="","",+P109)</f>
        <v>55.694887710788045</v>
      </c>
      <c r="R109" s="42">
        <f t="shared" ref="R109" si="722">IF(Q109="","",+Q109)</f>
        <v>55.694887710788045</v>
      </c>
      <c r="S109" s="42">
        <f t="shared" ref="S109" si="723">IF(R109="","",+R109)</f>
        <v>55.694887710788045</v>
      </c>
    </row>
    <row r="110" spans="1:19" x14ac:dyDescent="0.25">
      <c r="A110" s="2" t="s">
        <v>42</v>
      </c>
      <c r="B110" s="9" t="s">
        <v>143</v>
      </c>
      <c r="C110" s="4">
        <v>2160</v>
      </c>
      <c r="E110" s="10" t="str">
        <f t="shared" ref="E110" si="724">IF(B110="","",(IF($B110&lt;&gt;0,"Exempt - Vacation Hours")))</f>
        <v>Exempt - Vacation Hours</v>
      </c>
      <c r="F110" s="40">
        <f t="shared" ca="1" si="486"/>
        <v>2020</v>
      </c>
      <c r="G110" s="40" t="str">
        <f t="shared" si="487"/>
        <v>002770</v>
      </c>
      <c r="H110" s="43">
        <f>IF(G110="","",($C110*'VACSICK EST'!C$50))</f>
        <v>91.408031008134699</v>
      </c>
      <c r="I110" s="43">
        <f>IF(H110="","",($C110*'VACSICK EST'!D$50))</f>
        <v>97.407216303958734</v>
      </c>
      <c r="J110" s="43">
        <f>IF(I110="","",($C110*'VACSICK EST'!E$50))</f>
        <v>103.40640159978274</v>
      </c>
      <c r="K110" s="43">
        <f>IF(J110="","",($C110*'VACSICK EST'!F$50))</f>
        <v>150.33691720877411</v>
      </c>
      <c r="L110" s="43">
        <f>IF(K110="","",($C110*'VACSICK EST'!G$50))</f>
        <v>187.7967189640913</v>
      </c>
      <c r="M110" s="43">
        <f>IF(L110="","",($C110*'VACSICK EST'!H$50))</f>
        <v>212.15252249694487</v>
      </c>
      <c r="N110" s="43">
        <f>IF(M110="","",($C110*'VACSICK EST'!I$50))</f>
        <v>245.53110071471775</v>
      </c>
      <c r="O110" s="43">
        <f>IF(N110="","",($C110*'VACSICK EST'!J$50))</f>
        <v>166.22098233573217</v>
      </c>
      <c r="P110" s="43">
        <f>IF(O110="","",($C110*'VACSICK EST'!K$50))</f>
        <v>148.00123440026661</v>
      </c>
      <c r="Q110" s="43">
        <f>IF(P110="","",($C110*'VACSICK EST'!L$50))</f>
        <v>195.34769352310181</v>
      </c>
      <c r="R110" s="43">
        <f>IF(Q110="","",($C110*'VACSICK EST'!M$50))</f>
        <v>187.28834355828221</v>
      </c>
      <c r="S110" s="43">
        <f>IF(R110="","",($C110*'VACSICK EST'!N$50))</f>
        <v>375.10283788621297</v>
      </c>
    </row>
    <row r="111" spans="1:19" x14ac:dyDescent="0.25">
      <c r="A111" s="2" t="s">
        <v>42</v>
      </c>
      <c r="B111" s="9" t="s">
        <v>95</v>
      </c>
      <c r="C111" s="4">
        <v>520</v>
      </c>
      <c r="E111" s="10" t="str">
        <f t="shared" ref="E111" si="725">IF(B111="","",(IF($B111&lt;&gt;0,"Exempt - Sick Time Hours")))</f>
        <v>Exempt - Sick Time Hours</v>
      </c>
      <c r="F111" s="40">
        <f t="shared" ca="1" si="486"/>
        <v>2020</v>
      </c>
      <c r="G111" s="40" t="str">
        <f t="shared" si="487"/>
        <v>002770</v>
      </c>
      <c r="H111" s="43">
        <f>IF(G111="","",($C111*'VACSICK EST'!C$30))</f>
        <v>65.268187268342274</v>
      </c>
      <c r="I111" s="43">
        <f>IF(H111="","",($C111*'VACSICK EST'!D$30))</f>
        <v>56.231017174015122</v>
      </c>
      <c r="J111" s="43">
        <f>IF(I111="","",($C111*'VACSICK EST'!E$30))</f>
        <v>51.826226503695132</v>
      </c>
      <c r="K111" s="43">
        <f>IF(J111="","",($C111*'VACSICK EST'!F$30))</f>
        <v>45.906548191645051</v>
      </c>
      <c r="L111" s="43">
        <f>IF(K111="","",($C111*'VACSICK EST'!G$30))</f>
        <v>38.06658977035967</v>
      </c>
      <c r="M111" s="43">
        <f>IF(L111="","",($C111*'VACSICK EST'!H$30))</f>
        <v>35.33315400992965</v>
      </c>
      <c r="N111" s="43">
        <f>IF(M111="","",($C111*'VACSICK EST'!I$30))</f>
        <v>37.888786056541583</v>
      </c>
      <c r="O111" s="43">
        <f>IF(N111="","",($C111*'VACSICK EST'!J$30))</f>
        <v>40.721791896709725</v>
      </c>
      <c r="P111" s="43">
        <f>IF(O111="","",($C111*'VACSICK EST'!K$30))</f>
        <v>37.57111008785327</v>
      </c>
      <c r="Q111" s="43">
        <f>IF(P111="","",($C111*'VACSICK EST'!L$30))</f>
        <v>37.127786161400181</v>
      </c>
      <c r="R111" s="43">
        <f>IF(Q111="","",($C111*'VACSICK EST'!M$30))</f>
        <v>34.610085573736114</v>
      </c>
      <c r="S111" s="43">
        <f>IF(R111="","",($C111*'VACSICK EST'!N$30))</f>
        <v>39.448717305772234</v>
      </c>
    </row>
    <row r="112" spans="1:19" x14ac:dyDescent="0.25">
      <c r="A112" s="2" t="s">
        <v>43</v>
      </c>
      <c r="B112" s="9" t="s">
        <v>93</v>
      </c>
      <c r="C112" s="4">
        <v>4</v>
      </c>
      <c r="E112" s="11" t="str">
        <f t="shared" ref="E112" si="726">IF(B112="","",(IF($B112&lt;&gt;0,"Exempt - Headcount")))</f>
        <v>Exempt - Headcount</v>
      </c>
      <c r="F112" s="40">
        <f t="shared" ca="1" si="486"/>
        <v>2020</v>
      </c>
      <c r="G112" s="40" t="str">
        <f t="shared" si="487"/>
        <v>002780</v>
      </c>
      <c r="H112" s="41">
        <f t="shared" ref="H112" si="727">IF(G112="","",(IF($C112=0,0,$C112)))</f>
        <v>4</v>
      </c>
      <c r="I112" s="41">
        <f t="shared" ref="I112" si="728">IF(H112="","",(IF($C112=0,0,$C112)))</f>
        <v>4</v>
      </c>
      <c r="J112" s="41">
        <f t="shared" ref="J112" si="729">IF(I112="","",(IF($C112=0,0,$C112)))</f>
        <v>4</v>
      </c>
      <c r="K112" s="41">
        <f t="shared" ref="K112" si="730">IF(J112="","",(IF($C112=0,0,$C112)))</f>
        <v>4</v>
      </c>
      <c r="L112" s="41">
        <f t="shared" ref="L112" si="731">IF(K112="","",(IF($C112=0,0,$C112)))</f>
        <v>4</v>
      </c>
      <c r="M112" s="41">
        <f t="shared" ref="M112" si="732">IF(L112="","",(IF($C112=0,0,$C112)))</f>
        <v>4</v>
      </c>
      <c r="N112" s="41">
        <f t="shared" ref="N112" si="733">IF(M112="","",(IF($C112=0,0,$C112)))</f>
        <v>4</v>
      </c>
      <c r="O112" s="41">
        <f t="shared" ref="O112" si="734">IF(N112="","",(IF($C112=0,0,$C112)))</f>
        <v>4</v>
      </c>
      <c r="P112" s="41">
        <f t="shared" ref="P112" si="735">IF(O112="","",(IF($C112=0,0,$C112)))</f>
        <v>4</v>
      </c>
      <c r="Q112" s="41">
        <f t="shared" ref="Q112" si="736">IF(P112="","",(IF($C112=0,0,$C112)))</f>
        <v>4</v>
      </c>
      <c r="R112" s="41">
        <f t="shared" ref="R112" si="737">IF(Q112="","",(IF($C112=0,0,$C112)))</f>
        <v>4</v>
      </c>
      <c r="S112" s="41">
        <f t="shared" ref="S112" si="738">IF(R112="","",(IF($C112=0,0,$C112)))</f>
        <v>4</v>
      </c>
    </row>
    <row r="113" spans="1:19" x14ac:dyDescent="0.25">
      <c r="A113" s="2" t="s">
        <v>43</v>
      </c>
      <c r="B113" s="6" t="s">
        <v>92</v>
      </c>
      <c r="C113" s="4">
        <v>45.330528999999999</v>
      </c>
      <c r="E113" s="10" t="str">
        <f t="shared" ref="E113" si="739">IF(B113="","",(IF($B113&lt;&gt;0,"Exempt - Avg Hourly Rate")))</f>
        <v>Exempt - Avg Hourly Rate</v>
      </c>
      <c r="F113" s="40">
        <f t="shared" ca="1" si="486"/>
        <v>2020</v>
      </c>
      <c r="G113" s="40" t="str">
        <f t="shared" si="487"/>
        <v>002780</v>
      </c>
      <c r="H113" s="42">
        <f t="shared" ref="H113" si="740">IF(G113="","",(IF(C113=0,0,C113)*$G$4*$H$4*$I$4*$J$4))</f>
        <v>51.019909751460489</v>
      </c>
      <c r="I113" s="42">
        <f t="shared" ref="I113" si="741">IF(H113="","",(+H113))</f>
        <v>51.019909751460489</v>
      </c>
      <c r="J113" s="42">
        <f t="shared" ref="J113" si="742">IF(I113="","",(+I113*$J$6))</f>
        <v>52.550507044004306</v>
      </c>
      <c r="K113" s="42">
        <f t="shared" ref="K113" si="743">IF(J113="","",+J113)</f>
        <v>52.550507044004306</v>
      </c>
      <c r="L113" s="42">
        <f t="shared" ref="L113" si="744">IF(K113="","",+K113)</f>
        <v>52.550507044004306</v>
      </c>
      <c r="M113" s="42">
        <f t="shared" ref="M113" si="745">IF(L113="","",+L113)</f>
        <v>52.550507044004306</v>
      </c>
      <c r="N113" s="42">
        <f t="shared" ref="N113" si="746">IF(M113="","",+M113)</f>
        <v>52.550507044004306</v>
      </c>
      <c r="O113" s="42">
        <f t="shared" ref="O113" si="747">IF(N113="","",+N113)</f>
        <v>52.550507044004306</v>
      </c>
      <c r="P113" s="42">
        <f t="shared" ref="P113" si="748">IF(O113="","",+O113)</f>
        <v>52.550507044004306</v>
      </c>
      <c r="Q113" s="42">
        <f t="shared" ref="Q113" si="749">IF(P113="","",+P113)</f>
        <v>52.550507044004306</v>
      </c>
      <c r="R113" s="42">
        <f t="shared" ref="R113" si="750">IF(Q113="","",+Q113)</f>
        <v>52.550507044004306</v>
      </c>
      <c r="S113" s="42">
        <f t="shared" ref="S113" si="751">IF(R113="","",+R113)</f>
        <v>52.550507044004306</v>
      </c>
    </row>
    <row r="114" spans="1:19" x14ac:dyDescent="0.25">
      <c r="A114" s="2" t="s">
        <v>43</v>
      </c>
      <c r="B114" s="9" t="s">
        <v>143</v>
      </c>
      <c r="C114" s="4">
        <v>640</v>
      </c>
      <c r="E114" s="10" t="str">
        <f t="shared" ref="E114" si="752">IF(B114="","",(IF($B114&lt;&gt;0,"Exempt - Vacation Hours")))</f>
        <v>Exempt - Vacation Hours</v>
      </c>
      <c r="F114" s="40">
        <f t="shared" ca="1" si="486"/>
        <v>2020</v>
      </c>
      <c r="G114" s="40" t="str">
        <f t="shared" si="487"/>
        <v>002780</v>
      </c>
      <c r="H114" s="43">
        <f>IF(G114="","",($C114*'VACSICK EST'!C$50))</f>
        <v>27.083861039447321</v>
      </c>
      <c r="I114" s="43">
        <f>IF(H114="","",($C114*'VACSICK EST'!D$50))</f>
        <v>28.861397423395179</v>
      </c>
      <c r="J114" s="43">
        <f>IF(I114="","",($C114*'VACSICK EST'!E$50))</f>
        <v>30.638933807343033</v>
      </c>
      <c r="K114" s="43">
        <f>IF(J114="","",($C114*'VACSICK EST'!F$50))</f>
        <v>44.544271765562698</v>
      </c>
      <c r="L114" s="43">
        <f>IF(K114="","",($C114*'VACSICK EST'!G$50))</f>
        <v>55.643472285656685</v>
      </c>
      <c r="M114" s="43">
        <f>IF(L114="","",($C114*'VACSICK EST'!H$50))</f>
        <v>62.860006665761439</v>
      </c>
      <c r="N114" s="43">
        <f>IF(M114="","",($C114*'VACSICK EST'!I$50))</f>
        <v>72.749955767323783</v>
      </c>
      <c r="O114" s="43">
        <f>IF(N114="","",($C114*'VACSICK EST'!J$50))</f>
        <v>49.250661432809537</v>
      </c>
      <c r="P114" s="43">
        <f>IF(O114="","",($C114*'VACSICK EST'!K$50))</f>
        <v>43.852217600079001</v>
      </c>
      <c r="Q114" s="43">
        <f>IF(P114="","",($C114*'VACSICK EST'!L$50))</f>
        <v>57.88079808091905</v>
      </c>
      <c r="R114" s="43">
        <f>IF(Q114="","",($C114*'VACSICK EST'!M$50))</f>
        <v>55.492842535787325</v>
      </c>
      <c r="S114" s="43">
        <f>IF(R114="","",($C114*'VACSICK EST'!N$50))</f>
        <v>111.14158159591496</v>
      </c>
    </row>
    <row r="115" spans="1:19" x14ac:dyDescent="0.25">
      <c r="A115" s="2" t="s">
        <v>43</v>
      </c>
      <c r="B115" s="9" t="s">
        <v>95</v>
      </c>
      <c r="C115" s="4">
        <v>160</v>
      </c>
      <c r="E115" s="10" t="str">
        <f t="shared" ref="E115" si="753">IF(B115="","",(IF($B115&lt;&gt;0,"Exempt - Sick Time Hours")))</f>
        <v>Exempt - Sick Time Hours</v>
      </c>
      <c r="F115" s="40">
        <f t="shared" ca="1" si="486"/>
        <v>2020</v>
      </c>
      <c r="G115" s="40" t="str">
        <f t="shared" si="487"/>
        <v>002780</v>
      </c>
      <c r="H115" s="43">
        <f>IF(G115="","",($C115*'VACSICK EST'!C$30))</f>
        <v>20.08251915948993</v>
      </c>
      <c r="I115" s="43">
        <f>IF(H115="","",($C115*'VACSICK EST'!D$30))</f>
        <v>17.301851438158501</v>
      </c>
      <c r="J115" s="43">
        <f>IF(I115="","",($C115*'VACSICK EST'!E$30))</f>
        <v>15.946531231906194</v>
      </c>
      <c r="K115" s="43">
        <f>IF(J115="","",($C115*'VACSICK EST'!F$30))</f>
        <v>14.1250917512754</v>
      </c>
      <c r="L115" s="43">
        <f>IF(K115="","",($C115*'VACSICK EST'!G$30))</f>
        <v>11.712796852418359</v>
      </c>
      <c r="M115" s="43">
        <f>IF(L115="","",($C115*'VACSICK EST'!H$30))</f>
        <v>10.871739695362969</v>
      </c>
      <c r="N115" s="43">
        <f>IF(M115="","",($C115*'VACSICK EST'!I$30))</f>
        <v>11.658088017397411</v>
      </c>
      <c r="O115" s="43">
        <f>IF(N115="","",($C115*'VACSICK EST'!J$30))</f>
        <v>12.52978212206453</v>
      </c>
      <c r="P115" s="43">
        <f>IF(O115="","",($C115*'VACSICK EST'!K$30))</f>
        <v>11.560341565493315</v>
      </c>
      <c r="Q115" s="43">
        <f>IF(P115="","",($C115*'VACSICK EST'!L$30))</f>
        <v>11.423934203507748</v>
      </c>
      <c r="R115" s="43">
        <f>IF(Q115="","",($C115*'VACSICK EST'!M$30))</f>
        <v>10.649257099611111</v>
      </c>
      <c r="S115" s="43">
        <f>IF(R115="","",($C115*'VACSICK EST'!N$30))</f>
        <v>12.138066863314535</v>
      </c>
    </row>
    <row r="116" spans="1:19" x14ac:dyDescent="0.25">
      <c r="A116" s="2" t="s">
        <v>44</v>
      </c>
      <c r="B116" s="9" t="s">
        <v>93</v>
      </c>
      <c r="C116" s="4">
        <v>6</v>
      </c>
      <c r="E116" s="11" t="str">
        <f t="shared" ref="E116" si="754">IF(B116="","",(IF($B116&lt;&gt;0,"Exempt - Headcount")))</f>
        <v>Exempt - Headcount</v>
      </c>
      <c r="F116" s="40">
        <f t="shared" ca="1" si="486"/>
        <v>2020</v>
      </c>
      <c r="G116" s="40" t="str">
        <f t="shared" si="487"/>
        <v>002790</v>
      </c>
      <c r="H116" s="41">
        <f t="shared" ref="H116" si="755">IF(G116="","",(IF($C116=0,0,$C116)))</f>
        <v>6</v>
      </c>
      <c r="I116" s="41">
        <f t="shared" ref="I116" si="756">IF(H116="","",(IF($C116=0,0,$C116)))</f>
        <v>6</v>
      </c>
      <c r="J116" s="41">
        <f t="shared" ref="J116" si="757">IF(I116="","",(IF($C116=0,0,$C116)))</f>
        <v>6</v>
      </c>
      <c r="K116" s="41">
        <f t="shared" ref="K116" si="758">IF(J116="","",(IF($C116=0,0,$C116)))</f>
        <v>6</v>
      </c>
      <c r="L116" s="41">
        <f t="shared" ref="L116" si="759">IF(K116="","",(IF($C116=0,0,$C116)))</f>
        <v>6</v>
      </c>
      <c r="M116" s="41">
        <f t="shared" ref="M116" si="760">IF(L116="","",(IF($C116=0,0,$C116)))</f>
        <v>6</v>
      </c>
      <c r="N116" s="41">
        <f t="shared" ref="N116" si="761">IF(M116="","",(IF($C116=0,0,$C116)))</f>
        <v>6</v>
      </c>
      <c r="O116" s="41">
        <f t="shared" ref="O116" si="762">IF(N116="","",(IF($C116=0,0,$C116)))</f>
        <v>6</v>
      </c>
      <c r="P116" s="41">
        <f t="shared" ref="P116" si="763">IF(O116="","",(IF($C116=0,0,$C116)))</f>
        <v>6</v>
      </c>
      <c r="Q116" s="41">
        <f t="shared" ref="Q116" si="764">IF(P116="","",(IF($C116=0,0,$C116)))</f>
        <v>6</v>
      </c>
      <c r="R116" s="41">
        <f t="shared" ref="R116" si="765">IF(Q116="","",(IF($C116=0,0,$C116)))</f>
        <v>6</v>
      </c>
      <c r="S116" s="41">
        <f t="shared" ref="S116" si="766">IF(R116="","",(IF($C116=0,0,$C116)))</f>
        <v>6</v>
      </c>
    </row>
    <row r="117" spans="1:19" x14ac:dyDescent="0.25">
      <c r="A117" s="2" t="s">
        <v>44</v>
      </c>
      <c r="B117" s="6" t="s">
        <v>92</v>
      </c>
      <c r="C117" s="4">
        <v>45.784454833333335</v>
      </c>
      <c r="E117" s="10" t="str">
        <f t="shared" ref="E117" si="767">IF(B117="","",(IF($B117&lt;&gt;0,"Exempt - Avg Hourly Rate")))</f>
        <v>Exempt - Avg Hourly Rate</v>
      </c>
      <c r="F117" s="40">
        <f t="shared" ca="1" si="486"/>
        <v>2020</v>
      </c>
      <c r="G117" s="40" t="str">
        <f t="shared" si="487"/>
        <v>002790</v>
      </c>
      <c r="H117" s="42">
        <f t="shared" ref="H117" si="768">IF(G117="","",(IF(C117=0,0,C117)*$G$4*$H$4*$I$4*$J$4))</f>
        <v>51.530807275963753</v>
      </c>
      <c r="I117" s="42">
        <f t="shared" ref="I117" si="769">IF(H117="","",(+H117))</f>
        <v>51.530807275963753</v>
      </c>
      <c r="J117" s="42">
        <f t="shared" ref="J117" si="770">IF(I117="","",(+I117*$J$6))</f>
        <v>53.076731494242665</v>
      </c>
      <c r="K117" s="42">
        <f t="shared" ref="K117" si="771">IF(J117="","",+J117)</f>
        <v>53.076731494242665</v>
      </c>
      <c r="L117" s="42">
        <f t="shared" ref="L117" si="772">IF(K117="","",+K117)</f>
        <v>53.076731494242665</v>
      </c>
      <c r="M117" s="42">
        <f t="shared" ref="M117" si="773">IF(L117="","",+L117)</f>
        <v>53.076731494242665</v>
      </c>
      <c r="N117" s="42">
        <f t="shared" ref="N117" si="774">IF(M117="","",+M117)</f>
        <v>53.076731494242665</v>
      </c>
      <c r="O117" s="42">
        <f t="shared" ref="O117" si="775">IF(N117="","",+N117)</f>
        <v>53.076731494242665</v>
      </c>
      <c r="P117" s="42">
        <f t="shared" ref="P117" si="776">IF(O117="","",+O117)</f>
        <v>53.076731494242665</v>
      </c>
      <c r="Q117" s="42">
        <f t="shared" ref="Q117" si="777">IF(P117="","",+P117)</f>
        <v>53.076731494242665</v>
      </c>
      <c r="R117" s="42">
        <f t="shared" ref="R117" si="778">IF(Q117="","",+Q117)</f>
        <v>53.076731494242665</v>
      </c>
      <c r="S117" s="42">
        <f t="shared" ref="S117" si="779">IF(R117="","",+R117)</f>
        <v>53.076731494242665</v>
      </c>
    </row>
    <row r="118" spans="1:19" x14ac:dyDescent="0.25">
      <c r="A118" s="2" t="s">
        <v>44</v>
      </c>
      <c r="B118" s="9" t="s">
        <v>143</v>
      </c>
      <c r="C118" s="4">
        <v>840</v>
      </c>
      <c r="E118" s="10" t="str">
        <f t="shared" ref="E118" si="780">IF(B118="","",(IF($B118&lt;&gt;0,"Exempt - Vacation Hours")))</f>
        <v>Exempt - Vacation Hours</v>
      </c>
      <c r="F118" s="40">
        <f t="shared" ca="1" si="486"/>
        <v>2020</v>
      </c>
      <c r="G118" s="40" t="str">
        <f t="shared" si="487"/>
        <v>002790</v>
      </c>
      <c r="H118" s="43">
        <f>IF(G118="","",($C118*'VACSICK EST'!C$50))</f>
        <v>35.547567614274605</v>
      </c>
      <c r="I118" s="43">
        <f>IF(H118="","",($C118*'VACSICK EST'!D$50))</f>
        <v>37.880584118206173</v>
      </c>
      <c r="J118" s="43">
        <f>IF(I118="","",($C118*'VACSICK EST'!E$50))</f>
        <v>40.213600622137733</v>
      </c>
      <c r="K118" s="43">
        <f>IF(J118="","",($C118*'VACSICK EST'!F$50))</f>
        <v>58.464356692301045</v>
      </c>
      <c r="L118" s="43">
        <f>IF(K118="","",($C118*'VACSICK EST'!G$50))</f>
        <v>73.032057374924392</v>
      </c>
      <c r="M118" s="43">
        <f>IF(L118="","",($C118*'VACSICK EST'!H$50))</f>
        <v>82.50375874881189</v>
      </c>
      <c r="N118" s="43">
        <f>IF(M118="","",($C118*'VACSICK EST'!I$50))</f>
        <v>95.484316944612459</v>
      </c>
      <c r="O118" s="43">
        <f>IF(N118="","",($C118*'VACSICK EST'!J$50))</f>
        <v>64.641493130562509</v>
      </c>
      <c r="P118" s="43">
        <f>IF(O118="","",($C118*'VACSICK EST'!K$50))</f>
        <v>57.556035600103684</v>
      </c>
      <c r="Q118" s="43">
        <f>IF(P118="","",($C118*'VACSICK EST'!L$50))</f>
        <v>75.968547481206258</v>
      </c>
      <c r="R118" s="43">
        <f>IF(Q118="","",($C118*'VACSICK EST'!M$50))</f>
        <v>72.834355828220865</v>
      </c>
      <c r="S118" s="43">
        <f>IF(R118="","",($C118*'VACSICK EST'!N$50))</f>
        <v>145.87332584463837</v>
      </c>
    </row>
    <row r="119" spans="1:19" x14ac:dyDescent="0.25">
      <c r="A119" s="2" t="s">
        <v>44</v>
      </c>
      <c r="B119" s="9" t="s">
        <v>95</v>
      </c>
      <c r="C119" s="4">
        <v>240</v>
      </c>
      <c r="E119" s="10" t="str">
        <f t="shared" ref="E119" si="781">IF(B119="","",(IF($B119&lt;&gt;0,"Exempt - Sick Time Hours")))</f>
        <v>Exempt - Sick Time Hours</v>
      </c>
      <c r="F119" s="40">
        <f t="shared" ca="1" si="486"/>
        <v>2020</v>
      </c>
      <c r="G119" s="40" t="str">
        <f t="shared" si="487"/>
        <v>002790</v>
      </c>
      <c r="H119" s="43">
        <f>IF(G119="","",($C119*'VACSICK EST'!C$30))</f>
        <v>30.123778739234897</v>
      </c>
      <c r="I119" s="43">
        <f>IF(H119="","",($C119*'VACSICK EST'!D$30))</f>
        <v>25.952777157237751</v>
      </c>
      <c r="J119" s="43">
        <f>IF(I119="","",($C119*'VACSICK EST'!E$30))</f>
        <v>23.919796847859292</v>
      </c>
      <c r="K119" s="43">
        <f>IF(J119="","",($C119*'VACSICK EST'!F$30))</f>
        <v>21.187637626913101</v>
      </c>
      <c r="L119" s="43">
        <f>IF(K119="","",($C119*'VACSICK EST'!G$30))</f>
        <v>17.569195278627539</v>
      </c>
      <c r="M119" s="43">
        <f>IF(L119="","",($C119*'VACSICK EST'!H$30))</f>
        <v>16.307609543044453</v>
      </c>
      <c r="N119" s="43">
        <f>IF(M119="","",($C119*'VACSICK EST'!I$30))</f>
        <v>17.487132026096116</v>
      </c>
      <c r="O119" s="43">
        <f>IF(N119="","",($C119*'VACSICK EST'!J$30))</f>
        <v>18.794673183096794</v>
      </c>
      <c r="P119" s="43">
        <f>IF(O119="","",($C119*'VACSICK EST'!K$30))</f>
        <v>17.340512348239972</v>
      </c>
      <c r="Q119" s="43">
        <f>IF(P119="","",($C119*'VACSICK EST'!L$30))</f>
        <v>17.135901305261623</v>
      </c>
      <c r="R119" s="43">
        <f>IF(Q119="","",($C119*'VACSICK EST'!M$30))</f>
        <v>15.973885649416667</v>
      </c>
      <c r="S119" s="43">
        <f>IF(R119="","",($C119*'VACSICK EST'!N$30))</f>
        <v>18.207100294971802</v>
      </c>
    </row>
    <row r="120" spans="1:19" x14ac:dyDescent="0.25">
      <c r="A120" s="2" t="s">
        <v>45</v>
      </c>
      <c r="B120" s="9" t="s">
        <v>93</v>
      </c>
      <c r="C120" s="4">
        <v>5</v>
      </c>
      <c r="E120" s="11" t="str">
        <f t="shared" ref="E120" si="782">IF(B120="","",(IF($B120&lt;&gt;0,"Exempt - Headcount")))</f>
        <v>Exempt - Headcount</v>
      </c>
      <c r="F120" s="40">
        <f t="shared" ca="1" si="486"/>
        <v>2020</v>
      </c>
      <c r="G120" s="40" t="str">
        <f t="shared" si="487"/>
        <v>002820</v>
      </c>
      <c r="H120" s="41">
        <f t="shared" ref="H120" si="783">IF(G120="","",(IF($C120=0,0,$C120)))</f>
        <v>5</v>
      </c>
      <c r="I120" s="41">
        <f t="shared" ref="I120" si="784">IF(H120="","",(IF($C120=0,0,$C120)))</f>
        <v>5</v>
      </c>
      <c r="J120" s="41">
        <f t="shared" ref="J120" si="785">IF(I120="","",(IF($C120=0,0,$C120)))</f>
        <v>5</v>
      </c>
      <c r="K120" s="41">
        <f t="shared" ref="K120" si="786">IF(J120="","",(IF($C120=0,0,$C120)))</f>
        <v>5</v>
      </c>
      <c r="L120" s="41">
        <f t="shared" ref="L120" si="787">IF(K120="","",(IF($C120=0,0,$C120)))</f>
        <v>5</v>
      </c>
      <c r="M120" s="41">
        <f t="shared" ref="M120" si="788">IF(L120="","",(IF($C120=0,0,$C120)))</f>
        <v>5</v>
      </c>
      <c r="N120" s="41">
        <f t="shared" ref="N120" si="789">IF(M120="","",(IF($C120=0,0,$C120)))</f>
        <v>5</v>
      </c>
      <c r="O120" s="41">
        <f t="shared" ref="O120" si="790">IF(N120="","",(IF($C120=0,0,$C120)))</f>
        <v>5</v>
      </c>
      <c r="P120" s="41">
        <f t="shared" ref="P120" si="791">IF(O120="","",(IF($C120=0,0,$C120)))</f>
        <v>5</v>
      </c>
      <c r="Q120" s="41">
        <f t="shared" ref="Q120" si="792">IF(P120="","",(IF($C120=0,0,$C120)))</f>
        <v>5</v>
      </c>
      <c r="R120" s="41">
        <f t="shared" ref="R120" si="793">IF(Q120="","",(IF($C120=0,0,$C120)))</f>
        <v>5</v>
      </c>
      <c r="S120" s="41">
        <f t="shared" ref="S120" si="794">IF(R120="","",(IF($C120=0,0,$C120)))</f>
        <v>5</v>
      </c>
    </row>
    <row r="121" spans="1:19" x14ac:dyDescent="0.25">
      <c r="A121" s="2" t="s">
        <v>45</v>
      </c>
      <c r="B121" s="6" t="s">
        <v>92</v>
      </c>
      <c r="C121" s="4">
        <v>47.683653800000002</v>
      </c>
      <c r="E121" s="10" t="str">
        <f t="shared" ref="E121" si="795">IF(B121="","",(IF($B121&lt;&gt;0,"Exempt - Avg Hourly Rate")))</f>
        <v>Exempt - Avg Hourly Rate</v>
      </c>
      <c r="F121" s="40">
        <f t="shared" ca="1" si="486"/>
        <v>2020</v>
      </c>
      <c r="G121" s="40" t="str">
        <f t="shared" si="487"/>
        <v>002820</v>
      </c>
      <c r="H121" s="42">
        <f t="shared" ref="H121" si="796">IF(G121="","",(IF(C121=0,0,C121)*$G$4*$H$4*$I$4*$J$4))</f>
        <v>53.668372444889982</v>
      </c>
      <c r="I121" s="42">
        <f t="shared" ref="I121" si="797">IF(H121="","",(+H121))</f>
        <v>53.668372444889982</v>
      </c>
      <c r="J121" s="42">
        <f t="shared" ref="J121" si="798">IF(I121="","",(+I121*$J$6))</f>
        <v>55.278423618236687</v>
      </c>
      <c r="K121" s="42">
        <f t="shared" ref="K121" si="799">IF(J121="","",+J121)</f>
        <v>55.278423618236687</v>
      </c>
      <c r="L121" s="42">
        <f t="shared" ref="L121" si="800">IF(K121="","",+K121)</f>
        <v>55.278423618236687</v>
      </c>
      <c r="M121" s="42">
        <f t="shared" ref="M121" si="801">IF(L121="","",+L121)</f>
        <v>55.278423618236687</v>
      </c>
      <c r="N121" s="42">
        <f t="shared" ref="N121" si="802">IF(M121="","",+M121)</f>
        <v>55.278423618236687</v>
      </c>
      <c r="O121" s="42">
        <f t="shared" ref="O121" si="803">IF(N121="","",+N121)</f>
        <v>55.278423618236687</v>
      </c>
      <c r="P121" s="42">
        <f t="shared" ref="P121" si="804">IF(O121="","",+O121)</f>
        <v>55.278423618236687</v>
      </c>
      <c r="Q121" s="42">
        <f t="shared" ref="Q121" si="805">IF(P121="","",+P121)</f>
        <v>55.278423618236687</v>
      </c>
      <c r="R121" s="42">
        <f t="shared" ref="R121" si="806">IF(Q121="","",+Q121)</f>
        <v>55.278423618236687</v>
      </c>
      <c r="S121" s="42">
        <f t="shared" ref="S121" si="807">IF(R121="","",+R121)</f>
        <v>55.278423618236687</v>
      </c>
    </row>
    <row r="122" spans="1:19" x14ac:dyDescent="0.25">
      <c r="A122" s="2" t="s">
        <v>45</v>
      </c>
      <c r="B122" s="9" t="s">
        <v>143</v>
      </c>
      <c r="C122" s="4">
        <v>1000</v>
      </c>
      <c r="E122" s="10" t="str">
        <f t="shared" ref="E122" si="808">IF(B122="","",(IF($B122&lt;&gt;0,"Exempt - Vacation Hours")))</f>
        <v>Exempt - Vacation Hours</v>
      </c>
      <c r="F122" s="40">
        <f t="shared" ca="1" si="486"/>
        <v>2020</v>
      </c>
      <c r="G122" s="40" t="str">
        <f t="shared" si="487"/>
        <v>002820</v>
      </c>
      <c r="H122" s="43">
        <f>IF(G122="","",($C122*'VACSICK EST'!C$50))</f>
        <v>42.318532874136437</v>
      </c>
      <c r="I122" s="43">
        <f>IF(H122="","",($C122*'VACSICK EST'!D$50))</f>
        <v>45.095933474054966</v>
      </c>
      <c r="J122" s="43">
        <f>IF(I122="","",($C122*'VACSICK EST'!E$50))</f>
        <v>47.873334073973489</v>
      </c>
      <c r="K122" s="43">
        <f>IF(J122="","",($C122*'VACSICK EST'!F$50))</f>
        <v>69.600424633691716</v>
      </c>
      <c r="L122" s="43">
        <f>IF(K122="","",($C122*'VACSICK EST'!G$50))</f>
        <v>86.942925446338563</v>
      </c>
      <c r="M122" s="43">
        <f>IF(L122="","",($C122*'VACSICK EST'!H$50))</f>
        <v>98.218760415252248</v>
      </c>
      <c r="N122" s="43">
        <f>IF(M122="","",($C122*'VACSICK EST'!I$50))</f>
        <v>113.67180588644341</v>
      </c>
      <c r="O122" s="43">
        <f>IF(N122="","",($C122*'VACSICK EST'!J$50))</f>
        <v>76.954158488764904</v>
      </c>
      <c r="P122" s="43">
        <f>IF(O122="","",($C122*'VACSICK EST'!K$50))</f>
        <v>68.519090000123427</v>
      </c>
      <c r="Q122" s="43">
        <f>IF(P122="","",($C122*'VACSICK EST'!L$50))</f>
        <v>90.438747001436013</v>
      </c>
      <c r="R122" s="43">
        <f>IF(Q122="","",($C122*'VACSICK EST'!M$50))</f>
        <v>86.707566462167691</v>
      </c>
      <c r="S122" s="43">
        <f>IF(R122="","",($C122*'VACSICK EST'!N$50))</f>
        <v>173.65872124361712</v>
      </c>
    </row>
    <row r="123" spans="1:19" x14ac:dyDescent="0.25">
      <c r="A123" s="2" t="s">
        <v>45</v>
      </c>
      <c r="B123" s="9" t="s">
        <v>95</v>
      </c>
      <c r="C123" s="4">
        <v>200</v>
      </c>
      <c r="E123" s="10" t="str">
        <f t="shared" ref="E123" si="809">IF(B123="","",(IF($B123&lt;&gt;0,"Exempt - Sick Time Hours")))</f>
        <v>Exempt - Sick Time Hours</v>
      </c>
      <c r="F123" s="40">
        <f t="shared" ca="1" si="486"/>
        <v>2020</v>
      </c>
      <c r="G123" s="40" t="str">
        <f t="shared" si="487"/>
        <v>002820</v>
      </c>
      <c r="H123" s="43">
        <f>IF(G123="","",($C123*'VACSICK EST'!C$30))</f>
        <v>25.103148949362414</v>
      </c>
      <c r="I123" s="43">
        <f>IF(H123="","",($C123*'VACSICK EST'!D$30))</f>
        <v>21.627314297698124</v>
      </c>
      <c r="J123" s="43">
        <f>IF(I123="","",($C123*'VACSICK EST'!E$30))</f>
        <v>19.93316403988274</v>
      </c>
      <c r="K123" s="43">
        <f>IF(J123="","",($C123*'VACSICK EST'!F$30))</f>
        <v>17.65636468909425</v>
      </c>
      <c r="L123" s="43">
        <f>IF(K123="","",($C123*'VACSICK EST'!G$30))</f>
        <v>14.640996065522948</v>
      </c>
      <c r="M123" s="43">
        <f>IF(L123="","",($C123*'VACSICK EST'!H$30))</f>
        <v>13.589674619203713</v>
      </c>
      <c r="N123" s="43">
        <f>IF(M123="","",($C123*'VACSICK EST'!I$30))</f>
        <v>14.572610021746762</v>
      </c>
      <c r="O123" s="43">
        <f>IF(N123="","",($C123*'VACSICK EST'!J$30))</f>
        <v>15.662227652580663</v>
      </c>
      <c r="P123" s="43">
        <f>IF(O123="","",($C123*'VACSICK EST'!K$30))</f>
        <v>14.450426956866643</v>
      </c>
      <c r="Q123" s="43">
        <f>IF(P123="","",($C123*'VACSICK EST'!L$30))</f>
        <v>14.279917754384686</v>
      </c>
      <c r="R123" s="43">
        <f>IF(Q123="","",($C123*'VACSICK EST'!M$30))</f>
        <v>13.311571374513889</v>
      </c>
      <c r="S123" s="43">
        <f>IF(R123="","",($C123*'VACSICK EST'!N$30))</f>
        <v>15.172583579143167</v>
      </c>
    </row>
    <row r="124" spans="1:19" x14ac:dyDescent="0.25">
      <c r="A124" s="2" t="s">
        <v>47</v>
      </c>
      <c r="B124" s="9" t="s">
        <v>93</v>
      </c>
      <c r="C124" s="4">
        <v>2</v>
      </c>
      <c r="E124" s="11" t="str">
        <f t="shared" ref="E124" si="810">IF(B124="","",(IF($B124&lt;&gt;0,"Exempt - Headcount")))</f>
        <v>Exempt - Headcount</v>
      </c>
      <c r="F124" s="40">
        <f t="shared" ca="1" si="486"/>
        <v>2020</v>
      </c>
      <c r="G124" s="40" t="str">
        <f t="shared" si="487"/>
        <v>002840</v>
      </c>
      <c r="H124" s="41">
        <f t="shared" ref="H124" si="811">IF(G124="","",(IF($C124=0,0,$C124)))</f>
        <v>2</v>
      </c>
      <c r="I124" s="41">
        <f t="shared" ref="I124" si="812">IF(H124="","",(IF($C124=0,0,$C124)))</f>
        <v>2</v>
      </c>
      <c r="J124" s="41">
        <f t="shared" ref="J124" si="813">IF(I124="","",(IF($C124=0,0,$C124)))</f>
        <v>2</v>
      </c>
      <c r="K124" s="41">
        <f t="shared" ref="K124" si="814">IF(J124="","",(IF($C124=0,0,$C124)))</f>
        <v>2</v>
      </c>
      <c r="L124" s="41">
        <f t="shared" ref="L124" si="815">IF(K124="","",(IF($C124=0,0,$C124)))</f>
        <v>2</v>
      </c>
      <c r="M124" s="41">
        <f t="shared" ref="M124" si="816">IF(L124="","",(IF($C124=0,0,$C124)))</f>
        <v>2</v>
      </c>
      <c r="N124" s="41">
        <f t="shared" ref="N124" si="817">IF(M124="","",(IF($C124=0,0,$C124)))</f>
        <v>2</v>
      </c>
      <c r="O124" s="41">
        <f t="shared" ref="O124" si="818">IF(N124="","",(IF($C124=0,0,$C124)))</f>
        <v>2</v>
      </c>
      <c r="P124" s="41">
        <f t="shared" ref="P124" si="819">IF(O124="","",(IF($C124=0,0,$C124)))</f>
        <v>2</v>
      </c>
      <c r="Q124" s="41">
        <f t="shared" ref="Q124" si="820">IF(P124="","",(IF($C124=0,0,$C124)))</f>
        <v>2</v>
      </c>
      <c r="R124" s="41">
        <f t="shared" ref="R124" si="821">IF(Q124="","",(IF($C124=0,0,$C124)))</f>
        <v>2</v>
      </c>
      <c r="S124" s="41">
        <f t="shared" ref="S124" si="822">IF(R124="","",(IF($C124=0,0,$C124)))</f>
        <v>2</v>
      </c>
    </row>
    <row r="125" spans="1:19" x14ac:dyDescent="0.25">
      <c r="A125" s="2" t="s">
        <v>47</v>
      </c>
      <c r="B125" s="6" t="s">
        <v>92</v>
      </c>
      <c r="C125" s="4">
        <v>43.533653999999999</v>
      </c>
      <c r="E125" s="10" t="str">
        <f t="shared" ref="E125" si="823">IF(B125="","",(IF($B125&lt;&gt;0,"Exempt - Avg Hourly Rate")))</f>
        <v>Exempt - Avg Hourly Rate</v>
      </c>
      <c r="F125" s="40">
        <f t="shared" ca="1" si="486"/>
        <v>2020</v>
      </c>
      <c r="G125" s="40" t="str">
        <f t="shared" si="487"/>
        <v>002840</v>
      </c>
      <c r="H125" s="42">
        <f t="shared" ref="H125" si="824">IF(G125="","",(IF(C125=0,0,C125)*$G$4*$H$4*$I$4*$J$4))</f>
        <v>48.997511108491743</v>
      </c>
      <c r="I125" s="42">
        <f t="shared" ref="I125" si="825">IF(H125="","",(+H125))</f>
        <v>48.997511108491743</v>
      </c>
      <c r="J125" s="42">
        <f t="shared" ref="J125" si="826">IF(I125="","",(+I125*$J$6))</f>
        <v>50.4674364417465</v>
      </c>
      <c r="K125" s="42">
        <f t="shared" ref="K125" si="827">IF(J125="","",+J125)</f>
        <v>50.4674364417465</v>
      </c>
      <c r="L125" s="42">
        <f t="shared" ref="L125" si="828">IF(K125="","",+K125)</f>
        <v>50.4674364417465</v>
      </c>
      <c r="M125" s="42">
        <f t="shared" ref="M125" si="829">IF(L125="","",+L125)</f>
        <v>50.4674364417465</v>
      </c>
      <c r="N125" s="42">
        <f t="shared" ref="N125" si="830">IF(M125="","",+M125)</f>
        <v>50.4674364417465</v>
      </c>
      <c r="O125" s="42">
        <f t="shared" ref="O125" si="831">IF(N125="","",+N125)</f>
        <v>50.4674364417465</v>
      </c>
      <c r="P125" s="42">
        <f t="shared" ref="P125" si="832">IF(O125="","",+O125)</f>
        <v>50.4674364417465</v>
      </c>
      <c r="Q125" s="42">
        <f t="shared" ref="Q125" si="833">IF(P125="","",+P125)</f>
        <v>50.4674364417465</v>
      </c>
      <c r="R125" s="42">
        <f t="shared" ref="R125" si="834">IF(Q125="","",+Q125)</f>
        <v>50.4674364417465</v>
      </c>
      <c r="S125" s="42">
        <f t="shared" ref="S125" si="835">IF(R125="","",+R125)</f>
        <v>50.4674364417465</v>
      </c>
    </row>
    <row r="126" spans="1:19" x14ac:dyDescent="0.25">
      <c r="A126" s="2" t="s">
        <v>47</v>
      </c>
      <c r="B126" s="9" t="s">
        <v>143</v>
      </c>
      <c r="C126" s="4">
        <v>400</v>
      </c>
      <c r="E126" s="10" t="str">
        <f t="shared" ref="E126" si="836">IF(B126="","",(IF($B126&lt;&gt;0,"Exempt - Vacation Hours")))</f>
        <v>Exempt - Vacation Hours</v>
      </c>
      <c r="F126" s="40">
        <f t="shared" ca="1" si="486"/>
        <v>2020</v>
      </c>
      <c r="G126" s="40" t="str">
        <f t="shared" si="487"/>
        <v>002840</v>
      </c>
      <c r="H126" s="43">
        <f>IF(G126="","",($C126*'VACSICK EST'!C$50))</f>
        <v>16.927413149654573</v>
      </c>
      <c r="I126" s="43">
        <f>IF(H126="","",($C126*'VACSICK EST'!D$50))</f>
        <v>18.038373389621988</v>
      </c>
      <c r="J126" s="43">
        <f>IF(I126="","",($C126*'VACSICK EST'!E$50))</f>
        <v>19.149333629589396</v>
      </c>
      <c r="K126" s="43">
        <f>IF(J126="","",($C126*'VACSICK EST'!F$50))</f>
        <v>27.840169853476688</v>
      </c>
      <c r="L126" s="43">
        <f>IF(K126="","",($C126*'VACSICK EST'!G$50))</f>
        <v>34.777170178535428</v>
      </c>
      <c r="M126" s="43">
        <f>IF(L126="","",($C126*'VACSICK EST'!H$50))</f>
        <v>39.287504166100902</v>
      </c>
      <c r="N126" s="43">
        <f>IF(M126="","",($C126*'VACSICK EST'!I$50))</f>
        <v>45.468722354577359</v>
      </c>
      <c r="O126" s="43">
        <f>IF(N126="","",($C126*'VACSICK EST'!J$50))</f>
        <v>30.781663395505959</v>
      </c>
      <c r="P126" s="43">
        <f>IF(O126="","",($C126*'VACSICK EST'!K$50))</f>
        <v>27.407636000049372</v>
      </c>
      <c r="Q126" s="43">
        <f>IF(P126="","",($C126*'VACSICK EST'!L$50))</f>
        <v>36.17549880057441</v>
      </c>
      <c r="R126" s="43">
        <f>IF(Q126="","",($C126*'VACSICK EST'!M$50))</f>
        <v>34.683026584867079</v>
      </c>
      <c r="S126" s="43">
        <f>IF(R126="","",($C126*'VACSICK EST'!N$50))</f>
        <v>69.463488497446846</v>
      </c>
    </row>
    <row r="127" spans="1:19" x14ac:dyDescent="0.25">
      <c r="A127" s="2" t="s">
        <v>47</v>
      </c>
      <c r="B127" s="9" t="s">
        <v>95</v>
      </c>
      <c r="C127" s="4">
        <v>80</v>
      </c>
      <c r="E127" s="10" t="str">
        <f t="shared" ref="E127" si="837">IF(B127="","",(IF($B127&lt;&gt;0,"Exempt - Sick Time Hours")))</f>
        <v>Exempt - Sick Time Hours</v>
      </c>
      <c r="F127" s="40">
        <f t="shared" ca="1" si="486"/>
        <v>2020</v>
      </c>
      <c r="G127" s="40" t="str">
        <f t="shared" si="487"/>
        <v>002840</v>
      </c>
      <c r="H127" s="43">
        <f>IF(G127="","",($C127*'VACSICK EST'!C$30))</f>
        <v>10.041259579744965</v>
      </c>
      <c r="I127" s="43">
        <f>IF(H127="","",($C127*'VACSICK EST'!D$30))</f>
        <v>8.6509257190792503</v>
      </c>
      <c r="J127" s="43">
        <f>IF(I127="","",($C127*'VACSICK EST'!E$30))</f>
        <v>7.973265615953097</v>
      </c>
      <c r="K127" s="43">
        <f>IF(J127="","",($C127*'VACSICK EST'!F$30))</f>
        <v>7.0625458756377002</v>
      </c>
      <c r="L127" s="43">
        <f>IF(K127="","",($C127*'VACSICK EST'!G$30))</f>
        <v>5.8563984262091795</v>
      </c>
      <c r="M127" s="43">
        <f>IF(L127="","",($C127*'VACSICK EST'!H$30))</f>
        <v>5.4358698476814844</v>
      </c>
      <c r="N127" s="43">
        <f>IF(M127="","",($C127*'VACSICK EST'!I$30))</f>
        <v>5.8290440086987054</v>
      </c>
      <c r="O127" s="43">
        <f>IF(N127="","",($C127*'VACSICK EST'!J$30))</f>
        <v>6.264891061032265</v>
      </c>
      <c r="P127" s="43">
        <f>IF(O127="","",($C127*'VACSICK EST'!K$30))</f>
        <v>5.7801707827466577</v>
      </c>
      <c r="Q127" s="43">
        <f>IF(P127="","",($C127*'VACSICK EST'!L$30))</f>
        <v>5.7119671017538742</v>
      </c>
      <c r="R127" s="43">
        <f>IF(Q127="","",($C127*'VACSICK EST'!M$30))</f>
        <v>5.3246285498055554</v>
      </c>
      <c r="S127" s="43">
        <f>IF(R127="","",($C127*'VACSICK EST'!N$30))</f>
        <v>6.0690334316572674</v>
      </c>
    </row>
    <row r="128" spans="1:19" x14ac:dyDescent="0.25">
      <c r="A128" s="2" t="s">
        <v>48</v>
      </c>
      <c r="B128" s="9" t="s">
        <v>93</v>
      </c>
      <c r="C128" s="4">
        <v>1</v>
      </c>
      <c r="E128" s="11" t="str">
        <f t="shared" ref="E128" si="838">IF(B128="","",(IF($B128&lt;&gt;0,"Exempt - Headcount")))</f>
        <v>Exempt - Headcount</v>
      </c>
      <c r="F128" s="40">
        <f t="shared" ca="1" si="486"/>
        <v>2020</v>
      </c>
      <c r="G128" s="40" t="str">
        <f t="shared" si="487"/>
        <v>003030</v>
      </c>
      <c r="H128" s="41">
        <f t="shared" ref="H128" si="839">IF(G128="","",(IF($C128=0,0,$C128)))</f>
        <v>1</v>
      </c>
      <c r="I128" s="41">
        <f t="shared" ref="I128" si="840">IF(H128="","",(IF($C128=0,0,$C128)))</f>
        <v>1</v>
      </c>
      <c r="J128" s="41">
        <f t="shared" ref="J128" si="841">IF(I128="","",(IF($C128=0,0,$C128)))</f>
        <v>1</v>
      </c>
      <c r="K128" s="41">
        <f t="shared" ref="K128" si="842">IF(J128="","",(IF($C128=0,0,$C128)))</f>
        <v>1</v>
      </c>
      <c r="L128" s="41">
        <f t="shared" ref="L128" si="843">IF(K128="","",(IF($C128=0,0,$C128)))</f>
        <v>1</v>
      </c>
      <c r="M128" s="41">
        <f t="shared" ref="M128" si="844">IF(L128="","",(IF($C128=0,0,$C128)))</f>
        <v>1</v>
      </c>
      <c r="N128" s="41">
        <f t="shared" ref="N128" si="845">IF(M128="","",(IF($C128=0,0,$C128)))</f>
        <v>1</v>
      </c>
      <c r="O128" s="41">
        <f t="shared" ref="O128" si="846">IF(N128="","",(IF($C128=0,0,$C128)))</f>
        <v>1</v>
      </c>
      <c r="P128" s="41">
        <f t="shared" ref="P128" si="847">IF(O128="","",(IF($C128=0,0,$C128)))</f>
        <v>1</v>
      </c>
      <c r="Q128" s="41">
        <f t="shared" ref="Q128" si="848">IF(P128="","",(IF($C128=0,0,$C128)))</f>
        <v>1</v>
      </c>
      <c r="R128" s="41">
        <f t="shared" ref="R128" si="849">IF(Q128="","",(IF($C128=0,0,$C128)))</f>
        <v>1</v>
      </c>
      <c r="S128" s="41">
        <f t="shared" ref="S128" si="850">IF(R128="","",(IF($C128=0,0,$C128)))</f>
        <v>1</v>
      </c>
    </row>
    <row r="129" spans="1:19" x14ac:dyDescent="0.25">
      <c r="A129" s="2" t="s">
        <v>48</v>
      </c>
      <c r="B129" s="6" t="s">
        <v>92</v>
      </c>
      <c r="C129" s="4">
        <v>50.524037999999997</v>
      </c>
      <c r="E129" s="10" t="str">
        <f t="shared" ref="E129" si="851">IF(B129="","",(IF($B129&lt;&gt;0,"Exempt - Avg Hourly Rate")))</f>
        <v>Exempt - Avg Hourly Rate</v>
      </c>
      <c r="F129" s="40">
        <f t="shared" ca="1" si="486"/>
        <v>2020</v>
      </c>
      <c r="G129" s="40" t="str">
        <f t="shared" si="487"/>
        <v>003030</v>
      </c>
      <c r="H129" s="42">
        <f t="shared" ref="H129" si="852">IF(G129="","",(IF(C129=0,0,C129)*$G$4*$H$4*$I$4*$J$4))</f>
        <v>56.865249885774787</v>
      </c>
      <c r="I129" s="42">
        <f t="shared" ref="I129" si="853">IF(H129="","",(+H129))</f>
        <v>56.865249885774787</v>
      </c>
      <c r="J129" s="42">
        <f t="shared" ref="J129" si="854">IF(I129="","",(+I129*$J$6))</f>
        <v>58.571207382348035</v>
      </c>
      <c r="K129" s="42">
        <f t="shared" ref="K129" si="855">IF(J129="","",+J129)</f>
        <v>58.571207382348035</v>
      </c>
      <c r="L129" s="42">
        <f t="shared" ref="L129" si="856">IF(K129="","",+K129)</f>
        <v>58.571207382348035</v>
      </c>
      <c r="M129" s="42">
        <f t="shared" ref="M129" si="857">IF(L129="","",+L129)</f>
        <v>58.571207382348035</v>
      </c>
      <c r="N129" s="42">
        <f t="shared" ref="N129" si="858">IF(M129="","",+M129)</f>
        <v>58.571207382348035</v>
      </c>
      <c r="O129" s="42">
        <f t="shared" ref="O129" si="859">IF(N129="","",+N129)</f>
        <v>58.571207382348035</v>
      </c>
      <c r="P129" s="42">
        <f t="shared" ref="P129" si="860">IF(O129="","",+O129)</f>
        <v>58.571207382348035</v>
      </c>
      <c r="Q129" s="42">
        <f t="shared" ref="Q129" si="861">IF(P129="","",+P129)</f>
        <v>58.571207382348035</v>
      </c>
      <c r="R129" s="42">
        <f t="shared" ref="R129" si="862">IF(Q129="","",+Q129)</f>
        <v>58.571207382348035</v>
      </c>
      <c r="S129" s="42">
        <f t="shared" ref="S129" si="863">IF(R129="","",+R129)</f>
        <v>58.571207382348035</v>
      </c>
    </row>
    <row r="130" spans="1:19" x14ac:dyDescent="0.25">
      <c r="A130" s="2" t="s">
        <v>48</v>
      </c>
      <c r="B130" s="9" t="s">
        <v>143</v>
      </c>
      <c r="C130" s="4">
        <v>200</v>
      </c>
      <c r="E130" s="10" t="str">
        <f t="shared" ref="E130" si="864">IF(B130="","",(IF($B130&lt;&gt;0,"Exempt - Vacation Hours")))</f>
        <v>Exempt - Vacation Hours</v>
      </c>
      <c r="F130" s="40">
        <f t="shared" ca="1" si="486"/>
        <v>2020</v>
      </c>
      <c r="G130" s="40" t="str">
        <f t="shared" si="487"/>
        <v>003030</v>
      </c>
      <c r="H130" s="43">
        <f>IF(G130="","",($C130*'VACSICK EST'!C$50))</f>
        <v>8.4637065748272864</v>
      </c>
      <c r="I130" s="43">
        <f>IF(H130="","",($C130*'VACSICK EST'!D$50))</f>
        <v>9.019186694810994</v>
      </c>
      <c r="J130" s="43">
        <f>IF(I130="","",($C130*'VACSICK EST'!E$50))</f>
        <v>9.5746668147946981</v>
      </c>
      <c r="K130" s="43">
        <f>IF(J130="","",($C130*'VACSICK EST'!F$50))</f>
        <v>13.920084926738344</v>
      </c>
      <c r="L130" s="43">
        <f>IF(K130="","",($C130*'VACSICK EST'!G$50))</f>
        <v>17.388585089267714</v>
      </c>
      <c r="M130" s="43">
        <f>IF(L130="","",($C130*'VACSICK EST'!H$50))</f>
        <v>19.643752083050451</v>
      </c>
      <c r="N130" s="43">
        <f>IF(M130="","",($C130*'VACSICK EST'!I$50))</f>
        <v>22.73436117728868</v>
      </c>
      <c r="O130" s="43">
        <f>IF(N130="","",($C130*'VACSICK EST'!J$50))</f>
        <v>15.390831697752979</v>
      </c>
      <c r="P130" s="43">
        <f>IF(O130="","",($C130*'VACSICK EST'!K$50))</f>
        <v>13.703818000024686</v>
      </c>
      <c r="Q130" s="43">
        <f>IF(P130="","",($C130*'VACSICK EST'!L$50))</f>
        <v>18.087749400287205</v>
      </c>
      <c r="R130" s="43">
        <f>IF(Q130="","",($C130*'VACSICK EST'!M$50))</f>
        <v>17.34151329243354</v>
      </c>
      <c r="S130" s="43">
        <f>IF(R130="","",($C130*'VACSICK EST'!N$50))</f>
        <v>34.731744248723423</v>
      </c>
    </row>
    <row r="131" spans="1:19" x14ac:dyDescent="0.25">
      <c r="A131" s="2" t="s">
        <v>48</v>
      </c>
      <c r="B131" s="9" t="s">
        <v>95</v>
      </c>
      <c r="C131" s="4">
        <v>40</v>
      </c>
      <c r="E131" s="10" t="str">
        <f t="shared" ref="E131" si="865">IF(B131="","",(IF($B131&lt;&gt;0,"Exempt - Sick Time Hours")))</f>
        <v>Exempt - Sick Time Hours</v>
      </c>
      <c r="F131" s="40">
        <f t="shared" ca="1" si="486"/>
        <v>2020</v>
      </c>
      <c r="G131" s="40" t="str">
        <f t="shared" si="487"/>
        <v>003030</v>
      </c>
      <c r="H131" s="43">
        <f>IF(G131="","",($C131*'VACSICK EST'!C$30))</f>
        <v>5.0206297898724825</v>
      </c>
      <c r="I131" s="43">
        <f>IF(H131="","",($C131*'VACSICK EST'!D$30))</f>
        <v>4.3254628595396252</v>
      </c>
      <c r="J131" s="43">
        <f>IF(I131="","",($C131*'VACSICK EST'!E$30))</f>
        <v>3.9866328079765485</v>
      </c>
      <c r="K131" s="43">
        <f>IF(J131="","",($C131*'VACSICK EST'!F$30))</f>
        <v>3.5312729378188501</v>
      </c>
      <c r="L131" s="43">
        <f>IF(K131="","",($C131*'VACSICK EST'!G$30))</f>
        <v>2.9281992131045897</v>
      </c>
      <c r="M131" s="43">
        <f>IF(L131="","",($C131*'VACSICK EST'!H$30))</f>
        <v>2.7179349238407422</v>
      </c>
      <c r="N131" s="43">
        <f>IF(M131="","",($C131*'VACSICK EST'!I$30))</f>
        <v>2.9145220043493527</v>
      </c>
      <c r="O131" s="43">
        <f>IF(N131="","",($C131*'VACSICK EST'!J$30))</f>
        <v>3.1324455305161325</v>
      </c>
      <c r="P131" s="43">
        <f>IF(O131="","",($C131*'VACSICK EST'!K$30))</f>
        <v>2.8900853913733289</v>
      </c>
      <c r="Q131" s="43">
        <f>IF(P131="","",($C131*'VACSICK EST'!L$30))</f>
        <v>2.8559835508769371</v>
      </c>
      <c r="R131" s="43">
        <f>IF(Q131="","",($C131*'VACSICK EST'!M$30))</f>
        <v>2.6623142749027777</v>
      </c>
      <c r="S131" s="43">
        <f>IF(R131="","",($C131*'VACSICK EST'!N$30))</f>
        <v>3.0345167158286337</v>
      </c>
    </row>
    <row r="132" spans="1:19" x14ac:dyDescent="0.25">
      <c r="A132" s="2" t="s">
        <v>50</v>
      </c>
      <c r="B132" s="9" t="s">
        <v>93</v>
      </c>
      <c r="C132" s="4">
        <v>3</v>
      </c>
      <c r="E132" s="11" t="str">
        <f t="shared" ref="E132" si="866">IF(B132="","",(IF($B132&lt;&gt;0,"Exempt - Headcount")))</f>
        <v>Exempt - Headcount</v>
      </c>
      <c r="F132" s="40">
        <f t="shared" ca="1" si="486"/>
        <v>2020</v>
      </c>
      <c r="G132" s="40" t="str">
        <f t="shared" si="487"/>
        <v>003160</v>
      </c>
      <c r="H132" s="41">
        <f t="shared" ref="H132" si="867">IF(G132="","",(IF($C132=0,0,$C132)))</f>
        <v>3</v>
      </c>
      <c r="I132" s="41">
        <f t="shared" ref="I132" si="868">IF(H132="","",(IF($C132=0,0,$C132)))</f>
        <v>3</v>
      </c>
      <c r="J132" s="41">
        <f t="shared" ref="J132" si="869">IF(I132="","",(IF($C132=0,0,$C132)))</f>
        <v>3</v>
      </c>
      <c r="K132" s="41">
        <f t="shared" ref="K132" si="870">IF(J132="","",(IF($C132=0,0,$C132)))</f>
        <v>3</v>
      </c>
      <c r="L132" s="41">
        <f t="shared" ref="L132" si="871">IF(K132="","",(IF($C132=0,0,$C132)))</f>
        <v>3</v>
      </c>
      <c r="M132" s="41">
        <f t="shared" ref="M132" si="872">IF(L132="","",(IF($C132=0,0,$C132)))</f>
        <v>3</v>
      </c>
      <c r="N132" s="41">
        <f t="shared" ref="N132" si="873">IF(M132="","",(IF($C132=0,0,$C132)))</f>
        <v>3</v>
      </c>
      <c r="O132" s="41">
        <f t="shared" ref="O132" si="874">IF(N132="","",(IF($C132=0,0,$C132)))</f>
        <v>3</v>
      </c>
      <c r="P132" s="41">
        <f t="shared" ref="P132" si="875">IF(O132="","",(IF($C132=0,0,$C132)))</f>
        <v>3</v>
      </c>
      <c r="Q132" s="41">
        <f t="shared" ref="Q132" si="876">IF(P132="","",(IF($C132=0,0,$C132)))</f>
        <v>3</v>
      </c>
      <c r="R132" s="41">
        <f t="shared" ref="R132" si="877">IF(Q132="","",(IF($C132=0,0,$C132)))</f>
        <v>3</v>
      </c>
      <c r="S132" s="41">
        <f t="shared" ref="S132" si="878">IF(R132="","",(IF($C132=0,0,$C132)))</f>
        <v>3</v>
      </c>
    </row>
    <row r="133" spans="1:19" x14ac:dyDescent="0.25">
      <c r="A133" s="2" t="s">
        <v>50</v>
      </c>
      <c r="B133" s="6" t="s">
        <v>92</v>
      </c>
      <c r="C133" s="4">
        <v>51.458333000000003</v>
      </c>
      <c r="E133" s="10" t="str">
        <f t="shared" ref="E133" si="879">IF(B133="","",(IF($B133&lt;&gt;0,"Exempt - Avg Hourly Rate")))</f>
        <v>Exempt - Avg Hourly Rate</v>
      </c>
      <c r="F133" s="40">
        <f t="shared" ca="1" si="486"/>
        <v>2020</v>
      </c>
      <c r="G133" s="40" t="str">
        <f t="shared" si="487"/>
        <v>003160</v>
      </c>
      <c r="H133" s="42">
        <f t="shared" ref="H133" si="880">IF(G133="","",(IF(C133=0,0,C133)*$G$4*$H$4*$I$4*$J$4))</f>
        <v>57.916807139413741</v>
      </c>
      <c r="I133" s="42">
        <f t="shared" ref="I133" si="881">IF(H133="","",(+H133))</f>
        <v>57.916807139413741</v>
      </c>
      <c r="J133" s="42">
        <f t="shared" ref="J133" si="882">IF(I133="","",(+I133*$J$6))</f>
        <v>59.654311353596157</v>
      </c>
      <c r="K133" s="42">
        <f t="shared" ref="K133" si="883">IF(J133="","",+J133)</f>
        <v>59.654311353596157</v>
      </c>
      <c r="L133" s="42">
        <f t="shared" ref="L133" si="884">IF(K133="","",+K133)</f>
        <v>59.654311353596157</v>
      </c>
      <c r="M133" s="42">
        <f t="shared" ref="M133" si="885">IF(L133="","",+L133)</f>
        <v>59.654311353596157</v>
      </c>
      <c r="N133" s="42">
        <f t="shared" ref="N133" si="886">IF(M133="","",+M133)</f>
        <v>59.654311353596157</v>
      </c>
      <c r="O133" s="42">
        <f t="shared" ref="O133" si="887">IF(N133="","",+N133)</f>
        <v>59.654311353596157</v>
      </c>
      <c r="P133" s="42">
        <f t="shared" ref="P133" si="888">IF(O133="","",+O133)</f>
        <v>59.654311353596157</v>
      </c>
      <c r="Q133" s="42">
        <f t="shared" ref="Q133" si="889">IF(P133="","",+P133)</f>
        <v>59.654311353596157</v>
      </c>
      <c r="R133" s="42">
        <f t="shared" ref="R133" si="890">IF(Q133="","",+Q133)</f>
        <v>59.654311353596157</v>
      </c>
      <c r="S133" s="42">
        <f t="shared" ref="S133" si="891">IF(R133="","",+R133)</f>
        <v>59.654311353596157</v>
      </c>
    </row>
    <row r="134" spans="1:19" x14ac:dyDescent="0.25">
      <c r="A134" s="2" t="s">
        <v>50</v>
      </c>
      <c r="B134" s="9" t="s">
        <v>143</v>
      </c>
      <c r="C134" s="4">
        <v>600</v>
      </c>
      <c r="E134" s="10" t="str">
        <f t="shared" ref="E134" si="892">IF(B134="","",(IF($B134&lt;&gt;0,"Exempt - Vacation Hours")))</f>
        <v>Exempt - Vacation Hours</v>
      </c>
      <c r="F134" s="40">
        <f t="shared" ca="1" si="486"/>
        <v>2020</v>
      </c>
      <c r="G134" s="40" t="str">
        <f t="shared" si="487"/>
        <v>003160</v>
      </c>
      <c r="H134" s="43">
        <f>IF(G134="","",($C134*'VACSICK EST'!C$50))</f>
        <v>25.391119724481861</v>
      </c>
      <c r="I134" s="43">
        <f>IF(H134="","",($C134*'VACSICK EST'!D$50))</f>
        <v>27.057560084432978</v>
      </c>
      <c r="J134" s="43">
        <f>IF(I134="","",($C134*'VACSICK EST'!E$50))</f>
        <v>28.724000444384096</v>
      </c>
      <c r="K134" s="43">
        <f>IF(J134="","",($C134*'VACSICK EST'!F$50))</f>
        <v>41.760254780215028</v>
      </c>
      <c r="L134" s="43">
        <f>IF(K134="","",($C134*'VACSICK EST'!G$50))</f>
        <v>52.165755267803142</v>
      </c>
      <c r="M134" s="43">
        <f>IF(L134="","",($C134*'VACSICK EST'!H$50))</f>
        <v>58.931256249151353</v>
      </c>
      <c r="N134" s="43">
        <f>IF(M134="","",($C134*'VACSICK EST'!I$50))</f>
        <v>68.203083531866042</v>
      </c>
      <c r="O134" s="43">
        <f>IF(N134="","",($C134*'VACSICK EST'!J$50))</f>
        <v>46.172495093258938</v>
      </c>
      <c r="P134" s="43">
        <f>IF(O134="","",($C134*'VACSICK EST'!K$50))</f>
        <v>41.111454000074062</v>
      </c>
      <c r="Q134" s="43">
        <f>IF(P134="","",($C134*'VACSICK EST'!L$50))</f>
        <v>54.263248200861611</v>
      </c>
      <c r="R134" s="43">
        <f>IF(Q134="","",($C134*'VACSICK EST'!M$50))</f>
        <v>52.024539877300619</v>
      </c>
      <c r="S134" s="43">
        <f>IF(R134="","",($C134*'VACSICK EST'!N$50))</f>
        <v>104.19523274617026</v>
      </c>
    </row>
    <row r="135" spans="1:19" x14ac:dyDescent="0.25">
      <c r="A135" s="2" t="s">
        <v>50</v>
      </c>
      <c r="B135" s="9" t="s">
        <v>95</v>
      </c>
      <c r="C135" s="4">
        <v>120</v>
      </c>
      <c r="E135" s="10" t="str">
        <f t="shared" ref="E135" si="893">IF(B135="","",(IF($B135&lt;&gt;0,"Exempt - Sick Time Hours")))</f>
        <v>Exempt - Sick Time Hours</v>
      </c>
      <c r="F135" s="40">
        <f t="shared" ca="1" si="486"/>
        <v>2020</v>
      </c>
      <c r="G135" s="40" t="str">
        <f t="shared" si="487"/>
        <v>003160</v>
      </c>
      <c r="H135" s="43">
        <f>IF(G135="","",($C135*'VACSICK EST'!C$30))</f>
        <v>15.061889369617449</v>
      </c>
      <c r="I135" s="43">
        <f>IF(H135="","",($C135*'VACSICK EST'!D$30))</f>
        <v>12.976388578618876</v>
      </c>
      <c r="J135" s="43">
        <f>IF(I135="","",($C135*'VACSICK EST'!E$30))</f>
        <v>11.959898423929646</v>
      </c>
      <c r="K135" s="43">
        <f>IF(J135="","",($C135*'VACSICK EST'!F$30))</f>
        <v>10.593818813456551</v>
      </c>
      <c r="L135" s="43">
        <f>IF(K135="","",($C135*'VACSICK EST'!G$30))</f>
        <v>8.7845976393137697</v>
      </c>
      <c r="M135" s="43">
        <f>IF(L135="","",($C135*'VACSICK EST'!H$30))</f>
        <v>8.1538047715222266</v>
      </c>
      <c r="N135" s="43">
        <f>IF(M135="","",($C135*'VACSICK EST'!I$30))</f>
        <v>8.7435660130480581</v>
      </c>
      <c r="O135" s="43">
        <f>IF(N135="","",($C135*'VACSICK EST'!J$30))</f>
        <v>9.3973365915483971</v>
      </c>
      <c r="P135" s="43">
        <f>IF(O135="","",($C135*'VACSICK EST'!K$30))</f>
        <v>8.6702561741199862</v>
      </c>
      <c r="Q135" s="43">
        <f>IF(P135="","",($C135*'VACSICK EST'!L$30))</f>
        <v>8.5679506526308113</v>
      </c>
      <c r="R135" s="43">
        <f>IF(Q135="","",($C135*'VACSICK EST'!M$30))</f>
        <v>7.9869428247083336</v>
      </c>
      <c r="S135" s="43">
        <f>IF(R135="","",($C135*'VACSICK EST'!N$30))</f>
        <v>9.1035501474859011</v>
      </c>
    </row>
    <row r="136" spans="1:19" x14ac:dyDescent="0.25">
      <c r="A136" s="2" t="s">
        <v>51</v>
      </c>
      <c r="B136" s="9" t="s">
        <v>93</v>
      </c>
      <c r="C136" s="4">
        <v>2</v>
      </c>
      <c r="E136" s="11" t="str">
        <f t="shared" ref="E136" si="894">IF(B136="","",(IF($B136&lt;&gt;0,"Exempt - Headcount")))</f>
        <v>Exempt - Headcount</v>
      </c>
      <c r="F136" s="40">
        <f t="shared" ca="1" si="486"/>
        <v>2020</v>
      </c>
      <c r="G136" s="40" t="str">
        <f t="shared" si="487"/>
        <v>003210</v>
      </c>
      <c r="H136" s="41">
        <f t="shared" ref="H136" si="895">IF(G136="","",(IF($C136=0,0,$C136)))</f>
        <v>2</v>
      </c>
      <c r="I136" s="41">
        <f t="shared" ref="I136" si="896">IF(H136="","",(IF($C136=0,0,$C136)))</f>
        <v>2</v>
      </c>
      <c r="J136" s="41">
        <f t="shared" ref="J136" si="897">IF(I136="","",(IF($C136=0,0,$C136)))</f>
        <v>2</v>
      </c>
      <c r="K136" s="41">
        <f t="shared" ref="K136" si="898">IF(J136="","",(IF($C136=0,0,$C136)))</f>
        <v>2</v>
      </c>
      <c r="L136" s="41">
        <f t="shared" ref="L136" si="899">IF(K136="","",(IF($C136=0,0,$C136)))</f>
        <v>2</v>
      </c>
      <c r="M136" s="41">
        <f t="shared" ref="M136" si="900">IF(L136="","",(IF($C136=0,0,$C136)))</f>
        <v>2</v>
      </c>
      <c r="N136" s="41">
        <f t="shared" ref="N136" si="901">IF(M136="","",(IF($C136=0,0,$C136)))</f>
        <v>2</v>
      </c>
      <c r="O136" s="41">
        <f t="shared" ref="O136" si="902">IF(N136="","",(IF($C136=0,0,$C136)))</f>
        <v>2</v>
      </c>
      <c r="P136" s="41">
        <f t="shared" ref="P136" si="903">IF(O136="","",(IF($C136=0,0,$C136)))</f>
        <v>2</v>
      </c>
      <c r="Q136" s="41">
        <f t="shared" ref="Q136" si="904">IF(P136="","",(IF($C136=0,0,$C136)))</f>
        <v>2</v>
      </c>
      <c r="R136" s="41">
        <f t="shared" ref="R136" si="905">IF(Q136="","",(IF($C136=0,0,$C136)))</f>
        <v>2</v>
      </c>
      <c r="S136" s="41">
        <f t="shared" ref="S136" si="906">IF(R136="","",(IF($C136=0,0,$C136)))</f>
        <v>2</v>
      </c>
    </row>
    <row r="137" spans="1:19" x14ac:dyDescent="0.25">
      <c r="A137" s="2" t="s">
        <v>51</v>
      </c>
      <c r="B137" s="6" t="s">
        <v>92</v>
      </c>
      <c r="C137" s="4">
        <v>37.540865500000002</v>
      </c>
      <c r="E137" s="10" t="str">
        <f t="shared" ref="E137" si="907">IF(B137="","",(IF($B137&lt;&gt;0,"Exempt - Avg Hourly Rate")))</f>
        <v>Exempt - Avg Hourly Rate</v>
      </c>
      <c r="F137" s="40">
        <f t="shared" ca="1" si="486"/>
        <v>2020</v>
      </c>
      <c r="G137" s="40" t="str">
        <f t="shared" si="487"/>
        <v>003210</v>
      </c>
      <c r="H137" s="42">
        <f t="shared" ref="H137" si="908">IF(G137="","",(IF(C137=0,0,C137)*$G$4*$H$4*$I$4*$J$4))</f>
        <v>42.252574855275057</v>
      </c>
      <c r="I137" s="42">
        <f t="shared" ref="I137" si="909">IF(H137="","",(+H137))</f>
        <v>42.252574855275057</v>
      </c>
      <c r="J137" s="42">
        <f t="shared" ref="J137" si="910">IF(I137="","",(+I137*$J$6))</f>
        <v>43.520152100933309</v>
      </c>
      <c r="K137" s="42">
        <f t="shared" ref="K137" si="911">IF(J137="","",+J137)</f>
        <v>43.520152100933309</v>
      </c>
      <c r="L137" s="42">
        <f t="shared" ref="L137" si="912">IF(K137="","",+K137)</f>
        <v>43.520152100933309</v>
      </c>
      <c r="M137" s="42">
        <f t="shared" ref="M137" si="913">IF(L137="","",+L137)</f>
        <v>43.520152100933309</v>
      </c>
      <c r="N137" s="42">
        <f t="shared" ref="N137" si="914">IF(M137="","",+M137)</f>
        <v>43.520152100933309</v>
      </c>
      <c r="O137" s="42">
        <f t="shared" ref="O137" si="915">IF(N137="","",+N137)</f>
        <v>43.520152100933309</v>
      </c>
      <c r="P137" s="42">
        <f t="shared" ref="P137" si="916">IF(O137="","",+O137)</f>
        <v>43.520152100933309</v>
      </c>
      <c r="Q137" s="42">
        <f t="shared" ref="Q137" si="917">IF(P137="","",+P137)</f>
        <v>43.520152100933309</v>
      </c>
      <c r="R137" s="42">
        <f t="shared" ref="R137" si="918">IF(Q137="","",+Q137)</f>
        <v>43.520152100933309</v>
      </c>
      <c r="S137" s="42">
        <f t="shared" ref="S137" si="919">IF(R137="","",+R137)</f>
        <v>43.520152100933309</v>
      </c>
    </row>
    <row r="138" spans="1:19" x14ac:dyDescent="0.25">
      <c r="A138" s="2" t="s">
        <v>51</v>
      </c>
      <c r="B138" s="9" t="s">
        <v>143</v>
      </c>
      <c r="C138" s="4">
        <v>320</v>
      </c>
      <c r="E138" s="10" t="str">
        <f t="shared" ref="E138" si="920">IF(B138="","",(IF($B138&lt;&gt;0,"Exempt - Vacation Hours")))</f>
        <v>Exempt - Vacation Hours</v>
      </c>
      <c r="F138" s="40">
        <f t="shared" ca="1" si="486"/>
        <v>2020</v>
      </c>
      <c r="G138" s="40" t="str">
        <f t="shared" si="487"/>
        <v>003210</v>
      </c>
      <c r="H138" s="43">
        <f>IF(G138="","",($C138*'VACSICK EST'!C$50))</f>
        <v>13.54193051972366</v>
      </c>
      <c r="I138" s="43">
        <f>IF(H138="","",($C138*'VACSICK EST'!D$50))</f>
        <v>14.430698711697589</v>
      </c>
      <c r="J138" s="43">
        <f>IF(I138="","",($C138*'VACSICK EST'!E$50))</f>
        <v>15.319466903671517</v>
      </c>
      <c r="K138" s="43">
        <f>IF(J138="","",($C138*'VACSICK EST'!F$50))</f>
        <v>22.272135882781349</v>
      </c>
      <c r="L138" s="43">
        <f>IF(K138="","",($C138*'VACSICK EST'!G$50))</f>
        <v>27.821736142828343</v>
      </c>
      <c r="M138" s="43">
        <f>IF(L138="","",($C138*'VACSICK EST'!H$50))</f>
        <v>31.43000333288072</v>
      </c>
      <c r="N138" s="43">
        <f>IF(M138="","",($C138*'VACSICK EST'!I$50))</f>
        <v>36.374977883661892</v>
      </c>
      <c r="O138" s="43">
        <f>IF(N138="","",($C138*'VACSICK EST'!J$50))</f>
        <v>24.625330716404768</v>
      </c>
      <c r="P138" s="43">
        <f>IF(O138="","",($C138*'VACSICK EST'!K$50))</f>
        <v>21.926108800039501</v>
      </c>
      <c r="Q138" s="43">
        <f>IF(P138="","",($C138*'VACSICK EST'!L$50))</f>
        <v>28.940399040459525</v>
      </c>
      <c r="R138" s="43">
        <f>IF(Q138="","",($C138*'VACSICK EST'!M$50))</f>
        <v>27.746421267893663</v>
      </c>
      <c r="S138" s="43">
        <f>IF(R138="","",($C138*'VACSICK EST'!N$50))</f>
        <v>55.570790797957478</v>
      </c>
    </row>
    <row r="139" spans="1:19" x14ac:dyDescent="0.25">
      <c r="A139" s="2" t="s">
        <v>51</v>
      </c>
      <c r="B139" s="9" t="s">
        <v>95</v>
      </c>
      <c r="C139" s="4">
        <v>80</v>
      </c>
      <c r="E139" s="10" t="str">
        <f t="shared" ref="E139" si="921">IF(B139="","",(IF($B139&lt;&gt;0,"Exempt - Sick Time Hours")))</f>
        <v>Exempt - Sick Time Hours</v>
      </c>
      <c r="F139" s="40">
        <f t="shared" ca="1" si="486"/>
        <v>2020</v>
      </c>
      <c r="G139" s="40" t="str">
        <f t="shared" si="487"/>
        <v>003210</v>
      </c>
      <c r="H139" s="43">
        <f>IF(G139="","",($C139*'VACSICK EST'!C$30))</f>
        <v>10.041259579744965</v>
      </c>
      <c r="I139" s="43">
        <f>IF(H139="","",($C139*'VACSICK EST'!D$30))</f>
        <v>8.6509257190792503</v>
      </c>
      <c r="J139" s="43">
        <f>IF(I139="","",($C139*'VACSICK EST'!E$30))</f>
        <v>7.973265615953097</v>
      </c>
      <c r="K139" s="43">
        <f>IF(J139="","",($C139*'VACSICK EST'!F$30))</f>
        <v>7.0625458756377002</v>
      </c>
      <c r="L139" s="43">
        <f>IF(K139="","",($C139*'VACSICK EST'!G$30))</f>
        <v>5.8563984262091795</v>
      </c>
      <c r="M139" s="43">
        <f>IF(L139="","",($C139*'VACSICK EST'!H$30))</f>
        <v>5.4358698476814844</v>
      </c>
      <c r="N139" s="43">
        <f>IF(M139="","",($C139*'VACSICK EST'!I$30))</f>
        <v>5.8290440086987054</v>
      </c>
      <c r="O139" s="43">
        <f>IF(N139="","",($C139*'VACSICK EST'!J$30))</f>
        <v>6.264891061032265</v>
      </c>
      <c r="P139" s="43">
        <f>IF(O139="","",($C139*'VACSICK EST'!K$30))</f>
        <v>5.7801707827466577</v>
      </c>
      <c r="Q139" s="43">
        <f>IF(P139="","",($C139*'VACSICK EST'!L$30))</f>
        <v>5.7119671017538742</v>
      </c>
      <c r="R139" s="43">
        <f>IF(Q139="","",($C139*'VACSICK EST'!M$30))</f>
        <v>5.3246285498055554</v>
      </c>
      <c r="S139" s="43">
        <f>IF(R139="","",($C139*'VACSICK EST'!N$30))</f>
        <v>6.0690334316572674</v>
      </c>
    </row>
    <row r="140" spans="1:19" x14ac:dyDescent="0.25">
      <c r="A140" s="2" t="s">
        <v>52</v>
      </c>
      <c r="B140" s="9" t="s">
        <v>93</v>
      </c>
      <c r="C140" s="4">
        <v>3</v>
      </c>
      <c r="E140" s="11" t="str">
        <f t="shared" ref="E140" si="922">IF(B140="","",(IF($B140&lt;&gt;0,"Exempt - Headcount")))</f>
        <v>Exempt - Headcount</v>
      </c>
      <c r="F140" s="40">
        <f t="shared" ca="1" si="486"/>
        <v>2020</v>
      </c>
      <c r="G140" s="40" t="str">
        <f t="shared" si="487"/>
        <v>003300</v>
      </c>
      <c r="H140" s="41">
        <f t="shared" ref="H140" si="923">IF(G140="","",(IF($C140=0,0,$C140)))</f>
        <v>3</v>
      </c>
      <c r="I140" s="41">
        <f t="shared" ref="I140" si="924">IF(H140="","",(IF($C140=0,0,$C140)))</f>
        <v>3</v>
      </c>
      <c r="J140" s="41">
        <f t="shared" ref="J140" si="925">IF(I140="","",(IF($C140=0,0,$C140)))</f>
        <v>3</v>
      </c>
      <c r="K140" s="41">
        <f t="shared" ref="K140" si="926">IF(J140="","",(IF($C140=0,0,$C140)))</f>
        <v>3</v>
      </c>
      <c r="L140" s="41">
        <f t="shared" ref="L140" si="927">IF(K140="","",(IF($C140=0,0,$C140)))</f>
        <v>3</v>
      </c>
      <c r="M140" s="41">
        <f t="shared" ref="M140" si="928">IF(L140="","",(IF($C140=0,0,$C140)))</f>
        <v>3</v>
      </c>
      <c r="N140" s="41">
        <f t="shared" ref="N140" si="929">IF(M140="","",(IF($C140=0,0,$C140)))</f>
        <v>3</v>
      </c>
      <c r="O140" s="41">
        <f t="shared" ref="O140" si="930">IF(N140="","",(IF($C140=0,0,$C140)))</f>
        <v>3</v>
      </c>
      <c r="P140" s="41">
        <f t="shared" ref="P140" si="931">IF(O140="","",(IF($C140=0,0,$C140)))</f>
        <v>3</v>
      </c>
      <c r="Q140" s="41">
        <f t="shared" ref="Q140" si="932">IF(P140="","",(IF($C140=0,0,$C140)))</f>
        <v>3</v>
      </c>
      <c r="R140" s="41">
        <f t="shared" ref="R140" si="933">IF(Q140="","",(IF($C140=0,0,$C140)))</f>
        <v>3</v>
      </c>
      <c r="S140" s="41">
        <f t="shared" ref="S140" si="934">IF(R140="","",(IF($C140=0,0,$C140)))</f>
        <v>3</v>
      </c>
    </row>
    <row r="141" spans="1:19" x14ac:dyDescent="0.25">
      <c r="A141" s="2" t="s">
        <v>52</v>
      </c>
      <c r="B141" s="6" t="s">
        <v>92</v>
      </c>
      <c r="C141" s="4">
        <v>48.812499666666668</v>
      </c>
      <c r="E141" s="10" t="str">
        <f t="shared" ref="E141" si="935">IF(B141="","",(IF($B141&lt;&gt;0,"Exempt - Avg Hourly Rate")))</f>
        <v>Exempt - Avg Hourly Rate</v>
      </c>
      <c r="F141" s="40">
        <f t="shared" ref="F141:F204" ca="1" si="936">IF(E141="","",$E$5)</f>
        <v>2020</v>
      </c>
      <c r="G141" s="40" t="str">
        <f t="shared" ref="G141:G204" si="937">IF(E141="","",A141)</f>
        <v>003300</v>
      </c>
      <c r="H141" s="42">
        <f t="shared" ref="H141" si="938">IF(G141="","",(IF(C141=0,0,C141)*$G$4*$H$4*$I$4*$J$4))</f>
        <v>54.93889841295541</v>
      </c>
      <c r="I141" s="42">
        <f t="shared" ref="I141" si="939">IF(H141="","",(+H141))</f>
        <v>54.93889841295541</v>
      </c>
      <c r="J141" s="42">
        <f t="shared" ref="J141" si="940">IF(I141="","",(+I141*$J$6))</f>
        <v>56.587065365344074</v>
      </c>
      <c r="K141" s="42">
        <f t="shared" ref="K141" si="941">IF(J141="","",+J141)</f>
        <v>56.587065365344074</v>
      </c>
      <c r="L141" s="42">
        <f t="shared" ref="L141" si="942">IF(K141="","",+K141)</f>
        <v>56.587065365344074</v>
      </c>
      <c r="M141" s="42">
        <f t="shared" ref="M141" si="943">IF(L141="","",+L141)</f>
        <v>56.587065365344074</v>
      </c>
      <c r="N141" s="42">
        <f t="shared" ref="N141" si="944">IF(M141="","",+M141)</f>
        <v>56.587065365344074</v>
      </c>
      <c r="O141" s="42">
        <f t="shared" ref="O141" si="945">IF(N141="","",+N141)</f>
        <v>56.587065365344074</v>
      </c>
      <c r="P141" s="42">
        <f t="shared" ref="P141" si="946">IF(O141="","",+O141)</f>
        <v>56.587065365344074</v>
      </c>
      <c r="Q141" s="42">
        <f t="shared" ref="Q141" si="947">IF(P141="","",+P141)</f>
        <v>56.587065365344074</v>
      </c>
      <c r="R141" s="42">
        <f t="shared" ref="R141" si="948">IF(Q141="","",+Q141)</f>
        <v>56.587065365344074</v>
      </c>
      <c r="S141" s="42">
        <f t="shared" ref="S141" si="949">IF(R141="","",+R141)</f>
        <v>56.587065365344074</v>
      </c>
    </row>
    <row r="142" spans="1:19" x14ac:dyDescent="0.25">
      <c r="A142" s="2" t="s">
        <v>52</v>
      </c>
      <c r="B142" s="9" t="s">
        <v>143</v>
      </c>
      <c r="C142" s="4">
        <v>600</v>
      </c>
      <c r="E142" s="10" t="str">
        <f t="shared" ref="E142" si="950">IF(B142="","",(IF($B142&lt;&gt;0,"Exempt - Vacation Hours")))</f>
        <v>Exempt - Vacation Hours</v>
      </c>
      <c r="F142" s="40">
        <f t="shared" ca="1" si="936"/>
        <v>2020</v>
      </c>
      <c r="G142" s="40" t="str">
        <f t="shared" si="937"/>
        <v>003300</v>
      </c>
      <c r="H142" s="43">
        <f>IF(G142="","",($C142*'VACSICK EST'!C$50))</f>
        <v>25.391119724481861</v>
      </c>
      <c r="I142" s="43">
        <f>IF(H142="","",($C142*'VACSICK EST'!D$50))</f>
        <v>27.057560084432978</v>
      </c>
      <c r="J142" s="43">
        <f>IF(I142="","",($C142*'VACSICK EST'!E$50))</f>
        <v>28.724000444384096</v>
      </c>
      <c r="K142" s="43">
        <f>IF(J142="","",($C142*'VACSICK EST'!F$50))</f>
        <v>41.760254780215028</v>
      </c>
      <c r="L142" s="43">
        <f>IF(K142="","",($C142*'VACSICK EST'!G$50))</f>
        <v>52.165755267803142</v>
      </c>
      <c r="M142" s="43">
        <f>IF(L142="","",($C142*'VACSICK EST'!H$50))</f>
        <v>58.931256249151353</v>
      </c>
      <c r="N142" s="43">
        <f>IF(M142="","",($C142*'VACSICK EST'!I$50))</f>
        <v>68.203083531866042</v>
      </c>
      <c r="O142" s="43">
        <f>IF(N142="","",($C142*'VACSICK EST'!J$50))</f>
        <v>46.172495093258938</v>
      </c>
      <c r="P142" s="43">
        <f>IF(O142="","",($C142*'VACSICK EST'!K$50))</f>
        <v>41.111454000074062</v>
      </c>
      <c r="Q142" s="43">
        <f>IF(P142="","",($C142*'VACSICK EST'!L$50))</f>
        <v>54.263248200861611</v>
      </c>
      <c r="R142" s="43">
        <f>IF(Q142="","",($C142*'VACSICK EST'!M$50))</f>
        <v>52.024539877300619</v>
      </c>
      <c r="S142" s="43">
        <f>IF(R142="","",($C142*'VACSICK EST'!N$50))</f>
        <v>104.19523274617026</v>
      </c>
    </row>
    <row r="143" spans="1:19" x14ac:dyDescent="0.25">
      <c r="A143" s="2" t="s">
        <v>52</v>
      </c>
      <c r="B143" s="9" t="s">
        <v>95</v>
      </c>
      <c r="C143" s="4">
        <v>120</v>
      </c>
      <c r="E143" s="10" t="str">
        <f t="shared" ref="E143" si="951">IF(B143="","",(IF($B143&lt;&gt;0,"Exempt - Sick Time Hours")))</f>
        <v>Exempt - Sick Time Hours</v>
      </c>
      <c r="F143" s="40">
        <f t="shared" ca="1" si="936"/>
        <v>2020</v>
      </c>
      <c r="G143" s="40" t="str">
        <f t="shared" si="937"/>
        <v>003300</v>
      </c>
      <c r="H143" s="43">
        <f>IF(G143="","",($C143*'VACSICK EST'!C$30))</f>
        <v>15.061889369617449</v>
      </c>
      <c r="I143" s="43">
        <f>IF(H143="","",($C143*'VACSICK EST'!D$30))</f>
        <v>12.976388578618876</v>
      </c>
      <c r="J143" s="43">
        <f>IF(I143="","",($C143*'VACSICK EST'!E$30))</f>
        <v>11.959898423929646</v>
      </c>
      <c r="K143" s="43">
        <f>IF(J143="","",($C143*'VACSICK EST'!F$30))</f>
        <v>10.593818813456551</v>
      </c>
      <c r="L143" s="43">
        <f>IF(K143="","",($C143*'VACSICK EST'!G$30))</f>
        <v>8.7845976393137697</v>
      </c>
      <c r="M143" s="43">
        <f>IF(L143="","",($C143*'VACSICK EST'!H$30))</f>
        <v>8.1538047715222266</v>
      </c>
      <c r="N143" s="43">
        <f>IF(M143="","",($C143*'VACSICK EST'!I$30))</f>
        <v>8.7435660130480581</v>
      </c>
      <c r="O143" s="43">
        <f>IF(N143="","",($C143*'VACSICK EST'!J$30))</f>
        <v>9.3973365915483971</v>
      </c>
      <c r="P143" s="43">
        <f>IF(O143="","",($C143*'VACSICK EST'!K$30))</f>
        <v>8.6702561741199862</v>
      </c>
      <c r="Q143" s="43">
        <f>IF(P143="","",($C143*'VACSICK EST'!L$30))</f>
        <v>8.5679506526308113</v>
      </c>
      <c r="R143" s="43">
        <f>IF(Q143="","",($C143*'VACSICK EST'!M$30))</f>
        <v>7.9869428247083336</v>
      </c>
      <c r="S143" s="43">
        <f>IF(R143="","",($C143*'VACSICK EST'!N$30))</f>
        <v>9.1035501474859011</v>
      </c>
    </row>
    <row r="144" spans="1:19" x14ac:dyDescent="0.25">
      <c r="A144" s="2" t="s">
        <v>53</v>
      </c>
      <c r="B144" s="9" t="s">
        <v>93</v>
      </c>
      <c r="C144" s="4">
        <v>6</v>
      </c>
      <c r="E144" s="11" t="str">
        <f t="shared" ref="E144" si="952">IF(B144="","",(IF($B144&lt;&gt;0,"Exempt - Headcount")))</f>
        <v>Exempt - Headcount</v>
      </c>
      <c r="F144" s="40">
        <f t="shared" ca="1" si="936"/>
        <v>2020</v>
      </c>
      <c r="G144" s="40" t="str">
        <f t="shared" si="937"/>
        <v>003400</v>
      </c>
      <c r="H144" s="41">
        <f t="shared" ref="H144" si="953">IF(G144="","",(IF($C144=0,0,$C144)))</f>
        <v>6</v>
      </c>
      <c r="I144" s="41">
        <f t="shared" ref="I144" si="954">IF(H144="","",(IF($C144=0,0,$C144)))</f>
        <v>6</v>
      </c>
      <c r="J144" s="41">
        <f t="shared" ref="J144" si="955">IF(I144="","",(IF($C144=0,0,$C144)))</f>
        <v>6</v>
      </c>
      <c r="K144" s="41">
        <f t="shared" ref="K144" si="956">IF(J144="","",(IF($C144=0,0,$C144)))</f>
        <v>6</v>
      </c>
      <c r="L144" s="41">
        <f t="shared" ref="L144" si="957">IF(K144="","",(IF($C144=0,0,$C144)))</f>
        <v>6</v>
      </c>
      <c r="M144" s="41">
        <f t="shared" ref="M144" si="958">IF(L144="","",(IF($C144=0,0,$C144)))</f>
        <v>6</v>
      </c>
      <c r="N144" s="41">
        <f t="shared" ref="N144" si="959">IF(M144="","",(IF($C144=0,0,$C144)))</f>
        <v>6</v>
      </c>
      <c r="O144" s="41">
        <f t="shared" ref="O144" si="960">IF(N144="","",(IF($C144=0,0,$C144)))</f>
        <v>6</v>
      </c>
      <c r="P144" s="41">
        <f t="shared" ref="P144" si="961">IF(O144="","",(IF($C144=0,0,$C144)))</f>
        <v>6</v>
      </c>
      <c r="Q144" s="41">
        <f t="shared" ref="Q144" si="962">IF(P144="","",(IF($C144=0,0,$C144)))</f>
        <v>6</v>
      </c>
      <c r="R144" s="41">
        <f t="shared" ref="R144" si="963">IF(Q144="","",(IF($C144=0,0,$C144)))</f>
        <v>6</v>
      </c>
      <c r="S144" s="41">
        <f t="shared" ref="S144" si="964">IF(R144="","",(IF($C144=0,0,$C144)))</f>
        <v>6</v>
      </c>
    </row>
    <row r="145" spans="1:19" x14ac:dyDescent="0.25">
      <c r="A145" s="2" t="s">
        <v>53</v>
      </c>
      <c r="B145" s="6" t="s">
        <v>92</v>
      </c>
      <c r="C145" s="4">
        <v>49.619711500000001</v>
      </c>
      <c r="E145" s="10" t="str">
        <f t="shared" ref="E145" si="965">IF(B145="","",(IF($B145&lt;&gt;0,"Exempt - Avg Hourly Rate")))</f>
        <v>Exempt - Avg Hourly Rate</v>
      </c>
      <c r="F145" s="40">
        <f t="shared" ca="1" si="936"/>
        <v>2020</v>
      </c>
      <c r="G145" s="40" t="str">
        <f t="shared" si="937"/>
        <v>003400</v>
      </c>
      <c r="H145" s="42">
        <f t="shared" ref="H145" si="966">IF(G145="","",(IF(C145=0,0,C145)*$G$4*$H$4*$I$4*$J$4))</f>
        <v>55.847422442908325</v>
      </c>
      <c r="I145" s="42">
        <f t="shared" ref="I145" si="967">IF(H145="","",(+H145))</f>
        <v>55.847422442908325</v>
      </c>
      <c r="J145" s="42">
        <f t="shared" ref="J145" si="968">IF(I145="","",(+I145*$J$6))</f>
        <v>57.522845116195576</v>
      </c>
      <c r="K145" s="42">
        <f t="shared" ref="K145" si="969">IF(J145="","",+J145)</f>
        <v>57.522845116195576</v>
      </c>
      <c r="L145" s="42">
        <f t="shared" ref="L145" si="970">IF(K145="","",+K145)</f>
        <v>57.522845116195576</v>
      </c>
      <c r="M145" s="42">
        <f t="shared" ref="M145" si="971">IF(L145="","",+L145)</f>
        <v>57.522845116195576</v>
      </c>
      <c r="N145" s="42">
        <f t="shared" ref="N145" si="972">IF(M145="","",+M145)</f>
        <v>57.522845116195576</v>
      </c>
      <c r="O145" s="42">
        <f t="shared" ref="O145" si="973">IF(N145="","",+N145)</f>
        <v>57.522845116195576</v>
      </c>
      <c r="P145" s="42">
        <f t="shared" ref="P145" si="974">IF(O145="","",+O145)</f>
        <v>57.522845116195576</v>
      </c>
      <c r="Q145" s="42">
        <f t="shared" ref="Q145" si="975">IF(P145="","",+P145)</f>
        <v>57.522845116195576</v>
      </c>
      <c r="R145" s="42">
        <f t="shared" ref="R145" si="976">IF(Q145="","",+Q145)</f>
        <v>57.522845116195576</v>
      </c>
      <c r="S145" s="42">
        <f t="shared" ref="S145" si="977">IF(R145="","",+R145)</f>
        <v>57.522845116195576</v>
      </c>
    </row>
    <row r="146" spans="1:19" x14ac:dyDescent="0.25">
      <c r="A146" s="2" t="s">
        <v>53</v>
      </c>
      <c r="B146" s="9" t="s">
        <v>143</v>
      </c>
      <c r="C146" s="4">
        <v>1200</v>
      </c>
      <c r="E146" s="10" t="str">
        <f t="shared" ref="E146" si="978">IF(B146="","",(IF($B146&lt;&gt;0,"Exempt - Vacation Hours")))</f>
        <v>Exempt - Vacation Hours</v>
      </c>
      <c r="F146" s="40">
        <f t="shared" ca="1" si="936"/>
        <v>2020</v>
      </c>
      <c r="G146" s="40" t="str">
        <f t="shared" si="937"/>
        <v>003400</v>
      </c>
      <c r="H146" s="43">
        <f>IF(G146="","",($C146*'VACSICK EST'!C$50))</f>
        <v>50.782239448963722</v>
      </c>
      <c r="I146" s="43">
        <f>IF(H146="","",($C146*'VACSICK EST'!D$50))</f>
        <v>54.115120168865957</v>
      </c>
      <c r="J146" s="43">
        <f>IF(I146="","",($C146*'VACSICK EST'!E$50))</f>
        <v>57.448000888768192</v>
      </c>
      <c r="K146" s="43">
        <f>IF(J146="","",($C146*'VACSICK EST'!F$50))</f>
        <v>83.520509560430057</v>
      </c>
      <c r="L146" s="43">
        <f>IF(K146="","",($C146*'VACSICK EST'!G$50))</f>
        <v>104.33151053560628</v>
      </c>
      <c r="M146" s="43">
        <f>IF(L146="","",($C146*'VACSICK EST'!H$50))</f>
        <v>117.86251249830271</v>
      </c>
      <c r="N146" s="43">
        <f>IF(M146="","",($C146*'VACSICK EST'!I$50))</f>
        <v>136.40616706373208</v>
      </c>
      <c r="O146" s="43">
        <f>IF(N146="","",($C146*'VACSICK EST'!J$50))</f>
        <v>92.344990186517876</v>
      </c>
      <c r="P146" s="43">
        <f>IF(O146="","",($C146*'VACSICK EST'!K$50))</f>
        <v>82.222908000148124</v>
      </c>
      <c r="Q146" s="43">
        <f>IF(P146="","",($C146*'VACSICK EST'!L$50))</f>
        <v>108.52649640172322</v>
      </c>
      <c r="R146" s="43">
        <f>IF(Q146="","",($C146*'VACSICK EST'!M$50))</f>
        <v>104.04907975460124</v>
      </c>
      <c r="S146" s="43">
        <f>IF(R146="","",($C146*'VACSICK EST'!N$50))</f>
        <v>208.39046549234052</v>
      </c>
    </row>
    <row r="147" spans="1:19" x14ac:dyDescent="0.25">
      <c r="A147" s="2" t="s">
        <v>53</v>
      </c>
      <c r="B147" s="9" t="s">
        <v>95</v>
      </c>
      <c r="C147" s="4">
        <v>240</v>
      </c>
      <c r="E147" s="10" t="str">
        <f t="shared" ref="E147" si="979">IF(B147="","",(IF($B147&lt;&gt;0,"Exempt - Sick Time Hours")))</f>
        <v>Exempt - Sick Time Hours</v>
      </c>
      <c r="F147" s="40">
        <f t="shared" ca="1" si="936"/>
        <v>2020</v>
      </c>
      <c r="G147" s="40" t="str">
        <f t="shared" si="937"/>
        <v>003400</v>
      </c>
      <c r="H147" s="43">
        <f>IF(G147="","",($C147*'VACSICK EST'!C$30))</f>
        <v>30.123778739234897</v>
      </c>
      <c r="I147" s="43">
        <f>IF(H147="","",($C147*'VACSICK EST'!D$30))</f>
        <v>25.952777157237751</v>
      </c>
      <c r="J147" s="43">
        <f>IF(I147="","",($C147*'VACSICK EST'!E$30))</f>
        <v>23.919796847859292</v>
      </c>
      <c r="K147" s="43">
        <f>IF(J147="","",($C147*'VACSICK EST'!F$30))</f>
        <v>21.187637626913101</v>
      </c>
      <c r="L147" s="43">
        <f>IF(K147="","",($C147*'VACSICK EST'!G$30))</f>
        <v>17.569195278627539</v>
      </c>
      <c r="M147" s="43">
        <f>IF(L147="","",($C147*'VACSICK EST'!H$30))</f>
        <v>16.307609543044453</v>
      </c>
      <c r="N147" s="43">
        <f>IF(M147="","",($C147*'VACSICK EST'!I$30))</f>
        <v>17.487132026096116</v>
      </c>
      <c r="O147" s="43">
        <f>IF(N147="","",($C147*'VACSICK EST'!J$30))</f>
        <v>18.794673183096794</v>
      </c>
      <c r="P147" s="43">
        <f>IF(O147="","",($C147*'VACSICK EST'!K$30))</f>
        <v>17.340512348239972</v>
      </c>
      <c r="Q147" s="43">
        <f>IF(P147="","",($C147*'VACSICK EST'!L$30))</f>
        <v>17.135901305261623</v>
      </c>
      <c r="R147" s="43">
        <f>IF(Q147="","",($C147*'VACSICK EST'!M$30))</f>
        <v>15.973885649416667</v>
      </c>
      <c r="S147" s="43">
        <f>IF(R147="","",($C147*'VACSICK EST'!N$30))</f>
        <v>18.207100294971802</v>
      </c>
    </row>
    <row r="148" spans="1:19" x14ac:dyDescent="0.25">
      <c r="A148" s="2" t="s">
        <v>54</v>
      </c>
      <c r="B148" s="9" t="s">
        <v>93</v>
      </c>
      <c r="C148" s="4">
        <v>2</v>
      </c>
      <c r="E148" s="11" t="str">
        <f t="shared" ref="E148" si="980">IF(B148="","",(IF($B148&lt;&gt;0,"Exempt - Headcount")))</f>
        <v>Exempt - Headcount</v>
      </c>
      <c r="F148" s="40">
        <f t="shared" ca="1" si="936"/>
        <v>2020</v>
      </c>
      <c r="G148" s="40" t="str">
        <f t="shared" si="937"/>
        <v>003410</v>
      </c>
      <c r="H148" s="41">
        <f t="shared" ref="H148" si="981">IF(G148="","",(IF($C148=0,0,$C148)))</f>
        <v>2</v>
      </c>
      <c r="I148" s="41">
        <f t="shared" ref="I148" si="982">IF(H148="","",(IF($C148=0,0,$C148)))</f>
        <v>2</v>
      </c>
      <c r="J148" s="41">
        <f t="shared" ref="J148" si="983">IF(I148="","",(IF($C148=0,0,$C148)))</f>
        <v>2</v>
      </c>
      <c r="K148" s="41">
        <f t="shared" ref="K148" si="984">IF(J148="","",(IF($C148=0,0,$C148)))</f>
        <v>2</v>
      </c>
      <c r="L148" s="41">
        <f t="shared" ref="L148" si="985">IF(K148="","",(IF($C148=0,0,$C148)))</f>
        <v>2</v>
      </c>
      <c r="M148" s="41">
        <f t="shared" ref="M148" si="986">IF(L148="","",(IF($C148=0,0,$C148)))</f>
        <v>2</v>
      </c>
      <c r="N148" s="41">
        <f t="shared" ref="N148" si="987">IF(M148="","",(IF($C148=0,0,$C148)))</f>
        <v>2</v>
      </c>
      <c r="O148" s="41">
        <f t="shared" ref="O148" si="988">IF(N148="","",(IF($C148=0,0,$C148)))</f>
        <v>2</v>
      </c>
      <c r="P148" s="41">
        <f t="shared" ref="P148" si="989">IF(O148="","",(IF($C148=0,0,$C148)))</f>
        <v>2</v>
      </c>
      <c r="Q148" s="41">
        <f t="shared" ref="Q148" si="990">IF(P148="","",(IF($C148=0,0,$C148)))</f>
        <v>2</v>
      </c>
      <c r="R148" s="41">
        <f t="shared" ref="R148" si="991">IF(Q148="","",(IF($C148=0,0,$C148)))</f>
        <v>2</v>
      </c>
      <c r="S148" s="41">
        <f t="shared" ref="S148" si="992">IF(R148="","",(IF($C148=0,0,$C148)))</f>
        <v>2</v>
      </c>
    </row>
    <row r="149" spans="1:19" x14ac:dyDescent="0.25">
      <c r="A149" s="2" t="s">
        <v>54</v>
      </c>
      <c r="B149" s="6" t="s">
        <v>92</v>
      </c>
      <c r="C149" s="4">
        <v>46.973557999999997</v>
      </c>
      <c r="E149" s="10" t="str">
        <f t="shared" ref="E149" si="993">IF(B149="","",(IF($B149&lt;&gt;0,"Exempt - Avg Hourly Rate")))</f>
        <v>Exempt - Avg Hourly Rate</v>
      </c>
      <c r="F149" s="40">
        <f t="shared" ca="1" si="936"/>
        <v>2020</v>
      </c>
      <c r="G149" s="40" t="str">
        <f t="shared" si="937"/>
        <v>003410</v>
      </c>
      <c r="H149" s="42">
        <f t="shared" ref="H149" si="994">IF(G149="","",(IF(C149=0,0,C149)*$G$4*$H$4*$I$4*$J$4))</f>
        <v>52.869153366045985</v>
      </c>
      <c r="I149" s="42">
        <f t="shared" ref="I149" si="995">IF(H149="","",(+H149))</f>
        <v>52.869153366045985</v>
      </c>
      <c r="J149" s="42">
        <f t="shared" ref="J149" si="996">IF(I149="","",(+I149*$J$6))</f>
        <v>54.455227967027369</v>
      </c>
      <c r="K149" s="42">
        <f t="shared" ref="K149" si="997">IF(J149="","",+J149)</f>
        <v>54.455227967027369</v>
      </c>
      <c r="L149" s="42">
        <f t="shared" ref="L149" si="998">IF(K149="","",+K149)</f>
        <v>54.455227967027369</v>
      </c>
      <c r="M149" s="42">
        <f t="shared" ref="M149" si="999">IF(L149="","",+L149)</f>
        <v>54.455227967027369</v>
      </c>
      <c r="N149" s="42">
        <f t="shared" ref="N149" si="1000">IF(M149="","",+M149)</f>
        <v>54.455227967027369</v>
      </c>
      <c r="O149" s="42">
        <f t="shared" ref="O149" si="1001">IF(N149="","",+N149)</f>
        <v>54.455227967027369</v>
      </c>
      <c r="P149" s="42">
        <f t="shared" ref="P149" si="1002">IF(O149="","",+O149)</f>
        <v>54.455227967027369</v>
      </c>
      <c r="Q149" s="42">
        <f t="shared" ref="Q149" si="1003">IF(P149="","",+P149)</f>
        <v>54.455227967027369</v>
      </c>
      <c r="R149" s="42">
        <f t="shared" ref="R149" si="1004">IF(Q149="","",+Q149)</f>
        <v>54.455227967027369</v>
      </c>
      <c r="S149" s="42">
        <f t="shared" ref="S149" si="1005">IF(R149="","",+R149)</f>
        <v>54.455227967027369</v>
      </c>
    </row>
    <row r="150" spans="1:19" x14ac:dyDescent="0.25">
      <c r="A150" s="2" t="s">
        <v>54</v>
      </c>
      <c r="B150" s="9" t="s">
        <v>143</v>
      </c>
      <c r="C150" s="4">
        <v>400</v>
      </c>
      <c r="E150" s="10" t="str">
        <f t="shared" ref="E150" si="1006">IF(B150="","",(IF($B150&lt;&gt;0,"Exempt - Vacation Hours")))</f>
        <v>Exempt - Vacation Hours</v>
      </c>
      <c r="F150" s="40">
        <f t="shared" ca="1" si="936"/>
        <v>2020</v>
      </c>
      <c r="G150" s="40" t="str">
        <f t="shared" si="937"/>
        <v>003410</v>
      </c>
      <c r="H150" s="43">
        <f>IF(G150="","",($C150*'VACSICK EST'!C$50))</f>
        <v>16.927413149654573</v>
      </c>
      <c r="I150" s="43">
        <f>IF(H150="","",($C150*'VACSICK EST'!D$50))</f>
        <v>18.038373389621988</v>
      </c>
      <c r="J150" s="43">
        <f>IF(I150="","",($C150*'VACSICK EST'!E$50))</f>
        <v>19.149333629589396</v>
      </c>
      <c r="K150" s="43">
        <f>IF(J150="","",($C150*'VACSICK EST'!F$50))</f>
        <v>27.840169853476688</v>
      </c>
      <c r="L150" s="43">
        <f>IF(K150="","",($C150*'VACSICK EST'!G$50))</f>
        <v>34.777170178535428</v>
      </c>
      <c r="M150" s="43">
        <f>IF(L150="","",($C150*'VACSICK EST'!H$50))</f>
        <v>39.287504166100902</v>
      </c>
      <c r="N150" s="43">
        <f>IF(M150="","",($C150*'VACSICK EST'!I$50))</f>
        <v>45.468722354577359</v>
      </c>
      <c r="O150" s="43">
        <f>IF(N150="","",($C150*'VACSICK EST'!J$50))</f>
        <v>30.781663395505959</v>
      </c>
      <c r="P150" s="43">
        <f>IF(O150="","",($C150*'VACSICK EST'!K$50))</f>
        <v>27.407636000049372</v>
      </c>
      <c r="Q150" s="43">
        <f>IF(P150="","",($C150*'VACSICK EST'!L$50))</f>
        <v>36.17549880057441</v>
      </c>
      <c r="R150" s="43">
        <f>IF(Q150="","",($C150*'VACSICK EST'!M$50))</f>
        <v>34.683026584867079</v>
      </c>
      <c r="S150" s="43">
        <f>IF(R150="","",($C150*'VACSICK EST'!N$50))</f>
        <v>69.463488497446846</v>
      </c>
    </row>
    <row r="151" spans="1:19" x14ac:dyDescent="0.25">
      <c r="A151" s="2" t="s">
        <v>54</v>
      </c>
      <c r="B151" s="9" t="s">
        <v>95</v>
      </c>
      <c r="C151" s="4">
        <v>80</v>
      </c>
      <c r="E151" s="10" t="str">
        <f t="shared" ref="E151" si="1007">IF(B151="","",(IF($B151&lt;&gt;0,"Exempt - Sick Time Hours")))</f>
        <v>Exempt - Sick Time Hours</v>
      </c>
      <c r="F151" s="40">
        <f t="shared" ca="1" si="936"/>
        <v>2020</v>
      </c>
      <c r="G151" s="40" t="str">
        <f t="shared" si="937"/>
        <v>003410</v>
      </c>
      <c r="H151" s="43">
        <f>IF(G151="","",($C151*'VACSICK EST'!C$30))</f>
        <v>10.041259579744965</v>
      </c>
      <c r="I151" s="43">
        <f>IF(H151="","",($C151*'VACSICK EST'!D$30))</f>
        <v>8.6509257190792503</v>
      </c>
      <c r="J151" s="43">
        <f>IF(I151="","",($C151*'VACSICK EST'!E$30))</f>
        <v>7.973265615953097</v>
      </c>
      <c r="K151" s="43">
        <f>IF(J151="","",($C151*'VACSICK EST'!F$30))</f>
        <v>7.0625458756377002</v>
      </c>
      <c r="L151" s="43">
        <f>IF(K151="","",($C151*'VACSICK EST'!G$30))</f>
        <v>5.8563984262091795</v>
      </c>
      <c r="M151" s="43">
        <f>IF(L151="","",($C151*'VACSICK EST'!H$30))</f>
        <v>5.4358698476814844</v>
      </c>
      <c r="N151" s="43">
        <f>IF(M151="","",($C151*'VACSICK EST'!I$30))</f>
        <v>5.8290440086987054</v>
      </c>
      <c r="O151" s="43">
        <f>IF(N151="","",($C151*'VACSICK EST'!J$30))</f>
        <v>6.264891061032265</v>
      </c>
      <c r="P151" s="43">
        <f>IF(O151="","",($C151*'VACSICK EST'!K$30))</f>
        <v>5.7801707827466577</v>
      </c>
      <c r="Q151" s="43">
        <f>IF(P151="","",($C151*'VACSICK EST'!L$30))</f>
        <v>5.7119671017538742</v>
      </c>
      <c r="R151" s="43">
        <f>IF(Q151="","",($C151*'VACSICK EST'!M$30))</f>
        <v>5.3246285498055554</v>
      </c>
      <c r="S151" s="43">
        <f>IF(R151="","",($C151*'VACSICK EST'!N$30))</f>
        <v>6.0690334316572674</v>
      </c>
    </row>
    <row r="152" spans="1:19" x14ac:dyDescent="0.25">
      <c r="A152" s="2" t="s">
        <v>55</v>
      </c>
      <c r="B152" s="9" t="s">
        <v>93</v>
      </c>
      <c r="C152" s="4">
        <v>1</v>
      </c>
      <c r="E152" s="11" t="str">
        <f t="shared" ref="E152" si="1008">IF(B152="","",(IF($B152&lt;&gt;0,"Exempt - Headcount")))</f>
        <v>Exempt - Headcount</v>
      </c>
      <c r="F152" s="40">
        <f t="shared" ca="1" si="936"/>
        <v>2020</v>
      </c>
      <c r="G152" s="40" t="str">
        <f t="shared" si="937"/>
        <v>003430</v>
      </c>
      <c r="H152" s="41">
        <f t="shared" ref="H152" si="1009">IF(G152="","",(IF($C152=0,0,$C152)))</f>
        <v>1</v>
      </c>
      <c r="I152" s="41">
        <f t="shared" ref="I152" si="1010">IF(H152="","",(IF($C152=0,0,$C152)))</f>
        <v>1</v>
      </c>
      <c r="J152" s="41">
        <f t="shared" ref="J152" si="1011">IF(I152="","",(IF($C152=0,0,$C152)))</f>
        <v>1</v>
      </c>
      <c r="K152" s="41">
        <f t="shared" ref="K152" si="1012">IF(J152="","",(IF($C152=0,0,$C152)))</f>
        <v>1</v>
      </c>
      <c r="L152" s="41">
        <f t="shared" ref="L152" si="1013">IF(K152="","",(IF($C152=0,0,$C152)))</f>
        <v>1</v>
      </c>
      <c r="M152" s="41">
        <f t="shared" ref="M152" si="1014">IF(L152="","",(IF($C152=0,0,$C152)))</f>
        <v>1</v>
      </c>
      <c r="N152" s="41">
        <f t="shared" ref="N152" si="1015">IF(M152="","",(IF($C152=0,0,$C152)))</f>
        <v>1</v>
      </c>
      <c r="O152" s="41">
        <f t="shared" ref="O152" si="1016">IF(N152="","",(IF($C152=0,0,$C152)))</f>
        <v>1</v>
      </c>
      <c r="P152" s="41">
        <f t="shared" ref="P152" si="1017">IF(O152="","",(IF($C152=0,0,$C152)))</f>
        <v>1</v>
      </c>
      <c r="Q152" s="41">
        <f t="shared" ref="Q152" si="1018">IF(P152="","",(IF($C152=0,0,$C152)))</f>
        <v>1</v>
      </c>
      <c r="R152" s="41">
        <f t="shared" ref="R152" si="1019">IF(Q152="","",(IF($C152=0,0,$C152)))</f>
        <v>1</v>
      </c>
      <c r="S152" s="41">
        <f t="shared" ref="S152" si="1020">IF(R152="","",(IF($C152=0,0,$C152)))</f>
        <v>1</v>
      </c>
    </row>
    <row r="153" spans="1:19" x14ac:dyDescent="0.25">
      <c r="A153" s="2" t="s">
        <v>55</v>
      </c>
      <c r="B153" s="6" t="s">
        <v>92</v>
      </c>
      <c r="C153" s="4">
        <v>47.706730999999998</v>
      </c>
      <c r="E153" s="10" t="str">
        <f t="shared" ref="E153" si="1021">IF(B153="","",(IF($B153&lt;&gt;0,"Exempt - Avg Hourly Rate")))</f>
        <v>Exempt - Avg Hourly Rate</v>
      </c>
      <c r="F153" s="40">
        <f t="shared" ca="1" si="936"/>
        <v>2020</v>
      </c>
      <c r="G153" s="40" t="str">
        <f t="shared" si="937"/>
        <v>003430</v>
      </c>
      <c r="H153" s="42">
        <f t="shared" ref="H153" si="1022">IF(G153="","",(IF(C153=0,0,C153)*$G$4*$H$4*$I$4*$J$4))</f>
        <v>53.694346036800113</v>
      </c>
      <c r="I153" s="42">
        <f t="shared" ref="I153" si="1023">IF(H153="","",(+H153))</f>
        <v>53.694346036800113</v>
      </c>
      <c r="J153" s="42">
        <f t="shared" ref="J153" si="1024">IF(I153="","",(+I153*$J$6))</f>
        <v>55.305176417904114</v>
      </c>
      <c r="K153" s="42">
        <f t="shared" ref="K153" si="1025">IF(J153="","",+J153)</f>
        <v>55.305176417904114</v>
      </c>
      <c r="L153" s="42">
        <f t="shared" ref="L153" si="1026">IF(K153="","",+K153)</f>
        <v>55.305176417904114</v>
      </c>
      <c r="M153" s="42">
        <f t="shared" ref="M153" si="1027">IF(L153="","",+L153)</f>
        <v>55.305176417904114</v>
      </c>
      <c r="N153" s="42">
        <f t="shared" ref="N153" si="1028">IF(M153="","",+M153)</f>
        <v>55.305176417904114</v>
      </c>
      <c r="O153" s="42">
        <f t="shared" ref="O153" si="1029">IF(N153="","",+N153)</f>
        <v>55.305176417904114</v>
      </c>
      <c r="P153" s="42">
        <f t="shared" ref="P153" si="1030">IF(O153="","",+O153)</f>
        <v>55.305176417904114</v>
      </c>
      <c r="Q153" s="42">
        <f t="shared" ref="Q153" si="1031">IF(P153="","",+P153)</f>
        <v>55.305176417904114</v>
      </c>
      <c r="R153" s="42">
        <f t="shared" ref="R153" si="1032">IF(Q153="","",+Q153)</f>
        <v>55.305176417904114</v>
      </c>
      <c r="S153" s="42">
        <f t="shared" ref="S153" si="1033">IF(R153="","",+R153)</f>
        <v>55.305176417904114</v>
      </c>
    </row>
    <row r="154" spans="1:19" x14ac:dyDescent="0.25">
      <c r="A154" s="2" t="s">
        <v>55</v>
      </c>
      <c r="B154" s="9" t="s">
        <v>143</v>
      </c>
      <c r="C154" s="4">
        <v>200</v>
      </c>
      <c r="E154" s="10" t="str">
        <f t="shared" ref="E154" si="1034">IF(B154="","",(IF($B154&lt;&gt;0,"Exempt - Vacation Hours")))</f>
        <v>Exempt - Vacation Hours</v>
      </c>
      <c r="F154" s="40">
        <f t="shared" ca="1" si="936"/>
        <v>2020</v>
      </c>
      <c r="G154" s="40" t="str">
        <f t="shared" si="937"/>
        <v>003430</v>
      </c>
      <c r="H154" s="43">
        <f>IF(G154="","",($C154*'VACSICK EST'!C$50))</f>
        <v>8.4637065748272864</v>
      </c>
      <c r="I154" s="43">
        <f>IF(H154="","",($C154*'VACSICK EST'!D$50))</f>
        <v>9.019186694810994</v>
      </c>
      <c r="J154" s="43">
        <f>IF(I154="","",($C154*'VACSICK EST'!E$50))</f>
        <v>9.5746668147946981</v>
      </c>
      <c r="K154" s="43">
        <f>IF(J154="","",($C154*'VACSICK EST'!F$50))</f>
        <v>13.920084926738344</v>
      </c>
      <c r="L154" s="43">
        <f>IF(K154="","",($C154*'VACSICK EST'!G$50))</f>
        <v>17.388585089267714</v>
      </c>
      <c r="M154" s="43">
        <f>IF(L154="","",($C154*'VACSICK EST'!H$50))</f>
        <v>19.643752083050451</v>
      </c>
      <c r="N154" s="43">
        <f>IF(M154="","",($C154*'VACSICK EST'!I$50))</f>
        <v>22.73436117728868</v>
      </c>
      <c r="O154" s="43">
        <f>IF(N154="","",($C154*'VACSICK EST'!J$50))</f>
        <v>15.390831697752979</v>
      </c>
      <c r="P154" s="43">
        <f>IF(O154="","",($C154*'VACSICK EST'!K$50))</f>
        <v>13.703818000024686</v>
      </c>
      <c r="Q154" s="43">
        <f>IF(P154="","",($C154*'VACSICK EST'!L$50))</f>
        <v>18.087749400287205</v>
      </c>
      <c r="R154" s="43">
        <f>IF(Q154="","",($C154*'VACSICK EST'!M$50))</f>
        <v>17.34151329243354</v>
      </c>
      <c r="S154" s="43">
        <f>IF(R154="","",($C154*'VACSICK EST'!N$50))</f>
        <v>34.731744248723423</v>
      </c>
    </row>
    <row r="155" spans="1:19" x14ac:dyDescent="0.25">
      <c r="A155" s="2" t="s">
        <v>55</v>
      </c>
      <c r="B155" s="9" t="s">
        <v>95</v>
      </c>
      <c r="C155" s="4">
        <v>40</v>
      </c>
      <c r="E155" s="10" t="str">
        <f t="shared" ref="E155" si="1035">IF(B155="","",(IF($B155&lt;&gt;0,"Exempt - Sick Time Hours")))</f>
        <v>Exempt - Sick Time Hours</v>
      </c>
      <c r="F155" s="40">
        <f t="shared" ca="1" si="936"/>
        <v>2020</v>
      </c>
      <c r="G155" s="40" t="str">
        <f t="shared" si="937"/>
        <v>003430</v>
      </c>
      <c r="H155" s="43">
        <f>IF(G155="","",($C155*'VACSICK EST'!C$30))</f>
        <v>5.0206297898724825</v>
      </c>
      <c r="I155" s="43">
        <f>IF(H155="","",($C155*'VACSICK EST'!D$30))</f>
        <v>4.3254628595396252</v>
      </c>
      <c r="J155" s="43">
        <f>IF(I155="","",($C155*'VACSICK EST'!E$30))</f>
        <v>3.9866328079765485</v>
      </c>
      <c r="K155" s="43">
        <f>IF(J155="","",($C155*'VACSICK EST'!F$30))</f>
        <v>3.5312729378188501</v>
      </c>
      <c r="L155" s="43">
        <f>IF(K155="","",($C155*'VACSICK EST'!G$30))</f>
        <v>2.9281992131045897</v>
      </c>
      <c r="M155" s="43">
        <f>IF(L155="","",($C155*'VACSICK EST'!H$30))</f>
        <v>2.7179349238407422</v>
      </c>
      <c r="N155" s="43">
        <f>IF(M155="","",($C155*'VACSICK EST'!I$30))</f>
        <v>2.9145220043493527</v>
      </c>
      <c r="O155" s="43">
        <f>IF(N155="","",($C155*'VACSICK EST'!J$30))</f>
        <v>3.1324455305161325</v>
      </c>
      <c r="P155" s="43">
        <f>IF(O155="","",($C155*'VACSICK EST'!K$30))</f>
        <v>2.8900853913733289</v>
      </c>
      <c r="Q155" s="43">
        <f>IF(P155="","",($C155*'VACSICK EST'!L$30))</f>
        <v>2.8559835508769371</v>
      </c>
      <c r="R155" s="43">
        <f>IF(Q155="","",($C155*'VACSICK EST'!M$30))</f>
        <v>2.6623142749027777</v>
      </c>
      <c r="S155" s="43">
        <f>IF(R155="","",($C155*'VACSICK EST'!N$30))</f>
        <v>3.0345167158286337</v>
      </c>
    </row>
    <row r="156" spans="1:19" x14ac:dyDescent="0.25">
      <c r="A156" s="2" t="s">
        <v>56</v>
      </c>
      <c r="B156" s="9" t="s">
        <v>93</v>
      </c>
      <c r="C156" s="4">
        <v>6</v>
      </c>
      <c r="E156" s="11" t="str">
        <f t="shared" ref="E156" si="1036">IF(B156="","",(IF($B156&lt;&gt;0,"Exempt - Headcount")))</f>
        <v>Exempt - Headcount</v>
      </c>
      <c r="F156" s="40">
        <f t="shared" ca="1" si="936"/>
        <v>2020</v>
      </c>
      <c r="G156" s="40" t="str">
        <f t="shared" si="937"/>
        <v>003450</v>
      </c>
      <c r="H156" s="41">
        <f t="shared" ref="H156" si="1037">IF(G156="","",(IF($C156=0,0,$C156)))</f>
        <v>6</v>
      </c>
      <c r="I156" s="41">
        <f t="shared" ref="I156" si="1038">IF(H156="","",(IF($C156=0,0,$C156)))</f>
        <v>6</v>
      </c>
      <c r="J156" s="41">
        <f t="shared" ref="J156" si="1039">IF(I156="","",(IF($C156=0,0,$C156)))</f>
        <v>6</v>
      </c>
      <c r="K156" s="41">
        <f t="shared" ref="K156" si="1040">IF(J156="","",(IF($C156=0,0,$C156)))</f>
        <v>6</v>
      </c>
      <c r="L156" s="41">
        <f t="shared" ref="L156" si="1041">IF(K156="","",(IF($C156=0,0,$C156)))</f>
        <v>6</v>
      </c>
      <c r="M156" s="41">
        <f t="shared" ref="M156" si="1042">IF(L156="","",(IF($C156=0,0,$C156)))</f>
        <v>6</v>
      </c>
      <c r="N156" s="41">
        <f t="shared" ref="N156" si="1043">IF(M156="","",(IF($C156=0,0,$C156)))</f>
        <v>6</v>
      </c>
      <c r="O156" s="41">
        <f t="shared" ref="O156" si="1044">IF(N156="","",(IF($C156=0,0,$C156)))</f>
        <v>6</v>
      </c>
      <c r="P156" s="41">
        <f t="shared" ref="P156" si="1045">IF(O156="","",(IF($C156=0,0,$C156)))</f>
        <v>6</v>
      </c>
      <c r="Q156" s="41">
        <f t="shared" ref="Q156" si="1046">IF(P156="","",(IF($C156=0,0,$C156)))</f>
        <v>6</v>
      </c>
      <c r="R156" s="41">
        <f t="shared" ref="R156" si="1047">IF(Q156="","",(IF($C156=0,0,$C156)))</f>
        <v>6</v>
      </c>
      <c r="S156" s="41">
        <f t="shared" ref="S156" si="1048">IF(R156="","",(IF($C156=0,0,$C156)))</f>
        <v>6</v>
      </c>
    </row>
    <row r="157" spans="1:19" x14ac:dyDescent="0.25">
      <c r="A157" s="2" t="s">
        <v>56</v>
      </c>
      <c r="B157" s="6" t="s">
        <v>92</v>
      </c>
      <c r="C157" s="4">
        <v>48.535496833333333</v>
      </c>
      <c r="E157" s="10" t="str">
        <f t="shared" ref="E157" si="1049">IF(B157="","",(IF($B157&lt;&gt;0,"Exempt - Avg Hourly Rate")))</f>
        <v>Exempt - Avg Hourly Rate</v>
      </c>
      <c r="F157" s="40">
        <f t="shared" ca="1" si="936"/>
        <v>2020</v>
      </c>
      <c r="G157" s="40" t="str">
        <f t="shared" si="937"/>
        <v>003450</v>
      </c>
      <c r="H157" s="42">
        <f t="shared" ref="H157" si="1050">IF(G157="","",(IF(C157=0,0,C157)*$G$4*$H$4*$I$4*$J$4))</f>
        <v>54.627129283643775</v>
      </c>
      <c r="I157" s="42">
        <f t="shared" ref="I157" si="1051">IF(H157="","",(+H157))</f>
        <v>54.627129283643775</v>
      </c>
      <c r="J157" s="42">
        <f t="shared" ref="J157" si="1052">IF(I157="","",(+I157*$J$6))</f>
        <v>56.265943162153093</v>
      </c>
      <c r="K157" s="42">
        <f t="shared" ref="K157" si="1053">IF(J157="","",+J157)</f>
        <v>56.265943162153093</v>
      </c>
      <c r="L157" s="42">
        <f t="shared" ref="L157" si="1054">IF(K157="","",+K157)</f>
        <v>56.265943162153093</v>
      </c>
      <c r="M157" s="42">
        <f t="shared" ref="M157" si="1055">IF(L157="","",+L157)</f>
        <v>56.265943162153093</v>
      </c>
      <c r="N157" s="42">
        <f t="shared" ref="N157" si="1056">IF(M157="","",+M157)</f>
        <v>56.265943162153093</v>
      </c>
      <c r="O157" s="42">
        <f t="shared" ref="O157" si="1057">IF(N157="","",+N157)</f>
        <v>56.265943162153093</v>
      </c>
      <c r="P157" s="42">
        <f t="shared" ref="P157" si="1058">IF(O157="","",+O157)</f>
        <v>56.265943162153093</v>
      </c>
      <c r="Q157" s="42">
        <f t="shared" ref="Q157" si="1059">IF(P157="","",+P157)</f>
        <v>56.265943162153093</v>
      </c>
      <c r="R157" s="42">
        <f t="shared" ref="R157" si="1060">IF(Q157="","",+Q157)</f>
        <v>56.265943162153093</v>
      </c>
      <c r="S157" s="42">
        <f t="shared" ref="S157" si="1061">IF(R157="","",+R157)</f>
        <v>56.265943162153093</v>
      </c>
    </row>
    <row r="158" spans="1:19" x14ac:dyDescent="0.25">
      <c r="A158" s="2" t="s">
        <v>56</v>
      </c>
      <c r="B158" s="9" t="s">
        <v>143</v>
      </c>
      <c r="C158" s="4">
        <v>960</v>
      </c>
      <c r="E158" s="10" t="str">
        <f t="shared" ref="E158" si="1062">IF(B158="","",(IF($B158&lt;&gt;0,"Exempt - Vacation Hours")))</f>
        <v>Exempt - Vacation Hours</v>
      </c>
      <c r="F158" s="40">
        <f t="shared" ca="1" si="936"/>
        <v>2020</v>
      </c>
      <c r="G158" s="40" t="str">
        <f t="shared" si="937"/>
        <v>003450</v>
      </c>
      <c r="H158" s="43">
        <f>IF(G158="","",($C158*'VACSICK EST'!C$50))</f>
        <v>40.625791559170978</v>
      </c>
      <c r="I158" s="43">
        <f>IF(H158="","",($C158*'VACSICK EST'!D$50))</f>
        <v>43.29209613509277</v>
      </c>
      <c r="J158" s="43">
        <f>IF(I158="","",($C158*'VACSICK EST'!E$50))</f>
        <v>45.958400711014548</v>
      </c>
      <c r="K158" s="43">
        <f>IF(J158="","",($C158*'VACSICK EST'!F$50))</f>
        <v>66.816407648344054</v>
      </c>
      <c r="L158" s="43">
        <f>IF(K158="","",($C158*'VACSICK EST'!G$50))</f>
        <v>83.465208428485028</v>
      </c>
      <c r="M158" s="43">
        <f>IF(L158="","",($C158*'VACSICK EST'!H$50))</f>
        <v>94.290009998642162</v>
      </c>
      <c r="N158" s="43">
        <f>IF(M158="","",($C158*'VACSICK EST'!I$50))</f>
        <v>109.12493365098567</v>
      </c>
      <c r="O158" s="43">
        <f>IF(N158="","",($C158*'VACSICK EST'!J$50))</f>
        <v>73.875992149214298</v>
      </c>
      <c r="P158" s="43">
        <f>IF(O158="","",($C158*'VACSICK EST'!K$50))</f>
        <v>65.778326400118502</v>
      </c>
      <c r="Q158" s="43">
        <f>IF(P158="","",($C158*'VACSICK EST'!L$50))</f>
        <v>86.821197121378574</v>
      </c>
      <c r="R158" s="43">
        <f>IF(Q158="","",($C158*'VACSICK EST'!M$50))</f>
        <v>83.239263803680984</v>
      </c>
      <c r="S158" s="43">
        <f>IF(R158="","",($C158*'VACSICK EST'!N$50))</f>
        <v>166.71237239387244</v>
      </c>
    </row>
    <row r="159" spans="1:19" x14ac:dyDescent="0.25">
      <c r="A159" s="2" t="s">
        <v>56</v>
      </c>
      <c r="B159" s="9" t="s">
        <v>95</v>
      </c>
      <c r="C159" s="4">
        <v>240</v>
      </c>
      <c r="E159" s="10" t="str">
        <f t="shared" ref="E159" si="1063">IF(B159="","",(IF($B159&lt;&gt;0,"Exempt - Sick Time Hours")))</f>
        <v>Exempt - Sick Time Hours</v>
      </c>
      <c r="F159" s="40">
        <f t="shared" ca="1" si="936"/>
        <v>2020</v>
      </c>
      <c r="G159" s="40" t="str">
        <f t="shared" si="937"/>
        <v>003450</v>
      </c>
      <c r="H159" s="43">
        <f>IF(G159="","",($C159*'VACSICK EST'!C$30))</f>
        <v>30.123778739234897</v>
      </c>
      <c r="I159" s="43">
        <f>IF(H159="","",($C159*'VACSICK EST'!D$30))</f>
        <v>25.952777157237751</v>
      </c>
      <c r="J159" s="43">
        <f>IF(I159="","",($C159*'VACSICK EST'!E$30))</f>
        <v>23.919796847859292</v>
      </c>
      <c r="K159" s="43">
        <f>IF(J159="","",($C159*'VACSICK EST'!F$30))</f>
        <v>21.187637626913101</v>
      </c>
      <c r="L159" s="43">
        <f>IF(K159="","",($C159*'VACSICK EST'!G$30))</f>
        <v>17.569195278627539</v>
      </c>
      <c r="M159" s="43">
        <f>IF(L159="","",($C159*'VACSICK EST'!H$30))</f>
        <v>16.307609543044453</v>
      </c>
      <c r="N159" s="43">
        <f>IF(M159="","",($C159*'VACSICK EST'!I$30))</f>
        <v>17.487132026096116</v>
      </c>
      <c r="O159" s="43">
        <f>IF(N159="","",($C159*'VACSICK EST'!J$30))</f>
        <v>18.794673183096794</v>
      </c>
      <c r="P159" s="43">
        <f>IF(O159="","",($C159*'VACSICK EST'!K$30))</f>
        <v>17.340512348239972</v>
      </c>
      <c r="Q159" s="43">
        <f>IF(P159="","",($C159*'VACSICK EST'!L$30))</f>
        <v>17.135901305261623</v>
      </c>
      <c r="R159" s="43">
        <f>IF(Q159="","",($C159*'VACSICK EST'!M$30))</f>
        <v>15.973885649416667</v>
      </c>
      <c r="S159" s="43">
        <f>IF(R159="","",($C159*'VACSICK EST'!N$30))</f>
        <v>18.207100294971802</v>
      </c>
    </row>
    <row r="160" spans="1:19" x14ac:dyDescent="0.25">
      <c r="A160" s="2" t="s">
        <v>57</v>
      </c>
      <c r="B160" s="9" t="s">
        <v>93</v>
      </c>
      <c r="C160" s="4">
        <v>4</v>
      </c>
      <c r="E160" s="11" t="str">
        <f t="shared" ref="E160" si="1064">IF(B160="","",(IF($B160&lt;&gt;0,"Exempt - Headcount")))</f>
        <v>Exempt - Headcount</v>
      </c>
      <c r="F160" s="40">
        <f t="shared" ca="1" si="936"/>
        <v>2020</v>
      </c>
      <c r="G160" s="40" t="str">
        <f t="shared" si="937"/>
        <v>003470</v>
      </c>
      <c r="H160" s="41">
        <f t="shared" ref="H160" si="1065">IF(G160="","",(IF($C160=0,0,$C160)))</f>
        <v>4</v>
      </c>
      <c r="I160" s="41">
        <f t="shared" ref="I160" si="1066">IF(H160="","",(IF($C160=0,0,$C160)))</f>
        <v>4</v>
      </c>
      <c r="J160" s="41">
        <f t="shared" ref="J160" si="1067">IF(I160="","",(IF($C160=0,0,$C160)))</f>
        <v>4</v>
      </c>
      <c r="K160" s="41">
        <f t="shared" ref="K160" si="1068">IF(J160="","",(IF($C160=0,0,$C160)))</f>
        <v>4</v>
      </c>
      <c r="L160" s="41">
        <f t="shared" ref="L160" si="1069">IF(K160="","",(IF($C160=0,0,$C160)))</f>
        <v>4</v>
      </c>
      <c r="M160" s="41">
        <f t="shared" ref="M160" si="1070">IF(L160="","",(IF($C160=0,0,$C160)))</f>
        <v>4</v>
      </c>
      <c r="N160" s="41">
        <f t="shared" ref="N160" si="1071">IF(M160="","",(IF($C160=0,0,$C160)))</f>
        <v>4</v>
      </c>
      <c r="O160" s="41">
        <f t="shared" ref="O160" si="1072">IF(N160="","",(IF($C160=0,0,$C160)))</f>
        <v>4</v>
      </c>
      <c r="P160" s="41">
        <f t="shared" ref="P160" si="1073">IF(O160="","",(IF($C160=0,0,$C160)))</f>
        <v>4</v>
      </c>
      <c r="Q160" s="41">
        <f t="shared" ref="Q160" si="1074">IF(P160="","",(IF($C160=0,0,$C160)))</f>
        <v>4</v>
      </c>
      <c r="R160" s="41">
        <f t="shared" ref="R160" si="1075">IF(Q160="","",(IF($C160=0,0,$C160)))</f>
        <v>4</v>
      </c>
      <c r="S160" s="41">
        <f t="shared" ref="S160" si="1076">IF(R160="","",(IF($C160=0,0,$C160)))</f>
        <v>4</v>
      </c>
    </row>
    <row r="161" spans="1:19" x14ac:dyDescent="0.25">
      <c r="A161" s="2" t="s">
        <v>57</v>
      </c>
      <c r="B161" s="6" t="s">
        <v>92</v>
      </c>
      <c r="C161" s="4">
        <v>38.425481000000005</v>
      </c>
      <c r="E161" s="10" t="str">
        <f t="shared" ref="E161" si="1077">IF(B161="","",(IF($B161&lt;&gt;0,"Exempt - Avg Hourly Rate")))</f>
        <v>Exempt - Avg Hourly Rate</v>
      </c>
      <c r="F161" s="40">
        <f t="shared" ca="1" si="936"/>
        <v>2020</v>
      </c>
      <c r="G161" s="40" t="str">
        <f t="shared" si="937"/>
        <v>003470</v>
      </c>
      <c r="H161" s="42">
        <f t="shared" ref="H161" si="1078">IF(G161="","",(IF(C161=0,0,C161)*$G$4*$H$4*$I$4*$J$4))</f>
        <v>43.248217393987609</v>
      </c>
      <c r="I161" s="42">
        <f t="shared" ref="I161" si="1079">IF(H161="","",(+H161))</f>
        <v>43.248217393987609</v>
      </c>
      <c r="J161" s="42">
        <f t="shared" ref="J161" si="1080">IF(I161="","",(+I161*$J$6))</f>
        <v>44.545663915807239</v>
      </c>
      <c r="K161" s="42">
        <f t="shared" ref="K161" si="1081">IF(J161="","",+J161)</f>
        <v>44.545663915807239</v>
      </c>
      <c r="L161" s="42">
        <f t="shared" ref="L161" si="1082">IF(K161="","",+K161)</f>
        <v>44.545663915807239</v>
      </c>
      <c r="M161" s="42">
        <f t="shared" ref="M161" si="1083">IF(L161="","",+L161)</f>
        <v>44.545663915807239</v>
      </c>
      <c r="N161" s="42">
        <f t="shared" ref="N161" si="1084">IF(M161="","",+M161)</f>
        <v>44.545663915807239</v>
      </c>
      <c r="O161" s="42">
        <f t="shared" ref="O161" si="1085">IF(N161="","",+N161)</f>
        <v>44.545663915807239</v>
      </c>
      <c r="P161" s="42">
        <f t="shared" ref="P161" si="1086">IF(O161="","",+O161)</f>
        <v>44.545663915807239</v>
      </c>
      <c r="Q161" s="42">
        <f t="shared" ref="Q161" si="1087">IF(P161="","",+P161)</f>
        <v>44.545663915807239</v>
      </c>
      <c r="R161" s="42">
        <f t="shared" ref="R161" si="1088">IF(Q161="","",+Q161)</f>
        <v>44.545663915807239</v>
      </c>
      <c r="S161" s="42">
        <f t="shared" ref="S161" si="1089">IF(R161="","",+R161)</f>
        <v>44.545663915807239</v>
      </c>
    </row>
    <row r="162" spans="1:19" x14ac:dyDescent="0.25">
      <c r="A162" s="2" t="s">
        <v>57</v>
      </c>
      <c r="B162" s="9" t="s">
        <v>143</v>
      </c>
      <c r="C162" s="4">
        <v>720</v>
      </c>
      <c r="E162" s="10" t="str">
        <f t="shared" ref="E162" si="1090">IF(B162="","",(IF($B162&lt;&gt;0,"Exempt - Vacation Hours")))</f>
        <v>Exempt - Vacation Hours</v>
      </c>
      <c r="F162" s="40">
        <f t="shared" ca="1" si="936"/>
        <v>2020</v>
      </c>
      <c r="G162" s="40" t="str">
        <f t="shared" si="937"/>
        <v>003470</v>
      </c>
      <c r="H162" s="43">
        <f>IF(G162="","",($C162*'VACSICK EST'!C$50))</f>
        <v>30.469343669378233</v>
      </c>
      <c r="I162" s="43">
        <f>IF(H162="","",($C162*'VACSICK EST'!D$50))</f>
        <v>32.469072101319576</v>
      </c>
      <c r="J162" s="43">
        <f>IF(I162="","",($C162*'VACSICK EST'!E$50))</f>
        <v>34.468800533260911</v>
      </c>
      <c r="K162" s="43">
        <f>IF(J162="","",($C162*'VACSICK EST'!F$50))</f>
        <v>50.112305736258037</v>
      </c>
      <c r="L162" s="43">
        <f>IF(K162="","",($C162*'VACSICK EST'!G$50))</f>
        <v>62.598906321363771</v>
      </c>
      <c r="M162" s="43">
        <f>IF(L162="","",($C162*'VACSICK EST'!H$50))</f>
        <v>70.717507498981618</v>
      </c>
      <c r="N162" s="43">
        <f>IF(M162="","",($C162*'VACSICK EST'!I$50))</f>
        <v>81.843700238239251</v>
      </c>
      <c r="O162" s="43">
        <f>IF(N162="","",($C162*'VACSICK EST'!J$50))</f>
        <v>55.406994111910727</v>
      </c>
      <c r="P162" s="43">
        <f>IF(O162="","",($C162*'VACSICK EST'!K$50))</f>
        <v>49.333744800088873</v>
      </c>
      <c r="Q162" s="43">
        <f>IF(P162="","",($C162*'VACSICK EST'!L$50))</f>
        <v>65.115897841033927</v>
      </c>
      <c r="R162" s="43">
        <f>IF(Q162="","",($C162*'VACSICK EST'!M$50))</f>
        <v>62.429447852760738</v>
      </c>
      <c r="S162" s="43">
        <f>IF(R162="","",($C162*'VACSICK EST'!N$50))</f>
        <v>125.03427929540432</v>
      </c>
    </row>
    <row r="163" spans="1:19" x14ac:dyDescent="0.25">
      <c r="A163" s="2" t="s">
        <v>57</v>
      </c>
      <c r="B163" s="9" t="s">
        <v>95</v>
      </c>
      <c r="C163" s="4">
        <v>160</v>
      </c>
      <c r="E163" s="10" t="str">
        <f t="shared" ref="E163" si="1091">IF(B163="","",(IF($B163&lt;&gt;0,"Exempt - Sick Time Hours")))</f>
        <v>Exempt - Sick Time Hours</v>
      </c>
      <c r="F163" s="40">
        <f t="shared" ca="1" si="936"/>
        <v>2020</v>
      </c>
      <c r="G163" s="40" t="str">
        <f t="shared" si="937"/>
        <v>003470</v>
      </c>
      <c r="H163" s="43">
        <f>IF(G163="","",($C163*'VACSICK EST'!C$30))</f>
        <v>20.08251915948993</v>
      </c>
      <c r="I163" s="43">
        <f>IF(H163="","",($C163*'VACSICK EST'!D$30))</f>
        <v>17.301851438158501</v>
      </c>
      <c r="J163" s="43">
        <f>IF(I163="","",($C163*'VACSICK EST'!E$30))</f>
        <v>15.946531231906194</v>
      </c>
      <c r="K163" s="43">
        <f>IF(J163="","",($C163*'VACSICK EST'!F$30))</f>
        <v>14.1250917512754</v>
      </c>
      <c r="L163" s="43">
        <f>IF(K163="","",($C163*'VACSICK EST'!G$30))</f>
        <v>11.712796852418359</v>
      </c>
      <c r="M163" s="43">
        <f>IF(L163="","",($C163*'VACSICK EST'!H$30))</f>
        <v>10.871739695362969</v>
      </c>
      <c r="N163" s="43">
        <f>IF(M163="","",($C163*'VACSICK EST'!I$30))</f>
        <v>11.658088017397411</v>
      </c>
      <c r="O163" s="43">
        <f>IF(N163="","",($C163*'VACSICK EST'!J$30))</f>
        <v>12.52978212206453</v>
      </c>
      <c r="P163" s="43">
        <f>IF(O163="","",($C163*'VACSICK EST'!K$30))</f>
        <v>11.560341565493315</v>
      </c>
      <c r="Q163" s="43">
        <f>IF(P163="","",($C163*'VACSICK EST'!L$30))</f>
        <v>11.423934203507748</v>
      </c>
      <c r="R163" s="43">
        <f>IF(Q163="","",($C163*'VACSICK EST'!M$30))</f>
        <v>10.649257099611111</v>
      </c>
      <c r="S163" s="43">
        <f>IF(R163="","",($C163*'VACSICK EST'!N$30))</f>
        <v>12.138066863314535</v>
      </c>
    </row>
    <row r="164" spans="1:19" x14ac:dyDescent="0.25">
      <c r="A164" s="2" t="s">
        <v>59</v>
      </c>
      <c r="B164" s="9" t="s">
        <v>93</v>
      </c>
      <c r="C164" s="4">
        <v>4</v>
      </c>
      <c r="E164" s="11" t="str">
        <f t="shared" ref="E164" si="1092">IF(B164="","",(IF($B164&lt;&gt;0,"Exempt - Headcount")))</f>
        <v>Exempt - Headcount</v>
      </c>
      <c r="F164" s="40">
        <f t="shared" ca="1" si="936"/>
        <v>2020</v>
      </c>
      <c r="G164" s="40" t="str">
        <f t="shared" si="937"/>
        <v>004010</v>
      </c>
      <c r="H164" s="41">
        <f t="shared" ref="H164" si="1093">IF(G164="","",(IF($C164=0,0,$C164)))</f>
        <v>4</v>
      </c>
      <c r="I164" s="41">
        <f t="shared" ref="I164" si="1094">IF(H164="","",(IF($C164=0,0,$C164)))</f>
        <v>4</v>
      </c>
      <c r="J164" s="41">
        <f t="shared" ref="J164" si="1095">IF(I164="","",(IF($C164=0,0,$C164)))</f>
        <v>4</v>
      </c>
      <c r="K164" s="41">
        <f t="shared" ref="K164" si="1096">IF(J164="","",(IF($C164=0,0,$C164)))</f>
        <v>4</v>
      </c>
      <c r="L164" s="41">
        <f t="shared" ref="L164" si="1097">IF(K164="","",(IF($C164=0,0,$C164)))</f>
        <v>4</v>
      </c>
      <c r="M164" s="41">
        <f t="shared" ref="M164" si="1098">IF(L164="","",(IF($C164=0,0,$C164)))</f>
        <v>4</v>
      </c>
      <c r="N164" s="41">
        <f t="shared" ref="N164" si="1099">IF(M164="","",(IF($C164=0,0,$C164)))</f>
        <v>4</v>
      </c>
      <c r="O164" s="41">
        <f t="shared" ref="O164" si="1100">IF(N164="","",(IF($C164=0,0,$C164)))</f>
        <v>4</v>
      </c>
      <c r="P164" s="41">
        <f t="shared" ref="P164" si="1101">IF(O164="","",(IF($C164=0,0,$C164)))</f>
        <v>4</v>
      </c>
      <c r="Q164" s="41">
        <f t="shared" ref="Q164" si="1102">IF(P164="","",(IF($C164=0,0,$C164)))</f>
        <v>4</v>
      </c>
      <c r="R164" s="41">
        <f t="shared" ref="R164" si="1103">IF(Q164="","",(IF($C164=0,0,$C164)))</f>
        <v>4</v>
      </c>
      <c r="S164" s="41">
        <f t="shared" ref="S164" si="1104">IF(R164="","",(IF($C164=0,0,$C164)))</f>
        <v>4</v>
      </c>
    </row>
    <row r="165" spans="1:19" x14ac:dyDescent="0.25">
      <c r="A165" s="2" t="s">
        <v>59</v>
      </c>
      <c r="B165" s="6" t="s">
        <v>92</v>
      </c>
      <c r="C165" s="4">
        <v>52.682812500000004</v>
      </c>
      <c r="E165" s="10" t="str">
        <f t="shared" ref="E165" si="1105">IF(B165="","",(IF($B165&lt;&gt;0,"Exempt - Avg Hourly Rate")))</f>
        <v>Exempt - Avg Hourly Rate</v>
      </c>
      <c r="F165" s="40">
        <f t="shared" ca="1" si="936"/>
        <v>2020</v>
      </c>
      <c r="G165" s="40" t="str">
        <f t="shared" si="937"/>
        <v>004010</v>
      </c>
      <c r="H165" s="42">
        <f t="shared" ref="H165" si="1106">IF(G165="","",(IF(C165=0,0,C165)*$G$4*$H$4*$I$4*$J$4))</f>
        <v>59.294969604328138</v>
      </c>
      <c r="I165" s="42">
        <f t="shared" ref="I165" si="1107">IF(H165="","",(+H165))</f>
        <v>59.294969604328138</v>
      </c>
      <c r="J165" s="42">
        <f t="shared" ref="J165" si="1108">IF(I165="","",(+I165*$J$6))</f>
        <v>61.073818692457984</v>
      </c>
      <c r="K165" s="42">
        <f t="shared" ref="K165" si="1109">IF(J165="","",+J165)</f>
        <v>61.073818692457984</v>
      </c>
      <c r="L165" s="42">
        <f t="shared" ref="L165" si="1110">IF(K165="","",+K165)</f>
        <v>61.073818692457984</v>
      </c>
      <c r="M165" s="42">
        <f t="shared" ref="M165" si="1111">IF(L165="","",+L165)</f>
        <v>61.073818692457984</v>
      </c>
      <c r="N165" s="42">
        <f t="shared" ref="N165" si="1112">IF(M165="","",+M165)</f>
        <v>61.073818692457984</v>
      </c>
      <c r="O165" s="42">
        <f t="shared" ref="O165" si="1113">IF(N165="","",+N165)</f>
        <v>61.073818692457984</v>
      </c>
      <c r="P165" s="42">
        <f t="shared" ref="P165" si="1114">IF(O165="","",+O165)</f>
        <v>61.073818692457984</v>
      </c>
      <c r="Q165" s="42">
        <f t="shared" ref="Q165" si="1115">IF(P165="","",+P165)</f>
        <v>61.073818692457984</v>
      </c>
      <c r="R165" s="42">
        <f t="shared" ref="R165" si="1116">IF(Q165="","",+Q165)</f>
        <v>61.073818692457984</v>
      </c>
      <c r="S165" s="42">
        <f t="shared" ref="S165" si="1117">IF(R165="","",+R165)</f>
        <v>61.073818692457984</v>
      </c>
    </row>
    <row r="166" spans="1:19" x14ac:dyDescent="0.25">
      <c r="A166" s="2" t="s">
        <v>59</v>
      </c>
      <c r="B166" s="9" t="s">
        <v>143</v>
      </c>
      <c r="C166" s="4">
        <v>720</v>
      </c>
      <c r="E166" s="10" t="str">
        <f t="shared" ref="E166" si="1118">IF(B166="","",(IF($B166&lt;&gt;0,"Exempt - Vacation Hours")))</f>
        <v>Exempt - Vacation Hours</v>
      </c>
      <c r="F166" s="40">
        <f t="shared" ca="1" si="936"/>
        <v>2020</v>
      </c>
      <c r="G166" s="40" t="str">
        <f t="shared" si="937"/>
        <v>004010</v>
      </c>
      <c r="H166" s="43">
        <f>IF(G166="","",($C166*'VACSICK EST'!C$50))</f>
        <v>30.469343669378233</v>
      </c>
      <c r="I166" s="43">
        <f>IF(H166="","",($C166*'VACSICK EST'!D$50))</f>
        <v>32.469072101319576</v>
      </c>
      <c r="J166" s="43">
        <f>IF(I166="","",($C166*'VACSICK EST'!E$50))</f>
        <v>34.468800533260911</v>
      </c>
      <c r="K166" s="43">
        <f>IF(J166="","",($C166*'VACSICK EST'!F$50))</f>
        <v>50.112305736258037</v>
      </c>
      <c r="L166" s="43">
        <f>IF(K166="","",($C166*'VACSICK EST'!G$50))</f>
        <v>62.598906321363771</v>
      </c>
      <c r="M166" s="43">
        <f>IF(L166="","",($C166*'VACSICK EST'!H$50))</f>
        <v>70.717507498981618</v>
      </c>
      <c r="N166" s="43">
        <f>IF(M166="","",($C166*'VACSICK EST'!I$50))</f>
        <v>81.843700238239251</v>
      </c>
      <c r="O166" s="43">
        <f>IF(N166="","",($C166*'VACSICK EST'!J$50))</f>
        <v>55.406994111910727</v>
      </c>
      <c r="P166" s="43">
        <f>IF(O166="","",($C166*'VACSICK EST'!K$50))</f>
        <v>49.333744800088873</v>
      </c>
      <c r="Q166" s="43">
        <f>IF(P166="","",($C166*'VACSICK EST'!L$50))</f>
        <v>65.115897841033927</v>
      </c>
      <c r="R166" s="43">
        <f>IF(Q166="","",($C166*'VACSICK EST'!M$50))</f>
        <v>62.429447852760738</v>
      </c>
      <c r="S166" s="43">
        <f>IF(R166="","",($C166*'VACSICK EST'!N$50))</f>
        <v>125.03427929540432</v>
      </c>
    </row>
    <row r="167" spans="1:19" x14ac:dyDescent="0.25">
      <c r="A167" s="2" t="s">
        <v>59</v>
      </c>
      <c r="B167" s="9" t="s">
        <v>95</v>
      </c>
      <c r="C167" s="4">
        <v>160</v>
      </c>
      <c r="E167" s="10" t="str">
        <f t="shared" ref="E167" si="1119">IF(B167="","",(IF($B167&lt;&gt;0,"Exempt - Sick Time Hours")))</f>
        <v>Exempt - Sick Time Hours</v>
      </c>
      <c r="F167" s="40">
        <f t="shared" ca="1" si="936"/>
        <v>2020</v>
      </c>
      <c r="G167" s="40" t="str">
        <f t="shared" si="937"/>
        <v>004010</v>
      </c>
      <c r="H167" s="43">
        <f>IF(G167="","",($C167*'VACSICK EST'!C$30))</f>
        <v>20.08251915948993</v>
      </c>
      <c r="I167" s="43">
        <f>IF(H167="","",($C167*'VACSICK EST'!D$30))</f>
        <v>17.301851438158501</v>
      </c>
      <c r="J167" s="43">
        <f>IF(I167="","",($C167*'VACSICK EST'!E$30))</f>
        <v>15.946531231906194</v>
      </c>
      <c r="K167" s="43">
        <f>IF(J167="","",($C167*'VACSICK EST'!F$30))</f>
        <v>14.1250917512754</v>
      </c>
      <c r="L167" s="43">
        <f>IF(K167="","",($C167*'VACSICK EST'!G$30))</f>
        <v>11.712796852418359</v>
      </c>
      <c r="M167" s="43">
        <f>IF(L167="","",($C167*'VACSICK EST'!H$30))</f>
        <v>10.871739695362969</v>
      </c>
      <c r="N167" s="43">
        <f>IF(M167="","",($C167*'VACSICK EST'!I$30))</f>
        <v>11.658088017397411</v>
      </c>
      <c r="O167" s="43">
        <f>IF(N167="","",($C167*'VACSICK EST'!J$30))</f>
        <v>12.52978212206453</v>
      </c>
      <c r="P167" s="43">
        <f>IF(O167="","",($C167*'VACSICK EST'!K$30))</f>
        <v>11.560341565493315</v>
      </c>
      <c r="Q167" s="43">
        <f>IF(P167="","",($C167*'VACSICK EST'!L$30))</f>
        <v>11.423934203507748</v>
      </c>
      <c r="R167" s="43">
        <f>IF(Q167="","",($C167*'VACSICK EST'!M$30))</f>
        <v>10.649257099611111</v>
      </c>
      <c r="S167" s="43">
        <f>IF(R167="","",($C167*'VACSICK EST'!N$30))</f>
        <v>12.138066863314535</v>
      </c>
    </row>
    <row r="168" spans="1:19" x14ac:dyDescent="0.25">
      <c r="A168" s="2" t="s">
        <v>61</v>
      </c>
      <c r="B168" s="9" t="s">
        <v>93</v>
      </c>
      <c r="C168" s="4">
        <v>1</v>
      </c>
      <c r="E168" s="11" t="str">
        <f t="shared" ref="E168" si="1120">IF(B168="","",(IF($B168&lt;&gt;0,"Exempt - Headcount")))</f>
        <v>Exempt - Headcount</v>
      </c>
      <c r="F168" s="40">
        <f t="shared" ca="1" si="936"/>
        <v>2020</v>
      </c>
      <c r="G168" s="40" t="str">
        <f t="shared" si="937"/>
        <v>004060</v>
      </c>
      <c r="H168" s="41">
        <f t="shared" ref="H168" si="1121">IF(G168="","",(IF($C168=0,0,$C168)))</f>
        <v>1</v>
      </c>
      <c r="I168" s="41">
        <f t="shared" ref="I168" si="1122">IF(H168="","",(IF($C168=0,0,$C168)))</f>
        <v>1</v>
      </c>
      <c r="J168" s="41">
        <f t="shared" ref="J168" si="1123">IF(I168="","",(IF($C168=0,0,$C168)))</f>
        <v>1</v>
      </c>
      <c r="K168" s="41">
        <f t="shared" ref="K168" si="1124">IF(J168="","",(IF($C168=0,0,$C168)))</f>
        <v>1</v>
      </c>
      <c r="L168" s="41">
        <f t="shared" ref="L168" si="1125">IF(K168="","",(IF($C168=0,0,$C168)))</f>
        <v>1</v>
      </c>
      <c r="M168" s="41">
        <f t="shared" ref="M168" si="1126">IF(L168="","",(IF($C168=0,0,$C168)))</f>
        <v>1</v>
      </c>
      <c r="N168" s="41">
        <f t="shared" ref="N168" si="1127">IF(M168="","",(IF($C168=0,0,$C168)))</f>
        <v>1</v>
      </c>
      <c r="O168" s="41">
        <f t="shared" ref="O168" si="1128">IF(N168="","",(IF($C168=0,0,$C168)))</f>
        <v>1</v>
      </c>
      <c r="P168" s="41">
        <f t="shared" ref="P168" si="1129">IF(O168="","",(IF($C168=0,0,$C168)))</f>
        <v>1</v>
      </c>
      <c r="Q168" s="41">
        <f t="shared" ref="Q168" si="1130">IF(P168="","",(IF($C168=0,0,$C168)))</f>
        <v>1</v>
      </c>
      <c r="R168" s="41">
        <f t="shared" ref="R168" si="1131">IF(Q168="","",(IF($C168=0,0,$C168)))</f>
        <v>1</v>
      </c>
      <c r="S168" s="41">
        <f t="shared" ref="S168" si="1132">IF(R168="","",(IF($C168=0,0,$C168)))</f>
        <v>1</v>
      </c>
    </row>
    <row r="169" spans="1:19" x14ac:dyDescent="0.25">
      <c r="A169" s="2" t="s">
        <v>61</v>
      </c>
      <c r="B169" s="6" t="s">
        <v>92</v>
      </c>
      <c r="C169" s="4">
        <v>49.075961999999997</v>
      </c>
      <c r="E169" s="10" t="str">
        <f t="shared" ref="E169" si="1133">IF(B169="","",(IF($B169&lt;&gt;0,"Exempt - Avg Hourly Rate")))</f>
        <v>Exempt - Avg Hourly Rate</v>
      </c>
      <c r="F169" s="40">
        <f t="shared" ca="1" si="936"/>
        <v>2020</v>
      </c>
      <c r="G169" s="40" t="str">
        <f t="shared" si="937"/>
        <v>004060</v>
      </c>
      <c r="H169" s="42">
        <f t="shared" ref="H169" si="1134">IF(G169="","",(IF(C169=0,0,C169)*$G$4*$H$4*$I$4*$J$4))</f>
        <v>55.235427590225221</v>
      </c>
      <c r="I169" s="42">
        <f t="shared" ref="I169" si="1135">IF(H169="","",(+H169))</f>
        <v>55.235427590225221</v>
      </c>
      <c r="J169" s="42">
        <f t="shared" ref="J169" si="1136">IF(I169="","",(+I169*$J$6))</f>
        <v>56.892490417931981</v>
      </c>
      <c r="K169" s="42">
        <f t="shared" ref="K169" si="1137">IF(J169="","",+J169)</f>
        <v>56.892490417931981</v>
      </c>
      <c r="L169" s="42">
        <f t="shared" ref="L169" si="1138">IF(K169="","",+K169)</f>
        <v>56.892490417931981</v>
      </c>
      <c r="M169" s="42">
        <f t="shared" ref="M169" si="1139">IF(L169="","",+L169)</f>
        <v>56.892490417931981</v>
      </c>
      <c r="N169" s="42">
        <f t="shared" ref="N169" si="1140">IF(M169="","",+M169)</f>
        <v>56.892490417931981</v>
      </c>
      <c r="O169" s="42">
        <f t="shared" ref="O169" si="1141">IF(N169="","",+N169)</f>
        <v>56.892490417931981</v>
      </c>
      <c r="P169" s="42">
        <f t="shared" ref="P169" si="1142">IF(O169="","",+O169)</f>
        <v>56.892490417931981</v>
      </c>
      <c r="Q169" s="42">
        <f t="shared" ref="Q169" si="1143">IF(P169="","",+P169)</f>
        <v>56.892490417931981</v>
      </c>
      <c r="R169" s="42">
        <f t="shared" ref="R169" si="1144">IF(Q169="","",+Q169)</f>
        <v>56.892490417931981</v>
      </c>
      <c r="S169" s="42">
        <f t="shared" ref="S169" si="1145">IF(R169="","",+R169)</f>
        <v>56.892490417931981</v>
      </c>
    </row>
    <row r="170" spans="1:19" x14ac:dyDescent="0.25">
      <c r="A170" s="2" t="s">
        <v>61</v>
      </c>
      <c r="B170" s="9" t="s">
        <v>143</v>
      </c>
      <c r="C170" s="4">
        <v>200</v>
      </c>
      <c r="E170" s="10" t="str">
        <f t="shared" ref="E170" si="1146">IF(B170="","",(IF($B170&lt;&gt;0,"Exempt - Vacation Hours")))</f>
        <v>Exempt - Vacation Hours</v>
      </c>
      <c r="F170" s="40">
        <f t="shared" ca="1" si="936"/>
        <v>2020</v>
      </c>
      <c r="G170" s="40" t="str">
        <f t="shared" si="937"/>
        <v>004060</v>
      </c>
      <c r="H170" s="43">
        <f>IF(G170="","",($C170*'VACSICK EST'!C$50))</f>
        <v>8.4637065748272864</v>
      </c>
      <c r="I170" s="43">
        <f>IF(H170="","",($C170*'VACSICK EST'!D$50))</f>
        <v>9.019186694810994</v>
      </c>
      <c r="J170" s="43">
        <f>IF(I170="","",($C170*'VACSICK EST'!E$50))</f>
        <v>9.5746668147946981</v>
      </c>
      <c r="K170" s="43">
        <f>IF(J170="","",($C170*'VACSICK EST'!F$50))</f>
        <v>13.920084926738344</v>
      </c>
      <c r="L170" s="43">
        <f>IF(K170="","",($C170*'VACSICK EST'!G$50))</f>
        <v>17.388585089267714</v>
      </c>
      <c r="M170" s="43">
        <f>IF(L170="","",($C170*'VACSICK EST'!H$50))</f>
        <v>19.643752083050451</v>
      </c>
      <c r="N170" s="43">
        <f>IF(M170="","",($C170*'VACSICK EST'!I$50))</f>
        <v>22.73436117728868</v>
      </c>
      <c r="O170" s="43">
        <f>IF(N170="","",($C170*'VACSICK EST'!J$50))</f>
        <v>15.390831697752979</v>
      </c>
      <c r="P170" s="43">
        <f>IF(O170="","",($C170*'VACSICK EST'!K$50))</f>
        <v>13.703818000024686</v>
      </c>
      <c r="Q170" s="43">
        <f>IF(P170="","",($C170*'VACSICK EST'!L$50))</f>
        <v>18.087749400287205</v>
      </c>
      <c r="R170" s="43">
        <f>IF(Q170="","",($C170*'VACSICK EST'!M$50))</f>
        <v>17.34151329243354</v>
      </c>
      <c r="S170" s="43">
        <f>IF(R170="","",($C170*'VACSICK EST'!N$50))</f>
        <v>34.731744248723423</v>
      </c>
    </row>
    <row r="171" spans="1:19" x14ac:dyDescent="0.25">
      <c r="A171" s="2" t="s">
        <v>61</v>
      </c>
      <c r="B171" s="9" t="s">
        <v>95</v>
      </c>
      <c r="C171" s="4">
        <v>40</v>
      </c>
      <c r="E171" s="10" t="str">
        <f t="shared" ref="E171" si="1147">IF(B171="","",(IF($B171&lt;&gt;0,"Exempt - Sick Time Hours")))</f>
        <v>Exempt - Sick Time Hours</v>
      </c>
      <c r="F171" s="40">
        <f t="shared" ca="1" si="936"/>
        <v>2020</v>
      </c>
      <c r="G171" s="40" t="str">
        <f t="shared" si="937"/>
        <v>004060</v>
      </c>
      <c r="H171" s="43">
        <f>IF(G171="","",($C171*'VACSICK EST'!C$30))</f>
        <v>5.0206297898724825</v>
      </c>
      <c r="I171" s="43">
        <f>IF(H171="","",($C171*'VACSICK EST'!D$30))</f>
        <v>4.3254628595396252</v>
      </c>
      <c r="J171" s="43">
        <f>IF(I171="","",($C171*'VACSICK EST'!E$30))</f>
        <v>3.9866328079765485</v>
      </c>
      <c r="K171" s="43">
        <f>IF(J171="","",($C171*'VACSICK EST'!F$30))</f>
        <v>3.5312729378188501</v>
      </c>
      <c r="L171" s="43">
        <f>IF(K171="","",($C171*'VACSICK EST'!G$30))</f>
        <v>2.9281992131045897</v>
      </c>
      <c r="M171" s="43">
        <f>IF(L171="","",($C171*'VACSICK EST'!H$30))</f>
        <v>2.7179349238407422</v>
      </c>
      <c r="N171" s="43">
        <f>IF(M171="","",($C171*'VACSICK EST'!I$30))</f>
        <v>2.9145220043493527</v>
      </c>
      <c r="O171" s="43">
        <f>IF(N171="","",($C171*'VACSICK EST'!J$30))</f>
        <v>3.1324455305161325</v>
      </c>
      <c r="P171" s="43">
        <f>IF(O171="","",($C171*'VACSICK EST'!K$30))</f>
        <v>2.8900853913733289</v>
      </c>
      <c r="Q171" s="43">
        <f>IF(P171="","",($C171*'VACSICK EST'!L$30))</f>
        <v>2.8559835508769371</v>
      </c>
      <c r="R171" s="43">
        <f>IF(Q171="","",($C171*'VACSICK EST'!M$30))</f>
        <v>2.6623142749027777</v>
      </c>
      <c r="S171" s="43">
        <f>IF(R171="","",($C171*'VACSICK EST'!N$30))</f>
        <v>3.0345167158286337</v>
      </c>
    </row>
    <row r="172" spans="1:19" x14ac:dyDescent="0.25">
      <c r="A172" s="2" t="s">
        <v>62</v>
      </c>
      <c r="B172" s="9" t="s">
        <v>93</v>
      </c>
      <c r="C172" s="4">
        <v>1</v>
      </c>
      <c r="E172" s="11" t="str">
        <f t="shared" ref="E172" si="1148">IF(B172="","",(IF($B172&lt;&gt;0,"Exempt - Headcount")))</f>
        <v>Exempt - Headcount</v>
      </c>
      <c r="F172" s="40">
        <f t="shared" ca="1" si="936"/>
        <v>2020</v>
      </c>
      <c r="G172" s="40" t="str">
        <f t="shared" si="937"/>
        <v>004100</v>
      </c>
      <c r="H172" s="41">
        <f t="shared" ref="H172" si="1149">IF(G172="","",(IF($C172=0,0,$C172)))</f>
        <v>1</v>
      </c>
      <c r="I172" s="41">
        <f t="shared" ref="I172" si="1150">IF(H172="","",(IF($C172=0,0,$C172)))</f>
        <v>1</v>
      </c>
      <c r="J172" s="41">
        <f t="shared" ref="J172" si="1151">IF(I172="","",(IF($C172=0,0,$C172)))</f>
        <v>1</v>
      </c>
      <c r="K172" s="41">
        <f t="shared" ref="K172" si="1152">IF(J172="","",(IF($C172=0,0,$C172)))</f>
        <v>1</v>
      </c>
      <c r="L172" s="41">
        <f t="shared" ref="L172" si="1153">IF(K172="","",(IF($C172=0,0,$C172)))</f>
        <v>1</v>
      </c>
      <c r="M172" s="41">
        <f t="shared" ref="M172" si="1154">IF(L172="","",(IF($C172=0,0,$C172)))</f>
        <v>1</v>
      </c>
      <c r="N172" s="41">
        <f t="shared" ref="N172" si="1155">IF(M172="","",(IF($C172=0,0,$C172)))</f>
        <v>1</v>
      </c>
      <c r="O172" s="41">
        <f t="shared" ref="O172" si="1156">IF(N172="","",(IF($C172=0,0,$C172)))</f>
        <v>1</v>
      </c>
      <c r="P172" s="41">
        <f t="shared" ref="P172" si="1157">IF(O172="","",(IF($C172=0,0,$C172)))</f>
        <v>1</v>
      </c>
      <c r="Q172" s="41">
        <f t="shared" ref="Q172" si="1158">IF(P172="","",(IF($C172=0,0,$C172)))</f>
        <v>1</v>
      </c>
      <c r="R172" s="41">
        <f t="shared" ref="R172" si="1159">IF(Q172="","",(IF($C172=0,0,$C172)))</f>
        <v>1</v>
      </c>
      <c r="S172" s="41">
        <f t="shared" ref="S172" si="1160">IF(R172="","",(IF($C172=0,0,$C172)))</f>
        <v>1</v>
      </c>
    </row>
    <row r="173" spans="1:19" x14ac:dyDescent="0.25">
      <c r="A173" s="2" t="s">
        <v>62</v>
      </c>
      <c r="B173" s="6" t="s">
        <v>92</v>
      </c>
      <c r="C173" s="4">
        <v>68.75</v>
      </c>
      <c r="E173" s="10" t="str">
        <f t="shared" ref="E173" si="1161">IF(B173="","",(IF($B173&lt;&gt;0,"Exempt - Avg Hourly Rate")))</f>
        <v>Exempt - Avg Hourly Rate</v>
      </c>
      <c r="F173" s="40">
        <f t="shared" ca="1" si="936"/>
        <v>2020</v>
      </c>
      <c r="G173" s="40" t="str">
        <f t="shared" si="937"/>
        <v>004100</v>
      </c>
      <c r="H173" s="42">
        <f t="shared" ref="H173" si="1162">IF(G173="","",(IF(C173=0,0,C173)*$G$4*$H$4*$I$4*$J$4))</f>
        <v>77.37873068750001</v>
      </c>
      <c r="I173" s="42">
        <f t="shared" ref="I173" si="1163">IF(H173="","",(+H173))</f>
        <v>77.37873068750001</v>
      </c>
      <c r="J173" s="42">
        <f t="shared" ref="J173" si="1164">IF(I173="","",(+I173*$J$6))</f>
        <v>79.700092608125019</v>
      </c>
      <c r="K173" s="42">
        <f t="shared" ref="K173" si="1165">IF(J173="","",+J173)</f>
        <v>79.700092608125019</v>
      </c>
      <c r="L173" s="42">
        <f t="shared" ref="L173" si="1166">IF(K173="","",+K173)</f>
        <v>79.700092608125019</v>
      </c>
      <c r="M173" s="42">
        <f t="shared" ref="M173" si="1167">IF(L173="","",+L173)</f>
        <v>79.700092608125019</v>
      </c>
      <c r="N173" s="42">
        <f t="shared" ref="N173" si="1168">IF(M173="","",+M173)</f>
        <v>79.700092608125019</v>
      </c>
      <c r="O173" s="42">
        <f t="shared" ref="O173" si="1169">IF(N173="","",+N173)</f>
        <v>79.700092608125019</v>
      </c>
      <c r="P173" s="42">
        <f t="shared" ref="P173" si="1170">IF(O173="","",+O173)</f>
        <v>79.700092608125019</v>
      </c>
      <c r="Q173" s="42">
        <f t="shared" ref="Q173" si="1171">IF(P173="","",+P173)</f>
        <v>79.700092608125019</v>
      </c>
      <c r="R173" s="42">
        <f t="shared" ref="R173" si="1172">IF(Q173="","",+Q173)</f>
        <v>79.700092608125019</v>
      </c>
      <c r="S173" s="42">
        <f t="shared" ref="S173" si="1173">IF(R173="","",+R173)</f>
        <v>79.700092608125019</v>
      </c>
    </row>
    <row r="174" spans="1:19" x14ac:dyDescent="0.25">
      <c r="A174" s="2" t="s">
        <v>62</v>
      </c>
      <c r="B174" s="9" t="s">
        <v>143</v>
      </c>
      <c r="C174" s="4">
        <v>160</v>
      </c>
      <c r="E174" s="10" t="str">
        <f t="shared" ref="E174" si="1174">IF(B174="","",(IF($B174&lt;&gt;0,"Exempt - Vacation Hours")))</f>
        <v>Exempt - Vacation Hours</v>
      </c>
      <c r="F174" s="40">
        <f t="shared" ca="1" si="936"/>
        <v>2020</v>
      </c>
      <c r="G174" s="40" t="str">
        <f t="shared" si="937"/>
        <v>004100</v>
      </c>
      <c r="H174" s="43">
        <f>IF(G174="","",($C174*'VACSICK EST'!C$50))</f>
        <v>6.7709652598618302</v>
      </c>
      <c r="I174" s="43">
        <f>IF(H174="","",($C174*'VACSICK EST'!D$50))</f>
        <v>7.2153493558487947</v>
      </c>
      <c r="J174" s="43">
        <f>IF(I174="","",($C174*'VACSICK EST'!E$50))</f>
        <v>7.6597334518357583</v>
      </c>
      <c r="K174" s="43">
        <f>IF(J174="","",($C174*'VACSICK EST'!F$50))</f>
        <v>11.136067941390674</v>
      </c>
      <c r="L174" s="43">
        <f>IF(K174="","",($C174*'VACSICK EST'!G$50))</f>
        <v>13.910868071414171</v>
      </c>
      <c r="M174" s="43">
        <f>IF(L174="","",($C174*'VACSICK EST'!H$50))</f>
        <v>15.71500166644036</v>
      </c>
      <c r="N174" s="43">
        <f>IF(M174="","",($C174*'VACSICK EST'!I$50))</f>
        <v>18.187488941830946</v>
      </c>
      <c r="O174" s="43">
        <f>IF(N174="","",($C174*'VACSICK EST'!J$50))</f>
        <v>12.312665358202384</v>
      </c>
      <c r="P174" s="43">
        <f>IF(O174="","",($C174*'VACSICK EST'!K$50))</f>
        <v>10.96305440001975</v>
      </c>
      <c r="Q174" s="43">
        <f>IF(P174="","",($C174*'VACSICK EST'!L$50))</f>
        <v>14.470199520229762</v>
      </c>
      <c r="R174" s="43">
        <f>IF(Q174="","",($C174*'VACSICK EST'!M$50))</f>
        <v>13.873210633946831</v>
      </c>
      <c r="S174" s="43">
        <f>IF(R174="","",($C174*'VACSICK EST'!N$50))</f>
        <v>27.785395398978739</v>
      </c>
    </row>
    <row r="175" spans="1:19" x14ac:dyDescent="0.25">
      <c r="A175" s="2" t="s">
        <v>62</v>
      </c>
      <c r="B175" s="9" t="s">
        <v>95</v>
      </c>
      <c r="C175" s="4">
        <v>40</v>
      </c>
      <c r="E175" s="10" t="str">
        <f t="shared" ref="E175" si="1175">IF(B175="","",(IF($B175&lt;&gt;0,"Exempt - Sick Time Hours")))</f>
        <v>Exempt - Sick Time Hours</v>
      </c>
      <c r="F175" s="40">
        <f t="shared" ca="1" si="936"/>
        <v>2020</v>
      </c>
      <c r="G175" s="40" t="str">
        <f t="shared" si="937"/>
        <v>004100</v>
      </c>
      <c r="H175" s="43">
        <f>IF(G175="","",($C175*'VACSICK EST'!C$30))</f>
        <v>5.0206297898724825</v>
      </c>
      <c r="I175" s="43">
        <f>IF(H175="","",($C175*'VACSICK EST'!D$30))</f>
        <v>4.3254628595396252</v>
      </c>
      <c r="J175" s="43">
        <f>IF(I175="","",($C175*'VACSICK EST'!E$30))</f>
        <v>3.9866328079765485</v>
      </c>
      <c r="K175" s="43">
        <f>IF(J175="","",($C175*'VACSICK EST'!F$30))</f>
        <v>3.5312729378188501</v>
      </c>
      <c r="L175" s="43">
        <f>IF(K175="","",($C175*'VACSICK EST'!G$30))</f>
        <v>2.9281992131045897</v>
      </c>
      <c r="M175" s="43">
        <f>IF(L175="","",($C175*'VACSICK EST'!H$30))</f>
        <v>2.7179349238407422</v>
      </c>
      <c r="N175" s="43">
        <f>IF(M175="","",($C175*'VACSICK EST'!I$30))</f>
        <v>2.9145220043493527</v>
      </c>
      <c r="O175" s="43">
        <f>IF(N175="","",($C175*'VACSICK EST'!J$30))</f>
        <v>3.1324455305161325</v>
      </c>
      <c r="P175" s="43">
        <f>IF(O175="","",($C175*'VACSICK EST'!K$30))</f>
        <v>2.8900853913733289</v>
      </c>
      <c r="Q175" s="43">
        <f>IF(P175="","",($C175*'VACSICK EST'!L$30))</f>
        <v>2.8559835508769371</v>
      </c>
      <c r="R175" s="43">
        <f>IF(Q175="","",($C175*'VACSICK EST'!M$30))</f>
        <v>2.6623142749027777</v>
      </c>
      <c r="S175" s="43">
        <f>IF(R175="","",($C175*'VACSICK EST'!N$30))</f>
        <v>3.0345167158286337</v>
      </c>
    </row>
    <row r="176" spans="1:19" x14ac:dyDescent="0.25">
      <c r="A176" s="2" t="s">
        <v>63</v>
      </c>
      <c r="B176" s="9" t="s">
        <v>93</v>
      </c>
      <c r="C176" s="4">
        <v>4</v>
      </c>
      <c r="E176" s="11" t="str">
        <f t="shared" ref="E176" si="1176">IF(B176="","",(IF($B176&lt;&gt;0,"Exempt - Headcount")))</f>
        <v>Exempt - Headcount</v>
      </c>
      <c r="F176" s="40">
        <f t="shared" ca="1" si="936"/>
        <v>2020</v>
      </c>
      <c r="G176" s="40" t="str">
        <f t="shared" si="937"/>
        <v>004140</v>
      </c>
      <c r="H176" s="41">
        <f t="shared" ref="H176" si="1177">IF(G176="","",(IF($C176=0,0,$C176)))</f>
        <v>4</v>
      </c>
      <c r="I176" s="41">
        <f t="shared" ref="I176" si="1178">IF(H176="","",(IF($C176=0,0,$C176)))</f>
        <v>4</v>
      </c>
      <c r="J176" s="41">
        <f t="shared" ref="J176" si="1179">IF(I176="","",(IF($C176=0,0,$C176)))</f>
        <v>4</v>
      </c>
      <c r="K176" s="41">
        <f t="shared" ref="K176" si="1180">IF(J176="","",(IF($C176=0,0,$C176)))</f>
        <v>4</v>
      </c>
      <c r="L176" s="41">
        <f t="shared" ref="L176" si="1181">IF(K176="","",(IF($C176=0,0,$C176)))</f>
        <v>4</v>
      </c>
      <c r="M176" s="41">
        <f t="shared" ref="M176" si="1182">IF(L176="","",(IF($C176=0,0,$C176)))</f>
        <v>4</v>
      </c>
      <c r="N176" s="41">
        <f t="shared" ref="N176" si="1183">IF(M176="","",(IF($C176=0,0,$C176)))</f>
        <v>4</v>
      </c>
      <c r="O176" s="41">
        <f t="shared" ref="O176" si="1184">IF(N176="","",(IF($C176=0,0,$C176)))</f>
        <v>4</v>
      </c>
      <c r="P176" s="41">
        <f t="shared" ref="P176" si="1185">IF(O176="","",(IF($C176=0,0,$C176)))</f>
        <v>4</v>
      </c>
      <c r="Q176" s="41">
        <f t="shared" ref="Q176" si="1186">IF(P176="","",(IF($C176=0,0,$C176)))</f>
        <v>4</v>
      </c>
      <c r="R176" s="41">
        <f t="shared" ref="R176" si="1187">IF(Q176="","",(IF($C176=0,0,$C176)))</f>
        <v>4</v>
      </c>
      <c r="S176" s="41">
        <f t="shared" ref="S176" si="1188">IF(R176="","",(IF($C176=0,0,$C176)))</f>
        <v>4</v>
      </c>
    </row>
    <row r="177" spans="1:19" x14ac:dyDescent="0.25">
      <c r="A177" s="2" t="s">
        <v>63</v>
      </c>
      <c r="B177" s="6" t="s">
        <v>92</v>
      </c>
      <c r="C177" s="4">
        <v>50.457452000000004</v>
      </c>
      <c r="E177" s="10" t="str">
        <f t="shared" ref="E177" si="1189">IF(B177="","",(IF($B177&lt;&gt;0,"Exempt - Avg Hourly Rate")))</f>
        <v>Exempt - Avg Hourly Rate</v>
      </c>
      <c r="F177" s="40">
        <f t="shared" ca="1" si="936"/>
        <v>2020</v>
      </c>
      <c r="G177" s="40" t="str">
        <f t="shared" si="937"/>
        <v>004140</v>
      </c>
      <c r="H177" s="42">
        <f t="shared" ref="H177" si="1190">IF(G177="","",(IF(C177=0,0,C177)*$G$4*$H$4*$I$4*$J$4))</f>
        <v>56.790306756152127</v>
      </c>
      <c r="I177" s="42">
        <f t="shared" ref="I177" si="1191">IF(H177="","",(+H177))</f>
        <v>56.790306756152127</v>
      </c>
      <c r="J177" s="42">
        <f t="shared" ref="J177" si="1192">IF(I177="","",(+I177*$J$6))</f>
        <v>58.494015958836691</v>
      </c>
      <c r="K177" s="42">
        <f t="shared" ref="K177" si="1193">IF(J177="","",+J177)</f>
        <v>58.494015958836691</v>
      </c>
      <c r="L177" s="42">
        <f t="shared" ref="L177" si="1194">IF(K177="","",+K177)</f>
        <v>58.494015958836691</v>
      </c>
      <c r="M177" s="42">
        <f t="shared" ref="M177" si="1195">IF(L177="","",+L177)</f>
        <v>58.494015958836691</v>
      </c>
      <c r="N177" s="42">
        <f t="shared" ref="N177" si="1196">IF(M177="","",+M177)</f>
        <v>58.494015958836691</v>
      </c>
      <c r="O177" s="42">
        <f t="shared" ref="O177" si="1197">IF(N177="","",+N177)</f>
        <v>58.494015958836691</v>
      </c>
      <c r="P177" s="42">
        <f t="shared" ref="P177" si="1198">IF(O177="","",+O177)</f>
        <v>58.494015958836691</v>
      </c>
      <c r="Q177" s="42">
        <f t="shared" ref="Q177" si="1199">IF(P177="","",+P177)</f>
        <v>58.494015958836691</v>
      </c>
      <c r="R177" s="42">
        <f t="shared" ref="R177" si="1200">IF(Q177="","",+Q177)</f>
        <v>58.494015958836691</v>
      </c>
      <c r="S177" s="42">
        <f t="shared" ref="S177" si="1201">IF(R177="","",+R177)</f>
        <v>58.494015958836691</v>
      </c>
    </row>
    <row r="178" spans="1:19" x14ac:dyDescent="0.25">
      <c r="A178" s="2" t="s">
        <v>63</v>
      </c>
      <c r="B178" s="9" t="s">
        <v>143</v>
      </c>
      <c r="C178" s="4">
        <v>680</v>
      </c>
      <c r="E178" s="10" t="str">
        <f t="shared" ref="E178" si="1202">IF(B178="","",(IF($B178&lt;&gt;0,"Exempt - Vacation Hours")))</f>
        <v>Exempt - Vacation Hours</v>
      </c>
      <c r="F178" s="40">
        <f t="shared" ca="1" si="936"/>
        <v>2020</v>
      </c>
      <c r="G178" s="40" t="str">
        <f t="shared" si="937"/>
        <v>004140</v>
      </c>
      <c r="H178" s="43">
        <f>IF(G178="","",($C178*'VACSICK EST'!C$50))</f>
        <v>28.776602354412777</v>
      </c>
      <c r="I178" s="43">
        <f>IF(H178="","",($C178*'VACSICK EST'!D$50))</f>
        <v>30.665234762357379</v>
      </c>
      <c r="J178" s="43">
        <f>IF(I178="","",($C178*'VACSICK EST'!E$50))</f>
        <v>32.55386717030197</v>
      </c>
      <c r="K178" s="43">
        <f>IF(J178="","",($C178*'VACSICK EST'!F$50))</f>
        <v>47.328288750910367</v>
      </c>
      <c r="L178" s="43">
        <f>IF(K178="","",($C178*'VACSICK EST'!G$50))</f>
        <v>59.121189303510228</v>
      </c>
      <c r="M178" s="43">
        <f>IF(L178="","",($C178*'VACSICK EST'!H$50))</f>
        <v>66.788757082371532</v>
      </c>
      <c r="N178" s="43">
        <f>IF(M178="","",($C178*'VACSICK EST'!I$50))</f>
        <v>77.29682800278151</v>
      </c>
      <c r="O178" s="43">
        <f>IF(N178="","",($C178*'VACSICK EST'!J$50))</f>
        <v>52.328827772360128</v>
      </c>
      <c r="P178" s="43">
        <f>IF(O178="","",($C178*'VACSICK EST'!K$50))</f>
        <v>46.592981200083933</v>
      </c>
      <c r="Q178" s="43">
        <f>IF(P178="","",($C178*'VACSICK EST'!L$50))</f>
        <v>61.498347960976496</v>
      </c>
      <c r="R178" s="43">
        <f>IF(Q178="","",($C178*'VACSICK EST'!M$50))</f>
        <v>58.961145194274032</v>
      </c>
      <c r="S178" s="43">
        <f>IF(R178="","",($C178*'VACSICK EST'!N$50))</f>
        <v>118.08793044565964</v>
      </c>
    </row>
    <row r="179" spans="1:19" x14ac:dyDescent="0.25">
      <c r="A179" s="2" t="s">
        <v>63</v>
      </c>
      <c r="B179" s="9" t="s">
        <v>95</v>
      </c>
      <c r="C179" s="4">
        <v>160</v>
      </c>
      <c r="E179" s="10" t="str">
        <f t="shared" ref="E179" si="1203">IF(B179="","",(IF($B179&lt;&gt;0,"Exempt - Sick Time Hours")))</f>
        <v>Exempt - Sick Time Hours</v>
      </c>
      <c r="F179" s="40">
        <f t="shared" ca="1" si="936"/>
        <v>2020</v>
      </c>
      <c r="G179" s="40" t="str">
        <f t="shared" si="937"/>
        <v>004140</v>
      </c>
      <c r="H179" s="43">
        <f>IF(G179="","",($C179*'VACSICK EST'!C$30))</f>
        <v>20.08251915948993</v>
      </c>
      <c r="I179" s="43">
        <f>IF(H179="","",($C179*'VACSICK EST'!D$30))</f>
        <v>17.301851438158501</v>
      </c>
      <c r="J179" s="43">
        <f>IF(I179="","",($C179*'VACSICK EST'!E$30))</f>
        <v>15.946531231906194</v>
      </c>
      <c r="K179" s="43">
        <f>IF(J179="","",($C179*'VACSICK EST'!F$30))</f>
        <v>14.1250917512754</v>
      </c>
      <c r="L179" s="43">
        <f>IF(K179="","",($C179*'VACSICK EST'!G$30))</f>
        <v>11.712796852418359</v>
      </c>
      <c r="M179" s="43">
        <f>IF(L179="","",($C179*'VACSICK EST'!H$30))</f>
        <v>10.871739695362969</v>
      </c>
      <c r="N179" s="43">
        <f>IF(M179="","",($C179*'VACSICK EST'!I$30))</f>
        <v>11.658088017397411</v>
      </c>
      <c r="O179" s="43">
        <f>IF(N179="","",($C179*'VACSICK EST'!J$30))</f>
        <v>12.52978212206453</v>
      </c>
      <c r="P179" s="43">
        <f>IF(O179="","",($C179*'VACSICK EST'!K$30))</f>
        <v>11.560341565493315</v>
      </c>
      <c r="Q179" s="43">
        <f>IF(P179="","",($C179*'VACSICK EST'!L$30))</f>
        <v>11.423934203507748</v>
      </c>
      <c r="R179" s="43">
        <f>IF(Q179="","",($C179*'VACSICK EST'!M$30))</f>
        <v>10.649257099611111</v>
      </c>
      <c r="S179" s="43">
        <f>IF(R179="","",($C179*'VACSICK EST'!N$30))</f>
        <v>12.138066863314535</v>
      </c>
    </row>
    <row r="180" spans="1:19" x14ac:dyDescent="0.25">
      <c r="A180" s="2" t="s">
        <v>64</v>
      </c>
      <c r="B180" s="9" t="s">
        <v>93</v>
      </c>
      <c r="C180" s="4">
        <v>4</v>
      </c>
      <c r="E180" s="11" t="str">
        <f t="shared" ref="E180" si="1204">IF(B180="","",(IF($B180&lt;&gt;0,"Exempt - Headcount")))</f>
        <v>Exempt - Headcount</v>
      </c>
      <c r="F180" s="40">
        <f t="shared" ca="1" si="936"/>
        <v>2020</v>
      </c>
      <c r="G180" s="40" t="str">
        <f t="shared" si="937"/>
        <v>004190</v>
      </c>
      <c r="H180" s="41">
        <f t="shared" ref="H180" si="1205">IF(G180="","",(IF($C180=0,0,$C180)))</f>
        <v>4</v>
      </c>
      <c r="I180" s="41">
        <f t="shared" ref="I180" si="1206">IF(H180="","",(IF($C180=0,0,$C180)))</f>
        <v>4</v>
      </c>
      <c r="J180" s="41">
        <f t="shared" ref="J180" si="1207">IF(I180="","",(IF($C180=0,0,$C180)))</f>
        <v>4</v>
      </c>
      <c r="K180" s="41">
        <f t="shared" ref="K180" si="1208">IF(J180="","",(IF($C180=0,0,$C180)))</f>
        <v>4</v>
      </c>
      <c r="L180" s="41">
        <f t="shared" ref="L180" si="1209">IF(K180="","",(IF($C180=0,0,$C180)))</f>
        <v>4</v>
      </c>
      <c r="M180" s="41">
        <f t="shared" ref="M180" si="1210">IF(L180="","",(IF($C180=0,0,$C180)))</f>
        <v>4</v>
      </c>
      <c r="N180" s="41">
        <f t="shared" ref="N180" si="1211">IF(M180="","",(IF($C180=0,0,$C180)))</f>
        <v>4</v>
      </c>
      <c r="O180" s="41">
        <f t="shared" ref="O180" si="1212">IF(N180="","",(IF($C180=0,0,$C180)))</f>
        <v>4</v>
      </c>
      <c r="P180" s="41">
        <f t="shared" ref="P180" si="1213">IF(O180="","",(IF($C180=0,0,$C180)))</f>
        <v>4</v>
      </c>
      <c r="Q180" s="41">
        <f t="shared" ref="Q180" si="1214">IF(P180="","",(IF($C180=0,0,$C180)))</f>
        <v>4</v>
      </c>
      <c r="R180" s="41">
        <f t="shared" ref="R180" si="1215">IF(Q180="","",(IF($C180=0,0,$C180)))</f>
        <v>4</v>
      </c>
      <c r="S180" s="41">
        <f t="shared" ref="S180" si="1216">IF(R180="","",(IF($C180=0,0,$C180)))</f>
        <v>4</v>
      </c>
    </row>
    <row r="181" spans="1:19" x14ac:dyDescent="0.25">
      <c r="A181" s="2" t="s">
        <v>64</v>
      </c>
      <c r="B181" s="6" t="s">
        <v>92</v>
      </c>
      <c r="C181" s="4">
        <v>49.621274250000006</v>
      </c>
      <c r="E181" s="10" t="str">
        <f t="shared" ref="E181" si="1217">IF(B181="","",(IF($B181&lt;&gt;0,"Exempt - Avg Hourly Rate")))</f>
        <v>Exempt - Avg Hourly Rate</v>
      </c>
      <c r="F181" s="40">
        <f t="shared" ca="1" si="936"/>
        <v>2020</v>
      </c>
      <c r="G181" s="40" t="str">
        <f t="shared" si="937"/>
        <v>004190</v>
      </c>
      <c r="H181" s="42">
        <f t="shared" ref="H181" si="1218">IF(G181="","",(IF(C181=0,0,C181)*$G$4*$H$4*$I$4*$J$4))</f>
        <v>55.849181331801162</v>
      </c>
      <c r="I181" s="42">
        <f t="shared" ref="I181" si="1219">IF(H181="","",(+H181))</f>
        <v>55.849181331801162</v>
      </c>
      <c r="J181" s="42">
        <f t="shared" ref="J181" si="1220">IF(I181="","",(+I181*$J$6))</f>
        <v>57.524656771755197</v>
      </c>
      <c r="K181" s="42">
        <f t="shared" ref="K181" si="1221">IF(J181="","",+J181)</f>
        <v>57.524656771755197</v>
      </c>
      <c r="L181" s="42">
        <f t="shared" ref="L181" si="1222">IF(K181="","",+K181)</f>
        <v>57.524656771755197</v>
      </c>
      <c r="M181" s="42">
        <f t="shared" ref="M181" si="1223">IF(L181="","",+L181)</f>
        <v>57.524656771755197</v>
      </c>
      <c r="N181" s="42">
        <f t="shared" ref="N181" si="1224">IF(M181="","",+M181)</f>
        <v>57.524656771755197</v>
      </c>
      <c r="O181" s="42">
        <f t="shared" ref="O181" si="1225">IF(N181="","",+N181)</f>
        <v>57.524656771755197</v>
      </c>
      <c r="P181" s="42">
        <f t="shared" ref="P181" si="1226">IF(O181="","",+O181)</f>
        <v>57.524656771755197</v>
      </c>
      <c r="Q181" s="42">
        <f t="shared" ref="Q181" si="1227">IF(P181="","",+P181)</f>
        <v>57.524656771755197</v>
      </c>
      <c r="R181" s="42">
        <f t="shared" ref="R181" si="1228">IF(Q181="","",+Q181)</f>
        <v>57.524656771755197</v>
      </c>
      <c r="S181" s="42">
        <f t="shared" ref="S181" si="1229">IF(R181="","",+R181)</f>
        <v>57.524656771755197</v>
      </c>
    </row>
    <row r="182" spans="1:19" x14ac:dyDescent="0.25">
      <c r="A182" s="2" t="s">
        <v>64</v>
      </c>
      <c r="B182" s="9" t="s">
        <v>143</v>
      </c>
      <c r="C182" s="4">
        <v>680</v>
      </c>
      <c r="E182" s="10" t="str">
        <f t="shared" ref="E182" si="1230">IF(B182="","",(IF($B182&lt;&gt;0,"Exempt - Vacation Hours")))</f>
        <v>Exempt - Vacation Hours</v>
      </c>
      <c r="F182" s="40">
        <f t="shared" ca="1" si="936"/>
        <v>2020</v>
      </c>
      <c r="G182" s="40" t="str">
        <f t="shared" si="937"/>
        <v>004190</v>
      </c>
      <c r="H182" s="43">
        <f>IF(G182="","",($C182*'VACSICK EST'!C$50))</f>
        <v>28.776602354412777</v>
      </c>
      <c r="I182" s="43">
        <f>IF(H182="","",($C182*'VACSICK EST'!D$50))</f>
        <v>30.665234762357379</v>
      </c>
      <c r="J182" s="43">
        <f>IF(I182="","",($C182*'VACSICK EST'!E$50))</f>
        <v>32.55386717030197</v>
      </c>
      <c r="K182" s="43">
        <f>IF(J182="","",($C182*'VACSICK EST'!F$50))</f>
        <v>47.328288750910367</v>
      </c>
      <c r="L182" s="43">
        <f>IF(K182="","",($C182*'VACSICK EST'!G$50))</f>
        <v>59.121189303510228</v>
      </c>
      <c r="M182" s="43">
        <f>IF(L182="","",($C182*'VACSICK EST'!H$50))</f>
        <v>66.788757082371532</v>
      </c>
      <c r="N182" s="43">
        <f>IF(M182="","",($C182*'VACSICK EST'!I$50))</f>
        <v>77.29682800278151</v>
      </c>
      <c r="O182" s="43">
        <f>IF(N182="","",($C182*'VACSICK EST'!J$50))</f>
        <v>52.328827772360128</v>
      </c>
      <c r="P182" s="43">
        <f>IF(O182="","",($C182*'VACSICK EST'!K$50))</f>
        <v>46.592981200083933</v>
      </c>
      <c r="Q182" s="43">
        <f>IF(P182="","",($C182*'VACSICK EST'!L$50))</f>
        <v>61.498347960976496</v>
      </c>
      <c r="R182" s="43">
        <f>IF(Q182="","",($C182*'VACSICK EST'!M$50))</f>
        <v>58.961145194274032</v>
      </c>
      <c r="S182" s="43">
        <f>IF(R182="","",($C182*'VACSICK EST'!N$50))</f>
        <v>118.08793044565964</v>
      </c>
    </row>
    <row r="183" spans="1:19" x14ac:dyDescent="0.25">
      <c r="A183" s="2" t="s">
        <v>64</v>
      </c>
      <c r="B183" s="9" t="s">
        <v>95</v>
      </c>
      <c r="C183" s="4">
        <v>160</v>
      </c>
      <c r="E183" s="10" t="str">
        <f t="shared" ref="E183" si="1231">IF(B183="","",(IF($B183&lt;&gt;0,"Exempt - Sick Time Hours")))</f>
        <v>Exempt - Sick Time Hours</v>
      </c>
      <c r="F183" s="40">
        <f t="shared" ca="1" si="936"/>
        <v>2020</v>
      </c>
      <c r="G183" s="40" t="str">
        <f t="shared" si="937"/>
        <v>004190</v>
      </c>
      <c r="H183" s="43">
        <f>IF(G183="","",($C183*'VACSICK EST'!C$30))</f>
        <v>20.08251915948993</v>
      </c>
      <c r="I183" s="43">
        <f>IF(H183="","",($C183*'VACSICK EST'!D$30))</f>
        <v>17.301851438158501</v>
      </c>
      <c r="J183" s="43">
        <f>IF(I183="","",($C183*'VACSICK EST'!E$30))</f>
        <v>15.946531231906194</v>
      </c>
      <c r="K183" s="43">
        <f>IF(J183="","",($C183*'VACSICK EST'!F$30))</f>
        <v>14.1250917512754</v>
      </c>
      <c r="L183" s="43">
        <f>IF(K183="","",($C183*'VACSICK EST'!G$30))</f>
        <v>11.712796852418359</v>
      </c>
      <c r="M183" s="43">
        <f>IF(L183="","",($C183*'VACSICK EST'!H$30))</f>
        <v>10.871739695362969</v>
      </c>
      <c r="N183" s="43">
        <f>IF(M183="","",($C183*'VACSICK EST'!I$30))</f>
        <v>11.658088017397411</v>
      </c>
      <c r="O183" s="43">
        <f>IF(N183="","",($C183*'VACSICK EST'!J$30))</f>
        <v>12.52978212206453</v>
      </c>
      <c r="P183" s="43">
        <f>IF(O183="","",($C183*'VACSICK EST'!K$30))</f>
        <v>11.560341565493315</v>
      </c>
      <c r="Q183" s="43">
        <f>IF(P183="","",($C183*'VACSICK EST'!L$30))</f>
        <v>11.423934203507748</v>
      </c>
      <c r="R183" s="43">
        <f>IF(Q183="","",($C183*'VACSICK EST'!M$30))</f>
        <v>10.649257099611111</v>
      </c>
      <c r="S183" s="43">
        <f>IF(R183="","",($C183*'VACSICK EST'!N$30))</f>
        <v>12.138066863314535</v>
      </c>
    </row>
    <row r="184" spans="1:19" x14ac:dyDescent="0.25">
      <c r="A184" s="2" t="s">
        <v>65</v>
      </c>
      <c r="B184" s="9" t="s">
        <v>93</v>
      </c>
      <c r="C184" s="4">
        <v>1</v>
      </c>
      <c r="E184" s="11" t="str">
        <f t="shared" ref="E184" si="1232">IF(B184="","",(IF($B184&lt;&gt;0,"Exempt - Headcount")))</f>
        <v>Exempt - Headcount</v>
      </c>
      <c r="F184" s="40">
        <f t="shared" ca="1" si="936"/>
        <v>2020</v>
      </c>
      <c r="G184" s="40" t="str">
        <f t="shared" si="937"/>
        <v>004210</v>
      </c>
      <c r="H184" s="41">
        <f t="shared" ref="H184" si="1233">IF(G184="","",(IF($C184=0,0,$C184)))</f>
        <v>1</v>
      </c>
      <c r="I184" s="41">
        <f t="shared" ref="I184" si="1234">IF(H184="","",(IF($C184=0,0,$C184)))</f>
        <v>1</v>
      </c>
      <c r="J184" s="41">
        <f t="shared" ref="J184" si="1235">IF(I184="","",(IF($C184=0,0,$C184)))</f>
        <v>1</v>
      </c>
      <c r="K184" s="41">
        <f t="shared" ref="K184" si="1236">IF(J184="","",(IF($C184=0,0,$C184)))</f>
        <v>1</v>
      </c>
      <c r="L184" s="41">
        <f t="shared" ref="L184" si="1237">IF(K184="","",(IF($C184=0,0,$C184)))</f>
        <v>1</v>
      </c>
      <c r="M184" s="41">
        <f t="shared" ref="M184" si="1238">IF(L184="","",(IF($C184=0,0,$C184)))</f>
        <v>1</v>
      </c>
      <c r="N184" s="41">
        <f t="shared" ref="N184" si="1239">IF(M184="","",(IF($C184=0,0,$C184)))</f>
        <v>1</v>
      </c>
      <c r="O184" s="41">
        <f t="shared" ref="O184" si="1240">IF(N184="","",(IF($C184=0,0,$C184)))</f>
        <v>1</v>
      </c>
      <c r="P184" s="41">
        <f t="shared" ref="P184" si="1241">IF(O184="","",(IF($C184=0,0,$C184)))</f>
        <v>1</v>
      </c>
      <c r="Q184" s="41">
        <f t="shared" ref="Q184" si="1242">IF(P184="","",(IF($C184=0,0,$C184)))</f>
        <v>1</v>
      </c>
      <c r="R184" s="41">
        <f t="shared" ref="R184" si="1243">IF(Q184="","",(IF($C184=0,0,$C184)))</f>
        <v>1</v>
      </c>
      <c r="S184" s="41">
        <f t="shared" ref="S184" si="1244">IF(R184="","",(IF($C184=0,0,$C184)))</f>
        <v>1</v>
      </c>
    </row>
    <row r="185" spans="1:19" x14ac:dyDescent="0.25">
      <c r="A185" s="2" t="s">
        <v>65</v>
      </c>
      <c r="B185" s="6" t="s">
        <v>92</v>
      </c>
      <c r="C185" s="4">
        <v>44.927404000000003</v>
      </c>
      <c r="E185" s="10" t="str">
        <f t="shared" ref="E185" si="1245">IF(B185="","",(IF($B185&lt;&gt;0,"Exempt - Avg Hourly Rate")))</f>
        <v>Exempt - Avg Hourly Rate</v>
      </c>
      <c r="F185" s="40">
        <f t="shared" ca="1" si="936"/>
        <v>2020</v>
      </c>
      <c r="G185" s="40" t="str">
        <f t="shared" si="937"/>
        <v>004210</v>
      </c>
      <c r="H185" s="42">
        <f t="shared" ref="H185" si="1246">IF(G185="","",(IF(C185=0,0,C185)*$G$4*$H$4*$I$4*$J$4))</f>
        <v>50.566189012429248</v>
      </c>
      <c r="I185" s="42">
        <f t="shared" ref="I185" si="1247">IF(H185="","",(+H185))</f>
        <v>50.566189012429248</v>
      </c>
      <c r="J185" s="42">
        <f t="shared" ref="J185" si="1248">IF(I185="","",(+I185*$J$6))</f>
        <v>52.083174682802124</v>
      </c>
      <c r="K185" s="42">
        <f t="shared" ref="K185" si="1249">IF(J185="","",+J185)</f>
        <v>52.083174682802124</v>
      </c>
      <c r="L185" s="42">
        <f t="shared" ref="L185" si="1250">IF(K185="","",+K185)</f>
        <v>52.083174682802124</v>
      </c>
      <c r="M185" s="42">
        <f t="shared" ref="M185" si="1251">IF(L185="","",+L185)</f>
        <v>52.083174682802124</v>
      </c>
      <c r="N185" s="42">
        <f t="shared" ref="N185" si="1252">IF(M185="","",+M185)</f>
        <v>52.083174682802124</v>
      </c>
      <c r="O185" s="42">
        <f t="shared" ref="O185" si="1253">IF(N185="","",+N185)</f>
        <v>52.083174682802124</v>
      </c>
      <c r="P185" s="42">
        <f t="shared" ref="P185" si="1254">IF(O185="","",+O185)</f>
        <v>52.083174682802124</v>
      </c>
      <c r="Q185" s="42">
        <f t="shared" ref="Q185" si="1255">IF(P185="","",+P185)</f>
        <v>52.083174682802124</v>
      </c>
      <c r="R185" s="42">
        <f t="shared" ref="R185" si="1256">IF(Q185="","",+Q185)</f>
        <v>52.083174682802124</v>
      </c>
      <c r="S185" s="42">
        <f t="shared" ref="S185" si="1257">IF(R185="","",+R185)</f>
        <v>52.083174682802124</v>
      </c>
    </row>
    <row r="186" spans="1:19" x14ac:dyDescent="0.25">
      <c r="A186" s="2" t="s">
        <v>65</v>
      </c>
      <c r="B186" s="9" t="s">
        <v>143</v>
      </c>
      <c r="C186" s="4">
        <v>200</v>
      </c>
      <c r="E186" s="10" t="str">
        <f t="shared" ref="E186" si="1258">IF(B186="","",(IF($B186&lt;&gt;0,"Exempt - Vacation Hours")))</f>
        <v>Exempt - Vacation Hours</v>
      </c>
      <c r="F186" s="40">
        <f t="shared" ca="1" si="936"/>
        <v>2020</v>
      </c>
      <c r="G186" s="40" t="str">
        <f t="shared" si="937"/>
        <v>004210</v>
      </c>
      <c r="H186" s="43">
        <f>IF(G186="","",($C186*'VACSICK EST'!C$50))</f>
        <v>8.4637065748272864</v>
      </c>
      <c r="I186" s="43">
        <f>IF(H186="","",($C186*'VACSICK EST'!D$50))</f>
        <v>9.019186694810994</v>
      </c>
      <c r="J186" s="43">
        <f>IF(I186="","",($C186*'VACSICK EST'!E$50))</f>
        <v>9.5746668147946981</v>
      </c>
      <c r="K186" s="43">
        <f>IF(J186="","",($C186*'VACSICK EST'!F$50))</f>
        <v>13.920084926738344</v>
      </c>
      <c r="L186" s="43">
        <f>IF(K186="","",($C186*'VACSICK EST'!G$50))</f>
        <v>17.388585089267714</v>
      </c>
      <c r="M186" s="43">
        <f>IF(L186="","",($C186*'VACSICK EST'!H$50))</f>
        <v>19.643752083050451</v>
      </c>
      <c r="N186" s="43">
        <f>IF(M186="","",($C186*'VACSICK EST'!I$50))</f>
        <v>22.73436117728868</v>
      </c>
      <c r="O186" s="43">
        <f>IF(N186="","",($C186*'VACSICK EST'!J$50))</f>
        <v>15.390831697752979</v>
      </c>
      <c r="P186" s="43">
        <f>IF(O186="","",($C186*'VACSICK EST'!K$50))</f>
        <v>13.703818000024686</v>
      </c>
      <c r="Q186" s="43">
        <f>IF(P186="","",($C186*'VACSICK EST'!L$50))</f>
        <v>18.087749400287205</v>
      </c>
      <c r="R186" s="43">
        <f>IF(Q186="","",($C186*'VACSICK EST'!M$50))</f>
        <v>17.34151329243354</v>
      </c>
      <c r="S186" s="43">
        <f>IF(R186="","",($C186*'VACSICK EST'!N$50))</f>
        <v>34.731744248723423</v>
      </c>
    </row>
    <row r="187" spans="1:19" x14ac:dyDescent="0.25">
      <c r="A187" s="2" t="s">
        <v>65</v>
      </c>
      <c r="B187" s="9" t="s">
        <v>95</v>
      </c>
      <c r="C187" s="4">
        <v>40</v>
      </c>
      <c r="E187" s="10" t="str">
        <f t="shared" ref="E187" si="1259">IF(B187="","",(IF($B187&lt;&gt;0,"Exempt - Sick Time Hours")))</f>
        <v>Exempt - Sick Time Hours</v>
      </c>
      <c r="F187" s="40">
        <f t="shared" ca="1" si="936"/>
        <v>2020</v>
      </c>
      <c r="G187" s="40" t="str">
        <f t="shared" si="937"/>
        <v>004210</v>
      </c>
      <c r="H187" s="43">
        <f>IF(G187="","",($C187*'VACSICK EST'!C$30))</f>
        <v>5.0206297898724825</v>
      </c>
      <c r="I187" s="43">
        <f>IF(H187="","",($C187*'VACSICK EST'!D$30))</f>
        <v>4.3254628595396252</v>
      </c>
      <c r="J187" s="43">
        <f>IF(I187="","",($C187*'VACSICK EST'!E$30))</f>
        <v>3.9866328079765485</v>
      </c>
      <c r="K187" s="43">
        <f>IF(J187="","",($C187*'VACSICK EST'!F$30))</f>
        <v>3.5312729378188501</v>
      </c>
      <c r="L187" s="43">
        <f>IF(K187="","",($C187*'VACSICK EST'!G$30))</f>
        <v>2.9281992131045897</v>
      </c>
      <c r="M187" s="43">
        <f>IF(L187="","",($C187*'VACSICK EST'!H$30))</f>
        <v>2.7179349238407422</v>
      </c>
      <c r="N187" s="43">
        <f>IF(M187="","",($C187*'VACSICK EST'!I$30))</f>
        <v>2.9145220043493527</v>
      </c>
      <c r="O187" s="43">
        <f>IF(N187="","",($C187*'VACSICK EST'!J$30))</f>
        <v>3.1324455305161325</v>
      </c>
      <c r="P187" s="43">
        <f>IF(O187="","",($C187*'VACSICK EST'!K$30))</f>
        <v>2.8900853913733289</v>
      </c>
      <c r="Q187" s="43">
        <f>IF(P187="","",($C187*'VACSICK EST'!L$30))</f>
        <v>2.8559835508769371</v>
      </c>
      <c r="R187" s="43">
        <f>IF(Q187="","",($C187*'VACSICK EST'!M$30))</f>
        <v>2.6623142749027777</v>
      </c>
      <c r="S187" s="43">
        <f>IF(R187="","",($C187*'VACSICK EST'!N$30))</f>
        <v>3.0345167158286337</v>
      </c>
    </row>
    <row r="188" spans="1:19" x14ac:dyDescent="0.25">
      <c r="A188" s="2" t="s">
        <v>67</v>
      </c>
      <c r="B188" s="9" t="s">
        <v>93</v>
      </c>
      <c r="C188" s="4">
        <v>1</v>
      </c>
      <c r="E188" s="11" t="str">
        <f t="shared" ref="E188" si="1260">IF(B188="","",(IF($B188&lt;&gt;0,"Exempt - Headcount")))</f>
        <v>Exempt - Headcount</v>
      </c>
      <c r="F188" s="40">
        <f t="shared" ca="1" si="936"/>
        <v>2020</v>
      </c>
      <c r="G188" s="40" t="str">
        <f t="shared" si="937"/>
        <v>004270</v>
      </c>
      <c r="H188" s="41">
        <f t="shared" ref="H188" si="1261">IF(G188="","",(IF($C188=0,0,$C188)))</f>
        <v>1</v>
      </c>
      <c r="I188" s="41">
        <f t="shared" ref="I188" si="1262">IF(H188="","",(IF($C188=0,0,$C188)))</f>
        <v>1</v>
      </c>
      <c r="J188" s="41">
        <f t="shared" ref="J188" si="1263">IF(I188="","",(IF($C188=0,0,$C188)))</f>
        <v>1</v>
      </c>
      <c r="K188" s="41">
        <f t="shared" ref="K188" si="1264">IF(J188="","",(IF($C188=0,0,$C188)))</f>
        <v>1</v>
      </c>
      <c r="L188" s="41">
        <f t="shared" ref="L188" si="1265">IF(K188="","",(IF($C188=0,0,$C188)))</f>
        <v>1</v>
      </c>
      <c r="M188" s="41">
        <f t="shared" ref="M188" si="1266">IF(L188="","",(IF($C188=0,0,$C188)))</f>
        <v>1</v>
      </c>
      <c r="N188" s="41">
        <f t="shared" ref="N188" si="1267">IF(M188="","",(IF($C188=0,0,$C188)))</f>
        <v>1</v>
      </c>
      <c r="O188" s="41">
        <f t="shared" ref="O188" si="1268">IF(N188="","",(IF($C188=0,0,$C188)))</f>
        <v>1</v>
      </c>
      <c r="P188" s="41">
        <f t="shared" ref="P188" si="1269">IF(O188="","",(IF($C188=0,0,$C188)))</f>
        <v>1</v>
      </c>
      <c r="Q188" s="41">
        <f t="shared" ref="Q188" si="1270">IF(P188="","",(IF($C188=0,0,$C188)))</f>
        <v>1</v>
      </c>
      <c r="R188" s="41">
        <f t="shared" ref="R188" si="1271">IF(Q188="","",(IF($C188=0,0,$C188)))</f>
        <v>1</v>
      </c>
      <c r="S188" s="41">
        <f t="shared" ref="S188" si="1272">IF(R188="","",(IF($C188=0,0,$C188)))</f>
        <v>1</v>
      </c>
    </row>
    <row r="189" spans="1:19" x14ac:dyDescent="0.25">
      <c r="A189" s="2" t="s">
        <v>67</v>
      </c>
      <c r="B189" s="6" t="s">
        <v>92</v>
      </c>
      <c r="C189" s="4">
        <v>45.144230999999998</v>
      </c>
      <c r="E189" s="10" t="str">
        <f t="shared" ref="E189" si="1273">IF(B189="","",(IF($B189&lt;&gt;0,"Exempt - Avg Hourly Rate")))</f>
        <v>Exempt - Avg Hourly Rate</v>
      </c>
      <c r="F189" s="40">
        <f t="shared" ca="1" si="936"/>
        <v>2020</v>
      </c>
      <c r="G189" s="40" t="str">
        <f t="shared" si="937"/>
        <v>004270</v>
      </c>
      <c r="H189" s="42">
        <f t="shared" ref="H189" si="1274">IF(G189="","",(IF(C189=0,0,C189)*$G$4*$H$4*$I$4*$J$4))</f>
        <v>50.810229711175111</v>
      </c>
      <c r="I189" s="42">
        <f t="shared" ref="I189" si="1275">IF(H189="","",(+H189))</f>
        <v>50.810229711175111</v>
      </c>
      <c r="J189" s="42">
        <f t="shared" ref="J189" si="1276">IF(I189="","",(+I189*$J$6))</f>
        <v>52.334536602510369</v>
      </c>
      <c r="K189" s="42">
        <f t="shared" ref="K189" si="1277">IF(J189="","",+J189)</f>
        <v>52.334536602510369</v>
      </c>
      <c r="L189" s="42">
        <f t="shared" ref="L189" si="1278">IF(K189="","",+K189)</f>
        <v>52.334536602510369</v>
      </c>
      <c r="M189" s="42">
        <f t="shared" ref="M189" si="1279">IF(L189="","",+L189)</f>
        <v>52.334536602510369</v>
      </c>
      <c r="N189" s="42">
        <f t="shared" ref="N189" si="1280">IF(M189="","",+M189)</f>
        <v>52.334536602510369</v>
      </c>
      <c r="O189" s="42">
        <f t="shared" ref="O189" si="1281">IF(N189="","",+N189)</f>
        <v>52.334536602510369</v>
      </c>
      <c r="P189" s="42">
        <f t="shared" ref="P189" si="1282">IF(O189="","",+O189)</f>
        <v>52.334536602510369</v>
      </c>
      <c r="Q189" s="42">
        <f t="shared" ref="Q189" si="1283">IF(P189="","",+P189)</f>
        <v>52.334536602510369</v>
      </c>
      <c r="R189" s="42">
        <f t="shared" ref="R189" si="1284">IF(Q189="","",+Q189)</f>
        <v>52.334536602510369</v>
      </c>
      <c r="S189" s="42">
        <f t="shared" ref="S189" si="1285">IF(R189="","",+R189)</f>
        <v>52.334536602510369</v>
      </c>
    </row>
    <row r="190" spans="1:19" x14ac:dyDescent="0.25">
      <c r="A190" s="2" t="s">
        <v>67</v>
      </c>
      <c r="B190" s="9" t="s">
        <v>143</v>
      </c>
      <c r="C190" s="4">
        <v>200</v>
      </c>
      <c r="E190" s="10" t="str">
        <f t="shared" ref="E190" si="1286">IF(B190="","",(IF($B190&lt;&gt;0,"Exempt - Vacation Hours")))</f>
        <v>Exempt - Vacation Hours</v>
      </c>
      <c r="F190" s="40">
        <f t="shared" ca="1" si="936"/>
        <v>2020</v>
      </c>
      <c r="G190" s="40" t="str">
        <f t="shared" si="937"/>
        <v>004270</v>
      </c>
      <c r="H190" s="43">
        <f>IF(G190="","",($C190*'VACSICK EST'!C$50))</f>
        <v>8.4637065748272864</v>
      </c>
      <c r="I190" s="43">
        <f>IF(H190="","",($C190*'VACSICK EST'!D$50))</f>
        <v>9.019186694810994</v>
      </c>
      <c r="J190" s="43">
        <f>IF(I190="","",($C190*'VACSICK EST'!E$50))</f>
        <v>9.5746668147946981</v>
      </c>
      <c r="K190" s="43">
        <f>IF(J190="","",($C190*'VACSICK EST'!F$50))</f>
        <v>13.920084926738344</v>
      </c>
      <c r="L190" s="43">
        <f>IF(K190="","",($C190*'VACSICK EST'!G$50))</f>
        <v>17.388585089267714</v>
      </c>
      <c r="M190" s="43">
        <f>IF(L190="","",($C190*'VACSICK EST'!H$50))</f>
        <v>19.643752083050451</v>
      </c>
      <c r="N190" s="43">
        <f>IF(M190="","",($C190*'VACSICK EST'!I$50))</f>
        <v>22.73436117728868</v>
      </c>
      <c r="O190" s="43">
        <f>IF(N190="","",($C190*'VACSICK EST'!J$50))</f>
        <v>15.390831697752979</v>
      </c>
      <c r="P190" s="43">
        <f>IF(O190="","",($C190*'VACSICK EST'!K$50))</f>
        <v>13.703818000024686</v>
      </c>
      <c r="Q190" s="43">
        <f>IF(P190="","",($C190*'VACSICK EST'!L$50))</f>
        <v>18.087749400287205</v>
      </c>
      <c r="R190" s="43">
        <f>IF(Q190="","",($C190*'VACSICK EST'!M$50))</f>
        <v>17.34151329243354</v>
      </c>
      <c r="S190" s="43">
        <f>IF(R190="","",($C190*'VACSICK EST'!N$50))</f>
        <v>34.731744248723423</v>
      </c>
    </row>
    <row r="191" spans="1:19" x14ac:dyDescent="0.25">
      <c r="A191" s="2" t="s">
        <v>67</v>
      </c>
      <c r="B191" s="9" t="s">
        <v>95</v>
      </c>
      <c r="C191" s="4">
        <v>40</v>
      </c>
      <c r="E191" s="10" t="str">
        <f t="shared" ref="E191" si="1287">IF(B191="","",(IF($B191&lt;&gt;0,"Exempt - Sick Time Hours")))</f>
        <v>Exempt - Sick Time Hours</v>
      </c>
      <c r="F191" s="40">
        <f t="shared" ca="1" si="936"/>
        <v>2020</v>
      </c>
      <c r="G191" s="40" t="str">
        <f t="shared" si="937"/>
        <v>004270</v>
      </c>
      <c r="H191" s="43">
        <f>IF(G191="","",($C191*'VACSICK EST'!C$30))</f>
        <v>5.0206297898724825</v>
      </c>
      <c r="I191" s="43">
        <f>IF(H191="","",($C191*'VACSICK EST'!D$30))</f>
        <v>4.3254628595396252</v>
      </c>
      <c r="J191" s="43">
        <f>IF(I191="","",($C191*'VACSICK EST'!E$30))</f>
        <v>3.9866328079765485</v>
      </c>
      <c r="K191" s="43">
        <f>IF(J191="","",($C191*'VACSICK EST'!F$30))</f>
        <v>3.5312729378188501</v>
      </c>
      <c r="L191" s="43">
        <f>IF(K191="","",($C191*'VACSICK EST'!G$30))</f>
        <v>2.9281992131045897</v>
      </c>
      <c r="M191" s="43">
        <f>IF(L191="","",($C191*'VACSICK EST'!H$30))</f>
        <v>2.7179349238407422</v>
      </c>
      <c r="N191" s="43">
        <f>IF(M191="","",($C191*'VACSICK EST'!I$30))</f>
        <v>2.9145220043493527</v>
      </c>
      <c r="O191" s="43">
        <f>IF(N191="","",($C191*'VACSICK EST'!J$30))</f>
        <v>3.1324455305161325</v>
      </c>
      <c r="P191" s="43">
        <f>IF(O191="","",($C191*'VACSICK EST'!K$30))</f>
        <v>2.8900853913733289</v>
      </c>
      <c r="Q191" s="43">
        <f>IF(P191="","",($C191*'VACSICK EST'!L$30))</f>
        <v>2.8559835508769371</v>
      </c>
      <c r="R191" s="43">
        <f>IF(Q191="","",($C191*'VACSICK EST'!M$30))</f>
        <v>2.6623142749027777</v>
      </c>
      <c r="S191" s="43">
        <f>IF(R191="","",($C191*'VACSICK EST'!N$30))</f>
        <v>3.0345167158286337</v>
      </c>
    </row>
    <row r="192" spans="1:19" x14ac:dyDescent="0.25">
      <c r="A192" s="2" t="s">
        <v>68</v>
      </c>
      <c r="B192" s="9" t="s">
        <v>93</v>
      </c>
      <c r="C192" s="4">
        <v>1</v>
      </c>
      <c r="E192" s="11" t="str">
        <f t="shared" ref="E192" si="1288">IF(B192="","",(IF($B192&lt;&gt;0,"Exempt - Headcount")))</f>
        <v>Exempt - Headcount</v>
      </c>
      <c r="F192" s="40">
        <f t="shared" ca="1" si="936"/>
        <v>2020</v>
      </c>
      <c r="G192" s="40" t="str">
        <f t="shared" si="937"/>
        <v>004280</v>
      </c>
      <c r="H192" s="41">
        <f t="shared" ref="H192" si="1289">IF(G192="","",(IF($C192=0,0,$C192)))</f>
        <v>1</v>
      </c>
      <c r="I192" s="41">
        <f t="shared" ref="I192" si="1290">IF(H192="","",(IF($C192=0,0,$C192)))</f>
        <v>1</v>
      </c>
      <c r="J192" s="41">
        <f t="shared" ref="J192" si="1291">IF(I192="","",(IF($C192=0,0,$C192)))</f>
        <v>1</v>
      </c>
      <c r="K192" s="41">
        <f t="shared" ref="K192" si="1292">IF(J192="","",(IF($C192=0,0,$C192)))</f>
        <v>1</v>
      </c>
      <c r="L192" s="41">
        <f t="shared" ref="L192" si="1293">IF(K192="","",(IF($C192=0,0,$C192)))</f>
        <v>1</v>
      </c>
      <c r="M192" s="41">
        <f t="shared" ref="M192" si="1294">IF(L192="","",(IF($C192=0,0,$C192)))</f>
        <v>1</v>
      </c>
      <c r="N192" s="41">
        <f t="shared" ref="N192" si="1295">IF(M192="","",(IF($C192=0,0,$C192)))</f>
        <v>1</v>
      </c>
      <c r="O192" s="41">
        <f t="shared" ref="O192" si="1296">IF(N192="","",(IF($C192=0,0,$C192)))</f>
        <v>1</v>
      </c>
      <c r="P192" s="41">
        <f t="shared" ref="P192" si="1297">IF(O192="","",(IF($C192=0,0,$C192)))</f>
        <v>1</v>
      </c>
      <c r="Q192" s="41">
        <f t="shared" ref="Q192" si="1298">IF(P192="","",(IF($C192=0,0,$C192)))</f>
        <v>1</v>
      </c>
      <c r="R192" s="41">
        <f t="shared" ref="R192" si="1299">IF(Q192="","",(IF($C192=0,0,$C192)))</f>
        <v>1</v>
      </c>
      <c r="S192" s="41">
        <f t="shared" ref="S192" si="1300">IF(R192="","",(IF($C192=0,0,$C192)))</f>
        <v>1</v>
      </c>
    </row>
    <row r="193" spans="1:19" x14ac:dyDescent="0.25">
      <c r="A193" s="2" t="s">
        <v>68</v>
      </c>
      <c r="B193" s="6" t="s">
        <v>92</v>
      </c>
      <c r="C193" s="4">
        <v>43.087018999999998</v>
      </c>
      <c r="E193" s="10" t="str">
        <f t="shared" ref="E193" si="1301">IF(B193="","",(IF($B193&lt;&gt;0,"Exempt - Avg Hourly Rate")))</f>
        <v>Exempt - Avg Hourly Rate</v>
      </c>
      <c r="F193" s="40">
        <f t="shared" ca="1" si="936"/>
        <v>2020</v>
      </c>
      <c r="G193" s="40" t="str">
        <f t="shared" si="937"/>
        <v>004280</v>
      </c>
      <c r="H193" s="42">
        <f t="shared" ref="H193" si="1302">IF(G193="","",(IF(C193=0,0,C193)*$G$4*$H$4*$I$4*$J$4))</f>
        <v>48.494819481137398</v>
      </c>
      <c r="I193" s="42">
        <f t="shared" ref="I193" si="1303">IF(H193="","",(+H193))</f>
        <v>48.494819481137398</v>
      </c>
      <c r="J193" s="42">
        <f t="shared" ref="J193" si="1304">IF(I193="","",(+I193*$J$6))</f>
        <v>49.949664065571518</v>
      </c>
      <c r="K193" s="42">
        <f t="shared" ref="K193" si="1305">IF(J193="","",+J193)</f>
        <v>49.949664065571518</v>
      </c>
      <c r="L193" s="42">
        <f t="shared" ref="L193" si="1306">IF(K193="","",+K193)</f>
        <v>49.949664065571518</v>
      </c>
      <c r="M193" s="42">
        <f t="shared" ref="M193" si="1307">IF(L193="","",+L193)</f>
        <v>49.949664065571518</v>
      </c>
      <c r="N193" s="42">
        <f t="shared" ref="N193" si="1308">IF(M193="","",+M193)</f>
        <v>49.949664065571518</v>
      </c>
      <c r="O193" s="42">
        <f t="shared" ref="O193" si="1309">IF(N193="","",+N193)</f>
        <v>49.949664065571518</v>
      </c>
      <c r="P193" s="42">
        <f t="shared" ref="P193" si="1310">IF(O193="","",+O193)</f>
        <v>49.949664065571518</v>
      </c>
      <c r="Q193" s="42">
        <f t="shared" ref="Q193" si="1311">IF(P193="","",+P193)</f>
        <v>49.949664065571518</v>
      </c>
      <c r="R193" s="42">
        <f t="shared" ref="R193" si="1312">IF(Q193="","",+Q193)</f>
        <v>49.949664065571518</v>
      </c>
      <c r="S193" s="42">
        <f t="shared" ref="S193" si="1313">IF(R193="","",+R193)</f>
        <v>49.949664065571518</v>
      </c>
    </row>
    <row r="194" spans="1:19" x14ac:dyDescent="0.25">
      <c r="A194" s="2" t="s">
        <v>68</v>
      </c>
      <c r="B194" s="9" t="s">
        <v>143</v>
      </c>
      <c r="C194" s="4">
        <v>200</v>
      </c>
      <c r="E194" s="10" t="str">
        <f t="shared" ref="E194" si="1314">IF(B194="","",(IF($B194&lt;&gt;0,"Exempt - Vacation Hours")))</f>
        <v>Exempt - Vacation Hours</v>
      </c>
      <c r="F194" s="40">
        <f t="shared" ca="1" si="936"/>
        <v>2020</v>
      </c>
      <c r="G194" s="40" t="str">
        <f t="shared" si="937"/>
        <v>004280</v>
      </c>
      <c r="H194" s="43">
        <f>IF(G194="","",($C194*'VACSICK EST'!C$50))</f>
        <v>8.4637065748272864</v>
      </c>
      <c r="I194" s="43">
        <f>IF(H194="","",($C194*'VACSICK EST'!D$50))</f>
        <v>9.019186694810994</v>
      </c>
      <c r="J194" s="43">
        <f>IF(I194="","",($C194*'VACSICK EST'!E$50))</f>
        <v>9.5746668147946981</v>
      </c>
      <c r="K194" s="43">
        <f>IF(J194="","",($C194*'VACSICK EST'!F$50))</f>
        <v>13.920084926738344</v>
      </c>
      <c r="L194" s="43">
        <f>IF(K194="","",($C194*'VACSICK EST'!G$50))</f>
        <v>17.388585089267714</v>
      </c>
      <c r="M194" s="43">
        <f>IF(L194="","",($C194*'VACSICK EST'!H$50))</f>
        <v>19.643752083050451</v>
      </c>
      <c r="N194" s="43">
        <f>IF(M194="","",($C194*'VACSICK EST'!I$50))</f>
        <v>22.73436117728868</v>
      </c>
      <c r="O194" s="43">
        <f>IF(N194="","",($C194*'VACSICK EST'!J$50))</f>
        <v>15.390831697752979</v>
      </c>
      <c r="P194" s="43">
        <f>IF(O194="","",($C194*'VACSICK EST'!K$50))</f>
        <v>13.703818000024686</v>
      </c>
      <c r="Q194" s="43">
        <f>IF(P194="","",($C194*'VACSICK EST'!L$50))</f>
        <v>18.087749400287205</v>
      </c>
      <c r="R194" s="43">
        <f>IF(Q194="","",($C194*'VACSICK EST'!M$50))</f>
        <v>17.34151329243354</v>
      </c>
      <c r="S194" s="43">
        <f>IF(R194="","",($C194*'VACSICK EST'!N$50))</f>
        <v>34.731744248723423</v>
      </c>
    </row>
    <row r="195" spans="1:19" x14ac:dyDescent="0.25">
      <c r="A195" s="2" t="s">
        <v>68</v>
      </c>
      <c r="B195" s="9" t="s">
        <v>95</v>
      </c>
      <c r="C195" s="4">
        <v>40</v>
      </c>
      <c r="E195" s="10" t="str">
        <f t="shared" ref="E195" si="1315">IF(B195="","",(IF($B195&lt;&gt;0,"Exempt - Sick Time Hours")))</f>
        <v>Exempt - Sick Time Hours</v>
      </c>
      <c r="F195" s="40">
        <f t="shared" ca="1" si="936"/>
        <v>2020</v>
      </c>
      <c r="G195" s="40" t="str">
        <f t="shared" si="937"/>
        <v>004280</v>
      </c>
      <c r="H195" s="43">
        <f>IF(G195="","",($C195*'VACSICK EST'!C$30))</f>
        <v>5.0206297898724825</v>
      </c>
      <c r="I195" s="43">
        <f>IF(H195="","",($C195*'VACSICK EST'!D$30))</f>
        <v>4.3254628595396252</v>
      </c>
      <c r="J195" s="43">
        <f>IF(I195="","",($C195*'VACSICK EST'!E$30))</f>
        <v>3.9866328079765485</v>
      </c>
      <c r="K195" s="43">
        <f>IF(J195="","",($C195*'VACSICK EST'!F$30))</f>
        <v>3.5312729378188501</v>
      </c>
      <c r="L195" s="43">
        <f>IF(K195="","",($C195*'VACSICK EST'!G$30))</f>
        <v>2.9281992131045897</v>
      </c>
      <c r="M195" s="43">
        <f>IF(L195="","",($C195*'VACSICK EST'!H$30))</f>
        <v>2.7179349238407422</v>
      </c>
      <c r="N195" s="43">
        <f>IF(M195="","",($C195*'VACSICK EST'!I$30))</f>
        <v>2.9145220043493527</v>
      </c>
      <c r="O195" s="43">
        <f>IF(N195="","",($C195*'VACSICK EST'!J$30))</f>
        <v>3.1324455305161325</v>
      </c>
      <c r="P195" s="43">
        <f>IF(O195="","",($C195*'VACSICK EST'!K$30))</f>
        <v>2.8900853913733289</v>
      </c>
      <c r="Q195" s="43">
        <f>IF(P195="","",($C195*'VACSICK EST'!L$30))</f>
        <v>2.8559835508769371</v>
      </c>
      <c r="R195" s="43">
        <f>IF(Q195="","",($C195*'VACSICK EST'!M$30))</f>
        <v>2.6623142749027777</v>
      </c>
      <c r="S195" s="43">
        <f>IF(R195="","",($C195*'VACSICK EST'!N$30))</f>
        <v>3.0345167158286337</v>
      </c>
    </row>
    <row r="196" spans="1:19" x14ac:dyDescent="0.25">
      <c r="A196" s="2" t="s">
        <v>69</v>
      </c>
      <c r="B196" s="9" t="s">
        <v>93</v>
      </c>
      <c r="C196" s="4">
        <v>1</v>
      </c>
      <c r="E196" s="11" t="str">
        <f t="shared" ref="E196" si="1316">IF(B196="","",(IF($B196&lt;&gt;0,"Exempt - Headcount")))</f>
        <v>Exempt - Headcount</v>
      </c>
      <c r="F196" s="40">
        <f t="shared" ca="1" si="936"/>
        <v>2020</v>
      </c>
      <c r="G196" s="40" t="str">
        <f t="shared" si="937"/>
        <v>004290</v>
      </c>
      <c r="H196" s="41">
        <f t="shared" ref="H196" si="1317">IF(G196="","",(IF($C196=0,0,$C196)))</f>
        <v>1</v>
      </c>
      <c r="I196" s="41">
        <f t="shared" ref="I196" si="1318">IF(H196="","",(IF($C196=0,0,$C196)))</f>
        <v>1</v>
      </c>
      <c r="J196" s="41">
        <f t="shared" ref="J196" si="1319">IF(I196="","",(IF($C196=0,0,$C196)))</f>
        <v>1</v>
      </c>
      <c r="K196" s="41">
        <f t="shared" ref="K196" si="1320">IF(J196="","",(IF($C196=0,0,$C196)))</f>
        <v>1</v>
      </c>
      <c r="L196" s="41">
        <f t="shared" ref="L196" si="1321">IF(K196="","",(IF($C196=0,0,$C196)))</f>
        <v>1</v>
      </c>
      <c r="M196" s="41">
        <f t="shared" ref="M196" si="1322">IF(L196="","",(IF($C196=0,0,$C196)))</f>
        <v>1</v>
      </c>
      <c r="N196" s="41">
        <f t="shared" ref="N196" si="1323">IF(M196="","",(IF($C196=0,0,$C196)))</f>
        <v>1</v>
      </c>
      <c r="O196" s="41">
        <f t="shared" ref="O196" si="1324">IF(N196="","",(IF($C196=0,0,$C196)))</f>
        <v>1</v>
      </c>
      <c r="P196" s="41">
        <f t="shared" ref="P196" si="1325">IF(O196="","",(IF($C196=0,0,$C196)))</f>
        <v>1</v>
      </c>
      <c r="Q196" s="41">
        <f t="shared" ref="Q196" si="1326">IF(P196="","",(IF($C196=0,0,$C196)))</f>
        <v>1</v>
      </c>
      <c r="R196" s="41">
        <f t="shared" ref="R196" si="1327">IF(Q196="","",(IF($C196=0,0,$C196)))</f>
        <v>1</v>
      </c>
      <c r="S196" s="41">
        <f t="shared" ref="S196" si="1328">IF(R196="","",(IF($C196=0,0,$C196)))</f>
        <v>1</v>
      </c>
    </row>
    <row r="197" spans="1:19" x14ac:dyDescent="0.25">
      <c r="A197" s="2" t="s">
        <v>69</v>
      </c>
      <c r="B197" s="6" t="s">
        <v>92</v>
      </c>
      <c r="C197" s="4">
        <v>40.764423000000001</v>
      </c>
      <c r="E197" s="10" t="str">
        <f t="shared" ref="E197" si="1329">IF(B197="","",(IF($B197&lt;&gt;0,"Exempt - Avg Hourly Rate")))</f>
        <v>Exempt - Avg Hourly Rate</v>
      </c>
      <c r="F197" s="40">
        <f t="shared" ca="1" si="936"/>
        <v>2020</v>
      </c>
      <c r="G197" s="40" t="str">
        <f t="shared" si="937"/>
        <v>004290</v>
      </c>
      <c r="H197" s="42">
        <f t="shared" ref="H197" si="1330">IF(G197="","",(IF(C197=0,0,C197)*$G$4*$H$4*$I$4*$J$4))</f>
        <v>45.880717221066632</v>
      </c>
      <c r="I197" s="42">
        <f t="shared" ref="I197" si="1331">IF(H197="","",(+H197))</f>
        <v>45.880717221066632</v>
      </c>
      <c r="J197" s="42">
        <f t="shared" ref="J197" si="1332">IF(I197="","",(+I197*$J$6))</f>
        <v>47.257138737698632</v>
      </c>
      <c r="K197" s="42">
        <f t="shared" ref="K197" si="1333">IF(J197="","",+J197)</f>
        <v>47.257138737698632</v>
      </c>
      <c r="L197" s="42">
        <f t="shared" ref="L197" si="1334">IF(K197="","",+K197)</f>
        <v>47.257138737698632</v>
      </c>
      <c r="M197" s="42">
        <f t="shared" ref="M197" si="1335">IF(L197="","",+L197)</f>
        <v>47.257138737698632</v>
      </c>
      <c r="N197" s="42">
        <f t="shared" ref="N197" si="1336">IF(M197="","",+M197)</f>
        <v>47.257138737698632</v>
      </c>
      <c r="O197" s="42">
        <f t="shared" ref="O197" si="1337">IF(N197="","",+N197)</f>
        <v>47.257138737698632</v>
      </c>
      <c r="P197" s="42">
        <f t="shared" ref="P197" si="1338">IF(O197="","",+O197)</f>
        <v>47.257138737698632</v>
      </c>
      <c r="Q197" s="42">
        <f t="shared" ref="Q197" si="1339">IF(P197="","",+P197)</f>
        <v>47.257138737698632</v>
      </c>
      <c r="R197" s="42">
        <f t="shared" ref="R197" si="1340">IF(Q197="","",+Q197)</f>
        <v>47.257138737698632</v>
      </c>
      <c r="S197" s="42">
        <f t="shared" ref="S197" si="1341">IF(R197="","",+R197)</f>
        <v>47.257138737698632</v>
      </c>
    </row>
    <row r="198" spans="1:19" x14ac:dyDescent="0.25">
      <c r="A198" s="2" t="s">
        <v>69</v>
      </c>
      <c r="B198" s="9" t="s">
        <v>143</v>
      </c>
      <c r="C198" s="4">
        <v>160</v>
      </c>
      <c r="E198" s="10" t="str">
        <f t="shared" ref="E198" si="1342">IF(B198="","",(IF($B198&lt;&gt;0,"Exempt - Vacation Hours")))</f>
        <v>Exempt - Vacation Hours</v>
      </c>
      <c r="F198" s="40">
        <f t="shared" ca="1" si="936"/>
        <v>2020</v>
      </c>
      <c r="G198" s="40" t="str">
        <f t="shared" si="937"/>
        <v>004290</v>
      </c>
      <c r="H198" s="43">
        <f>IF(G198="","",($C198*'VACSICK EST'!C$50))</f>
        <v>6.7709652598618302</v>
      </c>
      <c r="I198" s="43">
        <f>IF(H198="","",($C198*'VACSICK EST'!D$50))</f>
        <v>7.2153493558487947</v>
      </c>
      <c r="J198" s="43">
        <f>IF(I198="","",($C198*'VACSICK EST'!E$50))</f>
        <v>7.6597334518357583</v>
      </c>
      <c r="K198" s="43">
        <f>IF(J198="","",($C198*'VACSICK EST'!F$50))</f>
        <v>11.136067941390674</v>
      </c>
      <c r="L198" s="43">
        <f>IF(K198="","",($C198*'VACSICK EST'!G$50))</f>
        <v>13.910868071414171</v>
      </c>
      <c r="M198" s="43">
        <f>IF(L198="","",($C198*'VACSICK EST'!H$50))</f>
        <v>15.71500166644036</v>
      </c>
      <c r="N198" s="43">
        <f>IF(M198="","",($C198*'VACSICK EST'!I$50))</f>
        <v>18.187488941830946</v>
      </c>
      <c r="O198" s="43">
        <f>IF(N198="","",($C198*'VACSICK EST'!J$50))</f>
        <v>12.312665358202384</v>
      </c>
      <c r="P198" s="43">
        <f>IF(O198="","",($C198*'VACSICK EST'!K$50))</f>
        <v>10.96305440001975</v>
      </c>
      <c r="Q198" s="43">
        <f>IF(P198="","",($C198*'VACSICK EST'!L$50))</f>
        <v>14.470199520229762</v>
      </c>
      <c r="R198" s="43">
        <f>IF(Q198="","",($C198*'VACSICK EST'!M$50))</f>
        <v>13.873210633946831</v>
      </c>
      <c r="S198" s="43">
        <f>IF(R198="","",($C198*'VACSICK EST'!N$50))</f>
        <v>27.785395398978739</v>
      </c>
    </row>
    <row r="199" spans="1:19" x14ac:dyDescent="0.25">
      <c r="A199" s="2" t="s">
        <v>69</v>
      </c>
      <c r="B199" s="9" t="s">
        <v>95</v>
      </c>
      <c r="C199" s="4">
        <v>40</v>
      </c>
      <c r="E199" s="10" t="str">
        <f t="shared" ref="E199" si="1343">IF(B199="","",(IF($B199&lt;&gt;0,"Exempt - Sick Time Hours")))</f>
        <v>Exempt - Sick Time Hours</v>
      </c>
      <c r="F199" s="40">
        <f t="shared" ca="1" si="936"/>
        <v>2020</v>
      </c>
      <c r="G199" s="40" t="str">
        <f t="shared" si="937"/>
        <v>004290</v>
      </c>
      <c r="H199" s="43">
        <f>IF(G199="","",($C199*'VACSICK EST'!C$30))</f>
        <v>5.0206297898724825</v>
      </c>
      <c r="I199" s="43">
        <f>IF(H199="","",($C199*'VACSICK EST'!D$30))</f>
        <v>4.3254628595396252</v>
      </c>
      <c r="J199" s="43">
        <f>IF(I199="","",($C199*'VACSICK EST'!E$30))</f>
        <v>3.9866328079765485</v>
      </c>
      <c r="K199" s="43">
        <f>IF(J199="","",($C199*'VACSICK EST'!F$30))</f>
        <v>3.5312729378188501</v>
      </c>
      <c r="L199" s="43">
        <f>IF(K199="","",($C199*'VACSICK EST'!G$30))</f>
        <v>2.9281992131045897</v>
      </c>
      <c r="M199" s="43">
        <f>IF(L199="","",($C199*'VACSICK EST'!H$30))</f>
        <v>2.7179349238407422</v>
      </c>
      <c r="N199" s="43">
        <f>IF(M199="","",($C199*'VACSICK EST'!I$30))</f>
        <v>2.9145220043493527</v>
      </c>
      <c r="O199" s="43">
        <f>IF(N199="","",($C199*'VACSICK EST'!J$30))</f>
        <v>3.1324455305161325</v>
      </c>
      <c r="P199" s="43">
        <f>IF(O199="","",($C199*'VACSICK EST'!K$30))</f>
        <v>2.8900853913733289</v>
      </c>
      <c r="Q199" s="43">
        <f>IF(P199="","",($C199*'VACSICK EST'!L$30))</f>
        <v>2.8559835508769371</v>
      </c>
      <c r="R199" s="43">
        <f>IF(Q199="","",($C199*'VACSICK EST'!M$30))</f>
        <v>2.6623142749027777</v>
      </c>
      <c r="S199" s="43">
        <f>IF(R199="","",($C199*'VACSICK EST'!N$30))</f>
        <v>3.0345167158286337</v>
      </c>
    </row>
    <row r="200" spans="1:19" x14ac:dyDescent="0.25">
      <c r="A200" s="2" t="s">
        <v>71</v>
      </c>
      <c r="B200" s="9" t="s">
        <v>93</v>
      </c>
      <c r="C200" s="4">
        <v>10</v>
      </c>
      <c r="E200" s="11" t="str">
        <f t="shared" ref="E200" si="1344">IF(B200="","",(IF($B200&lt;&gt;0,"Exempt - Headcount")))</f>
        <v>Exempt - Headcount</v>
      </c>
      <c r="F200" s="40">
        <f t="shared" ca="1" si="936"/>
        <v>2020</v>
      </c>
      <c r="G200" s="40" t="str">
        <f t="shared" si="937"/>
        <v>004380</v>
      </c>
      <c r="H200" s="41">
        <f t="shared" ref="H200" si="1345">IF(G200="","",(IF($C200=0,0,$C200)))</f>
        <v>10</v>
      </c>
      <c r="I200" s="41">
        <f t="shared" ref="I200" si="1346">IF(H200="","",(IF($C200=0,0,$C200)))</f>
        <v>10</v>
      </c>
      <c r="J200" s="41">
        <f t="shared" ref="J200" si="1347">IF(I200="","",(IF($C200=0,0,$C200)))</f>
        <v>10</v>
      </c>
      <c r="K200" s="41">
        <f t="shared" ref="K200" si="1348">IF(J200="","",(IF($C200=0,0,$C200)))</f>
        <v>10</v>
      </c>
      <c r="L200" s="41">
        <f t="shared" ref="L200" si="1349">IF(K200="","",(IF($C200=0,0,$C200)))</f>
        <v>10</v>
      </c>
      <c r="M200" s="41">
        <f t="shared" ref="M200" si="1350">IF(L200="","",(IF($C200=0,0,$C200)))</f>
        <v>10</v>
      </c>
      <c r="N200" s="41">
        <f t="shared" ref="N200" si="1351">IF(M200="","",(IF($C200=0,0,$C200)))</f>
        <v>10</v>
      </c>
      <c r="O200" s="41">
        <f t="shared" ref="O200" si="1352">IF(N200="","",(IF($C200=0,0,$C200)))</f>
        <v>10</v>
      </c>
      <c r="P200" s="41">
        <f t="shared" ref="P200" si="1353">IF(O200="","",(IF($C200=0,0,$C200)))</f>
        <v>10</v>
      </c>
      <c r="Q200" s="41">
        <f t="shared" ref="Q200" si="1354">IF(P200="","",(IF($C200=0,0,$C200)))</f>
        <v>10</v>
      </c>
      <c r="R200" s="41">
        <f t="shared" ref="R200" si="1355">IF(Q200="","",(IF($C200=0,0,$C200)))</f>
        <v>10</v>
      </c>
      <c r="S200" s="41">
        <f t="shared" ref="S200" si="1356">IF(R200="","",(IF($C200=0,0,$C200)))</f>
        <v>10</v>
      </c>
    </row>
    <row r="201" spans="1:19" x14ac:dyDescent="0.25">
      <c r="A201" s="2" t="s">
        <v>71</v>
      </c>
      <c r="B201" s="6" t="s">
        <v>92</v>
      </c>
      <c r="C201" s="4">
        <v>40.746298100000004</v>
      </c>
      <c r="E201" s="10" t="str">
        <f t="shared" ref="E201" si="1357">IF(B201="","",(IF($B201&lt;&gt;0,"Exempt - Avg Hourly Rate")))</f>
        <v>Exempt - Avg Hourly Rate</v>
      </c>
      <c r="F201" s="40">
        <f t="shared" ca="1" si="936"/>
        <v>2020</v>
      </c>
      <c r="G201" s="40" t="str">
        <f t="shared" si="937"/>
        <v>004380</v>
      </c>
      <c r="H201" s="42">
        <f t="shared" ref="H201" si="1358">IF(G201="","",(IF(C201=0,0,C201)*$G$4*$H$4*$I$4*$J$4))</f>
        <v>45.860317486436273</v>
      </c>
      <c r="I201" s="42">
        <f t="shared" ref="I201" si="1359">IF(H201="","",(+H201))</f>
        <v>45.860317486436273</v>
      </c>
      <c r="J201" s="42">
        <f t="shared" ref="J201" si="1360">IF(I201="","",(+I201*$J$6))</f>
        <v>47.23612701102936</v>
      </c>
      <c r="K201" s="42">
        <f t="shared" ref="K201" si="1361">IF(J201="","",+J201)</f>
        <v>47.23612701102936</v>
      </c>
      <c r="L201" s="42">
        <f t="shared" ref="L201" si="1362">IF(K201="","",+K201)</f>
        <v>47.23612701102936</v>
      </c>
      <c r="M201" s="42">
        <f t="shared" ref="M201" si="1363">IF(L201="","",+L201)</f>
        <v>47.23612701102936</v>
      </c>
      <c r="N201" s="42">
        <f t="shared" ref="N201" si="1364">IF(M201="","",+M201)</f>
        <v>47.23612701102936</v>
      </c>
      <c r="O201" s="42">
        <f t="shared" ref="O201" si="1365">IF(N201="","",+N201)</f>
        <v>47.23612701102936</v>
      </c>
      <c r="P201" s="42">
        <f t="shared" ref="P201" si="1366">IF(O201="","",+O201)</f>
        <v>47.23612701102936</v>
      </c>
      <c r="Q201" s="42">
        <f t="shared" ref="Q201" si="1367">IF(P201="","",+P201)</f>
        <v>47.23612701102936</v>
      </c>
      <c r="R201" s="42">
        <f t="shared" ref="R201" si="1368">IF(Q201="","",+Q201)</f>
        <v>47.23612701102936</v>
      </c>
      <c r="S201" s="42">
        <f t="shared" ref="S201" si="1369">IF(R201="","",+R201)</f>
        <v>47.23612701102936</v>
      </c>
    </row>
    <row r="202" spans="1:19" x14ac:dyDescent="0.25">
      <c r="A202" s="2" t="s">
        <v>71</v>
      </c>
      <c r="B202" s="9" t="s">
        <v>143</v>
      </c>
      <c r="C202" s="4">
        <v>1280</v>
      </c>
      <c r="E202" s="10" t="str">
        <f t="shared" ref="E202" si="1370">IF(B202="","",(IF($B202&lt;&gt;0,"Exempt - Vacation Hours")))</f>
        <v>Exempt - Vacation Hours</v>
      </c>
      <c r="F202" s="40">
        <f t="shared" ca="1" si="936"/>
        <v>2020</v>
      </c>
      <c r="G202" s="40" t="str">
        <f t="shared" si="937"/>
        <v>004380</v>
      </c>
      <c r="H202" s="43">
        <f>IF(G202="","",($C202*'VACSICK EST'!C$50))</f>
        <v>54.167722078894641</v>
      </c>
      <c r="I202" s="43">
        <f>IF(H202="","",($C202*'VACSICK EST'!D$50))</f>
        <v>57.722794846790357</v>
      </c>
      <c r="J202" s="43">
        <f>IF(I202="","",($C202*'VACSICK EST'!E$50))</f>
        <v>61.277867614686066</v>
      </c>
      <c r="K202" s="43">
        <f>IF(J202="","",($C202*'VACSICK EST'!F$50))</f>
        <v>89.088543531125396</v>
      </c>
      <c r="L202" s="43">
        <f>IF(K202="","",($C202*'VACSICK EST'!G$50))</f>
        <v>111.28694457131337</v>
      </c>
      <c r="M202" s="43">
        <f>IF(L202="","",($C202*'VACSICK EST'!H$50))</f>
        <v>125.72001333152288</v>
      </c>
      <c r="N202" s="43">
        <f>IF(M202="","",($C202*'VACSICK EST'!I$50))</f>
        <v>145.49991153464757</v>
      </c>
      <c r="O202" s="43">
        <f>IF(N202="","",($C202*'VACSICK EST'!J$50))</f>
        <v>98.501322865619073</v>
      </c>
      <c r="P202" s="43">
        <f>IF(O202="","",($C202*'VACSICK EST'!K$50))</f>
        <v>87.704435200158002</v>
      </c>
      <c r="Q202" s="43">
        <f>IF(P202="","",($C202*'VACSICK EST'!L$50))</f>
        <v>115.7615961618381</v>
      </c>
      <c r="R202" s="43">
        <f>IF(Q202="","",($C202*'VACSICK EST'!M$50))</f>
        <v>110.98568507157465</v>
      </c>
      <c r="S202" s="43">
        <f>IF(R202="","",($C202*'VACSICK EST'!N$50))</f>
        <v>222.28316319182991</v>
      </c>
    </row>
    <row r="203" spans="1:19" x14ac:dyDescent="0.25">
      <c r="A203" s="2" t="s">
        <v>71</v>
      </c>
      <c r="B203" s="9" t="s">
        <v>95</v>
      </c>
      <c r="C203" s="4">
        <v>400</v>
      </c>
      <c r="E203" s="10" t="str">
        <f t="shared" ref="E203" si="1371">IF(B203="","",(IF($B203&lt;&gt;0,"Exempt - Sick Time Hours")))</f>
        <v>Exempt - Sick Time Hours</v>
      </c>
      <c r="F203" s="40">
        <f t="shared" ca="1" si="936"/>
        <v>2020</v>
      </c>
      <c r="G203" s="40" t="str">
        <f t="shared" si="937"/>
        <v>004380</v>
      </c>
      <c r="H203" s="43">
        <f>IF(G203="","",($C203*'VACSICK EST'!C$30))</f>
        <v>50.206297898724827</v>
      </c>
      <c r="I203" s="43">
        <f>IF(H203="","",($C203*'VACSICK EST'!D$30))</f>
        <v>43.254628595396248</v>
      </c>
      <c r="J203" s="43">
        <f>IF(I203="","",($C203*'VACSICK EST'!E$30))</f>
        <v>39.866328079765481</v>
      </c>
      <c r="K203" s="43">
        <f>IF(J203="","",($C203*'VACSICK EST'!F$30))</f>
        <v>35.3127293781885</v>
      </c>
      <c r="L203" s="43">
        <f>IF(K203="","",($C203*'VACSICK EST'!G$30))</f>
        <v>29.281992131045897</v>
      </c>
      <c r="M203" s="43">
        <f>IF(L203="","",($C203*'VACSICK EST'!H$30))</f>
        <v>27.179349238407426</v>
      </c>
      <c r="N203" s="43">
        <f>IF(M203="","",($C203*'VACSICK EST'!I$30))</f>
        <v>29.145220043493524</v>
      </c>
      <c r="O203" s="43">
        <f>IF(N203="","",($C203*'VACSICK EST'!J$30))</f>
        <v>31.324455305161326</v>
      </c>
      <c r="P203" s="43">
        <f>IF(O203="","",($C203*'VACSICK EST'!K$30))</f>
        <v>28.900853913733286</v>
      </c>
      <c r="Q203" s="43">
        <f>IF(P203="","",($C203*'VACSICK EST'!L$30))</f>
        <v>28.559835508769371</v>
      </c>
      <c r="R203" s="43">
        <f>IF(Q203="","",($C203*'VACSICK EST'!M$30))</f>
        <v>26.623142749027778</v>
      </c>
      <c r="S203" s="43">
        <f>IF(R203="","",($C203*'VACSICK EST'!N$30))</f>
        <v>30.345167158286333</v>
      </c>
    </row>
    <row r="204" spans="1:19" x14ac:dyDescent="0.25">
      <c r="A204" s="2" t="s">
        <v>72</v>
      </c>
      <c r="B204" s="9" t="s">
        <v>93</v>
      </c>
      <c r="C204" s="4">
        <v>7</v>
      </c>
      <c r="E204" s="11" t="str">
        <f t="shared" ref="E204" si="1372">IF(B204="","",(IF($B204&lt;&gt;0,"Exempt - Headcount")))</f>
        <v>Exempt - Headcount</v>
      </c>
      <c r="F204" s="40">
        <f t="shared" ca="1" si="936"/>
        <v>2020</v>
      </c>
      <c r="G204" s="40" t="str">
        <f t="shared" si="937"/>
        <v>004385</v>
      </c>
      <c r="H204" s="41">
        <f t="shared" ref="H204" si="1373">IF(G204="","",(IF($C204=0,0,$C204)))</f>
        <v>7</v>
      </c>
      <c r="I204" s="41">
        <f t="shared" ref="I204" si="1374">IF(H204="","",(IF($C204=0,0,$C204)))</f>
        <v>7</v>
      </c>
      <c r="J204" s="41">
        <f t="shared" ref="J204" si="1375">IF(I204="","",(IF($C204=0,0,$C204)))</f>
        <v>7</v>
      </c>
      <c r="K204" s="41">
        <f t="shared" ref="K204" si="1376">IF(J204="","",(IF($C204=0,0,$C204)))</f>
        <v>7</v>
      </c>
      <c r="L204" s="41">
        <f t="shared" ref="L204" si="1377">IF(K204="","",(IF($C204=0,0,$C204)))</f>
        <v>7</v>
      </c>
      <c r="M204" s="41">
        <f t="shared" ref="M204" si="1378">IF(L204="","",(IF($C204=0,0,$C204)))</f>
        <v>7</v>
      </c>
      <c r="N204" s="41">
        <f t="shared" ref="N204" si="1379">IF(M204="","",(IF($C204=0,0,$C204)))</f>
        <v>7</v>
      </c>
      <c r="O204" s="41">
        <f t="shared" ref="O204" si="1380">IF(N204="","",(IF($C204=0,0,$C204)))</f>
        <v>7</v>
      </c>
      <c r="P204" s="41">
        <f t="shared" ref="P204" si="1381">IF(O204="","",(IF($C204=0,0,$C204)))</f>
        <v>7</v>
      </c>
      <c r="Q204" s="41">
        <f t="shared" ref="Q204" si="1382">IF(P204="","",(IF($C204=0,0,$C204)))</f>
        <v>7</v>
      </c>
      <c r="R204" s="41">
        <f t="shared" ref="R204" si="1383">IF(Q204="","",(IF($C204=0,0,$C204)))</f>
        <v>7</v>
      </c>
      <c r="S204" s="41">
        <f t="shared" ref="S204" si="1384">IF(R204="","",(IF($C204=0,0,$C204)))</f>
        <v>7</v>
      </c>
    </row>
    <row r="205" spans="1:19" x14ac:dyDescent="0.25">
      <c r="A205" s="2" t="s">
        <v>72</v>
      </c>
      <c r="B205" s="6" t="s">
        <v>92</v>
      </c>
      <c r="C205" s="4">
        <v>38.586538428571437</v>
      </c>
      <c r="E205" s="10" t="str">
        <f t="shared" ref="E205" si="1385">IF(B205="","",(IF($B205&lt;&gt;0,"Exempt - Avg Hourly Rate")))</f>
        <v>Exempt - Avg Hourly Rate</v>
      </c>
      <c r="F205" s="40">
        <f t="shared" ref="F205:F255" ca="1" si="1386">IF(E205="","",$E$5)</f>
        <v>2020</v>
      </c>
      <c r="G205" s="40" t="str">
        <f t="shared" ref="G205:G255" si="1387">IF(E205="","",A205)</f>
        <v>004385</v>
      </c>
      <c r="H205" s="42">
        <f t="shared" ref="H205" si="1388">IF(G205="","",(IF(C205=0,0,C205)*$G$4*$H$4*$I$4*$J$4))</f>
        <v>43.429488948760714</v>
      </c>
      <c r="I205" s="42">
        <f t="shared" ref="I205" si="1389">IF(H205="","",(+H205))</f>
        <v>43.429488948760714</v>
      </c>
      <c r="J205" s="42">
        <f t="shared" ref="J205" si="1390">IF(I205="","",(+I205*$J$6))</f>
        <v>44.732373617223537</v>
      </c>
      <c r="K205" s="42">
        <f t="shared" ref="K205" si="1391">IF(J205="","",+J205)</f>
        <v>44.732373617223537</v>
      </c>
      <c r="L205" s="42">
        <f t="shared" ref="L205" si="1392">IF(K205="","",+K205)</f>
        <v>44.732373617223537</v>
      </c>
      <c r="M205" s="42">
        <f t="shared" ref="M205" si="1393">IF(L205="","",+L205)</f>
        <v>44.732373617223537</v>
      </c>
      <c r="N205" s="42">
        <f t="shared" ref="N205" si="1394">IF(M205="","",+M205)</f>
        <v>44.732373617223537</v>
      </c>
      <c r="O205" s="42">
        <f t="shared" ref="O205" si="1395">IF(N205="","",+N205)</f>
        <v>44.732373617223537</v>
      </c>
      <c r="P205" s="42">
        <f t="shared" ref="P205" si="1396">IF(O205="","",+O205)</f>
        <v>44.732373617223537</v>
      </c>
      <c r="Q205" s="42">
        <f t="shared" ref="Q205" si="1397">IF(P205="","",+P205)</f>
        <v>44.732373617223537</v>
      </c>
      <c r="R205" s="42">
        <f t="shared" ref="R205" si="1398">IF(Q205="","",+Q205)</f>
        <v>44.732373617223537</v>
      </c>
      <c r="S205" s="42">
        <f t="shared" ref="S205" si="1399">IF(R205="","",+R205)</f>
        <v>44.732373617223537</v>
      </c>
    </row>
    <row r="206" spans="1:19" x14ac:dyDescent="0.25">
      <c r="A206" s="2" t="s">
        <v>72</v>
      </c>
      <c r="B206" s="9" t="s">
        <v>143</v>
      </c>
      <c r="C206" s="4">
        <v>920</v>
      </c>
      <c r="E206" s="10" t="str">
        <f t="shared" ref="E206" si="1400">IF(B206="","",(IF($B206&lt;&gt;0,"Exempt - Vacation Hours")))</f>
        <v>Exempt - Vacation Hours</v>
      </c>
      <c r="F206" s="40">
        <f t="shared" ca="1" si="1386"/>
        <v>2020</v>
      </c>
      <c r="G206" s="40" t="str">
        <f t="shared" si="1387"/>
        <v>004385</v>
      </c>
      <c r="H206" s="43">
        <f>IF(G206="","",($C206*'VACSICK EST'!C$50))</f>
        <v>38.933050244205518</v>
      </c>
      <c r="I206" s="43">
        <f>IF(H206="","",($C206*'VACSICK EST'!D$50))</f>
        <v>41.488258796130566</v>
      </c>
      <c r="J206" s="43">
        <f>IF(I206="","",($C206*'VACSICK EST'!E$50))</f>
        <v>44.043467348055614</v>
      </c>
      <c r="K206" s="43">
        <f>IF(J206="","",($C206*'VACSICK EST'!F$50))</f>
        <v>64.032390662996377</v>
      </c>
      <c r="L206" s="43">
        <f>IF(K206="","",($C206*'VACSICK EST'!G$50))</f>
        <v>79.987491410631478</v>
      </c>
      <c r="M206" s="43">
        <f>IF(L206="","",($C206*'VACSICK EST'!H$50))</f>
        <v>90.361259582032076</v>
      </c>
      <c r="N206" s="43">
        <f>IF(M206="","",($C206*'VACSICK EST'!I$50))</f>
        <v>104.57806141552793</v>
      </c>
      <c r="O206" s="43">
        <f>IF(N206="","",($C206*'VACSICK EST'!J$50))</f>
        <v>70.797825809663706</v>
      </c>
      <c r="P206" s="43">
        <f>IF(O206="","",($C206*'VACSICK EST'!K$50))</f>
        <v>63.037562800113562</v>
      </c>
      <c r="Q206" s="43">
        <f>IF(P206="","",($C206*'VACSICK EST'!L$50))</f>
        <v>83.203647241321136</v>
      </c>
      <c r="R206" s="43">
        <f>IF(Q206="","",($C206*'VACSICK EST'!M$50))</f>
        <v>79.770961145194278</v>
      </c>
      <c r="S206" s="43">
        <f>IF(R206="","",($C206*'VACSICK EST'!N$50))</f>
        <v>159.76602354412773</v>
      </c>
    </row>
    <row r="207" spans="1:19" x14ac:dyDescent="0.25">
      <c r="A207" s="2" t="s">
        <v>72</v>
      </c>
      <c r="B207" s="9" t="s">
        <v>95</v>
      </c>
      <c r="C207" s="4">
        <v>280</v>
      </c>
      <c r="E207" s="10" t="str">
        <f t="shared" ref="E207" si="1401">IF(B207="","",(IF($B207&lt;&gt;0,"Exempt - Sick Time Hours")))</f>
        <v>Exempt - Sick Time Hours</v>
      </c>
      <c r="F207" s="40">
        <f t="shared" ca="1" si="1386"/>
        <v>2020</v>
      </c>
      <c r="G207" s="40" t="str">
        <f t="shared" si="1387"/>
        <v>004385</v>
      </c>
      <c r="H207" s="43">
        <f>IF(G207="","",($C207*'VACSICK EST'!C$30))</f>
        <v>35.14440852910738</v>
      </c>
      <c r="I207" s="43">
        <f>IF(H207="","",($C207*'VACSICK EST'!D$30))</f>
        <v>30.278240016777374</v>
      </c>
      <c r="J207" s="43">
        <f>IF(I207="","",($C207*'VACSICK EST'!E$30))</f>
        <v>27.90642965583584</v>
      </c>
      <c r="K207" s="43">
        <f>IF(J207="","",($C207*'VACSICK EST'!F$30))</f>
        <v>24.718910564731949</v>
      </c>
      <c r="L207" s="43">
        <f>IF(K207="","",($C207*'VACSICK EST'!G$30))</f>
        <v>20.497394491732127</v>
      </c>
      <c r="M207" s="43">
        <f>IF(L207="","",($C207*'VACSICK EST'!H$30))</f>
        <v>19.025544466885197</v>
      </c>
      <c r="N207" s="43">
        <f>IF(M207="","",($C207*'VACSICK EST'!I$30))</f>
        <v>20.401654030445467</v>
      </c>
      <c r="O207" s="43">
        <f>IF(N207="","",($C207*'VACSICK EST'!J$30))</f>
        <v>21.927118713612927</v>
      </c>
      <c r="P207" s="43">
        <f>IF(O207="","",($C207*'VACSICK EST'!K$30))</f>
        <v>20.230597739613302</v>
      </c>
      <c r="Q207" s="43">
        <f>IF(P207="","",($C207*'VACSICK EST'!L$30))</f>
        <v>19.991884856138562</v>
      </c>
      <c r="R207" s="43">
        <f>IF(Q207="","",($C207*'VACSICK EST'!M$30))</f>
        <v>18.636199924319445</v>
      </c>
      <c r="S207" s="43">
        <f>IF(R207="","",($C207*'VACSICK EST'!N$30))</f>
        <v>21.241617010800436</v>
      </c>
    </row>
    <row r="208" spans="1:19" x14ac:dyDescent="0.25">
      <c r="A208" s="2" t="s">
        <v>73</v>
      </c>
      <c r="B208" s="9" t="s">
        <v>93</v>
      </c>
      <c r="C208" s="4">
        <v>3</v>
      </c>
      <c r="E208" s="11" t="str">
        <f t="shared" ref="E208" si="1402">IF(B208="","",(IF($B208&lt;&gt;0,"Exempt - Headcount")))</f>
        <v>Exempt - Headcount</v>
      </c>
      <c r="F208" s="40">
        <f t="shared" ca="1" si="1386"/>
        <v>2020</v>
      </c>
      <c r="G208" s="40" t="str">
        <f t="shared" si="1387"/>
        <v>004450</v>
      </c>
      <c r="H208" s="41">
        <f t="shared" ref="H208" si="1403">IF(G208="","",(IF($C208=0,0,$C208)))</f>
        <v>3</v>
      </c>
      <c r="I208" s="41">
        <f t="shared" ref="I208" si="1404">IF(H208="","",(IF($C208=0,0,$C208)))</f>
        <v>3</v>
      </c>
      <c r="J208" s="41">
        <f t="shared" ref="J208" si="1405">IF(I208="","",(IF($C208=0,0,$C208)))</f>
        <v>3</v>
      </c>
      <c r="K208" s="41">
        <f t="shared" ref="K208" si="1406">IF(J208="","",(IF($C208=0,0,$C208)))</f>
        <v>3</v>
      </c>
      <c r="L208" s="41">
        <f t="shared" ref="L208" si="1407">IF(K208="","",(IF($C208=0,0,$C208)))</f>
        <v>3</v>
      </c>
      <c r="M208" s="41">
        <f t="shared" ref="M208" si="1408">IF(L208="","",(IF($C208=0,0,$C208)))</f>
        <v>3</v>
      </c>
      <c r="N208" s="41">
        <f t="shared" ref="N208" si="1409">IF(M208="","",(IF($C208=0,0,$C208)))</f>
        <v>3</v>
      </c>
      <c r="O208" s="41">
        <f t="shared" ref="O208" si="1410">IF(N208="","",(IF($C208=0,0,$C208)))</f>
        <v>3</v>
      </c>
      <c r="P208" s="41">
        <f t="shared" ref="P208" si="1411">IF(O208="","",(IF($C208=0,0,$C208)))</f>
        <v>3</v>
      </c>
      <c r="Q208" s="41">
        <f t="shared" ref="Q208" si="1412">IF(P208="","",(IF($C208=0,0,$C208)))</f>
        <v>3</v>
      </c>
      <c r="R208" s="41">
        <f t="shared" ref="R208" si="1413">IF(Q208="","",(IF($C208=0,0,$C208)))</f>
        <v>3</v>
      </c>
      <c r="S208" s="41">
        <f t="shared" ref="S208" si="1414">IF(R208="","",(IF($C208=0,0,$C208)))</f>
        <v>3</v>
      </c>
    </row>
    <row r="209" spans="1:19" x14ac:dyDescent="0.25">
      <c r="A209" s="2" t="s">
        <v>73</v>
      </c>
      <c r="B209" s="6" t="s">
        <v>92</v>
      </c>
      <c r="C209" s="4">
        <v>39.916666666666664</v>
      </c>
      <c r="E209" s="10" t="str">
        <f t="shared" ref="E209" si="1415">IF(B209="","",(IF($B209&lt;&gt;0,"Exempt - Avg Hourly Rate")))</f>
        <v>Exempt - Avg Hourly Rate</v>
      </c>
      <c r="F209" s="40">
        <f t="shared" ca="1" si="1386"/>
        <v>2020</v>
      </c>
      <c r="G209" s="40" t="str">
        <f t="shared" si="1387"/>
        <v>004450</v>
      </c>
      <c r="H209" s="42">
        <f t="shared" ref="H209" si="1416">IF(G209="","",(IF(C209=0,0,C209)*$G$4*$H$4*$I$4*$J$4))</f>
        <v>44.92655999916667</v>
      </c>
      <c r="I209" s="42">
        <f t="shared" ref="I209" si="1417">IF(H209="","",(+H209))</f>
        <v>44.92655999916667</v>
      </c>
      <c r="J209" s="42">
        <f t="shared" ref="J209" si="1418">IF(I209="","",(+I209*$J$6))</f>
        <v>46.274356799141671</v>
      </c>
      <c r="K209" s="42">
        <f t="shared" ref="K209" si="1419">IF(J209="","",+J209)</f>
        <v>46.274356799141671</v>
      </c>
      <c r="L209" s="42">
        <f t="shared" ref="L209" si="1420">IF(K209="","",+K209)</f>
        <v>46.274356799141671</v>
      </c>
      <c r="M209" s="42">
        <f t="shared" ref="M209" si="1421">IF(L209="","",+L209)</f>
        <v>46.274356799141671</v>
      </c>
      <c r="N209" s="42">
        <f t="shared" ref="N209" si="1422">IF(M209="","",+M209)</f>
        <v>46.274356799141671</v>
      </c>
      <c r="O209" s="42">
        <f t="shared" ref="O209" si="1423">IF(N209="","",+N209)</f>
        <v>46.274356799141671</v>
      </c>
      <c r="P209" s="42">
        <f t="shared" ref="P209" si="1424">IF(O209="","",+O209)</f>
        <v>46.274356799141671</v>
      </c>
      <c r="Q209" s="42">
        <f t="shared" ref="Q209" si="1425">IF(P209="","",+P209)</f>
        <v>46.274356799141671</v>
      </c>
      <c r="R209" s="42">
        <f t="shared" ref="R209" si="1426">IF(Q209="","",+Q209)</f>
        <v>46.274356799141671</v>
      </c>
      <c r="S209" s="42">
        <f t="shared" ref="S209" si="1427">IF(R209="","",+R209)</f>
        <v>46.274356799141671</v>
      </c>
    </row>
    <row r="210" spans="1:19" x14ac:dyDescent="0.25">
      <c r="A210" s="2" t="s">
        <v>73</v>
      </c>
      <c r="B210" s="9" t="s">
        <v>143</v>
      </c>
      <c r="C210" s="4">
        <v>400</v>
      </c>
      <c r="E210" s="10" t="str">
        <f t="shared" ref="E210" si="1428">IF(B210="","",(IF($B210&lt;&gt;0,"Exempt - Vacation Hours")))</f>
        <v>Exempt - Vacation Hours</v>
      </c>
      <c r="F210" s="40">
        <f t="shared" ca="1" si="1386"/>
        <v>2020</v>
      </c>
      <c r="G210" s="40" t="str">
        <f t="shared" si="1387"/>
        <v>004450</v>
      </c>
      <c r="H210" s="43">
        <f>IF(G210="","",($C210*'VACSICK EST'!C$50))</f>
        <v>16.927413149654573</v>
      </c>
      <c r="I210" s="43">
        <f>IF(H210="","",($C210*'VACSICK EST'!D$50))</f>
        <v>18.038373389621988</v>
      </c>
      <c r="J210" s="43">
        <f>IF(I210="","",($C210*'VACSICK EST'!E$50))</f>
        <v>19.149333629589396</v>
      </c>
      <c r="K210" s="43">
        <f>IF(J210="","",($C210*'VACSICK EST'!F$50))</f>
        <v>27.840169853476688</v>
      </c>
      <c r="L210" s="43">
        <f>IF(K210="","",($C210*'VACSICK EST'!G$50))</f>
        <v>34.777170178535428</v>
      </c>
      <c r="M210" s="43">
        <f>IF(L210="","",($C210*'VACSICK EST'!H$50))</f>
        <v>39.287504166100902</v>
      </c>
      <c r="N210" s="43">
        <f>IF(M210="","",($C210*'VACSICK EST'!I$50))</f>
        <v>45.468722354577359</v>
      </c>
      <c r="O210" s="43">
        <f>IF(N210="","",($C210*'VACSICK EST'!J$50))</f>
        <v>30.781663395505959</v>
      </c>
      <c r="P210" s="43">
        <f>IF(O210="","",($C210*'VACSICK EST'!K$50))</f>
        <v>27.407636000049372</v>
      </c>
      <c r="Q210" s="43">
        <f>IF(P210="","",($C210*'VACSICK EST'!L$50))</f>
        <v>36.17549880057441</v>
      </c>
      <c r="R210" s="43">
        <f>IF(Q210="","",($C210*'VACSICK EST'!M$50))</f>
        <v>34.683026584867079</v>
      </c>
      <c r="S210" s="43">
        <f>IF(R210="","",($C210*'VACSICK EST'!N$50))</f>
        <v>69.463488497446846</v>
      </c>
    </row>
    <row r="211" spans="1:19" x14ac:dyDescent="0.25">
      <c r="A211" s="2" t="s">
        <v>73</v>
      </c>
      <c r="B211" s="9" t="s">
        <v>95</v>
      </c>
      <c r="C211" s="4">
        <v>120</v>
      </c>
      <c r="E211" s="10" t="str">
        <f t="shared" ref="E211" si="1429">IF(B211="","",(IF($B211&lt;&gt;0,"Exempt - Sick Time Hours")))</f>
        <v>Exempt - Sick Time Hours</v>
      </c>
      <c r="F211" s="40">
        <f t="shared" ca="1" si="1386"/>
        <v>2020</v>
      </c>
      <c r="G211" s="40" t="str">
        <f t="shared" si="1387"/>
        <v>004450</v>
      </c>
      <c r="H211" s="43">
        <f>IF(G211="","",($C211*'VACSICK EST'!C$30))</f>
        <v>15.061889369617449</v>
      </c>
      <c r="I211" s="43">
        <f>IF(H211="","",($C211*'VACSICK EST'!D$30))</f>
        <v>12.976388578618876</v>
      </c>
      <c r="J211" s="43">
        <f>IF(I211="","",($C211*'VACSICK EST'!E$30))</f>
        <v>11.959898423929646</v>
      </c>
      <c r="K211" s="43">
        <f>IF(J211="","",($C211*'VACSICK EST'!F$30))</f>
        <v>10.593818813456551</v>
      </c>
      <c r="L211" s="43">
        <f>IF(K211="","",($C211*'VACSICK EST'!G$30))</f>
        <v>8.7845976393137697</v>
      </c>
      <c r="M211" s="43">
        <f>IF(L211="","",($C211*'VACSICK EST'!H$30))</f>
        <v>8.1538047715222266</v>
      </c>
      <c r="N211" s="43">
        <f>IF(M211="","",($C211*'VACSICK EST'!I$30))</f>
        <v>8.7435660130480581</v>
      </c>
      <c r="O211" s="43">
        <f>IF(N211="","",($C211*'VACSICK EST'!J$30))</f>
        <v>9.3973365915483971</v>
      </c>
      <c r="P211" s="43">
        <f>IF(O211="","",($C211*'VACSICK EST'!K$30))</f>
        <v>8.6702561741199862</v>
      </c>
      <c r="Q211" s="43">
        <f>IF(P211="","",($C211*'VACSICK EST'!L$30))</f>
        <v>8.5679506526308113</v>
      </c>
      <c r="R211" s="43">
        <f>IF(Q211="","",($C211*'VACSICK EST'!M$30))</f>
        <v>7.9869428247083336</v>
      </c>
      <c r="S211" s="43">
        <f>IF(R211="","",($C211*'VACSICK EST'!N$30))</f>
        <v>9.1035501474859011</v>
      </c>
    </row>
    <row r="212" spans="1:19" x14ac:dyDescent="0.25">
      <c r="A212" s="2" t="s">
        <v>74</v>
      </c>
      <c r="B212" s="9" t="s">
        <v>93</v>
      </c>
      <c r="C212" s="4">
        <v>5</v>
      </c>
      <c r="E212" s="11" t="str">
        <f t="shared" ref="E212" si="1430">IF(B212="","",(IF($B212&lt;&gt;0,"Exempt - Headcount")))</f>
        <v>Exempt - Headcount</v>
      </c>
      <c r="F212" s="40">
        <f t="shared" ca="1" si="1386"/>
        <v>2020</v>
      </c>
      <c r="G212" s="40" t="str">
        <f t="shared" si="1387"/>
        <v>004470</v>
      </c>
      <c r="H212" s="41">
        <f t="shared" ref="H212" si="1431">IF(G212="","",(IF($C212=0,0,$C212)))</f>
        <v>5</v>
      </c>
      <c r="I212" s="41">
        <f t="shared" ref="I212" si="1432">IF(H212="","",(IF($C212=0,0,$C212)))</f>
        <v>5</v>
      </c>
      <c r="J212" s="41">
        <f t="shared" ref="J212" si="1433">IF(I212="","",(IF($C212=0,0,$C212)))</f>
        <v>5</v>
      </c>
      <c r="K212" s="41">
        <f t="shared" ref="K212" si="1434">IF(J212="","",(IF($C212=0,0,$C212)))</f>
        <v>5</v>
      </c>
      <c r="L212" s="41">
        <f t="shared" ref="L212" si="1435">IF(K212="","",(IF($C212=0,0,$C212)))</f>
        <v>5</v>
      </c>
      <c r="M212" s="41">
        <f t="shared" ref="M212" si="1436">IF(L212="","",(IF($C212=0,0,$C212)))</f>
        <v>5</v>
      </c>
      <c r="N212" s="41">
        <f t="shared" ref="N212" si="1437">IF(M212="","",(IF($C212=0,0,$C212)))</f>
        <v>5</v>
      </c>
      <c r="O212" s="41">
        <f t="shared" ref="O212" si="1438">IF(N212="","",(IF($C212=0,0,$C212)))</f>
        <v>5</v>
      </c>
      <c r="P212" s="41">
        <f t="shared" ref="P212" si="1439">IF(O212="","",(IF($C212=0,0,$C212)))</f>
        <v>5</v>
      </c>
      <c r="Q212" s="41">
        <f t="shared" ref="Q212" si="1440">IF(P212="","",(IF($C212=0,0,$C212)))</f>
        <v>5</v>
      </c>
      <c r="R212" s="41">
        <f t="shared" ref="R212" si="1441">IF(Q212="","",(IF($C212=0,0,$C212)))</f>
        <v>5</v>
      </c>
      <c r="S212" s="41">
        <f t="shared" ref="S212" si="1442">IF(R212="","",(IF($C212=0,0,$C212)))</f>
        <v>5</v>
      </c>
    </row>
    <row r="213" spans="1:19" x14ac:dyDescent="0.25">
      <c r="A213" s="2" t="s">
        <v>74</v>
      </c>
      <c r="B213" s="6" t="s">
        <v>92</v>
      </c>
      <c r="C213" s="4">
        <v>42.594807600000003</v>
      </c>
      <c r="E213" s="10" t="str">
        <f t="shared" ref="E213" si="1443">IF(B213="","",(IF($B213&lt;&gt;0,"Exempt - Avg Hourly Rate")))</f>
        <v>Exempt - Avg Hourly Rate</v>
      </c>
      <c r="F213" s="40">
        <f t="shared" ca="1" si="1386"/>
        <v>2020</v>
      </c>
      <c r="G213" s="40" t="str">
        <f t="shared" si="1387"/>
        <v>004470</v>
      </c>
      <c r="H213" s="42">
        <f t="shared" ref="H213" si="1444">IF(G213="","",(IF(C213=0,0,C213)*$G$4*$H$4*$I$4*$J$4))</f>
        <v>47.94083121405496</v>
      </c>
      <c r="I213" s="42">
        <f t="shared" ref="I213" si="1445">IF(H213="","",(+H213))</f>
        <v>47.94083121405496</v>
      </c>
      <c r="J213" s="42">
        <f t="shared" ref="J213" si="1446">IF(I213="","",(+I213*$J$6))</f>
        <v>49.379056150476607</v>
      </c>
      <c r="K213" s="42">
        <f t="shared" ref="K213" si="1447">IF(J213="","",+J213)</f>
        <v>49.379056150476607</v>
      </c>
      <c r="L213" s="42">
        <f t="shared" ref="L213" si="1448">IF(K213="","",+K213)</f>
        <v>49.379056150476607</v>
      </c>
      <c r="M213" s="42">
        <f t="shared" ref="M213" si="1449">IF(L213="","",+L213)</f>
        <v>49.379056150476607</v>
      </c>
      <c r="N213" s="42">
        <f t="shared" ref="N213" si="1450">IF(M213="","",+M213)</f>
        <v>49.379056150476607</v>
      </c>
      <c r="O213" s="42">
        <f t="shared" ref="O213" si="1451">IF(N213="","",+N213)</f>
        <v>49.379056150476607</v>
      </c>
      <c r="P213" s="42">
        <f t="shared" ref="P213" si="1452">IF(O213="","",+O213)</f>
        <v>49.379056150476607</v>
      </c>
      <c r="Q213" s="42">
        <f t="shared" ref="Q213" si="1453">IF(P213="","",+P213)</f>
        <v>49.379056150476607</v>
      </c>
      <c r="R213" s="42">
        <f t="shared" ref="R213" si="1454">IF(Q213="","",+Q213)</f>
        <v>49.379056150476607</v>
      </c>
      <c r="S213" s="42">
        <f t="shared" ref="S213" si="1455">IF(R213="","",+R213)</f>
        <v>49.379056150476607</v>
      </c>
    </row>
    <row r="214" spans="1:19" x14ac:dyDescent="0.25">
      <c r="A214" s="2" t="s">
        <v>74</v>
      </c>
      <c r="B214" s="9" t="s">
        <v>143</v>
      </c>
      <c r="C214" s="4">
        <v>720</v>
      </c>
      <c r="E214" s="10" t="str">
        <f t="shared" ref="E214" si="1456">IF(B214="","",(IF($B214&lt;&gt;0,"Exempt - Vacation Hours")))</f>
        <v>Exempt - Vacation Hours</v>
      </c>
      <c r="F214" s="40">
        <f t="shared" ca="1" si="1386"/>
        <v>2020</v>
      </c>
      <c r="G214" s="40" t="str">
        <f t="shared" si="1387"/>
        <v>004470</v>
      </c>
      <c r="H214" s="43">
        <f>IF(G214="","",($C214*'VACSICK EST'!C$50))</f>
        <v>30.469343669378233</v>
      </c>
      <c r="I214" s="43">
        <f>IF(H214="","",($C214*'VACSICK EST'!D$50))</f>
        <v>32.469072101319576</v>
      </c>
      <c r="J214" s="43">
        <f>IF(I214="","",($C214*'VACSICK EST'!E$50))</f>
        <v>34.468800533260911</v>
      </c>
      <c r="K214" s="43">
        <f>IF(J214="","",($C214*'VACSICK EST'!F$50))</f>
        <v>50.112305736258037</v>
      </c>
      <c r="L214" s="43">
        <f>IF(K214="","",($C214*'VACSICK EST'!G$50))</f>
        <v>62.598906321363771</v>
      </c>
      <c r="M214" s="43">
        <f>IF(L214="","",($C214*'VACSICK EST'!H$50))</f>
        <v>70.717507498981618</v>
      </c>
      <c r="N214" s="43">
        <f>IF(M214="","",($C214*'VACSICK EST'!I$50))</f>
        <v>81.843700238239251</v>
      </c>
      <c r="O214" s="43">
        <f>IF(N214="","",($C214*'VACSICK EST'!J$50))</f>
        <v>55.406994111910727</v>
      </c>
      <c r="P214" s="43">
        <f>IF(O214="","",($C214*'VACSICK EST'!K$50))</f>
        <v>49.333744800088873</v>
      </c>
      <c r="Q214" s="43">
        <f>IF(P214="","",($C214*'VACSICK EST'!L$50))</f>
        <v>65.115897841033927</v>
      </c>
      <c r="R214" s="43">
        <f>IF(Q214="","",($C214*'VACSICK EST'!M$50))</f>
        <v>62.429447852760738</v>
      </c>
      <c r="S214" s="43">
        <f>IF(R214="","",($C214*'VACSICK EST'!N$50))</f>
        <v>125.03427929540432</v>
      </c>
    </row>
    <row r="215" spans="1:19" x14ac:dyDescent="0.25">
      <c r="A215" s="2" t="s">
        <v>74</v>
      </c>
      <c r="B215" s="9" t="s">
        <v>95</v>
      </c>
      <c r="C215" s="4">
        <v>200</v>
      </c>
      <c r="E215" s="10" t="str">
        <f t="shared" ref="E215" si="1457">IF(B215="","",(IF($B215&lt;&gt;0,"Exempt - Sick Time Hours")))</f>
        <v>Exempt - Sick Time Hours</v>
      </c>
      <c r="F215" s="40">
        <f t="shared" ca="1" si="1386"/>
        <v>2020</v>
      </c>
      <c r="G215" s="40" t="str">
        <f t="shared" si="1387"/>
        <v>004470</v>
      </c>
      <c r="H215" s="43">
        <f>IF(G215="","",($C215*'VACSICK EST'!C$30))</f>
        <v>25.103148949362414</v>
      </c>
      <c r="I215" s="43">
        <f>IF(H215="","",($C215*'VACSICK EST'!D$30))</f>
        <v>21.627314297698124</v>
      </c>
      <c r="J215" s="43">
        <f>IF(I215="","",($C215*'VACSICK EST'!E$30))</f>
        <v>19.93316403988274</v>
      </c>
      <c r="K215" s="43">
        <f>IF(J215="","",($C215*'VACSICK EST'!F$30))</f>
        <v>17.65636468909425</v>
      </c>
      <c r="L215" s="43">
        <f>IF(K215="","",($C215*'VACSICK EST'!G$30))</f>
        <v>14.640996065522948</v>
      </c>
      <c r="M215" s="43">
        <f>IF(L215="","",($C215*'VACSICK EST'!H$30))</f>
        <v>13.589674619203713</v>
      </c>
      <c r="N215" s="43">
        <f>IF(M215="","",($C215*'VACSICK EST'!I$30))</f>
        <v>14.572610021746762</v>
      </c>
      <c r="O215" s="43">
        <f>IF(N215="","",($C215*'VACSICK EST'!J$30))</f>
        <v>15.662227652580663</v>
      </c>
      <c r="P215" s="43">
        <f>IF(O215="","",($C215*'VACSICK EST'!K$30))</f>
        <v>14.450426956866643</v>
      </c>
      <c r="Q215" s="43">
        <f>IF(P215="","",($C215*'VACSICK EST'!L$30))</f>
        <v>14.279917754384686</v>
      </c>
      <c r="R215" s="43">
        <f>IF(Q215="","",($C215*'VACSICK EST'!M$30))</f>
        <v>13.311571374513889</v>
      </c>
      <c r="S215" s="43">
        <f>IF(R215="","",($C215*'VACSICK EST'!N$30))</f>
        <v>15.172583579143167</v>
      </c>
    </row>
    <row r="216" spans="1:19" x14ac:dyDescent="0.25">
      <c r="A216" s="2" t="s">
        <v>75</v>
      </c>
      <c r="B216" s="9" t="s">
        <v>93</v>
      </c>
      <c r="C216" s="4">
        <v>1</v>
      </c>
      <c r="E216" s="11" t="str">
        <f t="shared" ref="E216" si="1458">IF(B216="","",(IF($B216&lt;&gt;0,"Exempt - Headcount")))</f>
        <v>Exempt - Headcount</v>
      </c>
      <c r="F216" s="40">
        <f t="shared" ca="1" si="1386"/>
        <v>2020</v>
      </c>
      <c r="G216" s="40" t="str">
        <f t="shared" si="1387"/>
        <v>004475</v>
      </c>
      <c r="H216" s="41">
        <f t="shared" ref="H216" si="1459">IF(G216="","",(IF($C216=0,0,$C216)))</f>
        <v>1</v>
      </c>
      <c r="I216" s="41">
        <f t="shared" ref="I216" si="1460">IF(H216="","",(IF($C216=0,0,$C216)))</f>
        <v>1</v>
      </c>
      <c r="J216" s="41">
        <f t="shared" ref="J216" si="1461">IF(I216="","",(IF($C216=0,0,$C216)))</f>
        <v>1</v>
      </c>
      <c r="K216" s="41">
        <f t="shared" ref="K216" si="1462">IF(J216="","",(IF($C216=0,0,$C216)))</f>
        <v>1</v>
      </c>
      <c r="L216" s="41">
        <f t="shared" ref="L216" si="1463">IF(K216="","",(IF($C216=0,0,$C216)))</f>
        <v>1</v>
      </c>
      <c r="M216" s="41">
        <f t="shared" ref="M216" si="1464">IF(L216="","",(IF($C216=0,0,$C216)))</f>
        <v>1</v>
      </c>
      <c r="N216" s="41">
        <f t="shared" ref="N216" si="1465">IF(M216="","",(IF($C216=0,0,$C216)))</f>
        <v>1</v>
      </c>
      <c r="O216" s="41">
        <f t="shared" ref="O216" si="1466">IF(N216="","",(IF($C216=0,0,$C216)))</f>
        <v>1</v>
      </c>
      <c r="P216" s="41">
        <f t="shared" ref="P216" si="1467">IF(O216="","",(IF($C216=0,0,$C216)))</f>
        <v>1</v>
      </c>
      <c r="Q216" s="41">
        <f t="shared" ref="Q216" si="1468">IF(P216="","",(IF($C216=0,0,$C216)))</f>
        <v>1</v>
      </c>
      <c r="R216" s="41">
        <f t="shared" ref="R216" si="1469">IF(Q216="","",(IF($C216=0,0,$C216)))</f>
        <v>1</v>
      </c>
      <c r="S216" s="41">
        <f t="shared" ref="S216" si="1470">IF(R216="","",(IF($C216=0,0,$C216)))</f>
        <v>1</v>
      </c>
    </row>
    <row r="217" spans="1:19" x14ac:dyDescent="0.25">
      <c r="A217" s="2" t="s">
        <v>75</v>
      </c>
      <c r="B217" s="6" t="s">
        <v>92</v>
      </c>
      <c r="C217" s="4">
        <v>56.817307999999997</v>
      </c>
      <c r="E217" s="10" t="str">
        <f t="shared" ref="E217" si="1471">IF(B217="","",(IF($B217&lt;&gt;0,"Exempt - Avg Hourly Rate")))</f>
        <v>Exempt - Avg Hourly Rate</v>
      </c>
      <c r="F217" s="40">
        <f t="shared" ca="1" si="1386"/>
        <v>2020</v>
      </c>
      <c r="G217" s="40" t="str">
        <f t="shared" si="1387"/>
        <v>004475</v>
      </c>
      <c r="H217" s="42">
        <f t="shared" ref="H217" si="1472">IF(G217="","",(IF(C217=0,0,C217)*$G$4*$H$4*$I$4*$J$4))</f>
        <v>63.948380714483491</v>
      </c>
      <c r="I217" s="42">
        <f t="shared" ref="I217" si="1473">IF(H217="","",(+H217))</f>
        <v>63.948380714483491</v>
      </c>
      <c r="J217" s="42">
        <f t="shared" ref="J217" si="1474">IF(I217="","",(+I217*$J$6))</f>
        <v>65.866832135918003</v>
      </c>
      <c r="K217" s="42">
        <f t="shared" ref="K217" si="1475">IF(J217="","",+J217)</f>
        <v>65.866832135918003</v>
      </c>
      <c r="L217" s="42">
        <f t="shared" ref="L217" si="1476">IF(K217="","",+K217)</f>
        <v>65.866832135918003</v>
      </c>
      <c r="M217" s="42">
        <f t="shared" ref="M217" si="1477">IF(L217="","",+L217)</f>
        <v>65.866832135918003</v>
      </c>
      <c r="N217" s="42">
        <f t="shared" ref="N217" si="1478">IF(M217="","",+M217)</f>
        <v>65.866832135918003</v>
      </c>
      <c r="O217" s="42">
        <f t="shared" ref="O217" si="1479">IF(N217="","",+N217)</f>
        <v>65.866832135918003</v>
      </c>
      <c r="P217" s="42">
        <f t="shared" ref="P217" si="1480">IF(O217="","",+O217)</f>
        <v>65.866832135918003</v>
      </c>
      <c r="Q217" s="42">
        <f t="shared" ref="Q217" si="1481">IF(P217="","",+P217)</f>
        <v>65.866832135918003</v>
      </c>
      <c r="R217" s="42">
        <f t="shared" ref="R217" si="1482">IF(Q217="","",+Q217)</f>
        <v>65.866832135918003</v>
      </c>
      <c r="S217" s="42">
        <f t="shared" ref="S217" si="1483">IF(R217="","",+R217)</f>
        <v>65.866832135918003</v>
      </c>
    </row>
    <row r="218" spans="1:19" x14ac:dyDescent="0.25">
      <c r="A218" s="2" t="s">
        <v>75</v>
      </c>
      <c r="B218" s="9" t="s">
        <v>143</v>
      </c>
      <c r="C218" s="4">
        <v>200</v>
      </c>
      <c r="E218" s="10" t="str">
        <f t="shared" ref="E218" si="1484">IF(B218="","",(IF($B218&lt;&gt;0,"Exempt - Vacation Hours")))</f>
        <v>Exempt - Vacation Hours</v>
      </c>
      <c r="F218" s="40">
        <f t="shared" ca="1" si="1386"/>
        <v>2020</v>
      </c>
      <c r="G218" s="40" t="str">
        <f t="shared" si="1387"/>
        <v>004475</v>
      </c>
      <c r="H218" s="43">
        <f>IF(G218="","",($C218*'VACSICK EST'!C$50))</f>
        <v>8.4637065748272864</v>
      </c>
      <c r="I218" s="43">
        <f>IF(H218="","",($C218*'VACSICK EST'!D$50))</f>
        <v>9.019186694810994</v>
      </c>
      <c r="J218" s="43">
        <f>IF(I218="","",($C218*'VACSICK EST'!E$50))</f>
        <v>9.5746668147946981</v>
      </c>
      <c r="K218" s="43">
        <f>IF(J218="","",($C218*'VACSICK EST'!F$50))</f>
        <v>13.920084926738344</v>
      </c>
      <c r="L218" s="43">
        <f>IF(K218="","",($C218*'VACSICK EST'!G$50))</f>
        <v>17.388585089267714</v>
      </c>
      <c r="M218" s="43">
        <f>IF(L218="","",($C218*'VACSICK EST'!H$50))</f>
        <v>19.643752083050451</v>
      </c>
      <c r="N218" s="43">
        <f>IF(M218="","",($C218*'VACSICK EST'!I$50))</f>
        <v>22.73436117728868</v>
      </c>
      <c r="O218" s="43">
        <f>IF(N218="","",($C218*'VACSICK EST'!J$50))</f>
        <v>15.390831697752979</v>
      </c>
      <c r="P218" s="43">
        <f>IF(O218="","",($C218*'VACSICK EST'!K$50))</f>
        <v>13.703818000024686</v>
      </c>
      <c r="Q218" s="43">
        <f>IF(P218="","",($C218*'VACSICK EST'!L$50))</f>
        <v>18.087749400287205</v>
      </c>
      <c r="R218" s="43">
        <f>IF(Q218="","",($C218*'VACSICK EST'!M$50))</f>
        <v>17.34151329243354</v>
      </c>
      <c r="S218" s="43">
        <f>IF(R218="","",($C218*'VACSICK EST'!N$50))</f>
        <v>34.731744248723423</v>
      </c>
    </row>
    <row r="219" spans="1:19" x14ac:dyDescent="0.25">
      <c r="A219" s="2" t="s">
        <v>75</v>
      </c>
      <c r="B219" s="9" t="s">
        <v>95</v>
      </c>
      <c r="C219" s="4">
        <v>40</v>
      </c>
      <c r="E219" s="10" t="str">
        <f t="shared" ref="E219" si="1485">IF(B219="","",(IF($B219&lt;&gt;0,"Exempt - Sick Time Hours")))</f>
        <v>Exempt - Sick Time Hours</v>
      </c>
      <c r="F219" s="40">
        <f t="shared" ca="1" si="1386"/>
        <v>2020</v>
      </c>
      <c r="G219" s="40" t="str">
        <f t="shared" si="1387"/>
        <v>004475</v>
      </c>
      <c r="H219" s="43">
        <f>IF(G219="","",($C219*'VACSICK EST'!C$30))</f>
        <v>5.0206297898724825</v>
      </c>
      <c r="I219" s="43">
        <f>IF(H219="","",($C219*'VACSICK EST'!D$30))</f>
        <v>4.3254628595396252</v>
      </c>
      <c r="J219" s="43">
        <f>IF(I219="","",($C219*'VACSICK EST'!E$30))</f>
        <v>3.9866328079765485</v>
      </c>
      <c r="K219" s="43">
        <f>IF(J219="","",($C219*'VACSICK EST'!F$30))</f>
        <v>3.5312729378188501</v>
      </c>
      <c r="L219" s="43">
        <f>IF(K219="","",($C219*'VACSICK EST'!G$30))</f>
        <v>2.9281992131045897</v>
      </c>
      <c r="M219" s="43">
        <f>IF(L219="","",($C219*'VACSICK EST'!H$30))</f>
        <v>2.7179349238407422</v>
      </c>
      <c r="N219" s="43">
        <f>IF(M219="","",($C219*'VACSICK EST'!I$30))</f>
        <v>2.9145220043493527</v>
      </c>
      <c r="O219" s="43">
        <f>IF(N219="","",($C219*'VACSICK EST'!J$30))</f>
        <v>3.1324455305161325</v>
      </c>
      <c r="P219" s="43">
        <f>IF(O219="","",($C219*'VACSICK EST'!K$30))</f>
        <v>2.8900853913733289</v>
      </c>
      <c r="Q219" s="43">
        <f>IF(P219="","",($C219*'VACSICK EST'!L$30))</f>
        <v>2.8559835508769371</v>
      </c>
      <c r="R219" s="43">
        <f>IF(Q219="","",($C219*'VACSICK EST'!M$30))</f>
        <v>2.6623142749027777</v>
      </c>
      <c r="S219" s="43">
        <f>IF(R219="","",($C219*'VACSICK EST'!N$30))</f>
        <v>3.0345167158286337</v>
      </c>
    </row>
    <row r="220" spans="1:19" x14ac:dyDescent="0.25">
      <c r="A220" s="2" t="s">
        <v>76</v>
      </c>
      <c r="B220" s="9" t="s">
        <v>93</v>
      </c>
      <c r="C220" s="4">
        <v>3</v>
      </c>
      <c r="E220" s="11" t="str">
        <f t="shared" ref="E220" si="1486">IF(B220="","",(IF($B220&lt;&gt;0,"Exempt - Headcount")))</f>
        <v>Exempt - Headcount</v>
      </c>
      <c r="F220" s="40">
        <f t="shared" ca="1" si="1386"/>
        <v>2020</v>
      </c>
      <c r="G220" s="40" t="str">
        <f t="shared" si="1387"/>
        <v>004480</v>
      </c>
      <c r="H220" s="41">
        <f t="shared" ref="H220" si="1487">IF(G220="","",(IF($C220=0,0,$C220)))</f>
        <v>3</v>
      </c>
      <c r="I220" s="41">
        <f t="shared" ref="I220" si="1488">IF(H220="","",(IF($C220=0,0,$C220)))</f>
        <v>3</v>
      </c>
      <c r="J220" s="41">
        <f t="shared" ref="J220" si="1489">IF(I220="","",(IF($C220=0,0,$C220)))</f>
        <v>3</v>
      </c>
      <c r="K220" s="41">
        <f t="shared" ref="K220" si="1490">IF(J220="","",(IF($C220=0,0,$C220)))</f>
        <v>3</v>
      </c>
      <c r="L220" s="41">
        <f t="shared" ref="L220" si="1491">IF(K220="","",(IF($C220=0,0,$C220)))</f>
        <v>3</v>
      </c>
      <c r="M220" s="41">
        <f t="shared" ref="M220" si="1492">IF(L220="","",(IF($C220=0,0,$C220)))</f>
        <v>3</v>
      </c>
      <c r="N220" s="41">
        <f t="shared" ref="N220" si="1493">IF(M220="","",(IF($C220=0,0,$C220)))</f>
        <v>3</v>
      </c>
      <c r="O220" s="41">
        <f t="shared" ref="O220" si="1494">IF(N220="","",(IF($C220=0,0,$C220)))</f>
        <v>3</v>
      </c>
      <c r="P220" s="41">
        <f t="shared" ref="P220" si="1495">IF(O220="","",(IF($C220=0,0,$C220)))</f>
        <v>3</v>
      </c>
      <c r="Q220" s="41">
        <f t="shared" ref="Q220" si="1496">IF(P220="","",(IF($C220=0,0,$C220)))</f>
        <v>3</v>
      </c>
      <c r="R220" s="41">
        <f t="shared" ref="R220" si="1497">IF(Q220="","",(IF($C220=0,0,$C220)))</f>
        <v>3</v>
      </c>
      <c r="S220" s="41">
        <f t="shared" ref="S220" si="1498">IF(R220="","",(IF($C220=0,0,$C220)))</f>
        <v>3</v>
      </c>
    </row>
    <row r="221" spans="1:19" x14ac:dyDescent="0.25">
      <c r="A221" s="2" t="s">
        <v>76</v>
      </c>
      <c r="B221" s="6" t="s">
        <v>92</v>
      </c>
      <c r="C221" s="4">
        <v>47.868429333333331</v>
      </c>
      <c r="E221" s="10" t="str">
        <f t="shared" ref="E221" si="1499">IF(B221="","",(IF($B221&lt;&gt;0,"Exempt - Avg Hourly Rate")))</f>
        <v>Exempt - Avg Hourly Rate</v>
      </c>
      <c r="F221" s="40">
        <f t="shared" ca="1" si="1386"/>
        <v>2020</v>
      </c>
      <c r="G221" s="40" t="str">
        <f t="shared" si="1387"/>
        <v>004480</v>
      </c>
      <c r="H221" s="42">
        <f t="shared" ref="H221" si="1500">IF(G221="","",(IF(C221=0,0,C221)*$G$4*$H$4*$I$4*$J$4))</f>
        <v>53.876338935529084</v>
      </c>
      <c r="I221" s="42">
        <f t="shared" ref="I221" si="1501">IF(H221="","",(+H221))</f>
        <v>53.876338935529084</v>
      </c>
      <c r="J221" s="42">
        <f t="shared" ref="J221" si="1502">IF(I221="","",(+I221*$J$6))</f>
        <v>55.492629103594957</v>
      </c>
      <c r="K221" s="42">
        <f t="shared" ref="K221" si="1503">IF(J221="","",+J221)</f>
        <v>55.492629103594957</v>
      </c>
      <c r="L221" s="42">
        <f t="shared" ref="L221" si="1504">IF(K221="","",+K221)</f>
        <v>55.492629103594957</v>
      </c>
      <c r="M221" s="42">
        <f t="shared" ref="M221" si="1505">IF(L221="","",+L221)</f>
        <v>55.492629103594957</v>
      </c>
      <c r="N221" s="42">
        <f t="shared" ref="N221" si="1506">IF(M221="","",+M221)</f>
        <v>55.492629103594957</v>
      </c>
      <c r="O221" s="42">
        <f t="shared" ref="O221" si="1507">IF(N221="","",+N221)</f>
        <v>55.492629103594957</v>
      </c>
      <c r="P221" s="42">
        <f t="shared" ref="P221" si="1508">IF(O221="","",+O221)</f>
        <v>55.492629103594957</v>
      </c>
      <c r="Q221" s="42">
        <f t="shared" ref="Q221" si="1509">IF(P221="","",+P221)</f>
        <v>55.492629103594957</v>
      </c>
      <c r="R221" s="42">
        <f t="shared" ref="R221" si="1510">IF(Q221="","",+Q221)</f>
        <v>55.492629103594957</v>
      </c>
      <c r="S221" s="42">
        <f t="shared" ref="S221" si="1511">IF(R221="","",+R221)</f>
        <v>55.492629103594957</v>
      </c>
    </row>
    <row r="222" spans="1:19" x14ac:dyDescent="0.25">
      <c r="A222" s="2" t="s">
        <v>76</v>
      </c>
      <c r="B222" s="9" t="s">
        <v>143</v>
      </c>
      <c r="C222" s="4">
        <v>520</v>
      </c>
      <c r="E222" s="10" t="str">
        <f t="shared" ref="E222" si="1512">IF(B222="","",(IF($B222&lt;&gt;0,"Exempt - Vacation Hours")))</f>
        <v>Exempt - Vacation Hours</v>
      </c>
      <c r="F222" s="40">
        <f t="shared" ca="1" si="1386"/>
        <v>2020</v>
      </c>
      <c r="G222" s="40" t="str">
        <f t="shared" si="1387"/>
        <v>004480</v>
      </c>
      <c r="H222" s="43">
        <f>IF(G222="","",($C222*'VACSICK EST'!C$50))</f>
        <v>22.005637094550945</v>
      </c>
      <c r="I222" s="43">
        <f>IF(H222="","",($C222*'VACSICK EST'!D$50))</f>
        <v>23.449885406508582</v>
      </c>
      <c r="J222" s="43">
        <f>IF(I222="","",($C222*'VACSICK EST'!E$50))</f>
        <v>24.894133718466215</v>
      </c>
      <c r="K222" s="43">
        <f>IF(J222="","",($C222*'VACSICK EST'!F$50))</f>
        <v>36.192220809519696</v>
      </c>
      <c r="L222" s="43">
        <f>IF(K222="","",($C222*'VACSICK EST'!G$50))</f>
        <v>45.210321232096057</v>
      </c>
      <c r="M222" s="43">
        <f>IF(L222="","",($C222*'VACSICK EST'!H$50))</f>
        <v>51.073755415931174</v>
      </c>
      <c r="N222" s="43">
        <f>IF(M222="","",($C222*'VACSICK EST'!I$50))</f>
        <v>59.109339060950568</v>
      </c>
      <c r="O222" s="43">
        <f>IF(N222="","",($C222*'VACSICK EST'!J$50))</f>
        <v>40.016162414157748</v>
      </c>
      <c r="P222" s="43">
        <f>IF(O222="","",($C222*'VACSICK EST'!K$50))</f>
        <v>35.629926800064183</v>
      </c>
      <c r="Q222" s="43">
        <f>IF(P222="","",($C222*'VACSICK EST'!L$50))</f>
        <v>47.028148440746726</v>
      </c>
      <c r="R222" s="43">
        <f>IF(Q222="","",($C222*'VACSICK EST'!M$50))</f>
        <v>45.087934560327199</v>
      </c>
      <c r="S222" s="43">
        <f>IF(R222="","",($C222*'VACSICK EST'!N$50))</f>
        <v>90.302535046680902</v>
      </c>
    </row>
    <row r="223" spans="1:19" x14ac:dyDescent="0.25">
      <c r="A223" s="2" t="s">
        <v>76</v>
      </c>
      <c r="B223" s="9" t="s">
        <v>95</v>
      </c>
      <c r="C223" s="4">
        <v>120</v>
      </c>
      <c r="E223" s="10" t="str">
        <f t="shared" ref="E223" si="1513">IF(B223="","",(IF($B223&lt;&gt;0,"Exempt - Sick Time Hours")))</f>
        <v>Exempt - Sick Time Hours</v>
      </c>
      <c r="F223" s="40">
        <f t="shared" ca="1" si="1386"/>
        <v>2020</v>
      </c>
      <c r="G223" s="40" t="str">
        <f t="shared" si="1387"/>
        <v>004480</v>
      </c>
      <c r="H223" s="43">
        <f>IF(G223="","",($C223*'VACSICK EST'!C$30))</f>
        <v>15.061889369617449</v>
      </c>
      <c r="I223" s="43">
        <f>IF(H223="","",($C223*'VACSICK EST'!D$30))</f>
        <v>12.976388578618876</v>
      </c>
      <c r="J223" s="43">
        <f>IF(I223="","",($C223*'VACSICK EST'!E$30))</f>
        <v>11.959898423929646</v>
      </c>
      <c r="K223" s="43">
        <f>IF(J223="","",($C223*'VACSICK EST'!F$30))</f>
        <v>10.593818813456551</v>
      </c>
      <c r="L223" s="43">
        <f>IF(K223="","",($C223*'VACSICK EST'!G$30))</f>
        <v>8.7845976393137697</v>
      </c>
      <c r="M223" s="43">
        <f>IF(L223="","",($C223*'VACSICK EST'!H$30))</f>
        <v>8.1538047715222266</v>
      </c>
      <c r="N223" s="43">
        <f>IF(M223="","",($C223*'VACSICK EST'!I$30))</f>
        <v>8.7435660130480581</v>
      </c>
      <c r="O223" s="43">
        <f>IF(N223="","",($C223*'VACSICK EST'!J$30))</f>
        <v>9.3973365915483971</v>
      </c>
      <c r="P223" s="43">
        <f>IF(O223="","",($C223*'VACSICK EST'!K$30))</f>
        <v>8.6702561741199862</v>
      </c>
      <c r="Q223" s="43">
        <f>IF(P223="","",($C223*'VACSICK EST'!L$30))</f>
        <v>8.5679506526308113</v>
      </c>
      <c r="R223" s="43">
        <f>IF(Q223="","",($C223*'VACSICK EST'!M$30))</f>
        <v>7.9869428247083336</v>
      </c>
      <c r="S223" s="43">
        <f>IF(R223="","",($C223*'VACSICK EST'!N$30))</f>
        <v>9.1035501474859011</v>
      </c>
    </row>
    <row r="224" spans="1:19" x14ac:dyDescent="0.25">
      <c r="A224" s="2" t="s">
        <v>77</v>
      </c>
      <c r="B224" s="9" t="s">
        <v>93</v>
      </c>
      <c r="C224" s="4">
        <v>1</v>
      </c>
      <c r="E224" s="11" t="str">
        <f t="shared" ref="E224" si="1514">IF(B224="","",(IF($B224&lt;&gt;0,"Exempt - Headcount")))</f>
        <v>Exempt - Headcount</v>
      </c>
      <c r="F224" s="40">
        <f t="shared" ca="1" si="1386"/>
        <v>2020</v>
      </c>
      <c r="G224" s="40" t="str">
        <f t="shared" si="1387"/>
        <v>004485</v>
      </c>
      <c r="H224" s="41">
        <f t="shared" ref="H224" si="1515">IF(G224="","",(IF($C224=0,0,$C224)))</f>
        <v>1</v>
      </c>
      <c r="I224" s="41">
        <f t="shared" ref="I224" si="1516">IF(H224="","",(IF($C224=0,0,$C224)))</f>
        <v>1</v>
      </c>
      <c r="J224" s="41">
        <f t="shared" ref="J224" si="1517">IF(I224="","",(IF($C224=0,0,$C224)))</f>
        <v>1</v>
      </c>
      <c r="K224" s="41">
        <f t="shared" ref="K224" si="1518">IF(J224="","",(IF($C224=0,0,$C224)))</f>
        <v>1</v>
      </c>
      <c r="L224" s="41">
        <f t="shared" ref="L224" si="1519">IF(K224="","",(IF($C224=0,0,$C224)))</f>
        <v>1</v>
      </c>
      <c r="M224" s="41">
        <f t="shared" ref="M224" si="1520">IF(L224="","",(IF($C224=0,0,$C224)))</f>
        <v>1</v>
      </c>
      <c r="N224" s="41">
        <f t="shared" ref="N224" si="1521">IF(M224="","",(IF($C224=0,0,$C224)))</f>
        <v>1</v>
      </c>
      <c r="O224" s="41">
        <f t="shared" ref="O224" si="1522">IF(N224="","",(IF($C224=0,0,$C224)))</f>
        <v>1</v>
      </c>
      <c r="P224" s="41">
        <f t="shared" ref="P224" si="1523">IF(O224="","",(IF($C224=0,0,$C224)))</f>
        <v>1</v>
      </c>
      <c r="Q224" s="41">
        <f t="shared" ref="Q224" si="1524">IF(P224="","",(IF($C224=0,0,$C224)))</f>
        <v>1</v>
      </c>
      <c r="R224" s="41">
        <f t="shared" ref="R224" si="1525">IF(Q224="","",(IF($C224=0,0,$C224)))</f>
        <v>1</v>
      </c>
      <c r="S224" s="41">
        <f t="shared" ref="S224" si="1526">IF(R224="","",(IF($C224=0,0,$C224)))</f>
        <v>1</v>
      </c>
    </row>
    <row r="225" spans="1:19" x14ac:dyDescent="0.25">
      <c r="A225" s="2" t="s">
        <v>77</v>
      </c>
      <c r="B225" s="6" t="s">
        <v>92</v>
      </c>
      <c r="C225" s="4">
        <v>42.780287999999999</v>
      </c>
      <c r="E225" s="10" t="str">
        <f t="shared" ref="E225" si="1527">IF(B225="","",(IF($B225&lt;&gt;0,"Exempt - Avg Hourly Rate")))</f>
        <v>Exempt - Avg Hourly Rate</v>
      </c>
      <c r="F225" s="40">
        <f t="shared" ca="1" si="1386"/>
        <v>2020</v>
      </c>
      <c r="G225" s="40" t="str">
        <f t="shared" si="1387"/>
        <v>004485</v>
      </c>
      <c r="H225" s="42">
        <f t="shared" ref="H225" si="1528">IF(G225="","",(IF(C225=0,0,C225)*$G$4*$H$4*$I$4*$J$4))</f>
        <v>48.149591038337284</v>
      </c>
      <c r="I225" s="42">
        <f t="shared" ref="I225" si="1529">IF(H225="","",(+H225))</f>
        <v>48.149591038337284</v>
      </c>
      <c r="J225" s="42">
        <f t="shared" ref="J225" si="1530">IF(I225="","",(+I225*$J$6))</f>
        <v>49.594078769487403</v>
      </c>
      <c r="K225" s="42">
        <f t="shared" ref="K225" si="1531">IF(J225="","",+J225)</f>
        <v>49.594078769487403</v>
      </c>
      <c r="L225" s="42">
        <f t="shared" ref="L225" si="1532">IF(K225="","",+K225)</f>
        <v>49.594078769487403</v>
      </c>
      <c r="M225" s="42">
        <f t="shared" ref="M225" si="1533">IF(L225="","",+L225)</f>
        <v>49.594078769487403</v>
      </c>
      <c r="N225" s="42">
        <f t="shared" ref="N225" si="1534">IF(M225="","",+M225)</f>
        <v>49.594078769487403</v>
      </c>
      <c r="O225" s="42">
        <f t="shared" ref="O225" si="1535">IF(N225="","",+N225)</f>
        <v>49.594078769487403</v>
      </c>
      <c r="P225" s="42">
        <f t="shared" ref="P225" si="1536">IF(O225="","",+O225)</f>
        <v>49.594078769487403</v>
      </c>
      <c r="Q225" s="42">
        <f t="shared" ref="Q225" si="1537">IF(P225="","",+P225)</f>
        <v>49.594078769487403</v>
      </c>
      <c r="R225" s="42">
        <f t="shared" ref="R225" si="1538">IF(Q225="","",+Q225)</f>
        <v>49.594078769487403</v>
      </c>
      <c r="S225" s="42">
        <f t="shared" ref="S225" si="1539">IF(R225="","",+R225)</f>
        <v>49.594078769487403</v>
      </c>
    </row>
    <row r="226" spans="1:19" x14ac:dyDescent="0.25">
      <c r="A226" s="2" t="s">
        <v>77</v>
      </c>
      <c r="B226" s="9" t="s">
        <v>143</v>
      </c>
      <c r="C226" s="4">
        <v>200</v>
      </c>
      <c r="E226" s="10" t="str">
        <f t="shared" ref="E226" si="1540">IF(B226="","",(IF($B226&lt;&gt;0,"Exempt - Vacation Hours")))</f>
        <v>Exempt - Vacation Hours</v>
      </c>
      <c r="F226" s="40">
        <f t="shared" ca="1" si="1386"/>
        <v>2020</v>
      </c>
      <c r="G226" s="40" t="str">
        <f t="shared" si="1387"/>
        <v>004485</v>
      </c>
      <c r="H226" s="43">
        <f>IF(G226="","",($C226*'VACSICK EST'!C$50))</f>
        <v>8.4637065748272864</v>
      </c>
      <c r="I226" s="43">
        <f>IF(H226="","",($C226*'VACSICK EST'!D$50))</f>
        <v>9.019186694810994</v>
      </c>
      <c r="J226" s="43">
        <f>IF(I226="","",($C226*'VACSICK EST'!E$50))</f>
        <v>9.5746668147946981</v>
      </c>
      <c r="K226" s="43">
        <f>IF(J226="","",($C226*'VACSICK EST'!F$50))</f>
        <v>13.920084926738344</v>
      </c>
      <c r="L226" s="43">
        <f>IF(K226="","",($C226*'VACSICK EST'!G$50))</f>
        <v>17.388585089267714</v>
      </c>
      <c r="M226" s="43">
        <f>IF(L226="","",($C226*'VACSICK EST'!H$50))</f>
        <v>19.643752083050451</v>
      </c>
      <c r="N226" s="43">
        <f>IF(M226="","",($C226*'VACSICK EST'!I$50))</f>
        <v>22.73436117728868</v>
      </c>
      <c r="O226" s="43">
        <f>IF(N226="","",($C226*'VACSICK EST'!J$50))</f>
        <v>15.390831697752979</v>
      </c>
      <c r="P226" s="43">
        <f>IF(O226="","",($C226*'VACSICK EST'!K$50))</f>
        <v>13.703818000024686</v>
      </c>
      <c r="Q226" s="43">
        <f>IF(P226="","",($C226*'VACSICK EST'!L$50))</f>
        <v>18.087749400287205</v>
      </c>
      <c r="R226" s="43">
        <f>IF(Q226="","",($C226*'VACSICK EST'!M$50))</f>
        <v>17.34151329243354</v>
      </c>
      <c r="S226" s="43">
        <f>IF(R226="","",($C226*'VACSICK EST'!N$50))</f>
        <v>34.731744248723423</v>
      </c>
    </row>
    <row r="227" spans="1:19" x14ac:dyDescent="0.25">
      <c r="A227" s="2" t="s">
        <v>77</v>
      </c>
      <c r="B227" s="9" t="s">
        <v>95</v>
      </c>
      <c r="C227" s="4">
        <v>40</v>
      </c>
      <c r="E227" s="10" t="str">
        <f t="shared" ref="E227" si="1541">IF(B227="","",(IF($B227&lt;&gt;0,"Exempt - Sick Time Hours")))</f>
        <v>Exempt - Sick Time Hours</v>
      </c>
      <c r="F227" s="40">
        <f t="shared" ca="1" si="1386"/>
        <v>2020</v>
      </c>
      <c r="G227" s="40" t="str">
        <f t="shared" si="1387"/>
        <v>004485</v>
      </c>
      <c r="H227" s="43">
        <f>IF(G227="","",($C227*'VACSICK EST'!C$30))</f>
        <v>5.0206297898724825</v>
      </c>
      <c r="I227" s="43">
        <f>IF(H227="","",($C227*'VACSICK EST'!D$30))</f>
        <v>4.3254628595396252</v>
      </c>
      <c r="J227" s="43">
        <f>IF(I227="","",($C227*'VACSICK EST'!E$30))</f>
        <v>3.9866328079765485</v>
      </c>
      <c r="K227" s="43">
        <f>IF(J227="","",($C227*'VACSICK EST'!F$30))</f>
        <v>3.5312729378188501</v>
      </c>
      <c r="L227" s="43">
        <f>IF(K227="","",($C227*'VACSICK EST'!G$30))</f>
        <v>2.9281992131045897</v>
      </c>
      <c r="M227" s="43">
        <f>IF(L227="","",($C227*'VACSICK EST'!H$30))</f>
        <v>2.7179349238407422</v>
      </c>
      <c r="N227" s="43">
        <f>IF(M227="","",($C227*'VACSICK EST'!I$30))</f>
        <v>2.9145220043493527</v>
      </c>
      <c r="O227" s="43">
        <f>IF(N227="","",($C227*'VACSICK EST'!J$30))</f>
        <v>3.1324455305161325</v>
      </c>
      <c r="P227" s="43">
        <f>IF(O227="","",($C227*'VACSICK EST'!K$30))</f>
        <v>2.8900853913733289</v>
      </c>
      <c r="Q227" s="43">
        <f>IF(P227="","",($C227*'VACSICK EST'!L$30))</f>
        <v>2.8559835508769371</v>
      </c>
      <c r="R227" s="43">
        <f>IF(Q227="","",($C227*'VACSICK EST'!M$30))</f>
        <v>2.6623142749027777</v>
      </c>
      <c r="S227" s="43">
        <f>IF(R227="","",($C227*'VACSICK EST'!N$30))</f>
        <v>3.0345167158286337</v>
      </c>
    </row>
    <row r="228" spans="1:19" x14ac:dyDescent="0.25">
      <c r="A228" s="2" t="s">
        <v>78</v>
      </c>
      <c r="B228" s="9" t="s">
        <v>93</v>
      </c>
      <c r="C228" s="4">
        <v>9</v>
      </c>
      <c r="E228" s="11" t="str">
        <f t="shared" ref="E228" si="1542">IF(B228="","",(IF($B228&lt;&gt;0,"Exempt - Headcount")))</f>
        <v>Exempt - Headcount</v>
      </c>
      <c r="F228" s="40">
        <f t="shared" ca="1" si="1386"/>
        <v>2020</v>
      </c>
      <c r="G228" s="40" t="str">
        <f t="shared" si="1387"/>
        <v>004490</v>
      </c>
      <c r="H228" s="41">
        <f t="shared" ref="H228" si="1543">IF(G228="","",(IF($C228=0,0,$C228)))</f>
        <v>9</v>
      </c>
      <c r="I228" s="41">
        <f t="shared" ref="I228" si="1544">IF(H228="","",(IF($C228=0,0,$C228)))</f>
        <v>9</v>
      </c>
      <c r="J228" s="41">
        <f t="shared" ref="J228" si="1545">IF(I228="","",(IF($C228=0,0,$C228)))</f>
        <v>9</v>
      </c>
      <c r="K228" s="41">
        <f t="shared" ref="K228" si="1546">IF(J228="","",(IF($C228=0,0,$C228)))</f>
        <v>9</v>
      </c>
      <c r="L228" s="41">
        <f t="shared" ref="L228" si="1547">IF(K228="","",(IF($C228=0,0,$C228)))</f>
        <v>9</v>
      </c>
      <c r="M228" s="41">
        <f t="shared" ref="M228" si="1548">IF(L228="","",(IF($C228=0,0,$C228)))</f>
        <v>9</v>
      </c>
      <c r="N228" s="41">
        <f t="shared" ref="N228" si="1549">IF(M228="","",(IF($C228=0,0,$C228)))</f>
        <v>9</v>
      </c>
      <c r="O228" s="41">
        <f t="shared" ref="O228" si="1550">IF(N228="","",(IF($C228=0,0,$C228)))</f>
        <v>9</v>
      </c>
      <c r="P228" s="41">
        <f t="shared" ref="P228" si="1551">IF(O228="","",(IF($C228=0,0,$C228)))</f>
        <v>9</v>
      </c>
      <c r="Q228" s="41">
        <f t="shared" ref="Q228" si="1552">IF(P228="","",(IF($C228=0,0,$C228)))</f>
        <v>9</v>
      </c>
      <c r="R228" s="41">
        <f t="shared" ref="R228" si="1553">IF(Q228="","",(IF($C228=0,0,$C228)))</f>
        <v>9</v>
      </c>
      <c r="S228" s="41">
        <f t="shared" ref="S228" si="1554">IF(R228="","",(IF($C228=0,0,$C228)))</f>
        <v>9</v>
      </c>
    </row>
    <row r="229" spans="1:19" x14ac:dyDescent="0.25">
      <c r="A229" s="2" t="s">
        <v>78</v>
      </c>
      <c r="B229" s="6" t="s">
        <v>92</v>
      </c>
      <c r="C229" s="4">
        <v>46.693910333333328</v>
      </c>
      <c r="E229" s="10" t="str">
        <f t="shared" ref="E229" si="1555">IF(B229="","",(IF($B229&lt;&gt;0,"Exempt - Avg Hourly Rate")))</f>
        <v>Exempt - Avg Hourly Rate</v>
      </c>
      <c r="F229" s="40">
        <f t="shared" ca="1" si="1386"/>
        <v>2020</v>
      </c>
      <c r="G229" s="40" t="str">
        <f t="shared" si="1387"/>
        <v>004490</v>
      </c>
      <c r="H229" s="42">
        <f t="shared" ref="H229" si="1556">IF(G229="","",(IF(C229=0,0,C229)*$G$4*$H$4*$I$4*$J$4))</f>
        <v>52.554407453516703</v>
      </c>
      <c r="I229" s="42">
        <f t="shared" ref="I229" si="1557">IF(H229="","",(+H229))</f>
        <v>52.554407453516703</v>
      </c>
      <c r="J229" s="42">
        <f t="shared" ref="J229" si="1558">IF(I229="","",(+I229*$J$6))</f>
        <v>54.131039677122203</v>
      </c>
      <c r="K229" s="42">
        <f t="shared" ref="K229" si="1559">IF(J229="","",+J229)</f>
        <v>54.131039677122203</v>
      </c>
      <c r="L229" s="42">
        <f t="shared" ref="L229" si="1560">IF(K229="","",+K229)</f>
        <v>54.131039677122203</v>
      </c>
      <c r="M229" s="42">
        <f t="shared" ref="M229" si="1561">IF(L229="","",+L229)</f>
        <v>54.131039677122203</v>
      </c>
      <c r="N229" s="42">
        <f t="shared" ref="N229" si="1562">IF(M229="","",+M229)</f>
        <v>54.131039677122203</v>
      </c>
      <c r="O229" s="42">
        <f t="shared" ref="O229" si="1563">IF(N229="","",+N229)</f>
        <v>54.131039677122203</v>
      </c>
      <c r="P229" s="42">
        <f t="shared" ref="P229" si="1564">IF(O229="","",+O229)</f>
        <v>54.131039677122203</v>
      </c>
      <c r="Q229" s="42">
        <f t="shared" ref="Q229" si="1565">IF(P229="","",+P229)</f>
        <v>54.131039677122203</v>
      </c>
      <c r="R229" s="42">
        <f t="shared" ref="R229" si="1566">IF(Q229="","",+Q229)</f>
        <v>54.131039677122203</v>
      </c>
      <c r="S229" s="42">
        <f t="shared" ref="S229" si="1567">IF(R229="","",+R229)</f>
        <v>54.131039677122203</v>
      </c>
    </row>
    <row r="230" spans="1:19" x14ac:dyDescent="0.25">
      <c r="A230" s="2" t="s">
        <v>78</v>
      </c>
      <c r="B230" s="9" t="s">
        <v>143</v>
      </c>
      <c r="C230" s="4">
        <v>1720</v>
      </c>
      <c r="E230" s="10" t="str">
        <f t="shared" ref="E230" si="1568">IF(B230="","",(IF($B230&lt;&gt;0,"Exempt - Vacation Hours")))</f>
        <v>Exempt - Vacation Hours</v>
      </c>
      <c r="F230" s="40">
        <f t="shared" ca="1" si="1386"/>
        <v>2020</v>
      </c>
      <c r="G230" s="40" t="str">
        <f t="shared" si="1387"/>
        <v>004490</v>
      </c>
      <c r="H230" s="43">
        <f>IF(G230="","",($C230*'VACSICK EST'!C$50))</f>
        <v>72.78787654351467</v>
      </c>
      <c r="I230" s="43">
        <f>IF(H230="","",($C230*'VACSICK EST'!D$50))</f>
        <v>77.565005575374542</v>
      </c>
      <c r="J230" s="43">
        <f>IF(I230="","",($C230*'VACSICK EST'!E$50))</f>
        <v>82.342134607234399</v>
      </c>
      <c r="K230" s="43">
        <f>IF(J230="","",($C230*'VACSICK EST'!F$50))</f>
        <v>119.71273036994975</v>
      </c>
      <c r="L230" s="43">
        <f>IF(K230="","",($C230*'VACSICK EST'!G$50))</f>
        <v>149.54183176770235</v>
      </c>
      <c r="M230" s="43">
        <f>IF(L230="","",($C230*'VACSICK EST'!H$50))</f>
        <v>168.93626791423387</v>
      </c>
      <c r="N230" s="43">
        <f>IF(M230="","",($C230*'VACSICK EST'!I$50))</f>
        <v>195.51550612468264</v>
      </c>
      <c r="O230" s="43">
        <f>IF(N230="","",($C230*'VACSICK EST'!J$50))</f>
        <v>132.36115260067564</v>
      </c>
      <c r="P230" s="43">
        <f>IF(O230="","",($C230*'VACSICK EST'!K$50))</f>
        <v>117.85283480021231</v>
      </c>
      <c r="Q230" s="43">
        <f>IF(P230="","",($C230*'VACSICK EST'!L$50))</f>
        <v>155.55464484246994</v>
      </c>
      <c r="R230" s="43">
        <f>IF(Q230="","",($C230*'VACSICK EST'!M$50))</f>
        <v>149.13701431492842</v>
      </c>
      <c r="S230" s="43">
        <f>IF(R230="","",($C230*'VACSICK EST'!N$50))</f>
        <v>298.69300053902145</v>
      </c>
    </row>
    <row r="231" spans="1:19" x14ac:dyDescent="0.25">
      <c r="A231" s="2" t="s">
        <v>78</v>
      </c>
      <c r="B231" s="9" t="s">
        <v>95</v>
      </c>
      <c r="C231" s="4">
        <v>360</v>
      </c>
      <c r="E231" s="10" t="str">
        <f t="shared" ref="E231" si="1569">IF(B231="","",(IF($B231&lt;&gt;0,"Exempt - Sick Time Hours")))</f>
        <v>Exempt - Sick Time Hours</v>
      </c>
      <c r="F231" s="40">
        <f t="shared" ca="1" si="1386"/>
        <v>2020</v>
      </c>
      <c r="G231" s="40" t="str">
        <f t="shared" si="1387"/>
        <v>004490</v>
      </c>
      <c r="H231" s="43">
        <f>IF(G231="","",($C231*'VACSICK EST'!C$30))</f>
        <v>45.185668108852347</v>
      </c>
      <c r="I231" s="43">
        <f>IF(H231="","",($C231*'VACSICK EST'!D$30))</f>
        <v>38.929165735856621</v>
      </c>
      <c r="J231" s="43">
        <f>IF(I231="","",($C231*'VACSICK EST'!E$30))</f>
        <v>35.879695271788933</v>
      </c>
      <c r="K231" s="43">
        <f>IF(J231="","",($C231*'VACSICK EST'!F$30))</f>
        <v>31.781456440369652</v>
      </c>
      <c r="L231" s="43">
        <f>IF(K231="","",($C231*'VACSICK EST'!G$30))</f>
        <v>26.353792917941309</v>
      </c>
      <c r="M231" s="43">
        <f>IF(L231="","",($C231*'VACSICK EST'!H$30))</f>
        <v>24.461414314566682</v>
      </c>
      <c r="N231" s="43">
        <f>IF(M231="","",($C231*'VACSICK EST'!I$30))</f>
        <v>26.230698039144173</v>
      </c>
      <c r="O231" s="43">
        <f>IF(N231="","",($C231*'VACSICK EST'!J$30))</f>
        <v>28.192009774645193</v>
      </c>
      <c r="P231" s="43">
        <f>IF(O231="","",($C231*'VACSICK EST'!K$30))</f>
        <v>26.01076852235996</v>
      </c>
      <c r="Q231" s="43">
        <f>IF(P231="","",($C231*'VACSICK EST'!L$30))</f>
        <v>25.703851957892432</v>
      </c>
      <c r="R231" s="43">
        <f>IF(Q231="","",($C231*'VACSICK EST'!M$30))</f>
        <v>23.960828474125002</v>
      </c>
      <c r="S231" s="43">
        <f>IF(R231="","",($C231*'VACSICK EST'!N$30))</f>
        <v>27.3106504424577</v>
      </c>
    </row>
    <row r="232" spans="1:19" x14ac:dyDescent="0.25">
      <c r="A232" s="2" t="s">
        <v>79</v>
      </c>
      <c r="B232" s="9" t="s">
        <v>93</v>
      </c>
      <c r="C232" s="4">
        <v>1</v>
      </c>
      <c r="E232" s="11" t="str">
        <f t="shared" ref="E232" si="1570">IF(B232="","",(IF($B232&lt;&gt;0,"Exempt - Headcount")))</f>
        <v>Exempt - Headcount</v>
      </c>
      <c r="F232" s="40">
        <f t="shared" ca="1" si="1386"/>
        <v>2020</v>
      </c>
      <c r="G232" s="40" t="str">
        <f t="shared" si="1387"/>
        <v>004500</v>
      </c>
      <c r="H232" s="41">
        <f t="shared" ref="H232" si="1571">IF(G232="","",(IF($C232=0,0,$C232)))</f>
        <v>1</v>
      </c>
      <c r="I232" s="41">
        <f t="shared" ref="I232" si="1572">IF(H232="","",(IF($C232=0,0,$C232)))</f>
        <v>1</v>
      </c>
      <c r="J232" s="41">
        <f t="shared" ref="J232" si="1573">IF(I232="","",(IF($C232=0,0,$C232)))</f>
        <v>1</v>
      </c>
      <c r="K232" s="41">
        <f t="shared" ref="K232" si="1574">IF(J232="","",(IF($C232=0,0,$C232)))</f>
        <v>1</v>
      </c>
      <c r="L232" s="41">
        <f t="shared" ref="L232" si="1575">IF(K232="","",(IF($C232=0,0,$C232)))</f>
        <v>1</v>
      </c>
      <c r="M232" s="41">
        <f t="shared" ref="M232" si="1576">IF(L232="","",(IF($C232=0,0,$C232)))</f>
        <v>1</v>
      </c>
      <c r="N232" s="41">
        <f t="shared" ref="N232" si="1577">IF(M232="","",(IF($C232=0,0,$C232)))</f>
        <v>1</v>
      </c>
      <c r="O232" s="41">
        <f t="shared" ref="O232" si="1578">IF(N232="","",(IF($C232=0,0,$C232)))</f>
        <v>1</v>
      </c>
      <c r="P232" s="41">
        <f t="shared" ref="P232" si="1579">IF(O232="","",(IF($C232=0,0,$C232)))</f>
        <v>1</v>
      </c>
      <c r="Q232" s="41">
        <f t="shared" ref="Q232" si="1580">IF(P232="","",(IF($C232=0,0,$C232)))</f>
        <v>1</v>
      </c>
      <c r="R232" s="41">
        <f t="shared" ref="R232" si="1581">IF(Q232="","",(IF($C232=0,0,$C232)))</f>
        <v>1</v>
      </c>
      <c r="S232" s="41">
        <f t="shared" ref="S232" si="1582">IF(R232="","",(IF($C232=0,0,$C232)))</f>
        <v>1</v>
      </c>
    </row>
    <row r="233" spans="1:19" x14ac:dyDescent="0.25">
      <c r="A233" s="2" t="s">
        <v>79</v>
      </c>
      <c r="B233" s="6" t="s">
        <v>92</v>
      </c>
      <c r="C233" s="4">
        <v>45.177885000000003</v>
      </c>
      <c r="E233" s="10" t="str">
        <f t="shared" ref="E233" si="1583">IF(B233="","",(IF($B233&lt;&gt;0,"Exempt - Avg Hourly Rate")))</f>
        <v>Exempt - Avg Hourly Rate</v>
      </c>
      <c r="F233" s="40">
        <f t="shared" ca="1" si="1386"/>
        <v>2020</v>
      </c>
      <c r="G233" s="40" t="str">
        <f t="shared" si="1387"/>
        <v>004500</v>
      </c>
      <c r="H233" s="42">
        <f t="shared" ref="H233" si="1584">IF(G233="","",(IF(C233=0,0,C233)*$G$4*$H$4*$I$4*$J$4))</f>
        <v>50.848107584666863</v>
      </c>
      <c r="I233" s="42">
        <f t="shared" ref="I233" si="1585">IF(H233="","",(+H233))</f>
        <v>50.848107584666863</v>
      </c>
      <c r="J233" s="42">
        <f t="shared" ref="J233" si="1586">IF(I233="","",(+I233*$J$6))</f>
        <v>52.373550812206872</v>
      </c>
      <c r="K233" s="42">
        <f t="shared" ref="K233" si="1587">IF(J233="","",+J233)</f>
        <v>52.373550812206872</v>
      </c>
      <c r="L233" s="42">
        <f t="shared" ref="L233" si="1588">IF(K233="","",+K233)</f>
        <v>52.373550812206872</v>
      </c>
      <c r="M233" s="42">
        <f t="shared" ref="M233" si="1589">IF(L233="","",+L233)</f>
        <v>52.373550812206872</v>
      </c>
      <c r="N233" s="42">
        <f t="shared" ref="N233" si="1590">IF(M233="","",+M233)</f>
        <v>52.373550812206872</v>
      </c>
      <c r="O233" s="42">
        <f t="shared" ref="O233" si="1591">IF(N233="","",+N233)</f>
        <v>52.373550812206872</v>
      </c>
      <c r="P233" s="42">
        <f t="shared" ref="P233" si="1592">IF(O233="","",+O233)</f>
        <v>52.373550812206872</v>
      </c>
      <c r="Q233" s="42">
        <f t="shared" ref="Q233" si="1593">IF(P233="","",+P233)</f>
        <v>52.373550812206872</v>
      </c>
      <c r="R233" s="42">
        <f t="shared" ref="R233" si="1594">IF(Q233="","",+Q233)</f>
        <v>52.373550812206872</v>
      </c>
      <c r="S233" s="42">
        <f t="shared" ref="S233" si="1595">IF(R233="","",+R233)</f>
        <v>52.373550812206872</v>
      </c>
    </row>
    <row r="234" spans="1:19" x14ac:dyDescent="0.25">
      <c r="A234" s="2" t="s">
        <v>79</v>
      </c>
      <c r="B234" s="9" t="s">
        <v>143</v>
      </c>
      <c r="C234" s="4">
        <v>200</v>
      </c>
      <c r="E234" s="10" t="str">
        <f t="shared" ref="E234" si="1596">IF(B234="","",(IF($B234&lt;&gt;0,"Exempt - Vacation Hours")))</f>
        <v>Exempt - Vacation Hours</v>
      </c>
      <c r="F234" s="40">
        <f t="shared" ca="1" si="1386"/>
        <v>2020</v>
      </c>
      <c r="G234" s="40" t="str">
        <f t="shared" si="1387"/>
        <v>004500</v>
      </c>
      <c r="H234" s="43">
        <f>IF(G234="","",($C234*'VACSICK EST'!C$50))</f>
        <v>8.4637065748272864</v>
      </c>
      <c r="I234" s="43">
        <f>IF(H234="","",($C234*'VACSICK EST'!D$50))</f>
        <v>9.019186694810994</v>
      </c>
      <c r="J234" s="43">
        <f>IF(I234="","",($C234*'VACSICK EST'!E$50))</f>
        <v>9.5746668147946981</v>
      </c>
      <c r="K234" s="43">
        <f>IF(J234="","",($C234*'VACSICK EST'!F$50))</f>
        <v>13.920084926738344</v>
      </c>
      <c r="L234" s="43">
        <f>IF(K234="","",($C234*'VACSICK EST'!G$50))</f>
        <v>17.388585089267714</v>
      </c>
      <c r="M234" s="43">
        <f>IF(L234="","",($C234*'VACSICK EST'!H$50))</f>
        <v>19.643752083050451</v>
      </c>
      <c r="N234" s="43">
        <f>IF(M234="","",($C234*'VACSICK EST'!I$50))</f>
        <v>22.73436117728868</v>
      </c>
      <c r="O234" s="43">
        <f>IF(N234="","",($C234*'VACSICK EST'!J$50))</f>
        <v>15.390831697752979</v>
      </c>
      <c r="P234" s="43">
        <f>IF(O234="","",($C234*'VACSICK EST'!K$50))</f>
        <v>13.703818000024686</v>
      </c>
      <c r="Q234" s="43">
        <f>IF(P234="","",($C234*'VACSICK EST'!L$50))</f>
        <v>18.087749400287205</v>
      </c>
      <c r="R234" s="43">
        <f>IF(Q234="","",($C234*'VACSICK EST'!M$50))</f>
        <v>17.34151329243354</v>
      </c>
      <c r="S234" s="43">
        <f>IF(R234="","",($C234*'VACSICK EST'!N$50))</f>
        <v>34.731744248723423</v>
      </c>
    </row>
    <row r="235" spans="1:19" x14ac:dyDescent="0.25">
      <c r="A235" s="2" t="s">
        <v>79</v>
      </c>
      <c r="B235" s="9" t="s">
        <v>95</v>
      </c>
      <c r="C235" s="4">
        <v>40</v>
      </c>
      <c r="E235" s="10" t="str">
        <f t="shared" ref="E235" si="1597">IF(B235="","",(IF($B235&lt;&gt;0,"Exempt - Sick Time Hours")))</f>
        <v>Exempt - Sick Time Hours</v>
      </c>
      <c r="F235" s="40">
        <f t="shared" ca="1" si="1386"/>
        <v>2020</v>
      </c>
      <c r="G235" s="40" t="str">
        <f t="shared" si="1387"/>
        <v>004500</v>
      </c>
      <c r="H235" s="43">
        <f>IF(G235="","",($C235*'VACSICK EST'!C$30))</f>
        <v>5.0206297898724825</v>
      </c>
      <c r="I235" s="43">
        <f>IF(H235="","",($C235*'VACSICK EST'!D$30))</f>
        <v>4.3254628595396252</v>
      </c>
      <c r="J235" s="43">
        <f>IF(I235="","",($C235*'VACSICK EST'!E$30))</f>
        <v>3.9866328079765485</v>
      </c>
      <c r="K235" s="43">
        <f>IF(J235="","",($C235*'VACSICK EST'!F$30))</f>
        <v>3.5312729378188501</v>
      </c>
      <c r="L235" s="43">
        <f>IF(K235="","",($C235*'VACSICK EST'!G$30))</f>
        <v>2.9281992131045897</v>
      </c>
      <c r="M235" s="43">
        <f>IF(L235="","",($C235*'VACSICK EST'!H$30))</f>
        <v>2.7179349238407422</v>
      </c>
      <c r="N235" s="43">
        <f>IF(M235="","",($C235*'VACSICK EST'!I$30))</f>
        <v>2.9145220043493527</v>
      </c>
      <c r="O235" s="43">
        <f>IF(N235="","",($C235*'VACSICK EST'!J$30))</f>
        <v>3.1324455305161325</v>
      </c>
      <c r="P235" s="43">
        <f>IF(O235="","",($C235*'VACSICK EST'!K$30))</f>
        <v>2.8900853913733289</v>
      </c>
      <c r="Q235" s="43">
        <f>IF(P235="","",($C235*'VACSICK EST'!L$30))</f>
        <v>2.8559835508769371</v>
      </c>
      <c r="R235" s="43">
        <f>IF(Q235="","",($C235*'VACSICK EST'!M$30))</f>
        <v>2.6623142749027777</v>
      </c>
      <c r="S235" s="43">
        <f>IF(R235="","",($C235*'VACSICK EST'!N$30))</f>
        <v>3.0345167158286337</v>
      </c>
    </row>
    <row r="236" spans="1:19" x14ac:dyDescent="0.25">
      <c r="A236" s="2" t="s">
        <v>80</v>
      </c>
      <c r="B236" s="9" t="s">
        <v>93</v>
      </c>
      <c r="C236" s="4">
        <v>1</v>
      </c>
      <c r="E236" s="11" t="str">
        <f t="shared" ref="E236" si="1598">IF(B236="","",(IF($B236&lt;&gt;0,"Exempt - Headcount")))</f>
        <v>Exempt - Headcount</v>
      </c>
      <c r="F236" s="40">
        <f t="shared" ca="1" si="1386"/>
        <v>2020</v>
      </c>
      <c r="G236" s="40" t="str">
        <f t="shared" si="1387"/>
        <v>004510</v>
      </c>
      <c r="H236" s="41">
        <f t="shared" ref="H236" si="1599">IF(G236="","",(IF($C236=0,0,$C236)))</f>
        <v>1</v>
      </c>
      <c r="I236" s="41">
        <f t="shared" ref="I236" si="1600">IF(H236="","",(IF($C236=0,0,$C236)))</f>
        <v>1</v>
      </c>
      <c r="J236" s="41">
        <f t="shared" ref="J236" si="1601">IF(I236="","",(IF($C236=0,0,$C236)))</f>
        <v>1</v>
      </c>
      <c r="K236" s="41">
        <f t="shared" ref="K236" si="1602">IF(J236="","",(IF($C236=0,0,$C236)))</f>
        <v>1</v>
      </c>
      <c r="L236" s="41">
        <f t="shared" ref="L236" si="1603">IF(K236="","",(IF($C236=0,0,$C236)))</f>
        <v>1</v>
      </c>
      <c r="M236" s="41">
        <f t="shared" ref="M236" si="1604">IF(L236="","",(IF($C236=0,0,$C236)))</f>
        <v>1</v>
      </c>
      <c r="N236" s="41">
        <f t="shared" ref="N236" si="1605">IF(M236="","",(IF($C236=0,0,$C236)))</f>
        <v>1</v>
      </c>
      <c r="O236" s="41">
        <f t="shared" ref="O236" si="1606">IF(N236="","",(IF($C236=0,0,$C236)))</f>
        <v>1</v>
      </c>
      <c r="P236" s="41">
        <f t="shared" ref="P236" si="1607">IF(O236="","",(IF($C236=0,0,$C236)))</f>
        <v>1</v>
      </c>
      <c r="Q236" s="41">
        <f t="shared" ref="Q236" si="1608">IF(P236="","",(IF($C236=0,0,$C236)))</f>
        <v>1</v>
      </c>
      <c r="R236" s="41">
        <f t="shared" ref="R236" si="1609">IF(Q236="","",(IF($C236=0,0,$C236)))</f>
        <v>1</v>
      </c>
      <c r="S236" s="41">
        <f t="shared" ref="S236" si="1610">IF(R236="","",(IF($C236=0,0,$C236)))</f>
        <v>1</v>
      </c>
    </row>
    <row r="237" spans="1:19" x14ac:dyDescent="0.25">
      <c r="A237" s="2" t="s">
        <v>80</v>
      </c>
      <c r="B237" s="6" t="s">
        <v>92</v>
      </c>
      <c r="C237" s="4">
        <v>45.706730999999998</v>
      </c>
      <c r="E237" s="10" t="str">
        <f t="shared" ref="E237" si="1611">IF(B237="","",(IF($B237&lt;&gt;0,"Exempt - Avg Hourly Rate")))</f>
        <v>Exempt - Avg Hourly Rate</v>
      </c>
      <c r="F237" s="40">
        <f t="shared" ca="1" si="1386"/>
        <v>2020</v>
      </c>
      <c r="G237" s="40" t="str">
        <f t="shared" si="1387"/>
        <v>004510</v>
      </c>
      <c r="H237" s="42">
        <f t="shared" ref="H237" si="1612">IF(G237="","",(IF(C237=0,0,C237)*$G$4*$H$4*$I$4*$J$4))</f>
        <v>51.443328416800114</v>
      </c>
      <c r="I237" s="42">
        <f t="shared" ref="I237" si="1613">IF(H237="","",(+H237))</f>
        <v>51.443328416800114</v>
      </c>
      <c r="J237" s="42">
        <f t="shared" ref="J237" si="1614">IF(I237="","",(+I237*$J$6))</f>
        <v>52.98662826930412</v>
      </c>
      <c r="K237" s="42">
        <f t="shared" ref="K237" si="1615">IF(J237="","",+J237)</f>
        <v>52.98662826930412</v>
      </c>
      <c r="L237" s="42">
        <f t="shared" ref="L237" si="1616">IF(K237="","",+K237)</f>
        <v>52.98662826930412</v>
      </c>
      <c r="M237" s="42">
        <f t="shared" ref="M237" si="1617">IF(L237="","",+L237)</f>
        <v>52.98662826930412</v>
      </c>
      <c r="N237" s="42">
        <f t="shared" ref="N237" si="1618">IF(M237="","",+M237)</f>
        <v>52.98662826930412</v>
      </c>
      <c r="O237" s="42">
        <f t="shared" ref="O237" si="1619">IF(N237="","",+N237)</f>
        <v>52.98662826930412</v>
      </c>
      <c r="P237" s="42">
        <f t="shared" ref="P237" si="1620">IF(O237="","",+O237)</f>
        <v>52.98662826930412</v>
      </c>
      <c r="Q237" s="42">
        <f t="shared" ref="Q237" si="1621">IF(P237="","",+P237)</f>
        <v>52.98662826930412</v>
      </c>
      <c r="R237" s="42">
        <f t="shared" ref="R237" si="1622">IF(Q237="","",+Q237)</f>
        <v>52.98662826930412</v>
      </c>
      <c r="S237" s="42">
        <f t="shared" ref="S237" si="1623">IF(R237="","",+R237)</f>
        <v>52.98662826930412</v>
      </c>
    </row>
    <row r="238" spans="1:19" x14ac:dyDescent="0.25">
      <c r="A238" s="2" t="s">
        <v>80</v>
      </c>
      <c r="B238" s="9" t="s">
        <v>143</v>
      </c>
      <c r="C238" s="4">
        <v>200</v>
      </c>
      <c r="E238" s="10" t="str">
        <f t="shared" ref="E238" si="1624">IF(B238="","",(IF($B238&lt;&gt;0,"Exempt - Vacation Hours")))</f>
        <v>Exempt - Vacation Hours</v>
      </c>
      <c r="F238" s="40">
        <f t="shared" ca="1" si="1386"/>
        <v>2020</v>
      </c>
      <c r="G238" s="40" t="str">
        <f t="shared" si="1387"/>
        <v>004510</v>
      </c>
      <c r="H238" s="43">
        <f>IF(G238="","",($C238*'VACSICK EST'!C$50))</f>
        <v>8.4637065748272864</v>
      </c>
      <c r="I238" s="43">
        <f>IF(H238="","",($C238*'VACSICK EST'!D$50))</f>
        <v>9.019186694810994</v>
      </c>
      <c r="J238" s="43">
        <f>IF(I238="","",($C238*'VACSICK EST'!E$50))</f>
        <v>9.5746668147946981</v>
      </c>
      <c r="K238" s="43">
        <f>IF(J238="","",($C238*'VACSICK EST'!F$50))</f>
        <v>13.920084926738344</v>
      </c>
      <c r="L238" s="43">
        <f>IF(K238="","",($C238*'VACSICK EST'!G$50))</f>
        <v>17.388585089267714</v>
      </c>
      <c r="M238" s="43">
        <f>IF(L238="","",($C238*'VACSICK EST'!H$50))</f>
        <v>19.643752083050451</v>
      </c>
      <c r="N238" s="43">
        <f>IF(M238="","",($C238*'VACSICK EST'!I$50))</f>
        <v>22.73436117728868</v>
      </c>
      <c r="O238" s="43">
        <f>IF(N238="","",($C238*'VACSICK EST'!J$50))</f>
        <v>15.390831697752979</v>
      </c>
      <c r="P238" s="43">
        <f>IF(O238="","",($C238*'VACSICK EST'!K$50))</f>
        <v>13.703818000024686</v>
      </c>
      <c r="Q238" s="43">
        <f>IF(P238="","",($C238*'VACSICK EST'!L$50))</f>
        <v>18.087749400287205</v>
      </c>
      <c r="R238" s="43">
        <f>IF(Q238="","",($C238*'VACSICK EST'!M$50))</f>
        <v>17.34151329243354</v>
      </c>
      <c r="S238" s="43">
        <f>IF(R238="","",($C238*'VACSICK EST'!N$50))</f>
        <v>34.731744248723423</v>
      </c>
    </row>
    <row r="239" spans="1:19" x14ac:dyDescent="0.25">
      <c r="A239" s="2" t="s">
        <v>80</v>
      </c>
      <c r="B239" s="9" t="s">
        <v>95</v>
      </c>
      <c r="C239" s="4">
        <v>40</v>
      </c>
      <c r="E239" s="10" t="str">
        <f t="shared" ref="E239" si="1625">IF(B239="","",(IF($B239&lt;&gt;0,"Exempt - Sick Time Hours")))</f>
        <v>Exempt - Sick Time Hours</v>
      </c>
      <c r="F239" s="40">
        <f t="shared" ca="1" si="1386"/>
        <v>2020</v>
      </c>
      <c r="G239" s="40" t="str">
        <f t="shared" si="1387"/>
        <v>004510</v>
      </c>
      <c r="H239" s="43">
        <f>IF(G239="","",($C239*'VACSICK EST'!C$30))</f>
        <v>5.0206297898724825</v>
      </c>
      <c r="I239" s="43">
        <f>IF(H239="","",($C239*'VACSICK EST'!D$30))</f>
        <v>4.3254628595396252</v>
      </c>
      <c r="J239" s="43">
        <f>IF(I239="","",($C239*'VACSICK EST'!E$30))</f>
        <v>3.9866328079765485</v>
      </c>
      <c r="K239" s="43">
        <f>IF(J239="","",($C239*'VACSICK EST'!F$30))</f>
        <v>3.5312729378188501</v>
      </c>
      <c r="L239" s="43">
        <f>IF(K239="","",($C239*'VACSICK EST'!G$30))</f>
        <v>2.9281992131045897</v>
      </c>
      <c r="M239" s="43">
        <f>IF(L239="","",($C239*'VACSICK EST'!H$30))</f>
        <v>2.7179349238407422</v>
      </c>
      <c r="N239" s="43">
        <f>IF(M239="","",($C239*'VACSICK EST'!I$30))</f>
        <v>2.9145220043493527</v>
      </c>
      <c r="O239" s="43">
        <f>IF(N239="","",($C239*'VACSICK EST'!J$30))</f>
        <v>3.1324455305161325</v>
      </c>
      <c r="P239" s="43">
        <f>IF(O239="","",($C239*'VACSICK EST'!K$30))</f>
        <v>2.8900853913733289</v>
      </c>
      <c r="Q239" s="43">
        <f>IF(P239="","",($C239*'VACSICK EST'!L$30))</f>
        <v>2.8559835508769371</v>
      </c>
      <c r="R239" s="43">
        <f>IF(Q239="","",($C239*'VACSICK EST'!M$30))</f>
        <v>2.6623142749027777</v>
      </c>
      <c r="S239" s="43">
        <f>IF(R239="","",($C239*'VACSICK EST'!N$30))</f>
        <v>3.0345167158286337</v>
      </c>
    </row>
    <row r="240" spans="1:19" x14ac:dyDescent="0.25">
      <c r="A240" s="2" t="s">
        <v>81</v>
      </c>
      <c r="B240" s="9" t="s">
        <v>93</v>
      </c>
      <c r="C240" s="4">
        <v>5</v>
      </c>
      <c r="E240" s="11" t="str">
        <f t="shared" ref="E240" si="1626">IF(B240="","",(IF($B240&lt;&gt;0,"Exempt - Headcount")))</f>
        <v>Exempt - Headcount</v>
      </c>
      <c r="F240" s="40">
        <f t="shared" ca="1" si="1386"/>
        <v>2020</v>
      </c>
      <c r="G240" s="40" t="str">
        <f t="shared" si="1387"/>
        <v>004560</v>
      </c>
      <c r="H240" s="41">
        <f t="shared" ref="H240" si="1627">IF(G240="","",(IF($C240=0,0,$C240)))</f>
        <v>5</v>
      </c>
      <c r="I240" s="41">
        <f t="shared" ref="I240" si="1628">IF(H240="","",(IF($C240=0,0,$C240)))</f>
        <v>5</v>
      </c>
      <c r="J240" s="41">
        <f t="shared" ref="J240" si="1629">IF(I240="","",(IF($C240=0,0,$C240)))</f>
        <v>5</v>
      </c>
      <c r="K240" s="41">
        <f t="shared" ref="K240" si="1630">IF(J240="","",(IF($C240=0,0,$C240)))</f>
        <v>5</v>
      </c>
      <c r="L240" s="41">
        <f t="shared" ref="L240" si="1631">IF(K240="","",(IF($C240=0,0,$C240)))</f>
        <v>5</v>
      </c>
      <c r="M240" s="41">
        <f t="shared" ref="M240" si="1632">IF(L240="","",(IF($C240=0,0,$C240)))</f>
        <v>5</v>
      </c>
      <c r="N240" s="41">
        <f t="shared" ref="N240" si="1633">IF(M240="","",(IF($C240=0,0,$C240)))</f>
        <v>5</v>
      </c>
      <c r="O240" s="41">
        <f t="shared" ref="O240" si="1634">IF(N240="","",(IF($C240=0,0,$C240)))</f>
        <v>5</v>
      </c>
      <c r="P240" s="41">
        <f t="shared" ref="P240" si="1635">IF(O240="","",(IF($C240=0,0,$C240)))</f>
        <v>5</v>
      </c>
      <c r="Q240" s="41">
        <f t="shared" ref="Q240" si="1636">IF(P240="","",(IF($C240=0,0,$C240)))</f>
        <v>5</v>
      </c>
      <c r="R240" s="41">
        <f t="shared" ref="R240" si="1637">IF(Q240="","",(IF($C240=0,0,$C240)))</f>
        <v>5</v>
      </c>
      <c r="S240" s="41">
        <f t="shared" ref="S240" si="1638">IF(R240="","",(IF($C240=0,0,$C240)))</f>
        <v>5</v>
      </c>
    </row>
    <row r="241" spans="1:19" x14ac:dyDescent="0.25">
      <c r="A241" s="2" t="s">
        <v>81</v>
      </c>
      <c r="B241" s="6" t="s">
        <v>92</v>
      </c>
      <c r="C241" s="4">
        <v>56.121153800000002</v>
      </c>
      <c r="E241" s="10" t="str">
        <f t="shared" ref="E241" si="1639">IF(B241="","",(IF($B241&lt;&gt;0,"Exempt - Avg Hourly Rate")))</f>
        <v>Exempt - Avg Hourly Rate</v>
      </c>
      <c r="F241" s="40">
        <f t="shared" ca="1" si="1386"/>
        <v>2020</v>
      </c>
      <c r="G241" s="40" t="str">
        <f t="shared" si="1387"/>
        <v>004560</v>
      </c>
      <c r="H241" s="42">
        <f t="shared" ref="H241" si="1640">IF(G241="","",(IF(C241=0,0,C241)*$G$4*$H$4*$I$4*$J$4))</f>
        <v>63.164853029264989</v>
      </c>
      <c r="I241" s="42">
        <f t="shared" ref="I241" si="1641">IF(H241="","",(+H241))</f>
        <v>63.164853029264989</v>
      </c>
      <c r="J241" s="42">
        <f t="shared" ref="J241" si="1642">IF(I241="","",(+I241*$J$6))</f>
        <v>65.059798620142942</v>
      </c>
      <c r="K241" s="42">
        <f t="shared" ref="K241" si="1643">IF(J241="","",+J241)</f>
        <v>65.059798620142942</v>
      </c>
      <c r="L241" s="42">
        <f t="shared" ref="L241" si="1644">IF(K241="","",+K241)</f>
        <v>65.059798620142942</v>
      </c>
      <c r="M241" s="42">
        <f t="shared" ref="M241" si="1645">IF(L241="","",+L241)</f>
        <v>65.059798620142942</v>
      </c>
      <c r="N241" s="42">
        <f t="shared" ref="N241" si="1646">IF(M241="","",+M241)</f>
        <v>65.059798620142942</v>
      </c>
      <c r="O241" s="42">
        <f t="shared" ref="O241" si="1647">IF(N241="","",+N241)</f>
        <v>65.059798620142942</v>
      </c>
      <c r="P241" s="42">
        <f t="shared" ref="P241" si="1648">IF(O241="","",+O241)</f>
        <v>65.059798620142942</v>
      </c>
      <c r="Q241" s="42">
        <f t="shared" ref="Q241" si="1649">IF(P241="","",+P241)</f>
        <v>65.059798620142942</v>
      </c>
      <c r="R241" s="42">
        <f t="shared" ref="R241" si="1650">IF(Q241="","",+Q241)</f>
        <v>65.059798620142942</v>
      </c>
      <c r="S241" s="42">
        <f t="shared" ref="S241" si="1651">IF(R241="","",+R241)</f>
        <v>65.059798620142942</v>
      </c>
    </row>
    <row r="242" spans="1:19" x14ac:dyDescent="0.25">
      <c r="A242" s="2" t="s">
        <v>81</v>
      </c>
      <c r="B242" s="9" t="s">
        <v>143</v>
      </c>
      <c r="C242" s="4">
        <v>960</v>
      </c>
      <c r="E242" s="10" t="str">
        <f t="shared" ref="E242" si="1652">IF(B242="","",(IF($B242&lt;&gt;0,"Exempt - Vacation Hours")))</f>
        <v>Exempt - Vacation Hours</v>
      </c>
      <c r="F242" s="40">
        <f t="shared" ca="1" si="1386"/>
        <v>2020</v>
      </c>
      <c r="G242" s="40" t="str">
        <f t="shared" si="1387"/>
        <v>004560</v>
      </c>
      <c r="H242" s="43">
        <f>IF(G242="","",($C242*'VACSICK EST'!C$50))</f>
        <v>40.625791559170978</v>
      </c>
      <c r="I242" s="43">
        <f>IF(H242="","",($C242*'VACSICK EST'!D$50))</f>
        <v>43.29209613509277</v>
      </c>
      <c r="J242" s="43">
        <f>IF(I242="","",($C242*'VACSICK EST'!E$50))</f>
        <v>45.958400711014548</v>
      </c>
      <c r="K242" s="43">
        <f>IF(J242="","",($C242*'VACSICK EST'!F$50))</f>
        <v>66.816407648344054</v>
      </c>
      <c r="L242" s="43">
        <f>IF(K242="","",($C242*'VACSICK EST'!G$50))</f>
        <v>83.465208428485028</v>
      </c>
      <c r="M242" s="43">
        <f>IF(L242="","",($C242*'VACSICK EST'!H$50))</f>
        <v>94.290009998642162</v>
      </c>
      <c r="N242" s="43">
        <f>IF(M242="","",($C242*'VACSICK EST'!I$50))</f>
        <v>109.12493365098567</v>
      </c>
      <c r="O242" s="43">
        <f>IF(N242="","",($C242*'VACSICK EST'!J$50))</f>
        <v>73.875992149214298</v>
      </c>
      <c r="P242" s="43">
        <f>IF(O242="","",($C242*'VACSICK EST'!K$50))</f>
        <v>65.778326400118502</v>
      </c>
      <c r="Q242" s="43">
        <f>IF(P242="","",($C242*'VACSICK EST'!L$50))</f>
        <v>86.821197121378574</v>
      </c>
      <c r="R242" s="43">
        <f>IF(Q242="","",($C242*'VACSICK EST'!M$50))</f>
        <v>83.239263803680984</v>
      </c>
      <c r="S242" s="43">
        <f>IF(R242="","",($C242*'VACSICK EST'!N$50))</f>
        <v>166.71237239387244</v>
      </c>
    </row>
    <row r="243" spans="1:19" x14ac:dyDescent="0.25">
      <c r="A243" s="2" t="s">
        <v>81</v>
      </c>
      <c r="B243" s="9" t="s">
        <v>95</v>
      </c>
      <c r="C243" s="4">
        <v>200</v>
      </c>
      <c r="E243" s="10" t="str">
        <f t="shared" ref="E243" si="1653">IF(B243="","",(IF($B243&lt;&gt;0,"Exempt - Sick Time Hours")))</f>
        <v>Exempt - Sick Time Hours</v>
      </c>
      <c r="F243" s="40">
        <f t="shared" ca="1" si="1386"/>
        <v>2020</v>
      </c>
      <c r="G243" s="40" t="str">
        <f t="shared" si="1387"/>
        <v>004560</v>
      </c>
      <c r="H243" s="43">
        <f>IF(G243="","",($C243*'VACSICK EST'!C$30))</f>
        <v>25.103148949362414</v>
      </c>
      <c r="I243" s="43">
        <f>IF(H243="","",($C243*'VACSICK EST'!D$30))</f>
        <v>21.627314297698124</v>
      </c>
      <c r="J243" s="43">
        <f>IF(I243="","",($C243*'VACSICK EST'!E$30))</f>
        <v>19.93316403988274</v>
      </c>
      <c r="K243" s="43">
        <f>IF(J243="","",($C243*'VACSICK EST'!F$30))</f>
        <v>17.65636468909425</v>
      </c>
      <c r="L243" s="43">
        <f>IF(K243="","",($C243*'VACSICK EST'!G$30))</f>
        <v>14.640996065522948</v>
      </c>
      <c r="M243" s="43">
        <f>IF(L243="","",($C243*'VACSICK EST'!H$30))</f>
        <v>13.589674619203713</v>
      </c>
      <c r="N243" s="43">
        <f>IF(M243="","",($C243*'VACSICK EST'!I$30))</f>
        <v>14.572610021746762</v>
      </c>
      <c r="O243" s="43">
        <f>IF(N243="","",($C243*'VACSICK EST'!J$30))</f>
        <v>15.662227652580663</v>
      </c>
      <c r="P243" s="43">
        <f>IF(O243="","",($C243*'VACSICK EST'!K$30))</f>
        <v>14.450426956866643</v>
      </c>
      <c r="Q243" s="43">
        <f>IF(P243="","",($C243*'VACSICK EST'!L$30))</f>
        <v>14.279917754384686</v>
      </c>
      <c r="R243" s="43">
        <f>IF(Q243="","",($C243*'VACSICK EST'!M$30))</f>
        <v>13.311571374513889</v>
      </c>
      <c r="S243" s="43">
        <f>IF(R243="","",($C243*'VACSICK EST'!N$30))</f>
        <v>15.172583579143167</v>
      </c>
    </row>
    <row r="244" spans="1:19" x14ac:dyDescent="0.25">
      <c r="A244" s="2" t="s">
        <v>82</v>
      </c>
      <c r="B244" s="9" t="s">
        <v>93</v>
      </c>
      <c r="C244" s="4">
        <v>2</v>
      </c>
      <c r="E244" s="11" t="str">
        <f t="shared" ref="E244" si="1654">IF(B244="","",(IF($B244&lt;&gt;0,"Exempt - Headcount")))</f>
        <v>Exempt - Headcount</v>
      </c>
      <c r="F244" s="40">
        <f t="shared" ca="1" si="1386"/>
        <v>2020</v>
      </c>
      <c r="G244" s="40" t="str">
        <f t="shared" si="1387"/>
        <v>004600</v>
      </c>
      <c r="H244" s="41">
        <f t="shared" ref="H244" si="1655">IF(G244="","",(IF($C244=0,0,$C244)))</f>
        <v>2</v>
      </c>
      <c r="I244" s="41">
        <f t="shared" ref="I244" si="1656">IF(H244="","",(IF($C244=0,0,$C244)))</f>
        <v>2</v>
      </c>
      <c r="J244" s="41">
        <f t="shared" ref="J244" si="1657">IF(I244="","",(IF($C244=0,0,$C244)))</f>
        <v>2</v>
      </c>
      <c r="K244" s="41">
        <f t="shared" ref="K244" si="1658">IF(J244="","",(IF($C244=0,0,$C244)))</f>
        <v>2</v>
      </c>
      <c r="L244" s="41">
        <f t="shared" ref="L244" si="1659">IF(K244="","",(IF($C244=0,0,$C244)))</f>
        <v>2</v>
      </c>
      <c r="M244" s="41">
        <f t="shared" ref="M244" si="1660">IF(L244="","",(IF($C244=0,0,$C244)))</f>
        <v>2</v>
      </c>
      <c r="N244" s="41">
        <f t="shared" ref="N244" si="1661">IF(M244="","",(IF($C244=0,0,$C244)))</f>
        <v>2</v>
      </c>
      <c r="O244" s="41">
        <f t="shared" ref="O244" si="1662">IF(N244="","",(IF($C244=0,0,$C244)))</f>
        <v>2</v>
      </c>
      <c r="P244" s="41">
        <f t="shared" ref="P244" si="1663">IF(O244="","",(IF($C244=0,0,$C244)))</f>
        <v>2</v>
      </c>
      <c r="Q244" s="41">
        <f t="shared" ref="Q244" si="1664">IF(P244="","",(IF($C244=0,0,$C244)))</f>
        <v>2</v>
      </c>
      <c r="R244" s="41">
        <f t="shared" ref="R244" si="1665">IF(Q244="","",(IF($C244=0,0,$C244)))</f>
        <v>2</v>
      </c>
      <c r="S244" s="41">
        <f t="shared" ref="S244" si="1666">IF(R244="","",(IF($C244=0,0,$C244)))</f>
        <v>2</v>
      </c>
    </row>
    <row r="245" spans="1:19" x14ac:dyDescent="0.25">
      <c r="A245" s="2" t="s">
        <v>82</v>
      </c>
      <c r="B245" s="6" t="s">
        <v>92</v>
      </c>
      <c r="C245" s="4">
        <v>58.3153845</v>
      </c>
      <c r="E245" s="10" t="str">
        <f t="shared" ref="E245" si="1667">IF(B245="","",(IF($B245&lt;&gt;0,"Exempt - Avg Hourly Rate")))</f>
        <v>Exempt - Avg Hourly Rate</v>
      </c>
      <c r="F245" s="40">
        <f t="shared" ca="1" si="1386"/>
        <v>2020</v>
      </c>
      <c r="G245" s="40" t="str">
        <f t="shared" si="1387"/>
        <v>004600</v>
      </c>
      <c r="H245" s="42">
        <f t="shared" ref="H245" si="1668">IF(G245="","",(IF(C245=0,0,C245)*$G$4*$H$4*$I$4*$J$4))</f>
        <v>65.634479013287461</v>
      </c>
      <c r="I245" s="42">
        <f t="shared" ref="I245" si="1669">IF(H245="","",(+H245))</f>
        <v>65.634479013287461</v>
      </c>
      <c r="J245" s="42">
        <f t="shared" ref="J245" si="1670">IF(I245="","",(+I245*$J$6))</f>
        <v>67.603513383686092</v>
      </c>
      <c r="K245" s="42">
        <f t="shared" ref="K245" si="1671">IF(J245="","",+J245)</f>
        <v>67.603513383686092</v>
      </c>
      <c r="L245" s="42">
        <f t="shared" ref="L245" si="1672">IF(K245="","",+K245)</f>
        <v>67.603513383686092</v>
      </c>
      <c r="M245" s="42">
        <f t="shared" ref="M245" si="1673">IF(L245="","",+L245)</f>
        <v>67.603513383686092</v>
      </c>
      <c r="N245" s="42">
        <f t="shared" ref="N245" si="1674">IF(M245="","",+M245)</f>
        <v>67.603513383686092</v>
      </c>
      <c r="O245" s="42">
        <f t="shared" ref="O245" si="1675">IF(N245="","",+N245)</f>
        <v>67.603513383686092</v>
      </c>
      <c r="P245" s="42">
        <f t="shared" ref="P245" si="1676">IF(O245="","",+O245)</f>
        <v>67.603513383686092</v>
      </c>
      <c r="Q245" s="42">
        <f t="shared" ref="Q245" si="1677">IF(P245="","",+P245)</f>
        <v>67.603513383686092</v>
      </c>
      <c r="R245" s="42">
        <f t="shared" ref="R245" si="1678">IF(Q245="","",+Q245)</f>
        <v>67.603513383686092</v>
      </c>
      <c r="S245" s="42">
        <f t="shared" ref="S245" si="1679">IF(R245="","",+R245)</f>
        <v>67.603513383686092</v>
      </c>
    </row>
    <row r="246" spans="1:19" x14ac:dyDescent="0.25">
      <c r="A246" s="2" t="s">
        <v>82</v>
      </c>
      <c r="B246" s="9" t="s">
        <v>143</v>
      </c>
      <c r="C246" s="4">
        <v>360</v>
      </c>
      <c r="E246" s="10" t="str">
        <f t="shared" ref="E246" si="1680">IF(B246="","",(IF($B246&lt;&gt;0,"Exempt - Vacation Hours")))</f>
        <v>Exempt - Vacation Hours</v>
      </c>
      <c r="F246" s="40">
        <f t="shared" ca="1" si="1386"/>
        <v>2020</v>
      </c>
      <c r="G246" s="40" t="str">
        <f t="shared" si="1387"/>
        <v>004600</v>
      </c>
      <c r="H246" s="43">
        <f>IF(G246="","",($C246*'VACSICK EST'!C$50))</f>
        <v>15.234671834689117</v>
      </c>
      <c r="I246" s="43">
        <f>IF(H246="","",($C246*'VACSICK EST'!D$50))</f>
        <v>16.234536050659788</v>
      </c>
      <c r="J246" s="43">
        <f>IF(I246="","",($C246*'VACSICK EST'!E$50))</f>
        <v>17.234400266630455</v>
      </c>
      <c r="K246" s="43">
        <f>IF(J246="","",($C246*'VACSICK EST'!F$50))</f>
        <v>25.056152868129018</v>
      </c>
      <c r="L246" s="43">
        <f>IF(K246="","",($C246*'VACSICK EST'!G$50))</f>
        <v>31.299453160681885</v>
      </c>
      <c r="M246" s="43">
        <f>IF(L246="","",($C246*'VACSICK EST'!H$50))</f>
        <v>35.358753749490809</v>
      </c>
      <c r="N246" s="43">
        <f>IF(M246="","",($C246*'VACSICK EST'!I$50))</f>
        <v>40.921850119119625</v>
      </c>
      <c r="O246" s="43">
        <f>IF(N246="","",($C246*'VACSICK EST'!J$50))</f>
        <v>27.703497055955363</v>
      </c>
      <c r="P246" s="43">
        <f>IF(O246="","",($C246*'VACSICK EST'!K$50))</f>
        <v>24.666872400044436</v>
      </c>
      <c r="Q246" s="43">
        <f>IF(P246="","",($C246*'VACSICK EST'!L$50))</f>
        <v>32.557948920516964</v>
      </c>
      <c r="R246" s="43">
        <f>IF(Q246="","",($C246*'VACSICK EST'!M$50))</f>
        <v>31.214723926380369</v>
      </c>
      <c r="S246" s="43">
        <f>IF(R246="","",($C246*'VACSICK EST'!N$50))</f>
        <v>62.517139647702159</v>
      </c>
    </row>
    <row r="247" spans="1:19" x14ac:dyDescent="0.25">
      <c r="A247" s="2" t="s">
        <v>82</v>
      </c>
      <c r="B247" s="9" t="s">
        <v>95</v>
      </c>
      <c r="C247" s="4">
        <v>80</v>
      </c>
      <c r="E247" s="10" t="str">
        <f t="shared" ref="E247" si="1681">IF(B247="","",(IF($B247&lt;&gt;0,"Exempt - Sick Time Hours")))</f>
        <v>Exempt - Sick Time Hours</v>
      </c>
      <c r="F247" s="40">
        <f t="shared" ca="1" si="1386"/>
        <v>2020</v>
      </c>
      <c r="G247" s="40" t="str">
        <f t="shared" si="1387"/>
        <v>004600</v>
      </c>
      <c r="H247" s="43">
        <f>IF(G247="","",($C247*'VACSICK EST'!C$30))</f>
        <v>10.041259579744965</v>
      </c>
      <c r="I247" s="43">
        <f>IF(H247="","",($C247*'VACSICK EST'!D$30))</f>
        <v>8.6509257190792503</v>
      </c>
      <c r="J247" s="43">
        <f>IF(I247="","",($C247*'VACSICK EST'!E$30))</f>
        <v>7.973265615953097</v>
      </c>
      <c r="K247" s="43">
        <f>IF(J247="","",($C247*'VACSICK EST'!F$30))</f>
        <v>7.0625458756377002</v>
      </c>
      <c r="L247" s="43">
        <f>IF(K247="","",($C247*'VACSICK EST'!G$30))</f>
        <v>5.8563984262091795</v>
      </c>
      <c r="M247" s="43">
        <f>IF(L247="","",($C247*'VACSICK EST'!H$30))</f>
        <v>5.4358698476814844</v>
      </c>
      <c r="N247" s="43">
        <f>IF(M247="","",($C247*'VACSICK EST'!I$30))</f>
        <v>5.8290440086987054</v>
      </c>
      <c r="O247" s="43">
        <f>IF(N247="","",($C247*'VACSICK EST'!J$30))</f>
        <v>6.264891061032265</v>
      </c>
      <c r="P247" s="43">
        <f>IF(O247="","",($C247*'VACSICK EST'!K$30))</f>
        <v>5.7801707827466577</v>
      </c>
      <c r="Q247" s="43">
        <f>IF(P247="","",($C247*'VACSICK EST'!L$30))</f>
        <v>5.7119671017538742</v>
      </c>
      <c r="R247" s="43">
        <f>IF(Q247="","",($C247*'VACSICK EST'!M$30))</f>
        <v>5.3246285498055554</v>
      </c>
      <c r="S247" s="43">
        <f>IF(R247="","",($C247*'VACSICK EST'!N$30))</f>
        <v>6.0690334316572674</v>
      </c>
    </row>
    <row r="248" spans="1:19" x14ac:dyDescent="0.25">
      <c r="A248" s="2" t="s">
        <v>85</v>
      </c>
      <c r="B248" s="9" t="s">
        <v>93</v>
      </c>
      <c r="C248" s="4">
        <v>2</v>
      </c>
      <c r="E248" s="11" t="str">
        <f t="shared" ref="E248" si="1682">IF(B248="","",(IF($B248&lt;&gt;0,"Exempt - Headcount")))</f>
        <v>Exempt - Headcount</v>
      </c>
      <c r="F248" s="40">
        <f t="shared" ca="1" si="1386"/>
        <v>2020</v>
      </c>
      <c r="G248" s="40" t="str">
        <f t="shared" si="1387"/>
        <v>005580</v>
      </c>
      <c r="H248" s="41">
        <f t="shared" ref="H248" si="1683">IF(G248="","",(IF($C248=0,0,$C248)))</f>
        <v>2</v>
      </c>
      <c r="I248" s="41">
        <f t="shared" ref="I248" si="1684">IF(H248="","",(IF($C248=0,0,$C248)))</f>
        <v>2</v>
      </c>
      <c r="J248" s="41">
        <f t="shared" ref="J248" si="1685">IF(I248="","",(IF($C248=0,0,$C248)))</f>
        <v>2</v>
      </c>
      <c r="K248" s="41">
        <f t="shared" ref="K248" si="1686">IF(J248="","",(IF($C248=0,0,$C248)))</f>
        <v>2</v>
      </c>
      <c r="L248" s="41">
        <f t="shared" ref="L248" si="1687">IF(K248="","",(IF($C248=0,0,$C248)))</f>
        <v>2</v>
      </c>
      <c r="M248" s="41">
        <f t="shared" ref="M248" si="1688">IF(L248="","",(IF($C248=0,0,$C248)))</f>
        <v>2</v>
      </c>
      <c r="N248" s="41">
        <f t="shared" ref="N248" si="1689">IF(M248="","",(IF($C248=0,0,$C248)))</f>
        <v>2</v>
      </c>
      <c r="O248" s="41">
        <f t="shared" ref="O248" si="1690">IF(N248="","",(IF($C248=0,0,$C248)))</f>
        <v>2</v>
      </c>
      <c r="P248" s="41">
        <f t="shared" ref="P248" si="1691">IF(O248="","",(IF($C248=0,0,$C248)))</f>
        <v>2</v>
      </c>
      <c r="Q248" s="41">
        <f t="shared" ref="Q248" si="1692">IF(P248="","",(IF($C248=0,0,$C248)))</f>
        <v>2</v>
      </c>
      <c r="R248" s="41">
        <f t="shared" ref="R248" si="1693">IF(Q248="","",(IF($C248=0,0,$C248)))</f>
        <v>2</v>
      </c>
      <c r="S248" s="41">
        <f t="shared" ref="S248" si="1694">IF(R248="","",(IF($C248=0,0,$C248)))</f>
        <v>2</v>
      </c>
    </row>
    <row r="249" spans="1:19" x14ac:dyDescent="0.25">
      <c r="A249" s="2" t="s">
        <v>85</v>
      </c>
      <c r="B249" s="6" t="s">
        <v>92</v>
      </c>
      <c r="C249" s="4">
        <v>37.759615500000002</v>
      </c>
      <c r="E249" s="10" t="str">
        <f t="shared" ref="E249" si="1695">IF(B249="","",(IF($B249&lt;&gt;0,"Exempt - Avg Hourly Rate")))</f>
        <v>Exempt - Avg Hourly Rate</v>
      </c>
      <c r="F249" s="40">
        <f t="shared" ca="1" si="1386"/>
        <v>2020</v>
      </c>
      <c r="G249" s="40" t="str">
        <f t="shared" si="1387"/>
        <v>005580</v>
      </c>
      <c r="H249" s="42">
        <f t="shared" ref="H249" si="1696">IF(G249="","",(IF(C249=0,0,C249)*$G$4*$H$4*$I$4*$J$4))</f>
        <v>42.49877990746257</v>
      </c>
      <c r="I249" s="42">
        <f t="shared" ref="I249" si="1697">IF(H249="","",(+H249))</f>
        <v>42.49877990746257</v>
      </c>
      <c r="J249" s="42">
        <f t="shared" ref="J249" si="1698">IF(I249="","",(+I249*$J$6))</f>
        <v>43.773743304686448</v>
      </c>
      <c r="K249" s="42">
        <f t="shared" ref="K249" si="1699">IF(J249="","",+J249)</f>
        <v>43.773743304686448</v>
      </c>
      <c r="L249" s="42">
        <f t="shared" ref="L249" si="1700">IF(K249="","",+K249)</f>
        <v>43.773743304686448</v>
      </c>
      <c r="M249" s="42">
        <f t="shared" ref="M249" si="1701">IF(L249="","",+L249)</f>
        <v>43.773743304686448</v>
      </c>
      <c r="N249" s="42">
        <f t="shared" ref="N249" si="1702">IF(M249="","",+M249)</f>
        <v>43.773743304686448</v>
      </c>
      <c r="O249" s="42">
        <f t="shared" ref="O249" si="1703">IF(N249="","",+N249)</f>
        <v>43.773743304686448</v>
      </c>
      <c r="P249" s="42">
        <f t="shared" ref="P249" si="1704">IF(O249="","",+O249)</f>
        <v>43.773743304686448</v>
      </c>
      <c r="Q249" s="42">
        <f t="shared" ref="Q249" si="1705">IF(P249="","",+P249)</f>
        <v>43.773743304686448</v>
      </c>
      <c r="R249" s="42">
        <f t="shared" ref="R249" si="1706">IF(Q249="","",+Q249)</f>
        <v>43.773743304686448</v>
      </c>
      <c r="S249" s="42">
        <f t="shared" ref="S249" si="1707">IF(R249="","",+R249)</f>
        <v>43.773743304686448</v>
      </c>
    </row>
    <row r="250" spans="1:19" x14ac:dyDescent="0.25">
      <c r="A250" s="2" t="s">
        <v>85</v>
      </c>
      <c r="B250" s="9" t="s">
        <v>143</v>
      </c>
      <c r="C250" s="4">
        <v>320</v>
      </c>
      <c r="E250" s="10" t="str">
        <f t="shared" ref="E250" si="1708">IF(B250="","",(IF($B250&lt;&gt;0,"Exempt - Vacation Hours")))</f>
        <v>Exempt - Vacation Hours</v>
      </c>
      <c r="F250" s="40">
        <f t="shared" ca="1" si="1386"/>
        <v>2020</v>
      </c>
      <c r="G250" s="40" t="str">
        <f t="shared" si="1387"/>
        <v>005580</v>
      </c>
      <c r="H250" s="43">
        <f>IF(G250="","",($C250*'VACSICK EST'!C$50))</f>
        <v>13.54193051972366</v>
      </c>
      <c r="I250" s="43">
        <f>IF(H250="","",($C250*'VACSICK EST'!D$50))</f>
        <v>14.430698711697589</v>
      </c>
      <c r="J250" s="43">
        <f>IF(I250="","",($C250*'VACSICK EST'!E$50))</f>
        <v>15.319466903671517</v>
      </c>
      <c r="K250" s="43">
        <f>IF(J250="","",($C250*'VACSICK EST'!F$50))</f>
        <v>22.272135882781349</v>
      </c>
      <c r="L250" s="43">
        <f>IF(K250="","",($C250*'VACSICK EST'!G$50))</f>
        <v>27.821736142828343</v>
      </c>
      <c r="M250" s="43">
        <f>IF(L250="","",($C250*'VACSICK EST'!H$50))</f>
        <v>31.43000333288072</v>
      </c>
      <c r="N250" s="43">
        <f>IF(M250="","",($C250*'VACSICK EST'!I$50))</f>
        <v>36.374977883661892</v>
      </c>
      <c r="O250" s="43">
        <f>IF(N250="","",($C250*'VACSICK EST'!J$50))</f>
        <v>24.625330716404768</v>
      </c>
      <c r="P250" s="43">
        <f>IF(O250="","",($C250*'VACSICK EST'!K$50))</f>
        <v>21.926108800039501</v>
      </c>
      <c r="Q250" s="43">
        <f>IF(P250="","",($C250*'VACSICK EST'!L$50))</f>
        <v>28.940399040459525</v>
      </c>
      <c r="R250" s="43">
        <f>IF(Q250="","",($C250*'VACSICK EST'!M$50))</f>
        <v>27.746421267893663</v>
      </c>
      <c r="S250" s="43">
        <f>IF(R250="","",($C250*'VACSICK EST'!N$50))</f>
        <v>55.570790797957478</v>
      </c>
    </row>
    <row r="251" spans="1:19" x14ac:dyDescent="0.25">
      <c r="A251" s="2" t="s">
        <v>85</v>
      </c>
      <c r="B251" s="9" t="s">
        <v>95</v>
      </c>
      <c r="C251" s="4">
        <v>80</v>
      </c>
      <c r="E251" s="10" t="str">
        <f t="shared" ref="E251" si="1709">IF(B251="","",(IF($B251&lt;&gt;0,"Exempt - Sick Time Hours")))</f>
        <v>Exempt - Sick Time Hours</v>
      </c>
      <c r="F251" s="40">
        <f t="shared" ca="1" si="1386"/>
        <v>2020</v>
      </c>
      <c r="G251" s="40" t="str">
        <f t="shared" si="1387"/>
        <v>005580</v>
      </c>
      <c r="H251" s="43">
        <f>IF(G251="","",($C251*'VACSICK EST'!C$30))</f>
        <v>10.041259579744965</v>
      </c>
      <c r="I251" s="43">
        <f>IF(H251="","",($C251*'VACSICK EST'!D$30))</f>
        <v>8.6509257190792503</v>
      </c>
      <c r="J251" s="43">
        <f>IF(I251="","",($C251*'VACSICK EST'!E$30))</f>
        <v>7.973265615953097</v>
      </c>
      <c r="K251" s="43">
        <f>IF(J251="","",($C251*'VACSICK EST'!F$30))</f>
        <v>7.0625458756377002</v>
      </c>
      <c r="L251" s="43">
        <f>IF(K251="","",($C251*'VACSICK EST'!G$30))</f>
        <v>5.8563984262091795</v>
      </c>
      <c r="M251" s="43">
        <f>IF(L251="","",($C251*'VACSICK EST'!H$30))</f>
        <v>5.4358698476814844</v>
      </c>
      <c r="N251" s="43">
        <f>IF(M251="","",($C251*'VACSICK EST'!I$30))</f>
        <v>5.8290440086987054</v>
      </c>
      <c r="O251" s="43">
        <f>IF(N251="","",($C251*'VACSICK EST'!J$30))</f>
        <v>6.264891061032265</v>
      </c>
      <c r="P251" s="43">
        <f>IF(O251="","",($C251*'VACSICK EST'!K$30))</f>
        <v>5.7801707827466577</v>
      </c>
      <c r="Q251" s="43">
        <f>IF(P251="","",($C251*'VACSICK EST'!L$30))</f>
        <v>5.7119671017538742</v>
      </c>
      <c r="R251" s="43">
        <f>IF(Q251="","",($C251*'VACSICK EST'!M$30))</f>
        <v>5.3246285498055554</v>
      </c>
      <c r="S251" s="43">
        <f>IF(R251="","",($C251*'VACSICK EST'!N$30))</f>
        <v>6.0690334316572674</v>
      </c>
    </row>
    <row r="252" spans="1:19" x14ac:dyDescent="0.25">
      <c r="A252" s="49" t="s">
        <v>97</v>
      </c>
      <c r="B252" s="49"/>
      <c r="C252" s="50">
        <v>268</v>
      </c>
      <c r="E252" s="11" t="str">
        <f t="shared" ref="E252" si="1710">IF(B252="","",(IF($B252&lt;&gt;0,"Exempt - Headcount")))</f>
        <v/>
      </c>
      <c r="F252" s="40" t="str">
        <f t="shared" si="1386"/>
        <v/>
      </c>
      <c r="G252" s="40" t="str">
        <f t="shared" si="1387"/>
        <v/>
      </c>
      <c r="H252" s="41" t="str">
        <f t="shared" ref="H252" si="1711">IF(G252="","",(IF($C252=0,0,$C252)))</f>
        <v/>
      </c>
      <c r="I252" s="41" t="str">
        <f t="shared" ref="I252" si="1712">IF(H252="","",(IF($C252=0,0,$C252)))</f>
        <v/>
      </c>
      <c r="J252" s="41" t="str">
        <f t="shared" ref="J252" si="1713">IF(I252="","",(IF($C252=0,0,$C252)))</f>
        <v/>
      </c>
      <c r="K252" s="41" t="str">
        <f t="shared" ref="K252" si="1714">IF(J252="","",(IF($C252=0,0,$C252)))</f>
        <v/>
      </c>
      <c r="L252" s="41" t="str">
        <f t="shared" ref="L252" si="1715">IF(K252="","",(IF($C252=0,0,$C252)))</f>
        <v/>
      </c>
      <c r="M252" s="41" t="str">
        <f t="shared" ref="M252" si="1716">IF(L252="","",(IF($C252=0,0,$C252)))</f>
        <v/>
      </c>
      <c r="N252" s="41" t="str">
        <f t="shared" ref="N252" si="1717">IF(M252="","",(IF($C252=0,0,$C252)))</f>
        <v/>
      </c>
      <c r="O252" s="41" t="str">
        <f t="shared" ref="O252" si="1718">IF(N252="","",(IF($C252=0,0,$C252)))</f>
        <v/>
      </c>
      <c r="P252" s="41" t="str">
        <f t="shared" ref="P252" si="1719">IF(O252="","",(IF($C252=0,0,$C252)))</f>
        <v/>
      </c>
      <c r="Q252" s="41" t="str">
        <f t="shared" ref="Q252" si="1720">IF(P252="","",(IF($C252=0,0,$C252)))</f>
        <v/>
      </c>
      <c r="R252" s="41" t="str">
        <f t="shared" ref="R252" si="1721">IF(Q252="","",(IF($C252=0,0,$C252)))</f>
        <v/>
      </c>
      <c r="S252" s="41" t="str">
        <f t="shared" ref="S252" si="1722">IF(R252="","",(IF($C252=0,0,$C252)))</f>
        <v/>
      </c>
    </row>
    <row r="253" spans="1:19" x14ac:dyDescent="0.25">
      <c r="A253" s="51" t="s">
        <v>96</v>
      </c>
      <c r="B253" s="51"/>
      <c r="C253" s="52">
        <v>46.949768570895507</v>
      </c>
      <c r="E253" s="10" t="str">
        <f t="shared" ref="E253" si="1723">IF(B253="","",(IF($B253&lt;&gt;0,"Exempt - Avg Hourly Rate")))</f>
        <v/>
      </c>
      <c r="F253" s="40" t="str">
        <f t="shared" si="1386"/>
        <v/>
      </c>
      <c r="G253" s="40" t="str">
        <f t="shared" si="1387"/>
        <v/>
      </c>
      <c r="H253" s="42" t="str">
        <f t="shared" ref="H253" si="1724">IF(G253="","",(IF(C253=0,0,C253)*$G$4*$H$4*$I$4*$J$4))</f>
        <v/>
      </c>
      <c r="I253" s="42" t="str">
        <f t="shared" ref="I253" si="1725">IF(H253="","",(+H253))</f>
        <v/>
      </c>
      <c r="J253" s="42" t="str">
        <f t="shared" ref="J253" si="1726">IF(I253="","",(+I253*$J$6))</f>
        <v/>
      </c>
      <c r="K253" s="42" t="str">
        <f t="shared" ref="K253" si="1727">IF(J253="","",+J253)</f>
        <v/>
      </c>
      <c r="L253" s="42" t="str">
        <f t="shared" ref="L253" si="1728">IF(K253="","",+K253)</f>
        <v/>
      </c>
      <c r="M253" s="42" t="str">
        <f t="shared" ref="M253" si="1729">IF(L253="","",+L253)</f>
        <v/>
      </c>
      <c r="N253" s="42" t="str">
        <f t="shared" ref="N253" si="1730">IF(M253="","",+M253)</f>
        <v/>
      </c>
      <c r="O253" s="42" t="str">
        <f t="shared" ref="O253" si="1731">IF(N253="","",+N253)</f>
        <v/>
      </c>
      <c r="P253" s="42" t="str">
        <f t="shared" ref="P253" si="1732">IF(O253="","",+O253)</f>
        <v/>
      </c>
      <c r="Q253" s="42" t="str">
        <f t="shared" ref="Q253" si="1733">IF(P253="","",+P253)</f>
        <v/>
      </c>
      <c r="R253" s="42" t="str">
        <f t="shared" ref="R253" si="1734">IF(Q253="","",+Q253)</f>
        <v/>
      </c>
      <c r="S253" s="42" t="str">
        <f t="shared" ref="S253" si="1735">IF(R253="","",+R253)</f>
        <v/>
      </c>
    </row>
    <row r="254" spans="1:19" x14ac:dyDescent="0.25">
      <c r="A254" s="51" t="s">
        <v>144</v>
      </c>
      <c r="B254" s="51"/>
      <c r="C254" s="52">
        <v>46440</v>
      </c>
      <c r="E254" s="10" t="str">
        <f t="shared" ref="E254" si="1736">IF(B254="","",(IF($B254&lt;&gt;0,"Exempt - Vacation Hours")))</f>
        <v/>
      </c>
      <c r="F254" s="40" t="str">
        <f t="shared" si="1386"/>
        <v/>
      </c>
      <c r="G254" s="40" t="str">
        <f t="shared" si="1387"/>
        <v/>
      </c>
      <c r="H254" s="43" t="str">
        <f>IF(G254="","",($C254*'VACSICK EST'!C$50))</f>
        <v/>
      </c>
      <c r="I254" s="43" t="str">
        <f>IF(H254="","",($C254*'VACSICK EST'!D$50))</f>
        <v/>
      </c>
      <c r="J254" s="43" t="str">
        <f>IF(I254="","",($C254*'VACSICK EST'!E$50))</f>
        <v/>
      </c>
      <c r="K254" s="43" t="str">
        <f>IF(J254="","",($C254*'VACSICK EST'!F$50))</f>
        <v/>
      </c>
      <c r="L254" s="43" t="str">
        <f>IF(K254="","",($C254*'VACSICK EST'!G$50))</f>
        <v/>
      </c>
      <c r="M254" s="43" t="str">
        <f>IF(L254="","",($C254*'VACSICK EST'!H$50))</f>
        <v/>
      </c>
      <c r="N254" s="43" t="str">
        <f>IF(M254="","",($C254*'VACSICK EST'!I$50))</f>
        <v/>
      </c>
      <c r="O254" s="43" t="str">
        <f>IF(N254="","",($C254*'VACSICK EST'!J$50))</f>
        <v/>
      </c>
      <c r="P254" s="43" t="str">
        <f>IF(O254="","",($C254*'VACSICK EST'!K$50))</f>
        <v/>
      </c>
      <c r="Q254" s="43" t="str">
        <f>IF(P254="","",($C254*'VACSICK EST'!L$50))</f>
        <v/>
      </c>
      <c r="R254" s="43" t="str">
        <f>IF(Q254="","",($C254*'VACSICK EST'!M$50))</f>
        <v/>
      </c>
      <c r="S254" s="43" t="str">
        <f>IF(R254="","",($C254*'VACSICK EST'!N$50))</f>
        <v/>
      </c>
    </row>
    <row r="255" spans="1:19" x14ac:dyDescent="0.25">
      <c r="A255" s="51" t="s">
        <v>99</v>
      </c>
      <c r="B255" s="51"/>
      <c r="C255" s="52">
        <v>10720</v>
      </c>
      <c r="E255" s="10" t="str">
        <f t="shared" ref="E255" si="1737">IF(B255="","",(IF($B255&lt;&gt;0,"Exempt - Sick Time Hours")))</f>
        <v/>
      </c>
      <c r="F255" s="40" t="str">
        <f t="shared" si="1386"/>
        <v/>
      </c>
      <c r="G255" s="40" t="str">
        <f t="shared" si="1387"/>
        <v/>
      </c>
      <c r="H255" s="43" t="str">
        <f>IF(G255="","",($C255*'VACSICK EST'!C$30))</f>
        <v/>
      </c>
      <c r="I255" s="43" t="str">
        <f>IF(H255="","",($C255*'VACSICK EST'!D$30))</f>
        <v/>
      </c>
      <c r="J255" s="43" t="str">
        <f>IF(I255="","",($C255*'VACSICK EST'!E$30))</f>
        <v/>
      </c>
      <c r="K255" s="43" t="str">
        <f>IF(J255="","",($C255*'VACSICK EST'!F$30))</f>
        <v/>
      </c>
      <c r="L255" s="43" t="str">
        <f>IF(K255="","",($C255*'VACSICK EST'!G$30))</f>
        <v/>
      </c>
      <c r="M255" s="43" t="str">
        <f>IF(L255="","",($C255*'VACSICK EST'!H$30))</f>
        <v/>
      </c>
      <c r="N255" s="43" t="str">
        <f>IF(M255="","",($C255*'VACSICK EST'!I$30))</f>
        <v/>
      </c>
      <c r="O255" s="43" t="str">
        <f>IF(N255="","",($C255*'VACSICK EST'!J$30))</f>
        <v/>
      </c>
      <c r="P255" s="43" t="str">
        <f>IF(O255="","",($C255*'VACSICK EST'!K$30))</f>
        <v/>
      </c>
      <c r="Q255" s="43" t="str">
        <f>IF(P255="","",($C255*'VACSICK EST'!L$30))</f>
        <v/>
      </c>
      <c r="R255" s="43" t="str">
        <f>IF(Q255="","",($C255*'VACSICK EST'!M$30))</f>
        <v/>
      </c>
      <c r="S255" s="43" t="str">
        <f>IF(R255="","",($C255*'VACSICK EST'!N$30))</f>
        <v/>
      </c>
    </row>
  </sheetData>
  <autoFilter ref="E7:S255"/>
  <mergeCells count="5">
    <mergeCell ref="F3:F4"/>
    <mergeCell ref="Q3:S3"/>
    <mergeCell ref="A1:C1"/>
    <mergeCell ref="H1:S1"/>
    <mergeCell ref="P4:S4"/>
  </mergeCells>
  <pageMargins left="0.5" right="0.5" top="1" bottom="1.25" header="0.5" footer="0.5"/>
  <pageSetup scale="57" fitToHeight="0" orientation="landscape" r:id="rId1"/>
  <headerFooter scaleWithDoc="0">
    <oddFooter>&amp;R&amp;"Times New Roman,Bold"&amp;12Attachment 1 to Response to LGE PSC-2 Question No. 90(b)
Page &amp;P of &amp;N
K.Blake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A1:S87"/>
  <sheetViews>
    <sheetView zoomScale="85" zoomScaleNormal="85" workbookViewId="0">
      <selection activeCell="B1" sqref="B1"/>
    </sheetView>
  </sheetViews>
  <sheetFormatPr defaultRowHeight="15" x14ac:dyDescent="0.25"/>
  <cols>
    <col min="1" max="1" width="24.85546875" style="2" bestFit="1" customWidth="1"/>
    <col min="2" max="2" width="19.85546875" style="2" customWidth="1"/>
    <col min="3" max="3" width="6.5703125" style="2" customWidth="1"/>
    <col min="4" max="4" width="14.42578125" style="2" bestFit="1" customWidth="1"/>
    <col min="5" max="5" width="27.5703125" style="2" bestFit="1" customWidth="1"/>
    <col min="6" max="6" width="10.5703125" style="2" customWidth="1"/>
    <col min="7" max="7" width="15.5703125" style="2" bestFit="1" customWidth="1"/>
    <col min="8" max="19" width="8.7109375" style="2" customWidth="1"/>
    <col min="20" max="16384" width="9.140625" style="2"/>
  </cols>
  <sheetData>
    <row r="1" spans="1:19" x14ac:dyDescent="0.25">
      <c r="A1" s="62" t="s">
        <v>173</v>
      </c>
      <c r="B1" s="62"/>
      <c r="C1" s="62"/>
      <c r="H1" s="63" t="s">
        <v>174</v>
      </c>
      <c r="I1" s="64"/>
      <c r="J1" s="64"/>
      <c r="K1" s="64"/>
      <c r="L1" s="64"/>
      <c r="M1" s="64"/>
      <c r="N1" s="64"/>
      <c r="O1" s="64"/>
      <c r="P1" s="64"/>
      <c r="Q1" s="64"/>
      <c r="R1" s="64"/>
      <c r="S1" s="65"/>
    </row>
    <row r="2" spans="1:19" ht="15.75" thickBot="1" x14ac:dyDescent="0.3"/>
    <row r="3" spans="1:19" x14ac:dyDescent="0.25">
      <c r="A3" s="46" t="s">
        <v>87</v>
      </c>
      <c r="B3" s="46" t="s">
        <v>7</v>
      </c>
      <c r="D3" s="16" t="s">
        <v>102</v>
      </c>
      <c r="E3" s="16" t="s">
        <v>138</v>
      </c>
      <c r="F3" s="60" t="s">
        <v>126</v>
      </c>
      <c r="G3" s="5" t="s">
        <v>105</v>
      </c>
      <c r="H3" s="5" t="s">
        <v>106</v>
      </c>
      <c r="I3" s="5" t="s">
        <v>107</v>
      </c>
      <c r="J3" s="5" t="s">
        <v>108</v>
      </c>
      <c r="Q3" s="59" t="s">
        <v>136</v>
      </c>
      <c r="R3" s="59"/>
      <c r="S3" s="59"/>
    </row>
    <row r="4" spans="1:19" x14ac:dyDescent="0.25">
      <c r="A4" s="46" t="s">
        <v>0</v>
      </c>
      <c r="B4" s="46" t="s">
        <v>4</v>
      </c>
      <c r="C4" s="15" t="s">
        <v>137</v>
      </c>
      <c r="D4" s="17">
        <v>0</v>
      </c>
      <c r="E4" s="18">
        <f>D4+1</f>
        <v>1</v>
      </c>
      <c r="F4" s="61"/>
      <c r="G4" s="14">
        <v>1</v>
      </c>
      <c r="H4" s="14">
        <v>1</v>
      </c>
      <c r="I4" s="14">
        <v>1</v>
      </c>
      <c r="J4" s="14">
        <v>1</v>
      </c>
      <c r="P4" s="66" t="s">
        <v>175</v>
      </c>
      <c r="Q4" s="67"/>
      <c r="R4" s="67"/>
      <c r="S4" s="68"/>
    </row>
    <row r="5" spans="1:19" ht="15.75" thickBot="1" x14ac:dyDescent="0.3">
      <c r="A5" s="47" t="s">
        <v>1</v>
      </c>
      <c r="B5" s="47" t="s">
        <v>5</v>
      </c>
      <c r="D5" s="19">
        <f ca="1">YEAR(TODAY())</f>
        <v>2015</v>
      </c>
      <c r="E5" s="8">
        <f ca="1">D5+E4</f>
        <v>2016</v>
      </c>
    </row>
    <row r="6" spans="1:19" x14ac:dyDescent="0.25">
      <c r="J6" s="7">
        <v>1.03</v>
      </c>
      <c r="K6" s="2" t="s">
        <v>121</v>
      </c>
    </row>
    <row r="7" spans="1:19" x14ac:dyDescent="0.25">
      <c r="A7" s="48"/>
      <c r="B7" s="48"/>
      <c r="C7" s="48" t="s">
        <v>103</v>
      </c>
      <c r="E7" s="3" t="s">
        <v>100</v>
      </c>
      <c r="F7" s="3" t="s">
        <v>101</v>
      </c>
      <c r="G7" s="3" t="s">
        <v>104</v>
      </c>
      <c r="H7" s="3" t="s">
        <v>109</v>
      </c>
      <c r="I7" s="3" t="s">
        <v>110</v>
      </c>
      <c r="J7" s="3" t="s">
        <v>111</v>
      </c>
      <c r="K7" s="3" t="s">
        <v>112</v>
      </c>
      <c r="L7" s="3" t="s">
        <v>113</v>
      </c>
      <c r="M7" s="3" t="s">
        <v>114</v>
      </c>
      <c r="N7" s="3" t="s">
        <v>115</v>
      </c>
      <c r="O7" s="3" t="s">
        <v>116</v>
      </c>
      <c r="P7" s="3" t="s">
        <v>117</v>
      </c>
      <c r="Q7" s="3" t="s">
        <v>118</v>
      </c>
      <c r="R7" s="3" t="s">
        <v>119</v>
      </c>
      <c r="S7" s="3" t="s">
        <v>120</v>
      </c>
    </row>
    <row r="8" spans="1:19" x14ac:dyDescent="0.25">
      <c r="A8" s="39" t="s">
        <v>6</v>
      </c>
      <c r="B8" s="39" t="s">
        <v>93</v>
      </c>
      <c r="C8" s="44">
        <v>13</v>
      </c>
      <c r="E8" s="40" t="str">
        <f>IF(B8="","",(IF($B8&lt;&gt;0,"NonExempt - Headcount")))</f>
        <v>NonExempt - Headcount</v>
      </c>
      <c r="F8" s="40">
        <f ca="1">IF(E8="","",$E$5)</f>
        <v>2016</v>
      </c>
      <c r="G8" s="40" t="str">
        <f>IF(E8="","",A8)</f>
        <v>001220</v>
      </c>
      <c r="H8" s="41">
        <f>IF(G8="","",(IF($C8=0,0,$C8)))</f>
        <v>13</v>
      </c>
      <c r="I8" s="41">
        <f t="shared" ref="I8" si="0">IF(H8="","",(IF($C8=0,0,$C8)))</f>
        <v>13</v>
      </c>
      <c r="J8" s="41">
        <f t="shared" ref="J8" si="1">IF(I8="","",(IF($C8=0,0,$C8)))</f>
        <v>13</v>
      </c>
      <c r="K8" s="41">
        <f t="shared" ref="K8" si="2">IF(J8="","",(IF($C8=0,0,$C8)))</f>
        <v>13</v>
      </c>
      <c r="L8" s="41">
        <f t="shared" ref="L8" si="3">IF(K8="","",(IF($C8=0,0,$C8)))</f>
        <v>13</v>
      </c>
      <c r="M8" s="41">
        <f t="shared" ref="M8" si="4">IF(L8="","",(IF($C8=0,0,$C8)))</f>
        <v>13</v>
      </c>
      <c r="N8" s="41">
        <f t="shared" ref="N8" si="5">IF(M8="","",(IF($C8=0,0,$C8)))</f>
        <v>13</v>
      </c>
      <c r="O8" s="41">
        <f t="shared" ref="O8" si="6">IF(N8="","",(IF($C8=0,0,$C8)))</f>
        <v>13</v>
      </c>
      <c r="P8" s="41">
        <f t="shared" ref="P8" si="7">IF(O8="","",(IF($C8=0,0,$C8)))</f>
        <v>13</v>
      </c>
      <c r="Q8" s="41">
        <f t="shared" ref="Q8" si="8">IF(P8="","",(IF($C8=0,0,$C8)))</f>
        <v>13</v>
      </c>
      <c r="R8" s="41">
        <f t="shared" ref="R8" si="9">IF(Q8="","",(IF($C8=0,0,$C8)))</f>
        <v>13</v>
      </c>
      <c r="S8" s="41">
        <f t="shared" ref="S8" si="10">IF(R8="","",(IF($C8=0,0,$C8)))</f>
        <v>13</v>
      </c>
    </row>
    <row r="9" spans="1:19" x14ac:dyDescent="0.25">
      <c r="A9" s="39" t="s">
        <v>6</v>
      </c>
      <c r="B9" s="39" t="s">
        <v>92</v>
      </c>
      <c r="C9" s="44">
        <v>14.535192461538461</v>
      </c>
      <c r="E9" s="40" t="str">
        <f>IF(B9="","",(IF($B9&lt;&gt;0,"NonExempt - Avg Hourly Rate")))</f>
        <v>NonExempt - Avg Hourly Rate</v>
      </c>
      <c r="F9" s="40">
        <f t="shared" ref="F9:F12" ca="1" si="11">IF(E9="","",$E$5)</f>
        <v>2016</v>
      </c>
      <c r="G9" s="40" t="str">
        <f t="shared" ref="G9:G12" si="12">IF(E9="","",A9)</f>
        <v>001220</v>
      </c>
      <c r="H9" s="42">
        <f t="shared" ref="H9" si="13">IF(G9="","",(IF(C9=0,0,C9)*$G$4*$H$4*$I$4*$J$4))</f>
        <v>14.535192461538461</v>
      </c>
      <c r="I9" s="42">
        <f t="shared" ref="I9" si="14">IF(H9="","",(+H9))</f>
        <v>14.535192461538461</v>
      </c>
      <c r="J9" s="42">
        <f t="shared" ref="J9" si="15">IF(I9="","",(+I9*$J$6))</f>
        <v>14.971248235384616</v>
      </c>
      <c r="K9" s="42">
        <f t="shared" ref="K9" si="16">IF(J9="","",+J9)</f>
        <v>14.971248235384616</v>
      </c>
      <c r="L9" s="42">
        <f t="shared" ref="L9" si="17">IF(K9="","",+K9)</f>
        <v>14.971248235384616</v>
      </c>
      <c r="M9" s="42">
        <f t="shared" ref="M9" si="18">IF(L9="","",+L9)</f>
        <v>14.971248235384616</v>
      </c>
      <c r="N9" s="42">
        <f t="shared" ref="N9" si="19">IF(M9="","",+M9)</f>
        <v>14.971248235384616</v>
      </c>
      <c r="O9" s="42">
        <f t="shared" ref="O9" si="20">IF(N9="","",+N9)</f>
        <v>14.971248235384616</v>
      </c>
      <c r="P9" s="42">
        <f t="shared" ref="P9" si="21">IF(O9="","",+O9)</f>
        <v>14.971248235384616</v>
      </c>
      <c r="Q9" s="42">
        <f t="shared" ref="Q9" si="22">IF(P9="","",+P9)</f>
        <v>14.971248235384616</v>
      </c>
      <c r="R9" s="42">
        <f t="shared" ref="R9" si="23">IF(Q9="","",+Q9)</f>
        <v>14.971248235384616</v>
      </c>
      <c r="S9" s="42">
        <f t="shared" ref="S9" si="24">IF(R9="","",+R9)</f>
        <v>14.971248235384616</v>
      </c>
    </row>
    <row r="10" spans="1:19" x14ac:dyDescent="0.25">
      <c r="A10" s="39" t="s">
        <v>6</v>
      </c>
      <c r="B10" s="45" t="s">
        <v>94</v>
      </c>
      <c r="C10" s="44">
        <v>1320</v>
      </c>
      <c r="D10" s="34"/>
      <c r="E10" s="40" t="str">
        <f>IF(B10="","",(IF($B10&lt;&gt;0,"NonExempt - Vacation Hours")))</f>
        <v>NonExempt - Vacation Hours</v>
      </c>
      <c r="F10" s="40">
        <f t="shared" ca="1" si="11"/>
        <v>2016</v>
      </c>
      <c r="G10" s="40" t="str">
        <f t="shared" si="12"/>
        <v>001220</v>
      </c>
      <c r="H10" s="43">
        <f>IF(G10="","",($C10*'VACSICK EST'!C$50))</f>
        <v>55.860463393860094</v>
      </c>
      <c r="I10" s="43">
        <f>IF(H10="","",($C10*'VACSICK EST'!D$50))</f>
        <v>59.526632185752554</v>
      </c>
      <c r="J10" s="43">
        <f>IF(I10="","",($C10*'VACSICK EST'!E$50))</f>
        <v>63.192800977645007</v>
      </c>
      <c r="K10" s="43">
        <f>IF(J10="","",($C10*'VACSICK EST'!F$50))</f>
        <v>91.872560516473072</v>
      </c>
      <c r="L10" s="43">
        <f>IF(K10="","",($C10*'VACSICK EST'!G$50))</f>
        <v>114.76466158916691</v>
      </c>
      <c r="M10" s="43">
        <f>IF(L10="","",($C10*'VACSICK EST'!H$50))</f>
        <v>129.64876374813298</v>
      </c>
      <c r="N10" s="43">
        <f>IF(M10="","",($C10*'VACSICK EST'!I$50))</f>
        <v>150.04678377010529</v>
      </c>
      <c r="O10" s="43">
        <f>IF(N10="","",($C10*'VACSICK EST'!J$50))</f>
        <v>101.57948920516966</v>
      </c>
      <c r="P10" s="43">
        <f>IF(O10="","",($C10*'VACSICK EST'!K$50))</f>
        <v>90.445198800162927</v>
      </c>
      <c r="Q10" s="43">
        <f>IF(P10="","",($C10*'VACSICK EST'!L$50))</f>
        <v>119.37914604189554</v>
      </c>
      <c r="R10" s="43">
        <f>IF(Q10="","",($C10*'VACSICK EST'!M$50))</f>
        <v>114.45398773006136</v>
      </c>
      <c r="S10" s="43">
        <f>IF(R10="","",($C10*'VACSICK EST'!N$50))</f>
        <v>229.22951204157459</v>
      </c>
    </row>
    <row r="11" spans="1:19" x14ac:dyDescent="0.25">
      <c r="A11" s="39" t="s">
        <v>6</v>
      </c>
      <c r="B11" s="39" t="s">
        <v>95</v>
      </c>
      <c r="C11" s="44">
        <v>520</v>
      </c>
      <c r="D11" s="6"/>
      <c r="E11" s="40" t="str">
        <f>IF(B11="","",(IF($B11&lt;&gt;0,"NonExempt - Sick Time Hours")))</f>
        <v>NonExempt - Sick Time Hours</v>
      </c>
      <c r="F11" s="40">
        <f t="shared" ca="1" si="11"/>
        <v>2016</v>
      </c>
      <c r="G11" s="40" t="str">
        <f t="shared" si="12"/>
        <v>001220</v>
      </c>
      <c r="H11" s="43">
        <f>IF(G11="","",($C11*'VACSICK EST'!C$30))</f>
        <v>65.268187268342274</v>
      </c>
      <c r="I11" s="43">
        <f>IF(H11="","",($C11*'VACSICK EST'!D$30))</f>
        <v>56.231017174015122</v>
      </c>
      <c r="J11" s="43">
        <f>IF(I11="","",($C11*'VACSICK EST'!E$30))</f>
        <v>51.826226503695132</v>
      </c>
      <c r="K11" s="43">
        <f>IF(J11="","",($C11*'VACSICK EST'!F$30))</f>
        <v>45.906548191645051</v>
      </c>
      <c r="L11" s="43">
        <f>IF(K11="","",($C11*'VACSICK EST'!G$30))</f>
        <v>38.06658977035967</v>
      </c>
      <c r="M11" s="43">
        <f>IF(L11="","",($C11*'VACSICK EST'!H$30))</f>
        <v>35.33315400992965</v>
      </c>
      <c r="N11" s="43">
        <f>IF(M11="","",($C11*'VACSICK EST'!I$30))</f>
        <v>37.888786056541583</v>
      </c>
      <c r="O11" s="43">
        <f>IF(N11="","",($C11*'VACSICK EST'!J$30))</f>
        <v>40.721791896709725</v>
      </c>
      <c r="P11" s="43">
        <f>IF(O11="","",($C11*'VACSICK EST'!K$30))</f>
        <v>37.57111008785327</v>
      </c>
      <c r="Q11" s="43">
        <f>IF(P11="","",($C11*'VACSICK EST'!L$30))</f>
        <v>37.127786161400181</v>
      </c>
      <c r="R11" s="43">
        <f>IF(Q11="","",($C11*'VACSICK EST'!M$30))</f>
        <v>34.610085573736114</v>
      </c>
      <c r="S11" s="43">
        <f>IF(R11="","",($C11*'VACSICK EST'!N$30))</f>
        <v>39.448717305772234</v>
      </c>
    </row>
    <row r="12" spans="1:19" x14ac:dyDescent="0.25">
      <c r="A12" s="39" t="s">
        <v>8</v>
      </c>
      <c r="B12" s="39" t="s">
        <v>93</v>
      </c>
      <c r="C12" s="44">
        <v>3</v>
      </c>
      <c r="E12" s="40" t="str">
        <f t="shared" ref="E12" si="25">IF(B12="","",(IF($B12&lt;&gt;0,"NonExempt - Headcount")))</f>
        <v>NonExempt - Headcount</v>
      </c>
      <c r="F12" s="40">
        <f t="shared" ca="1" si="11"/>
        <v>2016</v>
      </c>
      <c r="G12" s="40" t="str">
        <f t="shared" si="12"/>
        <v>001280</v>
      </c>
      <c r="H12" s="41">
        <f t="shared" ref="H12" si="26">IF(G12="","",(IF($C12=0,0,$C12)))</f>
        <v>3</v>
      </c>
      <c r="I12" s="41">
        <f t="shared" ref="I12" si="27">IF(H12="","",(IF($C12=0,0,$C12)))</f>
        <v>3</v>
      </c>
      <c r="J12" s="41">
        <f t="shared" ref="J12" si="28">IF(I12="","",(IF($C12=0,0,$C12)))</f>
        <v>3</v>
      </c>
      <c r="K12" s="41">
        <f t="shared" ref="K12" si="29">IF(J12="","",(IF($C12=0,0,$C12)))</f>
        <v>3</v>
      </c>
      <c r="L12" s="41">
        <f t="shared" ref="L12" si="30">IF(K12="","",(IF($C12=0,0,$C12)))</f>
        <v>3</v>
      </c>
      <c r="M12" s="41">
        <f t="shared" ref="M12" si="31">IF(L12="","",(IF($C12=0,0,$C12)))</f>
        <v>3</v>
      </c>
      <c r="N12" s="41">
        <f t="shared" ref="N12" si="32">IF(M12="","",(IF($C12=0,0,$C12)))</f>
        <v>3</v>
      </c>
      <c r="O12" s="41">
        <f t="shared" ref="O12" si="33">IF(N12="","",(IF($C12=0,0,$C12)))</f>
        <v>3</v>
      </c>
      <c r="P12" s="41">
        <f t="shared" ref="P12" si="34">IF(O12="","",(IF($C12=0,0,$C12)))</f>
        <v>3</v>
      </c>
      <c r="Q12" s="41">
        <f t="shared" ref="Q12" si="35">IF(P12="","",(IF($C12=0,0,$C12)))</f>
        <v>3</v>
      </c>
      <c r="R12" s="41">
        <f t="shared" ref="R12" si="36">IF(Q12="","",(IF($C12=0,0,$C12)))</f>
        <v>3</v>
      </c>
      <c r="S12" s="41">
        <f t="shared" ref="S12" si="37">IF(R12="","",(IF($C12=0,0,$C12)))</f>
        <v>3</v>
      </c>
    </row>
    <row r="13" spans="1:19" x14ac:dyDescent="0.25">
      <c r="A13" s="39" t="s">
        <v>8</v>
      </c>
      <c r="B13" s="39" t="s">
        <v>92</v>
      </c>
      <c r="C13" s="44">
        <v>27.868590000000001</v>
      </c>
      <c r="E13" s="40" t="str">
        <f t="shared" ref="E13" si="38">IF(B13="","",(IF($B13&lt;&gt;0,"NonExempt - Avg Hourly Rate")))</f>
        <v>NonExempt - Avg Hourly Rate</v>
      </c>
      <c r="F13" s="40">
        <f t="shared" ref="F13:F76" ca="1" si="39">IF(E13="","",$E$5)</f>
        <v>2016</v>
      </c>
      <c r="G13" s="40" t="str">
        <f t="shared" ref="G13:G76" si="40">IF(E13="","",A13)</f>
        <v>001280</v>
      </c>
      <c r="H13" s="42">
        <f t="shared" ref="H13" si="41">IF(G13="","",(IF(C13=0,0,C13)*$G$4*$H$4*$I$4*$J$4))</f>
        <v>27.868590000000001</v>
      </c>
      <c r="I13" s="42">
        <f t="shared" ref="I13" si="42">IF(H13="","",(+H13))</f>
        <v>27.868590000000001</v>
      </c>
      <c r="J13" s="42">
        <f t="shared" ref="J13" si="43">IF(I13="","",(+I13*$J$6))</f>
        <v>28.704647700000002</v>
      </c>
      <c r="K13" s="42">
        <f t="shared" ref="K13" si="44">IF(J13="","",+J13)</f>
        <v>28.704647700000002</v>
      </c>
      <c r="L13" s="42">
        <f t="shared" ref="L13" si="45">IF(K13="","",+K13)</f>
        <v>28.704647700000002</v>
      </c>
      <c r="M13" s="42">
        <f t="shared" ref="M13" si="46">IF(L13="","",+L13)</f>
        <v>28.704647700000002</v>
      </c>
      <c r="N13" s="42">
        <f t="shared" ref="N13" si="47">IF(M13="","",+M13)</f>
        <v>28.704647700000002</v>
      </c>
      <c r="O13" s="42">
        <f t="shared" ref="O13" si="48">IF(N13="","",+N13)</f>
        <v>28.704647700000002</v>
      </c>
      <c r="P13" s="42">
        <f t="shared" ref="P13" si="49">IF(O13="","",+O13)</f>
        <v>28.704647700000002</v>
      </c>
      <c r="Q13" s="42">
        <f t="shared" ref="Q13" si="50">IF(P13="","",+P13)</f>
        <v>28.704647700000002</v>
      </c>
      <c r="R13" s="42">
        <f t="shared" ref="R13" si="51">IF(Q13="","",+Q13)</f>
        <v>28.704647700000002</v>
      </c>
      <c r="S13" s="42">
        <f t="shared" ref="S13" si="52">IF(R13="","",+R13)</f>
        <v>28.704647700000002</v>
      </c>
    </row>
    <row r="14" spans="1:19" x14ac:dyDescent="0.25">
      <c r="A14" s="39" t="s">
        <v>8</v>
      </c>
      <c r="B14" s="39" t="s">
        <v>94</v>
      </c>
      <c r="C14" s="44">
        <v>520</v>
      </c>
      <c r="E14" s="40" t="str">
        <f t="shared" ref="E14" si="53">IF(B14="","",(IF($B14&lt;&gt;0,"NonExempt - Vacation Hours")))</f>
        <v>NonExempt - Vacation Hours</v>
      </c>
      <c r="F14" s="40">
        <f t="shared" ca="1" si="39"/>
        <v>2016</v>
      </c>
      <c r="G14" s="40" t="str">
        <f t="shared" si="40"/>
        <v>001280</v>
      </c>
      <c r="H14" s="43">
        <f>IF(G14="","",($C14*'VACSICK EST'!C$50))</f>
        <v>22.005637094550945</v>
      </c>
      <c r="I14" s="43">
        <f>IF(H14="","",($C14*'VACSICK EST'!D$50))</f>
        <v>23.449885406508582</v>
      </c>
      <c r="J14" s="43">
        <f>IF(I14="","",($C14*'VACSICK EST'!E$50))</f>
        <v>24.894133718466215</v>
      </c>
      <c r="K14" s="43">
        <f>IF(J14="","",($C14*'VACSICK EST'!F$50))</f>
        <v>36.192220809519696</v>
      </c>
      <c r="L14" s="43">
        <f>IF(K14="","",($C14*'VACSICK EST'!G$50))</f>
        <v>45.210321232096057</v>
      </c>
      <c r="M14" s="43">
        <f>IF(L14="","",($C14*'VACSICK EST'!H$50))</f>
        <v>51.073755415931174</v>
      </c>
      <c r="N14" s="43">
        <f>IF(M14="","",($C14*'VACSICK EST'!I$50))</f>
        <v>59.109339060950568</v>
      </c>
      <c r="O14" s="43">
        <f>IF(N14="","",($C14*'VACSICK EST'!J$50))</f>
        <v>40.016162414157748</v>
      </c>
      <c r="P14" s="43">
        <f>IF(O14="","",($C14*'VACSICK EST'!K$50))</f>
        <v>35.629926800064183</v>
      </c>
      <c r="Q14" s="43">
        <f>IF(P14="","",($C14*'VACSICK EST'!L$50))</f>
        <v>47.028148440746726</v>
      </c>
      <c r="R14" s="43">
        <f>IF(Q14="","",($C14*'VACSICK EST'!M$50))</f>
        <v>45.087934560327199</v>
      </c>
      <c r="S14" s="43">
        <f>IF(R14="","",($C14*'VACSICK EST'!N$50))</f>
        <v>90.302535046680902</v>
      </c>
    </row>
    <row r="15" spans="1:19" x14ac:dyDescent="0.25">
      <c r="A15" s="39" t="s">
        <v>8</v>
      </c>
      <c r="B15" s="39" t="s">
        <v>95</v>
      </c>
      <c r="C15" s="44">
        <v>120</v>
      </c>
      <c r="E15" s="40" t="str">
        <f t="shared" ref="E15" si="54">IF(B15="","",(IF($B15&lt;&gt;0,"NonExempt - Sick Time Hours")))</f>
        <v>NonExempt - Sick Time Hours</v>
      </c>
      <c r="F15" s="40">
        <f t="shared" ca="1" si="39"/>
        <v>2016</v>
      </c>
      <c r="G15" s="40" t="str">
        <f t="shared" si="40"/>
        <v>001280</v>
      </c>
      <c r="H15" s="43">
        <f>IF(G15="","",($C15*'VACSICK EST'!C$30))</f>
        <v>15.061889369617449</v>
      </c>
      <c r="I15" s="43">
        <f>IF(H15="","",($C15*'VACSICK EST'!D$30))</f>
        <v>12.976388578618876</v>
      </c>
      <c r="J15" s="43">
        <f>IF(I15="","",($C15*'VACSICK EST'!E$30))</f>
        <v>11.959898423929646</v>
      </c>
      <c r="K15" s="43">
        <f>IF(J15="","",($C15*'VACSICK EST'!F$30))</f>
        <v>10.593818813456551</v>
      </c>
      <c r="L15" s="43">
        <f>IF(K15="","",($C15*'VACSICK EST'!G$30))</f>
        <v>8.7845976393137697</v>
      </c>
      <c r="M15" s="43">
        <f>IF(L15="","",($C15*'VACSICK EST'!H$30))</f>
        <v>8.1538047715222266</v>
      </c>
      <c r="N15" s="43">
        <f>IF(M15="","",($C15*'VACSICK EST'!I$30))</f>
        <v>8.7435660130480581</v>
      </c>
      <c r="O15" s="43">
        <f>IF(N15="","",($C15*'VACSICK EST'!J$30))</f>
        <v>9.3973365915483971</v>
      </c>
      <c r="P15" s="43">
        <f>IF(O15="","",($C15*'VACSICK EST'!K$30))</f>
        <v>8.6702561741199862</v>
      </c>
      <c r="Q15" s="43">
        <f>IF(P15="","",($C15*'VACSICK EST'!L$30))</f>
        <v>8.5679506526308113</v>
      </c>
      <c r="R15" s="43">
        <f>IF(Q15="","",($C15*'VACSICK EST'!M$30))</f>
        <v>7.9869428247083336</v>
      </c>
      <c r="S15" s="43">
        <f>IF(R15="","",($C15*'VACSICK EST'!N$30))</f>
        <v>9.1035501474859011</v>
      </c>
    </row>
    <row r="16" spans="1:19" x14ac:dyDescent="0.25">
      <c r="A16" s="39" t="s">
        <v>9</v>
      </c>
      <c r="B16" s="39" t="s">
        <v>93</v>
      </c>
      <c r="C16" s="44">
        <v>2</v>
      </c>
      <c r="E16" s="40" t="str">
        <f t="shared" ref="E16" si="55">IF(B16="","",(IF($B16&lt;&gt;0,"NonExempt - Headcount")))</f>
        <v>NonExempt - Headcount</v>
      </c>
      <c r="F16" s="40">
        <f t="shared" ca="1" si="39"/>
        <v>2016</v>
      </c>
      <c r="G16" s="40" t="str">
        <f t="shared" si="40"/>
        <v>001295</v>
      </c>
      <c r="H16" s="41">
        <f t="shared" ref="H16" si="56">IF(G16="","",(IF($C16=0,0,$C16)))</f>
        <v>2</v>
      </c>
      <c r="I16" s="41">
        <f t="shared" ref="I16" si="57">IF(H16="","",(IF($C16=0,0,$C16)))</f>
        <v>2</v>
      </c>
      <c r="J16" s="41">
        <f t="shared" ref="J16" si="58">IF(I16="","",(IF($C16=0,0,$C16)))</f>
        <v>2</v>
      </c>
      <c r="K16" s="41">
        <f t="shared" ref="K16" si="59">IF(J16="","",(IF($C16=0,0,$C16)))</f>
        <v>2</v>
      </c>
      <c r="L16" s="41">
        <f t="shared" ref="L16" si="60">IF(K16="","",(IF($C16=0,0,$C16)))</f>
        <v>2</v>
      </c>
      <c r="M16" s="41">
        <f t="shared" ref="M16" si="61">IF(L16="","",(IF($C16=0,0,$C16)))</f>
        <v>2</v>
      </c>
      <c r="N16" s="41">
        <f t="shared" ref="N16" si="62">IF(M16="","",(IF($C16=0,0,$C16)))</f>
        <v>2</v>
      </c>
      <c r="O16" s="41">
        <f t="shared" ref="O16" si="63">IF(N16="","",(IF($C16=0,0,$C16)))</f>
        <v>2</v>
      </c>
      <c r="P16" s="41">
        <f t="shared" ref="P16" si="64">IF(O16="","",(IF($C16=0,0,$C16)))</f>
        <v>2</v>
      </c>
      <c r="Q16" s="41">
        <f t="shared" ref="Q16" si="65">IF(P16="","",(IF($C16=0,0,$C16)))</f>
        <v>2</v>
      </c>
      <c r="R16" s="41">
        <f t="shared" ref="R16" si="66">IF(Q16="","",(IF($C16=0,0,$C16)))</f>
        <v>2</v>
      </c>
      <c r="S16" s="41">
        <f t="shared" ref="S16" si="67">IF(R16="","",(IF($C16=0,0,$C16)))</f>
        <v>2</v>
      </c>
    </row>
    <row r="17" spans="1:19" x14ac:dyDescent="0.25">
      <c r="A17" s="39" t="s">
        <v>9</v>
      </c>
      <c r="B17" s="39" t="s">
        <v>92</v>
      </c>
      <c r="C17" s="44">
        <v>24.317307499999998</v>
      </c>
      <c r="E17" s="40" t="str">
        <f t="shared" ref="E17" si="68">IF(B17="","",(IF($B17&lt;&gt;0,"NonExempt - Avg Hourly Rate")))</f>
        <v>NonExempt - Avg Hourly Rate</v>
      </c>
      <c r="F17" s="40">
        <f t="shared" ca="1" si="39"/>
        <v>2016</v>
      </c>
      <c r="G17" s="40" t="str">
        <f t="shared" si="40"/>
        <v>001295</v>
      </c>
      <c r="H17" s="42">
        <f t="shared" ref="H17" si="69">IF(G17="","",(IF(C17=0,0,C17)*$G$4*$H$4*$I$4*$J$4))</f>
        <v>24.317307499999998</v>
      </c>
      <c r="I17" s="42">
        <f t="shared" ref="I17" si="70">IF(H17="","",(+H17))</f>
        <v>24.317307499999998</v>
      </c>
      <c r="J17" s="42">
        <f t="shared" ref="J17" si="71">IF(I17="","",(+I17*$J$6))</f>
        <v>25.046826724999999</v>
      </c>
      <c r="K17" s="42">
        <f t="shared" ref="K17" si="72">IF(J17="","",+J17)</f>
        <v>25.046826724999999</v>
      </c>
      <c r="L17" s="42">
        <f t="shared" ref="L17" si="73">IF(K17="","",+K17)</f>
        <v>25.046826724999999</v>
      </c>
      <c r="M17" s="42">
        <f t="shared" ref="M17" si="74">IF(L17="","",+L17)</f>
        <v>25.046826724999999</v>
      </c>
      <c r="N17" s="42">
        <f t="shared" ref="N17" si="75">IF(M17="","",+M17)</f>
        <v>25.046826724999999</v>
      </c>
      <c r="O17" s="42">
        <f t="shared" ref="O17" si="76">IF(N17="","",+N17)</f>
        <v>25.046826724999999</v>
      </c>
      <c r="P17" s="42">
        <f t="shared" ref="P17" si="77">IF(O17="","",+O17)</f>
        <v>25.046826724999999</v>
      </c>
      <c r="Q17" s="42">
        <f t="shared" ref="Q17" si="78">IF(P17="","",+P17)</f>
        <v>25.046826724999999</v>
      </c>
      <c r="R17" s="42">
        <f t="shared" ref="R17" si="79">IF(Q17="","",+Q17)</f>
        <v>25.046826724999999</v>
      </c>
      <c r="S17" s="42">
        <f t="shared" ref="S17" si="80">IF(R17="","",+R17)</f>
        <v>25.046826724999999</v>
      </c>
    </row>
    <row r="18" spans="1:19" x14ac:dyDescent="0.25">
      <c r="A18" s="39" t="s">
        <v>9</v>
      </c>
      <c r="B18" s="45" t="s">
        <v>94</v>
      </c>
      <c r="C18" s="44">
        <v>400</v>
      </c>
      <c r="E18" s="40" t="str">
        <f t="shared" ref="E18" si="81">IF(B18="","",(IF($B18&lt;&gt;0,"NonExempt - Vacation Hours")))</f>
        <v>NonExempt - Vacation Hours</v>
      </c>
      <c r="F18" s="40">
        <f t="shared" ca="1" si="39"/>
        <v>2016</v>
      </c>
      <c r="G18" s="40" t="str">
        <f t="shared" si="40"/>
        <v>001295</v>
      </c>
      <c r="H18" s="43">
        <f>IF(G18="","",($C18*'VACSICK EST'!C$50))</f>
        <v>16.927413149654573</v>
      </c>
      <c r="I18" s="43">
        <f>IF(H18="","",($C18*'VACSICK EST'!D$50))</f>
        <v>18.038373389621988</v>
      </c>
      <c r="J18" s="43">
        <f>IF(I18="","",($C18*'VACSICK EST'!E$50))</f>
        <v>19.149333629589396</v>
      </c>
      <c r="K18" s="43">
        <f>IF(J18="","",($C18*'VACSICK EST'!F$50))</f>
        <v>27.840169853476688</v>
      </c>
      <c r="L18" s="43">
        <f>IF(K18="","",($C18*'VACSICK EST'!G$50))</f>
        <v>34.777170178535428</v>
      </c>
      <c r="M18" s="43">
        <f>IF(L18="","",($C18*'VACSICK EST'!H$50))</f>
        <v>39.287504166100902</v>
      </c>
      <c r="N18" s="43">
        <f>IF(M18="","",($C18*'VACSICK EST'!I$50))</f>
        <v>45.468722354577359</v>
      </c>
      <c r="O18" s="43">
        <f>IF(N18="","",($C18*'VACSICK EST'!J$50))</f>
        <v>30.781663395505959</v>
      </c>
      <c r="P18" s="43">
        <f>IF(O18="","",($C18*'VACSICK EST'!K$50))</f>
        <v>27.407636000049372</v>
      </c>
      <c r="Q18" s="43">
        <f>IF(P18="","",($C18*'VACSICK EST'!L$50))</f>
        <v>36.17549880057441</v>
      </c>
      <c r="R18" s="43">
        <f>IF(Q18="","",($C18*'VACSICK EST'!M$50))</f>
        <v>34.683026584867079</v>
      </c>
      <c r="S18" s="43">
        <f>IF(R18="","",($C18*'VACSICK EST'!N$50))</f>
        <v>69.463488497446846</v>
      </c>
    </row>
    <row r="19" spans="1:19" x14ac:dyDescent="0.25">
      <c r="A19" s="39" t="s">
        <v>9</v>
      </c>
      <c r="B19" s="39" t="s">
        <v>95</v>
      </c>
      <c r="C19" s="44">
        <v>80</v>
      </c>
      <c r="E19" s="40" t="str">
        <f t="shared" ref="E19" si="82">IF(B19="","",(IF($B19&lt;&gt;0,"NonExempt - Sick Time Hours")))</f>
        <v>NonExempt - Sick Time Hours</v>
      </c>
      <c r="F19" s="40">
        <f t="shared" ca="1" si="39"/>
        <v>2016</v>
      </c>
      <c r="G19" s="40" t="str">
        <f t="shared" si="40"/>
        <v>001295</v>
      </c>
      <c r="H19" s="43">
        <f>IF(G19="","",($C19*'VACSICK EST'!C$30))</f>
        <v>10.041259579744965</v>
      </c>
      <c r="I19" s="43">
        <f>IF(H19="","",($C19*'VACSICK EST'!D$30))</f>
        <v>8.6509257190792503</v>
      </c>
      <c r="J19" s="43">
        <f>IF(I19="","",($C19*'VACSICK EST'!E$30))</f>
        <v>7.973265615953097</v>
      </c>
      <c r="K19" s="43">
        <f>IF(J19="","",($C19*'VACSICK EST'!F$30))</f>
        <v>7.0625458756377002</v>
      </c>
      <c r="L19" s="43">
        <f>IF(K19="","",($C19*'VACSICK EST'!G$30))</f>
        <v>5.8563984262091795</v>
      </c>
      <c r="M19" s="43">
        <f>IF(L19="","",($C19*'VACSICK EST'!H$30))</f>
        <v>5.4358698476814844</v>
      </c>
      <c r="N19" s="43">
        <f>IF(M19="","",($C19*'VACSICK EST'!I$30))</f>
        <v>5.8290440086987054</v>
      </c>
      <c r="O19" s="43">
        <f>IF(N19="","",($C19*'VACSICK EST'!J$30))</f>
        <v>6.264891061032265</v>
      </c>
      <c r="P19" s="43">
        <f>IF(O19="","",($C19*'VACSICK EST'!K$30))</f>
        <v>5.7801707827466577</v>
      </c>
      <c r="Q19" s="43">
        <f>IF(P19="","",($C19*'VACSICK EST'!L$30))</f>
        <v>5.7119671017538742</v>
      </c>
      <c r="R19" s="43">
        <f>IF(Q19="","",($C19*'VACSICK EST'!M$30))</f>
        <v>5.3246285498055554</v>
      </c>
      <c r="S19" s="43">
        <f>IF(R19="","",($C19*'VACSICK EST'!N$30))</f>
        <v>6.0690334316572674</v>
      </c>
    </row>
    <row r="20" spans="1:19" x14ac:dyDescent="0.25">
      <c r="A20" s="39" t="s">
        <v>13</v>
      </c>
      <c r="B20" s="39" t="s">
        <v>93</v>
      </c>
      <c r="C20" s="44">
        <v>1</v>
      </c>
      <c r="E20" s="40" t="str">
        <f t="shared" ref="E20" si="83">IF(B20="","",(IF($B20&lt;&gt;0,"NonExempt - Headcount")))</f>
        <v>NonExempt - Headcount</v>
      </c>
      <c r="F20" s="40">
        <f t="shared" ca="1" si="39"/>
        <v>2016</v>
      </c>
      <c r="G20" s="40" t="str">
        <f t="shared" si="40"/>
        <v>002030</v>
      </c>
      <c r="H20" s="41">
        <f t="shared" ref="H20" si="84">IF(G20="","",(IF($C20=0,0,$C20)))</f>
        <v>1</v>
      </c>
      <c r="I20" s="41">
        <f t="shared" ref="I20" si="85">IF(H20="","",(IF($C20=0,0,$C20)))</f>
        <v>1</v>
      </c>
      <c r="J20" s="41">
        <f t="shared" ref="J20" si="86">IF(I20="","",(IF($C20=0,0,$C20)))</f>
        <v>1</v>
      </c>
      <c r="K20" s="41">
        <f t="shared" ref="K20" si="87">IF(J20="","",(IF($C20=0,0,$C20)))</f>
        <v>1</v>
      </c>
      <c r="L20" s="41">
        <f t="shared" ref="L20" si="88">IF(K20="","",(IF($C20=0,0,$C20)))</f>
        <v>1</v>
      </c>
      <c r="M20" s="41">
        <f t="shared" ref="M20" si="89">IF(L20="","",(IF($C20=0,0,$C20)))</f>
        <v>1</v>
      </c>
      <c r="N20" s="41">
        <f t="shared" ref="N20" si="90">IF(M20="","",(IF($C20=0,0,$C20)))</f>
        <v>1</v>
      </c>
      <c r="O20" s="41">
        <f t="shared" ref="O20" si="91">IF(N20="","",(IF($C20=0,0,$C20)))</f>
        <v>1</v>
      </c>
      <c r="P20" s="41">
        <f t="shared" ref="P20" si="92">IF(O20="","",(IF($C20=0,0,$C20)))</f>
        <v>1</v>
      </c>
      <c r="Q20" s="41">
        <f t="shared" ref="Q20" si="93">IF(P20="","",(IF($C20=0,0,$C20)))</f>
        <v>1</v>
      </c>
      <c r="R20" s="41">
        <f t="shared" ref="R20" si="94">IF(Q20="","",(IF($C20=0,0,$C20)))</f>
        <v>1</v>
      </c>
      <c r="S20" s="41">
        <f t="shared" ref="S20" si="95">IF(R20="","",(IF($C20=0,0,$C20)))</f>
        <v>1</v>
      </c>
    </row>
    <row r="21" spans="1:19" x14ac:dyDescent="0.25">
      <c r="A21" s="39" t="s">
        <v>13</v>
      </c>
      <c r="B21" s="39" t="s">
        <v>92</v>
      </c>
      <c r="C21" s="44">
        <v>28.567308000000001</v>
      </c>
      <c r="E21" s="40" t="str">
        <f t="shared" ref="E21" si="96">IF(B21="","",(IF($B21&lt;&gt;0,"NonExempt - Avg Hourly Rate")))</f>
        <v>NonExempt - Avg Hourly Rate</v>
      </c>
      <c r="F21" s="40">
        <f t="shared" ca="1" si="39"/>
        <v>2016</v>
      </c>
      <c r="G21" s="40" t="str">
        <f t="shared" si="40"/>
        <v>002030</v>
      </c>
      <c r="H21" s="42">
        <f t="shared" ref="H21" si="97">IF(G21="","",(IF(C21=0,0,C21)*$G$4*$H$4*$I$4*$J$4))</f>
        <v>28.567308000000001</v>
      </c>
      <c r="I21" s="42">
        <f t="shared" ref="I21" si="98">IF(H21="","",(+H21))</f>
        <v>28.567308000000001</v>
      </c>
      <c r="J21" s="42">
        <f t="shared" ref="J21" si="99">IF(I21="","",(+I21*$J$6))</f>
        <v>29.42432724</v>
      </c>
      <c r="K21" s="42">
        <f t="shared" ref="K21" si="100">IF(J21="","",+J21)</f>
        <v>29.42432724</v>
      </c>
      <c r="L21" s="42">
        <f t="shared" ref="L21" si="101">IF(K21="","",+K21)</f>
        <v>29.42432724</v>
      </c>
      <c r="M21" s="42">
        <f t="shared" ref="M21" si="102">IF(L21="","",+L21)</f>
        <v>29.42432724</v>
      </c>
      <c r="N21" s="42">
        <f t="shared" ref="N21" si="103">IF(M21="","",+M21)</f>
        <v>29.42432724</v>
      </c>
      <c r="O21" s="42">
        <f t="shared" ref="O21" si="104">IF(N21="","",+N21)</f>
        <v>29.42432724</v>
      </c>
      <c r="P21" s="42">
        <f t="shared" ref="P21" si="105">IF(O21="","",+O21)</f>
        <v>29.42432724</v>
      </c>
      <c r="Q21" s="42">
        <f t="shared" ref="Q21" si="106">IF(P21="","",+P21)</f>
        <v>29.42432724</v>
      </c>
      <c r="R21" s="42">
        <f t="shared" ref="R21" si="107">IF(Q21="","",+Q21)</f>
        <v>29.42432724</v>
      </c>
      <c r="S21" s="42">
        <f t="shared" ref="S21" si="108">IF(R21="","",+R21)</f>
        <v>29.42432724</v>
      </c>
    </row>
    <row r="22" spans="1:19" x14ac:dyDescent="0.25">
      <c r="A22" s="39" t="s">
        <v>13</v>
      </c>
      <c r="B22" s="39" t="s">
        <v>94</v>
      </c>
      <c r="C22" s="44">
        <v>200</v>
      </c>
      <c r="E22" s="40" t="str">
        <f t="shared" ref="E22" si="109">IF(B22="","",(IF($B22&lt;&gt;0,"NonExempt - Vacation Hours")))</f>
        <v>NonExempt - Vacation Hours</v>
      </c>
      <c r="F22" s="40">
        <f t="shared" ca="1" si="39"/>
        <v>2016</v>
      </c>
      <c r="G22" s="40" t="str">
        <f t="shared" si="40"/>
        <v>002030</v>
      </c>
      <c r="H22" s="43">
        <f>IF(G22="","",($C22*'VACSICK EST'!C$50))</f>
        <v>8.4637065748272864</v>
      </c>
      <c r="I22" s="43">
        <f>IF(H22="","",($C22*'VACSICK EST'!D$50))</f>
        <v>9.019186694810994</v>
      </c>
      <c r="J22" s="43">
        <f>IF(I22="","",($C22*'VACSICK EST'!E$50))</f>
        <v>9.5746668147946981</v>
      </c>
      <c r="K22" s="43">
        <f>IF(J22="","",($C22*'VACSICK EST'!F$50))</f>
        <v>13.920084926738344</v>
      </c>
      <c r="L22" s="43">
        <f>IF(K22="","",($C22*'VACSICK EST'!G$50))</f>
        <v>17.388585089267714</v>
      </c>
      <c r="M22" s="43">
        <f>IF(L22="","",($C22*'VACSICK EST'!H$50))</f>
        <v>19.643752083050451</v>
      </c>
      <c r="N22" s="43">
        <f>IF(M22="","",($C22*'VACSICK EST'!I$50))</f>
        <v>22.73436117728868</v>
      </c>
      <c r="O22" s="43">
        <f>IF(N22="","",($C22*'VACSICK EST'!J$50))</f>
        <v>15.390831697752979</v>
      </c>
      <c r="P22" s="43">
        <f>IF(O22="","",($C22*'VACSICK EST'!K$50))</f>
        <v>13.703818000024686</v>
      </c>
      <c r="Q22" s="43">
        <f>IF(P22="","",($C22*'VACSICK EST'!L$50))</f>
        <v>18.087749400287205</v>
      </c>
      <c r="R22" s="43">
        <f>IF(Q22="","",($C22*'VACSICK EST'!M$50))</f>
        <v>17.34151329243354</v>
      </c>
      <c r="S22" s="43">
        <f>IF(R22="","",($C22*'VACSICK EST'!N$50))</f>
        <v>34.731744248723423</v>
      </c>
    </row>
    <row r="23" spans="1:19" x14ac:dyDescent="0.25">
      <c r="A23" s="39" t="s">
        <v>13</v>
      </c>
      <c r="B23" s="39" t="s">
        <v>95</v>
      </c>
      <c r="C23" s="44">
        <v>40</v>
      </c>
      <c r="E23" s="40" t="str">
        <f t="shared" ref="E23" si="110">IF(B23="","",(IF($B23&lt;&gt;0,"NonExempt - Sick Time Hours")))</f>
        <v>NonExempt - Sick Time Hours</v>
      </c>
      <c r="F23" s="40">
        <f t="shared" ca="1" si="39"/>
        <v>2016</v>
      </c>
      <c r="G23" s="40" t="str">
        <f t="shared" si="40"/>
        <v>002030</v>
      </c>
      <c r="H23" s="43">
        <f>IF(G23="","",($C23*'VACSICK EST'!C$30))</f>
        <v>5.0206297898724825</v>
      </c>
      <c r="I23" s="43">
        <f>IF(H23="","",($C23*'VACSICK EST'!D$30))</f>
        <v>4.3254628595396252</v>
      </c>
      <c r="J23" s="43">
        <f>IF(I23="","",($C23*'VACSICK EST'!E$30))</f>
        <v>3.9866328079765485</v>
      </c>
      <c r="K23" s="43">
        <f>IF(J23="","",($C23*'VACSICK EST'!F$30))</f>
        <v>3.5312729378188501</v>
      </c>
      <c r="L23" s="43">
        <f>IF(K23="","",($C23*'VACSICK EST'!G$30))</f>
        <v>2.9281992131045897</v>
      </c>
      <c r="M23" s="43">
        <f>IF(L23="","",($C23*'VACSICK EST'!H$30))</f>
        <v>2.7179349238407422</v>
      </c>
      <c r="N23" s="43">
        <f>IF(M23="","",($C23*'VACSICK EST'!I$30))</f>
        <v>2.9145220043493527</v>
      </c>
      <c r="O23" s="43">
        <f>IF(N23="","",($C23*'VACSICK EST'!J$30))</f>
        <v>3.1324455305161325</v>
      </c>
      <c r="P23" s="43">
        <f>IF(O23="","",($C23*'VACSICK EST'!K$30))</f>
        <v>2.8900853913733289</v>
      </c>
      <c r="Q23" s="43">
        <f>IF(P23="","",($C23*'VACSICK EST'!L$30))</f>
        <v>2.8559835508769371</v>
      </c>
      <c r="R23" s="43">
        <f>IF(Q23="","",($C23*'VACSICK EST'!M$30))</f>
        <v>2.6623142749027777</v>
      </c>
      <c r="S23" s="43">
        <f>IF(R23="","",($C23*'VACSICK EST'!N$30))</f>
        <v>3.0345167158286337</v>
      </c>
    </row>
    <row r="24" spans="1:19" x14ac:dyDescent="0.25">
      <c r="A24" s="39" t="s">
        <v>21</v>
      </c>
      <c r="B24" s="39" t="s">
        <v>93</v>
      </c>
      <c r="C24" s="44">
        <v>1</v>
      </c>
      <c r="E24" s="40" t="str">
        <f t="shared" ref="E24" si="111">IF(B24="","",(IF($B24&lt;&gt;0,"NonExempt - Headcount")))</f>
        <v>NonExempt - Headcount</v>
      </c>
      <c r="F24" s="40">
        <f t="shared" ca="1" si="39"/>
        <v>2016</v>
      </c>
      <c r="G24" s="40" t="str">
        <f t="shared" si="40"/>
        <v>002340</v>
      </c>
      <c r="H24" s="41">
        <f t="shared" ref="H24" si="112">IF(G24="","",(IF($C24=0,0,$C24)))</f>
        <v>1</v>
      </c>
      <c r="I24" s="41">
        <f t="shared" ref="I24" si="113">IF(H24="","",(IF($C24=0,0,$C24)))</f>
        <v>1</v>
      </c>
      <c r="J24" s="41">
        <f t="shared" ref="J24" si="114">IF(I24="","",(IF($C24=0,0,$C24)))</f>
        <v>1</v>
      </c>
      <c r="K24" s="41">
        <f t="shared" ref="K24" si="115">IF(J24="","",(IF($C24=0,0,$C24)))</f>
        <v>1</v>
      </c>
      <c r="L24" s="41">
        <f t="shared" ref="L24" si="116">IF(K24="","",(IF($C24=0,0,$C24)))</f>
        <v>1</v>
      </c>
      <c r="M24" s="41">
        <f t="shared" ref="M24" si="117">IF(L24="","",(IF($C24=0,0,$C24)))</f>
        <v>1</v>
      </c>
      <c r="N24" s="41">
        <f t="shared" ref="N24" si="118">IF(M24="","",(IF($C24=0,0,$C24)))</f>
        <v>1</v>
      </c>
      <c r="O24" s="41">
        <f t="shared" ref="O24" si="119">IF(N24="","",(IF($C24=0,0,$C24)))</f>
        <v>1</v>
      </c>
      <c r="P24" s="41">
        <f t="shared" ref="P24" si="120">IF(O24="","",(IF($C24=0,0,$C24)))</f>
        <v>1</v>
      </c>
      <c r="Q24" s="41">
        <f t="shared" ref="Q24" si="121">IF(P24="","",(IF($C24=0,0,$C24)))</f>
        <v>1</v>
      </c>
      <c r="R24" s="41">
        <f t="shared" ref="R24" si="122">IF(Q24="","",(IF($C24=0,0,$C24)))</f>
        <v>1</v>
      </c>
      <c r="S24" s="41">
        <f t="shared" ref="S24" si="123">IF(R24="","",(IF($C24=0,0,$C24)))</f>
        <v>1</v>
      </c>
    </row>
    <row r="25" spans="1:19" x14ac:dyDescent="0.25">
      <c r="A25" s="39" t="s">
        <v>21</v>
      </c>
      <c r="B25" s="39" t="s">
        <v>92</v>
      </c>
      <c r="C25" s="44">
        <v>26.725961999999999</v>
      </c>
      <c r="E25" s="40" t="str">
        <f t="shared" ref="E25" si="124">IF(B25="","",(IF($B25&lt;&gt;0,"NonExempt - Avg Hourly Rate")))</f>
        <v>NonExempt - Avg Hourly Rate</v>
      </c>
      <c r="F25" s="40">
        <f t="shared" ca="1" si="39"/>
        <v>2016</v>
      </c>
      <c r="G25" s="40" t="str">
        <f t="shared" si="40"/>
        <v>002340</v>
      </c>
      <c r="H25" s="42">
        <f t="shared" ref="H25" si="125">IF(G25="","",(IF(C25=0,0,C25)*$G$4*$H$4*$I$4*$J$4))</f>
        <v>26.725961999999999</v>
      </c>
      <c r="I25" s="42">
        <f t="shared" ref="I25" si="126">IF(H25="","",(+H25))</f>
        <v>26.725961999999999</v>
      </c>
      <c r="J25" s="42">
        <f t="shared" ref="J25" si="127">IF(I25="","",(+I25*$J$6))</f>
        <v>27.527740860000002</v>
      </c>
      <c r="K25" s="42">
        <f t="shared" ref="K25" si="128">IF(J25="","",+J25)</f>
        <v>27.527740860000002</v>
      </c>
      <c r="L25" s="42">
        <f t="shared" ref="L25" si="129">IF(K25="","",+K25)</f>
        <v>27.527740860000002</v>
      </c>
      <c r="M25" s="42">
        <f t="shared" ref="M25" si="130">IF(L25="","",+L25)</f>
        <v>27.527740860000002</v>
      </c>
      <c r="N25" s="42">
        <f t="shared" ref="N25" si="131">IF(M25="","",+M25)</f>
        <v>27.527740860000002</v>
      </c>
      <c r="O25" s="42">
        <f t="shared" ref="O25" si="132">IF(N25="","",+N25)</f>
        <v>27.527740860000002</v>
      </c>
      <c r="P25" s="42">
        <f t="shared" ref="P25" si="133">IF(O25="","",+O25)</f>
        <v>27.527740860000002</v>
      </c>
      <c r="Q25" s="42">
        <f t="shared" ref="Q25" si="134">IF(P25="","",+P25)</f>
        <v>27.527740860000002</v>
      </c>
      <c r="R25" s="42">
        <f t="shared" ref="R25" si="135">IF(Q25="","",+Q25)</f>
        <v>27.527740860000002</v>
      </c>
      <c r="S25" s="42">
        <f t="shared" ref="S25" si="136">IF(R25="","",+R25)</f>
        <v>27.527740860000002</v>
      </c>
    </row>
    <row r="26" spans="1:19" x14ac:dyDescent="0.25">
      <c r="A26" s="39" t="s">
        <v>21</v>
      </c>
      <c r="B26" s="39" t="s">
        <v>94</v>
      </c>
      <c r="C26" s="44">
        <v>200</v>
      </c>
      <c r="E26" s="40" t="str">
        <f t="shared" ref="E26" si="137">IF(B26="","",(IF($B26&lt;&gt;0,"NonExempt - Vacation Hours")))</f>
        <v>NonExempt - Vacation Hours</v>
      </c>
      <c r="F26" s="40">
        <f t="shared" ca="1" si="39"/>
        <v>2016</v>
      </c>
      <c r="G26" s="40" t="str">
        <f t="shared" si="40"/>
        <v>002340</v>
      </c>
      <c r="H26" s="43">
        <f>IF(G26="","",($C26*'VACSICK EST'!C$50))</f>
        <v>8.4637065748272864</v>
      </c>
      <c r="I26" s="43">
        <f>IF(H26="","",($C26*'VACSICK EST'!D$50))</f>
        <v>9.019186694810994</v>
      </c>
      <c r="J26" s="43">
        <f>IF(I26="","",($C26*'VACSICK EST'!E$50))</f>
        <v>9.5746668147946981</v>
      </c>
      <c r="K26" s="43">
        <f>IF(J26="","",($C26*'VACSICK EST'!F$50))</f>
        <v>13.920084926738344</v>
      </c>
      <c r="L26" s="43">
        <f>IF(K26="","",($C26*'VACSICK EST'!G$50))</f>
        <v>17.388585089267714</v>
      </c>
      <c r="M26" s="43">
        <f>IF(L26="","",($C26*'VACSICK EST'!H$50))</f>
        <v>19.643752083050451</v>
      </c>
      <c r="N26" s="43">
        <f>IF(M26="","",($C26*'VACSICK EST'!I$50))</f>
        <v>22.73436117728868</v>
      </c>
      <c r="O26" s="43">
        <f>IF(N26="","",($C26*'VACSICK EST'!J$50))</f>
        <v>15.390831697752979</v>
      </c>
      <c r="P26" s="43">
        <f>IF(O26="","",($C26*'VACSICK EST'!K$50))</f>
        <v>13.703818000024686</v>
      </c>
      <c r="Q26" s="43">
        <f>IF(P26="","",($C26*'VACSICK EST'!L$50))</f>
        <v>18.087749400287205</v>
      </c>
      <c r="R26" s="43">
        <f>IF(Q26="","",($C26*'VACSICK EST'!M$50))</f>
        <v>17.34151329243354</v>
      </c>
      <c r="S26" s="43">
        <f>IF(R26="","",($C26*'VACSICK EST'!N$50))</f>
        <v>34.731744248723423</v>
      </c>
    </row>
    <row r="27" spans="1:19" x14ac:dyDescent="0.25">
      <c r="A27" s="39" t="s">
        <v>21</v>
      </c>
      <c r="B27" s="39" t="s">
        <v>95</v>
      </c>
      <c r="C27" s="44">
        <v>40</v>
      </c>
      <c r="E27" s="40" t="str">
        <f t="shared" ref="E27" si="138">IF(B27="","",(IF($B27&lt;&gt;0,"NonExempt - Sick Time Hours")))</f>
        <v>NonExempt - Sick Time Hours</v>
      </c>
      <c r="F27" s="40">
        <f t="shared" ca="1" si="39"/>
        <v>2016</v>
      </c>
      <c r="G27" s="40" t="str">
        <f t="shared" si="40"/>
        <v>002340</v>
      </c>
      <c r="H27" s="43">
        <f>IF(G27="","",($C27*'VACSICK EST'!C$30))</f>
        <v>5.0206297898724825</v>
      </c>
      <c r="I27" s="43">
        <f>IF(H27="","",($C27*'VACSICK EST'!D$30))</f>
        <v>4.3254628595396252</v>
      </c>
      <c r="J27" s="43">
        <f>IF(I27="","",($C27*'VACSICK EST'!E$30))</f>
        <v>3.9866328079765485</v>
      </c>
      <c r="K27" s="43">
        <f>IF(J27="","",($C27*'VACSICK EST'!F$30))</f>
        <v>3.5312729378188501</v>
      </c>
      <c r="L27" s="43">
        <f>IF(K27="","",($C27*'VACSICK EST'!G$30))</f>
        <v>2.9281992131045897</v>
      </c>
      <c r="M27" s="43">
        <f>IF(L27="","",($C27*'VACSICK EST'!H$30))</f>
        <v>2.7179349238407422</v>
      </c>
      <c r="N27" s="43">
        <f>IF(M27="","",($C27*'VACSICK EST'!I$30))</f>
        <v>2.9145220043493527</v>
      </c>
      <c r="O27" s="43">
        <f>IF(N27="","",($C27*'VACSICK EST'!J$30))</f>
        <v>3.1324455305161325</v>
      </c>
      <c r="P27" s="43">
        <f>IF(O27="","",($C27*'VACSICK EST'!K$30))</f>
        <v>2.8900853913733289</v>
      </c>
      <c r="Q27" s="43">
        <f>IF(P27="","",($C27*'VACSICK EST'!L$30))</f>
        <v>2.8559835508769371</v>
      </c>
      <c r="R27" s="43">
        <f>IF(Q27="","",($C27*'VACSICK EST'!M$30))</f>
        <v>2.6623142749027777</v>
      </c>
      <c r="S27" s="43">
        <f>IF(R27="","",($C27*'VACSICK EST'!N$30))</f>
        <v>3.0345167158286337</v>
      </c>
    </row>
    <row r="28" spans="1:19" x14ac:dyDescent="0.25">
      <c r="A28" s="39" t="s">
        <v>23</v>
      </c>
      <c r="B28" s="39" t="s">
        <v>93</v>
      </c>
      <c r="C28" s="44">
        <v>1</v>
      </c>
      <c r="E28" s="40" t="str">
        <f t="shared" ref="E28" si="139">IF(B28="","",(IF($B28&lt;&gt;0,"NonExempt - Headcount")))</f>
        <v>NonExempt - Headcount</v>
      </c>
      <c r="F28" s="40">
        <f t="shared" ca="1" si="39"/>
        <v>2016</v>
      </c>
      <c r="G28" s="40" t="str">
        <f t="shared" si="40"/>
        <v>002401</v>
      </c>
      <c r="H28" s="41">
        <f t="shared" ref="H28" si="140">IF(G28="","",(IF($C28=0,0,$C28)))</f>
        <v>1</v>
      </c>
      <c r="I28" s="41">
        <f t="shared" ref="I28" si="141">IF(H28="","",(IF($C28=0,0,$C28)))</f>
        <v>1</v>
      </c>
      <c r="J28" s="41">
        <f t="shared" ref="J28" si="142">IF(I28="","",(IF($C28=0,0,$C28)))</f>
        <v>1</v>
      </c>
      <c r="K28" s="41">
        <f t="shared" ref="K28" si="143">IF(J28="","",(IF($C28=0,0,$C28)))</f>
        <v>1</v>
      </c>
      <c r="L28" s="41">
        <f t="shared" ref="L28" si="144">IF(K28="","",(IF($C28=0,0,$C28)))</f>
        <v>1</v>
      </c>
      <c r="M28" s="41">
        <f t="shared" ref="M28" si="145">IF(L28="","",(IF($C28=0,0,$C28)))</f>
        <v>1</v>
      </c>
      <c r="N28" s="41">
        <f t="shared" ref="N28" si="146">IF(M28="","",(IF($C28=0,0,$C28)))</f>
        <v>1</v>
      </c>
      <c r="O28" s="41">
        <f t="shared" ref="O28" si="147">IF(N28="","",(IF($C28=0,0,$C28)))</f>
        <v>1</v>
      </c>
      <c r="P28" s="41">
        <f t="shared" ref="P28" si="148">IF(O28="","",(IF($C28=0,0,$C28)))</f>
        <v>1</v>
      </c>
      <c r="Q28" s="41">
        <f t="shared" ref="Q28" si="149">IF(P28="","",(IF($C28=0,0,$C28)))</f>
        <v>1</v>
      </c>
      <c r="R28" s="41">
        <f t="shared" ref="R28" si="150">IF(Q28="","",(IF($C28=0,0,$C28)))</f>
        <v>1</v>
      </c>
      <c r="S28" s="41">
        <f t="shared" ref="S28" si="151">IF(R28="","",(IF($C28=0,0,$C28)))</f>
        <v>1</v>
      </c>
    </row>
    <row r="29" spans="1:19" x14ac:dyDescent="0.25">
      <c r="A29" s="39" t="s">
        <v>23</v>
      </c>
      <c r="B29" s="39" t="s">
        <v>92</v>
      </c>
      <c r="C29" s="44">
        <v>29.442308000000001</v>
      </c>
      <c r="E29" s="40" t="str">
        <f t="shared" ref="E29" si="152">IF(B29="","",(IF($B29&lt;&gt;0,"NonExempt - Avg Hourly Rate")))</f>
        <v>NonExempt - Avg Hourly Rate</v>
      </c>
      <c r="F29" s="40">
        <f t="shared" ca="1" si="39"/>
        <v>2016</v>
      </c>
      <c r="G29" s="40" t="str">
        <f t="shared" si="40"/>
        <v>002401</v>
      </c>
      <c r="H29" s="42">
        <f t="shared" ref="H29" si="153">IF(G29="","",(IF(C29=0,0,C29)*$G$4*$H$4*$I$4*$J$4))</f>
        <v>29.442308000000001</v>
      </c>
      <c r="I29" s="42">
        <f t="shared" ref="I29" si="154">IF(H29="","",(+H29))</f>
        <v>29.442308000000001</v>
      </c>
      <c r="J29" s="42">
        <f t="shared" ref="J29" si="155">IF(I29="","",(+I29*$J$6))</f>
        <v>30.325577240000001</v>
      </c>
      <c r="K29" s="42">
        <f t="shared" ref="K29" si="156">IF(J29="","",+J29)</f>
        <v>30.325577240000001</v>
      </c>
      <c r="L29" s="42">
        <f t="shared" ref="L29" si="157">IF(K29="","",+K29)</f>
        <v>30.325577240000001</v>
      </c>
      <c r="M29" s="42">
        <f t="shared" ref="M29" si="158">IF(L29="","",+L29)</f>
        <v>30.325577240000001</v>
      </c>
      <c r="N29" s="42">
        <f t="shared" ref="N29" si="159">IF(M29="","",+M29)</f>
        <v>30.325577240000001</v>
      </c>
      <c r="O29" s="42">
        <f t="shared" ref="O29" si="160">IF(N29="","",+N29)</f>
        <v>30.325577240000001</v>
      </c>
      <c r="P29" s="42">
        <f t="shared" ref="P29" si="161">IF(O29="","",+O29)</f>
        <v>30.325577240000001</v>
      </c>
      <c r="Q29" s="42">
        <f t="shared" ref="Q29" si="162">IF(P29="","",+P29)</f>
        <v>30.325577240000001</v>
      </c>
      <c r="R29" s="42">
        <f t="shared" ref="R29" si="163">IF(Q29="","",+Q29)</f>
        <v>30.325577240000001</v>
      </c>
      <c r="S29" s="42">
        <f t="shared" ref="S29" si="164">IF(R29="","",+R29)</f>
        <v>30.325577240000001</v>
      </c>
    </row>
    <row r="30" spans="1:19" x14ac:dyDescent="0.25">
      <c r="A30" s="39" t="s">
        <v>23</v>
      </c>
      <c r="B30" s="39" t="s">
        <v>94</v>
      </c>
      <c r="C30" s="44">
        <v>160</v>
      </c>
      <c r="E30" s="40" t="str">
        <f t="shared" ref="E30" si="165">IF(B30="","",(IF($B30&lt;&gt;0,"NonExempt - Vacation Hours")))</f>
        <v>NonExempt - Vacation Hours</v>
      </c>
      <c r="F30" s="40">
        <f t="shared" ca="1" si="39"/>
        <v>2016</v>
      </c>
      <c r="G30" s="40" t="str">
        <f t="shared" si="40"/>
        <v>002401</v>
      </c>
      <c r="H30" s="43">
        <f>IF(G30="","",($C30*'VACSICK EST'!C$50))</f>
        <v>6.7709652598618302</v>
      </c>
      <c r="I30" s="43">
        <f>IF(H30="","",($C30*'VACSICK EST'!D$50))</f>
        <v>7.2153493558487947</v>
      </c>
      <c r="J30" s="43">
        <f>IF(I30="","",($C30*'VACSICK EST'!E$50))</f>
        <v>7.6597334518357583</v>
      </c>
      <c r="K30" s="43">
        <f>IF(J30="","",($C30*'VACSICK EST'!F$50))</f>
        <v>11.136067941390674</v>
      </c>
      <c r="L30" s="43">
        <f>IF(K30="","",($C30*'VACSICK EST'!G$50))</f>
        <v>13.910868071414171</v>
      </c>
      <c r="M30" s="43">
        <f>IF(L30="","",($C30*'VACSICK EST'!H$50))</f>
        <v>15.71500166644036</v>
      </c>
      <c r="N30" s="43">
        <f>IF(M30="","",($C30*'VACSICK EST'!I$50))</f>
        <v>18.187488941830946</v>
      </c>
      <c r="O30" s="43">
        <f>IF(N30="","",($C30*'VACSICK EST'!J$50))</f>
        <v>12.312665358202384</v>
      </c>
      <c r="P30" s="43">
        <f>IF(O30="","",($C30*'VACSICK EST'!K$50))</f>
        <v>10.96305440001975</v>
      </c>
      <c r="Q30" s="43">
        <f>IF(P30="","",($C30*'VACSICK EST'!L$50))</f>
        <v>14.470199520229762</v>
      </c>
      <c r="R30" s="43">
        <f>IF(Q30="","",($C30*'VACSICK EST'!M$50))</f>
        <v>13.873210633946831</v>
      </c>
      <c r="S30" s="43">
        <f>IF(R30="","",($C30*'VACSICK EST'!N$50))</f>
        <v>27.785395398978739</v>
      </c>
    </row>
    <row r="31" spans="1:19" x14ac:dyDescent="0.25">
      <c r="A31" s="39" t="s">
        <v>23</v>
      </c>
      <c r="B31" s="39" t="s">
        <v>95</v>
      </c>
      <c r="C31" s="44">
        <v>40</v>
      </c>
      <c r="E31" s="40" t="str">
        <f t="shared" ref="E31" si="166">IF(B31="","",(IF($B31&lt;&gt;0,"NonExempt - Sick Time Hours")))</f>
        <v>NonExempt - Sick Time Hours</v>
      </c>
      <c r="F31" s="40">
        <f t="shared" ca="1" si="39"/>
        <v>2016</v>
      </c>
      <c r="G31" s="40" t="str">
        <f t="shared" si="40"/>
        <v>002401</v>
      </c>
      <c r="H31" s="43">
        <f>IF(G31="","",($C31*'VACSICK EST'!C$30))</f>
        <v>5.0206297898724825</v>
      </c>
      <c r="I31" s="43">
        <f>IF(H31="","",($C31*'VACSICK EST'!D$30))</f>
        <v>4.3254628595396252</v>
      </c>
      <c r="J31" s="43">
        <f>IF(I31="","",($C31*'VACSICK EST'!E$30))</f>
        <v>3.9866328079765485</v>
      </c>
      <c r="K31" s="43">
        <f>IF(J31="","",($C31*'VACSICK EST'!F$30))</f>
        <v>3.5312729378188501</v>
      </c>
      <c r="L31" s="43">
        <f>IF(K31="","",($C31*'VACSICK EST'!G$30))</f>
        <v>2.9281992131045897</v>
      </c>
      <c r="M31" s="43">
        <f>IF(L31="","",($C31*'VACSICK EST'!H$30))</f>
        <v>2.7179349238407422</v>
      </c>
      <c r="N31" s="43">
        <f>IF(M31="","",($C31*'VACSICK EST'!I$30))</f>
        <v>2.9145220043493527</v>
      </c>
      <c r="O31" s="43">
        <f>IF(N31="","",($C31*'VACSICK EST'!J$30))</f>
        <v>3.1324455305161325</v>
      </c>
      <c r="P31" s="43">
        <f>IF(O31="","",($C31*'VACSICK EST'!K$30))</f>
        <v>2.8900853913733289</v>
      </c>
      <c r="Q31" s="43">
        <f>IF(P31="","",($C31*'VACSICK EST'!L$30))</f>
        <v>2.8559835508769371</v>
      </c>
      <c r="R31" s="43">
        <f>IF(Q31="","",($C31*'VACSICK EST'!M$30))</f>
        <v>2.6623142749027777</v>
      </c>
      <c r="S31" s="43">
        <f>IF(R31="","",($C31*'VACSICK EST'!N$30))</f>
        <v>3.0345167158286337</v>
      </c>
    </row>
    <row r="32" spans="1:19" x14ac:dyDescent="0.25">
      <c r="A32" s="39" t="s">
        <v>28</v>
      </c>
      <c r="B32" s="39" t="s">
        <v>93</v>
      </c>
      <c r="C32" s="44">
        <v>1</v>
      </c>
      <c r="E32" s="40" t="str">
        <f t="shared" ref="E32" si="167">IF(B32="","",(IF($B32&lt;&gt;0,"NonExempt - Headcount")))</f>
        <v>NonExempt - Headcount</v>
      </c>
      <c r="F32" s="40">
        <f t="shared" ca="1" si="39"/>
        <v>2016</v>
      </c>
      <c r="G32" s="40" t="str">
        <f t="shared" si="40"/>
        <v>002530</v>
      </c>
      <c r="H32" s="41">
        <f t="shared" ref="H32" si="168">IF(G32="","",(IF($C32=0,0,$C32)))</f>
        <v>1</v>
      </c>
      <c r="I32" s="41">
        <f t="shared" ref="I32" si="169">IF(H32="","",(IF($C32=0,0,$C32)))</f>
        <v>1</v>
      </c>
      <c r="J32" s="41">
        <f t="shared" ref="J32" si="170">IF(I32="","",(IF($C32=0,0,$C32)))</f>
        <v>1</v>
      </c>
      <c r="K32" s="41">
        <f t="shared" ref="K32" si="171">IF(J32="","",(IF($C32=0,0,$C32)))</f>
        <v>1</v>
      </c>
      <c r="L32" s="41">
        <f t="shared" ref="L32" si="172">IF(K32="","",(IF($C32=0,0,$C32)))</f>
        <v>1</v>
      </c>
      <c r="M32" s="41">
        <f t="shared" ref="M32" si="173">IF(L32="","",(IF($C32=0,0,$C32)))</f>
        <v>1</v>
      </c>
      <c r="N32" s="41">
        <f t="shared" ref="N32" si="174">IF(M32="","",(IF($C32=0,0,$C32)))</f>
        <v>1</v>
      </c>
      <c r="O32" s="41">
        <f t="shared" ref="O32" si="175">IF(N32="","",(IF($C32=0,0,$C32)))</f>
        <v>1</v>
      </c>
      <c r="P32" s="41">
        <f t="shared" ref="P32" si="176">IF(O32="","",(IF($C32=0,0,$C32)))</f>
        <v>1</v>
      </c>
      <c r="Q32" s="41">
        <f t="shared" ref="Q32" si="177">IF(P32="","",(IF($C32=0,0,$C32)))</f>
        <v>1</v>
      </c>
      <c r="R32" s="41">
        <f t="shared" ref="R32" si="178">IF(Q32="","",(IF($C32=0,0,$C32)))</f>
        <v>1</v>
      </c>
      <c r="S32" s="41">
        <f t="shared" ref="S32" si="179">IF(R32="","",(IF($C32=0,0,$C32)))</f>
        <v>1</v>
      </c>
    </row>
    <row r="33" spans="1:19" x14ac:dyDescent="0.25">
      <c r="A33" s="39" t="s">
        <v>28</v>
      </c>
      <c r="B33" s="39" t="s">
        <v>92</v>
      </c>
      <c r="C33" s="44">
        <v>23.985576999999999</v>
      </c>
      <c r="E33" s="40" t="str">
        <f t="shared" ref="E33" si="180">IF(B33="","",(IF($B33&lt;&gt;0,"NonExempt - Avg Hourly Rate")))</f>
        <v>NonExempt - Avg Hourly Rate</v>
      </c>
      <c r="F33" s="40">
        <f t="shared" ca="1" si="39"/>
        <v>2016</v>
      </c>
      <c r="G33" s="40" t="str">
        <f t="shared" si="40"/>
        <v>002530</v>
      </c>
      <c r="H33" s="42">
        <f t="shared" ref="H33" si="181">IF(G33="","",(IF(C33=0,0,C33)*$G$4*$H$4*$I$4*$J$4))</f>
        <v>23.985576999999999</v>
      </c>
      <c r="I33" s="42">
        <f t="shared" ref="I33" si="182">IF(H33="","",(+H33))</f>
        <v>23.985576999999999</v>
      </c>
      <c r="J33" s="42">
        <f t="shared" ref="J33" si="183">IF(I33="","",(+I33*$J$6))</f>
        <v>24.705144310000001</v>
      </c>
      <c r="K33" s="42">
        <f t="shared" ref="K33" si="184">IF(J33="","",+J33)</f>
        <v>24.705144310000001</v>
      </c>
      <c r="L33" s="42">
        <f t="shared" ref="L33" si="185">IF(K33="","",+K33)</f>
        <v>24.705144310000001</v>
      </c>
      <c r="M33" s="42">
        <f t="shared" ref="M33" si="186">IF(L33="","",+L33)</f>
        <v>24.705144310000001</v>
      </c>
      <c r="N33" s="42">
        <f t="shared" ref="N33" si="187">IF(M33="","",+M33)</f>
        <v>24.705144310000001</v>
      </c>
      <c r="O33" s="42">
        <f t="shared" ref="O33" si="188">IF(N33="","",+N33)</f>
        <v>24.705144310000001</v>
      </c>
      <c r="P33" s="42">
        <f t="shared" ref="P33" si="189">IF(O33="","",+O33)</f>
        <v>24.705144310000001</v>
      </c>
      <c r="Q33" s="42">
        <f t="shared" ref="Q33" si="190">IF(P33="","",+P33)</f>
        <v>24.705144310000001</v>
      </c>
      <c r="R33" s="42">
        <f t="shared" ref="R33" si="191">IF(Q33="","",+Q33)</f>
        <v>24.705144310000001</v>
      </c>
      <c r="S33" s="42">
        <f t="shared" ref="S33" si="192">IF(R33="","",+R33)</f>
        <v>24.705144310000001</v>
      </c>
    </row>
    <row r="34" spans="1:19" x14ac:dyDescent="0.25">
      <c r="A34" s="39" t="s">
        <v>28</v>
      </c>
      <c r="B34" s="39" t="s">
        <v>94</v>
      </c>
      <c r="C34" s="44">
        <v>200</v>
      </c>
      <c r="E34" s="40" t="str">
        <f t="shared" ref="E34" si="193">IF(B34="","",(IF($B34&lt;&gt;0,"NonExempt - Vacation Hours")))</f>
        <v>NonExempt - Vacation Hours</v>
      </c>
      <c r="F34" s="40">
        <f t="shared" ca="1" si="39"/>
        <v>2016</v>
      </c>
      <c r="G34" s="40" t="str">
        <f t="shared" si="40"/>
        <v>002530</v>
      </c>
      <c r="H34" s="43">
        <f>IF(G34="","",($C34*'VACSICK EST'!C$50))</f>
        <v>8.4637065748272864</v>
      </c>
      <c r="I34" s="43">
        <f>IF(H34="","",($C34*'VACSICK EST'!D$50))</f>
        <v>9.019186694810994</v>
      </c>
      <c r="J34" s="43">
        <f>IF(I34="","",($C34*'VACSICK EST'!E$50))</f>
        <v>9.5746668147946981</v>
      </c>
      <c r="K34" s="43">
        <f>IF(J34="","",($C34*'VACSICK EST'!F$50))</f>
        <v>13.920084926738344</v>
      </c>
      <c r="L34" s="43">
        <f>IF(K34="","",($C34*'VACSICK EST'!G$50))</f>
        <v>17.388585089267714</v>
      </c>
      <c r="M34" s="43">
        <f>IF(L34="","",($C34*'VACSICK EST'!H$50))</f>
        <v>19.643752083050451</v>
      </c>
      <c r="N34" s="43">
        <f>IF(M34="","",($C34*'VACSICK EST'!I$50))</f>
        <v>22.73436117728868</v>
      </c>
      <c r="O34" s="43">
        <f>IF(N34="","",($C34*'VACSICK EST'!J$50))</f>
        <v>15.390831697752979</v>
      </c>
      <c r="P34" s="43">
        <f>IF(O34="","",($C34*'VACSICK EST'!K$50))</f>
        <v>13.703818000024686</v>
      </c>
      <c r="Q34" s="43">
        <f>IF(P34="","",($C34*'VACSICK EST'!L$50))</f>
        <v>18.087749400287205</v>
      </c>
      <c r="R34" s="43">
        <f>IF(Q34="","",($C34*'VACSICK EST'!M$50))</f>
        <v>17.34151329243354</v>
      </c>
      <c r="S34" s="43">
        <f>IF(R34="","",($C34*'VACSICK EST'!N$50))</f>
        <v>34.731744248723423</v>
      </c>
    </row>
    <row r="35" spans="1:19" x14ac:dyDescent="0.25">
      <c r="A35" s="39" t="s">
        <v>28</v>
      </c>
      <c r="B35" s="39" t="s">
        <v>95</v>
      </c>
      <c r="C35" s="44">
        <v>40</v>
      </c>
      <c r="E35" s="40" t="str">
        <f t="shared" ref="E35" si="194">IF(B35="","",(IF($B35&lt;&gt;0,"NonExempt - Sick Time Hours")))</f>
        <v>NonExempt - Sick Time Hours</v>
      </c>
      <c r="F35" s="40">
        <f t="shared" ca="1" si="39"/>
        <v>2016</v>
      </c>
      <c r="G35" s="40" t="str">
        <f t="shared" si="40"/>
        <v>002530</v>
      </c>
      <c r="H35" s="43">
        <f>IF(G35="","",($C35*'VACSICK EST'!C$30))</f>
        <v>5.0206297898724825</v>
      </c>
      <c r="I35" s="43">
        <f>IF(H35="","",($C35*'VACSICK EST'!D$30))</f>
        <v>4.3254628595396252</v>
      </c>
      <c r="J35" s="43">
        <f>IF(I35="","",($C35*'VACSICK EST'!E$30))</f>
        <v>3.9866328079765485</v>
      </c>
      <c r="K35" s="43">
        <f>IF(J35="","",($C35*'VACSICK EST'!F$30))</f>
        <v>3.5312729378188501</v>
      </c>
      <c r="L35" s="43">
        <f>IF(K35="","",($C35*'VACSICK EST'!G$30))</f>
        <v>2.9281992131045897</v>
      </c>
      <c r="M35" s="43">
        <f>IF(L35="","",($C35*'VACSICK EST'!H$30))</f>
        <v>2.7179349238407422</v>
      </c>
      <c r="N35" s="43">
        <f>IF(M35="","",($C35*'VACSICK EST'!I$30))</f>
        <v>2.9145220043493527</v>
      </c>
      <c r="O35" s="43">
        <f>IF(N35="","",($C35*'VACSICK EST'!J$30))</f>
        <v>3.1324455305161325</v>
      </c>
      <c r="P35" s="43">
        <f>IF(O35="","",($C35*'VACSICK EST'!K$30))</f>
        <v>2.8900853913733289</v>
      </c>
      <c r="Q35" s="43">
        <f>IF(P35="","",($C35*'VACSICK EST'!L$30))</f>
        <v>2.8559835508769371</v>
      </c>
      <c r="R35" s="43">
        <f>IF(Q35="","",($C35*'VACSICK EST'!M$30))</f>
        <v>2.6623142749027777</v>
      </c>
      <c r="S35" s="43">
        <f>IF(R35="","",($C35*'VACSICK EST'!N$30))</f>
        <v>3.0345167158286337</v>
      </c>
    </row>
    <row r="36" spans="1:19" x14ac:dyDescent="0.25">
      <c r="A36" s="39" t="s">
        <v>32</v>
      </c>
      <c r="B36" s="39" t="s">
        <v>93</v>
      </c>
      <c r="C36" s="44">
        <v>1</v>
      </c>
      <c r="E36" s="40" t="str">
        <f t="shared" ref="E36" si="195">IF(B36="","",(IF($B36&lt;&gt;0,"NonExempt - Headcount")))</f>
        <v>NonExempt - Headcount</v>
      </c>
      <c r="F36" s="40">
        <f t="shared" ca="1" si="39"/>
        <v>2016</v>
      </c>
      <c r="G36" s="40" t="str">
        <f t="shared" si="40"/>
        <v>002650</v>
      </c>
      <c r="H36" s="41">
        <f t="shared" ref="H36" si="196">IF(G36="","",(IF($C36=0,0,$C36)))</f>
        <v>1</v>
      </c>
      <c r="I36" s="41">
        <f t="shared" ref="I36" si="197">IF(H36="","",(IF($C36=0,0,$C36)))</f>
        <v>1</v>
      </c>
      <c r="J36" s="41">
        <f t="shared" ref="J36" si="198">IF(I36="","",(IF($C36=0,0,$C36)))</f>
        <v>1</v>
      </c>
      <c r="K36" s="41">
        <f t="shared" ref="K36" si="199">IF(J36="","",(IF($C36=0,0,$C36)))</f>
        <v>1</v>
      </c>
      <c r="L36" s="41">
        <f t="shared" ref="L36" si="200">IF(K36="","",(IF($C36=0,0,$C36)))</f>
        <v>1</v>
      </c>
      <c r="M36" s="41">
        <f t="shared" ref="M36" si="201">IF(L36="","",(IF($C36=0,0,$C36)))</f>
        <v>1</v>
      </c>
      <c r="N36" s="41">
        <f t="shared" ref="N36" si="202">IF(M36="","",(IF($C36=0,0,$C36)))</f>
        <v>1</v>
      </c>
      <c r="O36" s="41">
        <f t="shared" ref="O36" si="203">IF(N36="","",(IF($C36=0,0,$C36)))</f>
        <v>1</v>
      </c>
      <c r="P36" s="41">
        <f t="shared" ref="P36" si="204">IF(O36="","",(IF($C36=0,0,$C36)))</f>
        <v>1</v>
      </c>
      <c r="Q36" s="41">
        <f t="shared" ref="Q36" si="205">IF(P36="","",(IF($C36=0,0,$C36)))</f>
        <v>1</v>
      </c>
      <c r="R36" s="41">
        <f t="shared" ref="R36" si="206">IF(Q36="","",(IF($C36=0,0,$C36)))</f>
        <v>1</v>
      </c>
      <c r="S36" s="41">
        <f t="shared" ref="S36" si="207">IF(R36="","",(IF($C36=0,0,$C36)))</f>
        <v>1</v>
      </c>
    </row>
    <row r="37" spans="1:19" x14ac:dyDescent="0.25">
      <c r="A37" s="39" t="s">
        <v>32</v>
      </c>
      <c r="B37" s="39" t="s">
        <v>92</v>
      </c>
      <c r="C37" s="44">
        <v>30.264423000000001</v>
      </c>
      <c r="E37" s="40" t="str">
        <f t="shared" ref="E37" si="208">IF(B37="","",(IF($B37&lt;&gt;0,"NonExempt - Avg Hourly Rate")))</f>
        <v>NonExempt - Avg Hourly Rate</v>
      </c>
      <c r="F37" s="40">
        <f t="shared" ca="1" si="39"/>
        <v>2016</v>
      </c>
      <c r="G37" s="40" t="str">
        <f t="shared" si="40"/>
        <v>002650</v>
      </c>
      <c r="H37" s="42">
        <f t="shared" ref="H37" si="209">IF(G37="","",(IF(C37=0,0,C37)*$G$4*$H$4*$I$4*$J$4))</f>
        <v>30.264423000000001</v>
      </c>
      <c r="I37" s="42">
        <f t="shared" ref="I37" si="210">IF(H37="","",(+H37))</f>
        <v>30.264423000000001</v>
      </c>
      <c r="J37" s="42">
        <f t="shared" ref="J37" si="211">IF(I37="","",(+I37*$J$6))</f>
        <v>31.17235569</v>
      </c>
      <c r="K37" s="42">
        <f t="shared" ref="K37" si="212">IF(J37="","",+J37)</f>
        <v>31.17235569</v>
      </c>
      <c r="L37" s="42">
        <f t="shared" ref="L37" si="213">IF(K37="","",+K37)</f>
        <v>31.17235569</v>
      </c>
      <c r="M37" s="42">
        <f t="shared" ref="M37" si="214">IF(L37="","",+L37)</f>
        <v>31.17235569</v>
      </c>
      <c r="N37" s="42">
        <f t="shared" ref="N37" si="215">IF(M37="","",+M37)</f>
        <v>31.17235569</v>
      </c>
      <c r="O37" s="42">
        <f t="shared" ref="O37" si="216">IF(N37="","",+N37)</f>
        <v>31.17235569</v>
      </c>
      <c r="P37" s="42">
        <f t="shared" ref="P37" si="217">IF(O37="","",+O37)</f>
        <v>31.17235569</v>
      </c>
      <c r="Q37" s="42">
        <f t="shared" ref="Q37" si="218">IF(P37="","",+P37)</f>
        <v>31.17235569</v>
      </c>
      <c r="R37" s="42">
        <f t="shared" ref="R37" si="219">IF(Q37="","",+Q37)</f>
        <v>31.17235569</v>
      </c>
      <c r="S37" s="42">
        <f t="shared" ref="S37" si="220">IF(R37="","",+R37)</f>
        <v>31.17235569</v>
      </c>
    </row>
    <row r="38" spans="1:19" x14ac:dyDescent="0.25">
      <c r="A38" s="39" t="s">
        <v>32</v>
      </c>
      <c r="B38" s="39" t="s">
        <v>94</v>
      </c>
      <c r="C38" s="44">
        <v>120</v>
      </c>
      <c r="E38" s="40" t="str">
        <f t="shared" ref="E38" si="221">IF(B38="","",(IF($B38&lt;&gt;0,"NonExempt - Vacation Hours")))</f>
        <v>NonExempt - Vacation Hours</v>
      </c>
      <c r="F38" s="40">
        <f t="shared" ca="1" si="39"/>
        <v>2016</v>
      </c>
      <c r="G38" s="40" t="str">
        <f t="shared" si="40"/>
        <v>002650</v>
      </c>
      <c r="H38" s="43">
        <f>IF(G38="","",($C38*'VACSICK EST'!C$50))</f>
        <v>5.0782239448963722</v>
      </c>
      <c r="I38" s="43">
        <f>IF(H38="","",($C38*'VACSICK EST'!D$50))</f>
        <v>5.4115120168865962</v>
      </c>
      <c r="J38" s="43">
        <f>IF(I38="","",($C38*'VACSICK EST'!E$50))</f>
        <v>5.7448000888768185</v>
      </c>
      <c r="K38" s="43">
        <f>IF(J38="","",($C38*'VACSICK EST'!F$50))</f>
        <v>8.3520509560430067</v>
      </c>
      <c r="L38" s="43">
        <f>IF(K38="","",($C38*'VACSICK EST'!G$50))</f>
        <v>10.433151053560628</v>
      </c>
      <c r="M38" s="43">
        <f>IF(L38="","",($C38*'VACSICK EST'!H$50))</f>
        <v>11.78625124983027</v>
      </c>
      <c r="N38" s="43">
        <f>IF(M38="","",($C38*'VACSICK EST'!I$50))</f>
        <v>13.640616706373208</v>
      </c>
      <c r="O38" s="43">
        <f>IF(N38="","",($C38*'VACSICK EST'!J$50))</f>
        <v>9.2344990186517872</v>
      </c>
      <c r="P38" s="43">
        <f>IF(O38="","",($C38*'VACSICK EST'!K$50))</f>
        <v>8.2222908000148127</v>
      </c>
      <c r="Q38" s="43">
        <f>IF(P38="","",($C38*'VACSICK EST'!L$50))</f>
        <v>10.852649640172322</v>
      </c>
      <c r="R38" s="43">
        <f>IF(Q38="","",($C38*'VACSICK EST'!M$50))</f>
        <v>10.404907975460123</v>
      </c>
      <c r="S38" s="43">
        <f>IF(R38="","",($C38*'VACSICK EST'!N$50))</f>
        <v>20.839046549234055</v>
      </c>
    </row>
    <row r="39" spans="1:19" x14ac:dyDescent="0.25">
      <c r="A39" s="39" t="s">
        <v>32</v>
      </c>
      <c r="B39" s="39" t="s">
        <v>95</v>
      </c>
      <c r="C39" s="44">
        <v>40</v>
      </c>
      <c r="E39" s="40" t="str">
        <f t="shared" ref="E39" si="222">IF(B39="","",(IF($B39&lt;&gt;0,"NonExempt - Sick Time Hours")))</f>
        <v>NonExempt - Sick Time Hours</v>
      </c>
      <c r="F39" s="40">
        <f t="shared" ca="1" si="39"/>
        <v>2016</v>
      </c>
      <c r="G39" s="40" t="str">
        <f t="shared" si="40"/>
        <v>002650</v>
      </c>
      <c r="H39" s="43">
        <f>IF(G39="","",($C39*'VACSICK EST'!C$30))</f>
        <v>5.0206297898724825</v>
      </c>
      <c r="I39" s="43">
        <f>IF(H39="","",($C39*'VACSICK EST'!D$30))</f>
        <v>4.3254628595396252</v>
      </c>
      <c r="J39" s="43">
        <f>IF(I39="","",($C39*'VACSICK EST'!E$30))</f>
        <v>3.9866328079765485</v>
      </c>
      <c r="K39" s="43">
        <f>IF(J39="","",($C39*'VACSICK EST'!F$30))</f>
        <v>3.5312729378188501</v>
      </c>
      <c r="L39" s="43">
        <f>IF(K39="","",($C39*'VACSICK EST'!G$30))</f>
        <v>2.9281992131045897</v>
      </c>
      <c r="M39" s="43">
        <f>IF(L39="","",($C39*'VACSICK EST'!H$30))</f>
        <v>2.7179349238407422</v>
      </c>
      <c r="N39" s="43">
        <f>IF(M39="","",($C39*'VACSICK EST'!I$30))</f>
        <v>2.9145220043493527</v>
      </c>
      <c r="O39" s="43">
        <f>IF(N39="","",($C39*'VACSICK EST'!J$30))</f>
        <v>3.1324455305161325</v>
      </c>
      <c r="P39" s="43">
        <f>IF(O39="","",($C39*'VACSICK EST'!K$30))</f>
        <v>2.8900853913733289</v>
      </c>
      <c r="Q39" s="43">
        <f>IF(P39="","",($C39*'VACSICK EST'!L$30))</f>
        <v>2.8559835508769371</v>
      </c>
      <c r="R39" s="43">
        <f>IF(Q39="","",($C39*'VACSICK EST'!M$30))</f>
        <v>2.6623142749027777</v>
      </c>
      <c r="S39" s="43">
        <f>IF(R39="","",($C39*'VACSICK EST'!N$30))</f>
        <v>3.0345167158286337</v>
      </c>
    </row>
    <row r="40" spans="1:19" x14ac:dyDescent="0.25">
      <c r="A40" s="39" t="s">
        <v>34</v>
      </c>
      <c r="B40" s="39" t="s">
        <v>93</v>
      </c>
      <c r="C40" s="44">
        <v>1</v>
      </c>
      <c r="E40" s="40" t="str">
        <f t="shared" ref="E40" si="223">IF(B40="","",(IF($B40&lt;&gt;0,"NonExempt - Headcount")))</f>
        <v>NonExempt - Headcount</v>
      </c>
      <c r="F40" s="40">
        <f t="shared" ca="1" si="39"/>
        <v>2016</v>
      </c>
      <c r="G40" s="40" t="str">
        <f t="shared" si="40"/>
        <v>002670</v>
      </c>
      <c r="H40" s="41">
        <f t="shared" ref="H40" si="224">IF(G40="","",(IF($C40=0,0,$C40)))</f>
        <v>1</v>
      </c>
      <c r="I40" s="41">
        <f t="shared" ref="I40" si="225">IF(H40="","",(IF($C40=0,0,$C40)))</f>
        <v>1</v>
      </c>
      <c r="J40" s="41">
        <f t="shared" ref="J40" si="226">IF(I40="","",(IF($C40=0,0,$C40)))</f>
        <v>1</v>
      </c>
      <c r="K40" s="41">
        <f t="shared" ref="K40" si="227">IF(J40="","",(IF($C40=0,0,$C40)))</f>
        <v>1</v>
      </c>
      <c r="L40" s="41">
        <f t="shared" ref="L40" si="228">IF(K40="","",(IF($C40=0,0,$C40)))</f>
        <v>1</v>
      </c>
      <c r="M40" s="41">
        <f t="shared" ref="M40" si="229">IF(L40="","",(IF($C40=0,0,$C40)))</f>
        <v>1</v>
      </c>
      <c r="N40" s="41">
        <f t="shared" ref="N40" si="230">IF(M40="","",(IF($C40=0,0,$C40)))</f>
        <v>1</v>
      </c>
      <c r="O40" s="41">
        <f t="shared" ref="O40" si="231">IF(N40="","",(IF($C40=0,0,$C40)))</f>
        <v>1</v>
      </c>
      <c r="P40" s="41">
        <f t="shared" ref="P40" si="232">IF(O40="","",(IF($C40=0,0,$C40)))</f>
        <v>1</v>
      </c>
      <c r="Q40" s="41">
        <f t="shared" ref="Q40" si="233">IF(P40="","",(IF($C40=0,0,$C40)))</f>
        <v>1</v>
      </c>
      <c r="R40" s="41">
        <f t="shared" ref="R40" si="234">IF(Q40="","",(IF($C40=0,0,$C40)))</f>
        <v>1</v>
      </c>
      <c r="S40" s="41">
        <f t="shared" ref="S40" si="235">IF(R40="","",(IF($C40=0,0,$C40)))</f>
        <v>1</v>
      </c>
    </row>
    <row r="41" spans="1:19" x14ac:dyDescent="0.25">
      <c r="A41" s="39" t="s">
        <v>34</v>
      </c>
      <c r="B41" s="39" t="s">
        <v>92</v>
      </c>
      <c r="C41" s="44">
        <v>28.408653999999999</v>
      </c>
      <c r="E41" s="40" t="str">
        <f t="shared" ref="E41" si="236">IF(B41="","",(IF($B41&lt;&gt;0,"NonExempt - Avg Hourly Rate")))</f>
        <v>NonExempt - Avg Hourly Rate</v>
      </c>
      <c r="F41" s="40">
        <f t="shared" ca="1" si="39"/>
        <v>2016</v>
      </c>
      <c r="G41" s="40" t="str">
        <f t="shared" si="40"/>
        <v>002670</v>
      </c>
      <c r="H41" s="42">
        <f t="shared" ref="H41" si="237">IF(G41="","",(IF(C41=0,0,C41)*$G$4*$H$4*$I$4*$J$4))</f>
        <v>28.408653999999999</v>
      </c>
      <c r="I41" s="42">
        <f t="shared" ref="I41" si="238">IF(H41="","",(+H41))</f>
        <v>28.408653999999999</v>
      </c>
      <c r="J41" s="42">
        <f t="shared" ref="J41" si="239">IF(I41="","",(+I41*$J$6))</f>
        <v>29.26091362</v>
      </c>
      <c r="K41" s="42">
        <f t="shared" ref="K41" si="240">IF(J41="","",+J41)</f>
        <v>29.26091362</v>
      </c>
      <c r="L41" s="42">
        <f t="shared" ref="L41" si="241">IF(K41="","",+K41)</f>
        <v>29.26091362</v>
      </c>
      <c r="M41" s="42">
        <f t="shared" ref="M41" si="242">IF(L41="","",+L41)</f>
        <v>29.26091362</v>
      </c>
      <c r="N41" s="42">
        <f t="shared" ref="N41" si="243">IF(M41="","",+M41)</f>
        <v>29.26091362</v>
      </c>
      <c r="O41" s="42">
        <f t="shared" ref="O41" si="244">IF(N41="","",+N41)</f>
        <v>29.26091362</v>
      </c>
      <c r="P41" s="42">
        <f t="shared" ref="P41" si="245">IF(O41="","",+O41)</f>
        <v>29.26091362</v>
      </c>
      <c r="Q41" s="42">
        <f t="shared" ref="Q41" si="246">IF(P41="","",+P41)</f>
        <v>29.26091362</v>
      </c>
      <c r="R41" s="42">
        <f t="shared" ref="R41" si="247">IF(Q41="","",+Q41)</f>
        <v>29.26091362</v>
      </c>
      <c r="S41" s="42">
        <f t="shared" ref="S41" si="248">IF(R41="","",+R41)</f>
        <v>29.26091362</v>
      </c>
    </row>
    <row r="42" spans="1:19" x14ac:dyDescent="0.25">
      <c r="A42" s="39" t="s">
        <v>34</v>
      </c>
      <c r="B42" s="39" t="s">
        <v>94</v>
      </c>
      <c r="C42" s="44">
        <v>200</v>
      </c>
      <c r="E42" s="40" t="str">
        <f t="shared" ref="E42" si="249">IF(B42="","",(IF($B42&lt;&gt;0,"NonExempt - Vacation Hours")))</f>
        <v>NonExempt - Vacation Hours</v>
      </c>
      <c r="F42" s="40">
        <f t="shared" ca="1" si="39"/>
        <v>2016</v>
      </c>
      <c r="G42" s="40" t="str">
        <f t="shared" si="40"/>
        <v>002670</v>
      </c>
      <c r="H42" s="43">
        <f>IF(G42="","",($C42*'VACSICK EST'!C$50))</f>
        <v>8.4637065748272864</v>
      </c>
      <c r="I42" s="43">
        <f>IF(H42="","",($C42*'VACSICK EST'!D$50))</f>
        <v>9.019186694810994</v>
      </c>
      <c r="J42" s="43">
        <f>IF(I42="","",($C42*'VACSICK EST'!E$50))</f>
        <v>9.5746668147946981</v>
      </c>
      <c r="K42" s="43">
        <f>IF(J42="","",($C42*'VACSICK EST'!F$50))</f>
        <v>13.920084926738344</v>
      </c>
      <c r="L42" s="43">
        <f>IF(K42="","",($C42*'VACSICK EST'!G$50))</f>
        <v>17.388585089267714</v>
      </c>
      <c r="M42" s="43">
        <f>IF(L42="","",($C42*'VACSICK EST'!H$50))</f>
        <v>19.643752083050451</v>
      </c>
      <c r="N42" s="43">
        <f>IF(M42="","",($C42*'VACSICK EST'!I$50))</f>
        <v>22.73436117728868</v>
      </c>
      <c r="O42" s="43">
        <f>IF(N42="","",($C42*'VACSICK EST'!J$50))</f>
        <v>15.390831697752979</v>
      </c>
      <c r="P42" s="43">
        <f>IF(O42="","",($C42*'VACSICK EST'!K$50))</f>
        <v>13.703818000024686</v>
      </c>
      <c r="Q42" s="43">
        <f>IF(P42="","",($C42*'VACSICK EST'!L$50))</f>
        <v>18.087749400287205</v>
      </c>
      <c r="R42" s="43">
        <f>IF(Q42="","",($C42*'VACSICK EST'!M$50))</f>
        <v>17.34151329243354</v>
      </c>
      <c r="S42" s="43">
        <f>IF(R42="","",($C42*'VACSICK EST'!N$50))</f>
        <v>34.731744248723423</v>
      </c>
    </row>
    <row r="43" spans="1:19" x14ac:dyDescent="0.25">
      <c r="A43" s="39" t="s">
        <v>34</v>
      </c>
      <c r="B43" s="39" t="s">
        <v>95</v>
      </c>
      <c r="C43" s="44">
        <v>40</v>
      </c>
      <c r="E43" s="40" t="str">
        <f t="shared" ref="E43" si="250">IF(B43="","",(IF($B43&lt;&gt;0,"NonExempt - Sick Time Hours")))</f>
        <v>NonExempt - Sick Time Hours</v>
      </c>
      <c r="F43" s="40">
        <f t="shared" ca="1" si="39"/>
        <v>2016</v>
      </c>
      <c r="G43" s="40" t="str">
        <f t="shared" si="40"/>
        <v>002670</v>
      </c>
      <c r="H43" s="43">
        <f>IF(G43="","",($C43*'VACSICK EST'!C$30))</f>
        <v>5.0206297898724825</v>
      </c>
      <c r="I43" s="43">
        <f>IF(H43="","",($C43*'VACSICK EST'!D$30))</f>
        <v>4.3254628595396252</v>
      </c>
      <c r="J43" s="43">
        <f>IF(I43="","",($C43*'VACSICK EST'!E$30))</f>
        <v>3.9866328079765485</v>
      </c>
      <c r="K43" s="43">
        <f>IF(J43="","",($C43*'VACSICK EST'!F$30))</f>
        <v>3.5312729378188501</v>
      </c>
      <c r="L43" s="43">
        <f>IF(K43="","",($C43*'VACSICK EST'!G$30))</f>
        <v>2.9281992131045897</v>
      </c>
      <c r="M43" s="43">
        <f>IF(L43="","",($C43*'VACSICK EST'!H$30))</f>
        <v>2.7179349238407422</v>
      </c>
      <c r="N43" s="43">
        <f>IF(M43="","",($C43*'VACSICK EST'!I$30))</f>
        <v>2.9145220043493527</v>
      </c>
      <c r="O43" s="43">
        <f>IF(N43="","",($C43*'VACSICK EST'!J$30))</f>
        <v>3.1324455305161325</v>
      </c>
      <c r="P43" s="43">
        <f>IF(O43="","",($C43*'VACSICK EST'!K$30))</f>
        <v>2.8900853913733289</v>
      </c>
      <c r="Q43" s="43">
        <f>IF(P43="","",($C43*'VACSICK EST'!L$30))</f>
        <v>2.8559835508769371</v>
      </c>
      <c r="R43" s="43">
        <f>IF(Q43="","",($C43*'VACSICK EST'!M$30))</f>
        <v>2.6623142749027777</v>
      </c>
      <c r="S43" s="43">
        <f>IF(R43="","",($C43*'VACSICK EST'!N$30))</f>
        <v>3.0345167158286337</v>
      </c>
    </row>
    <row r="44" spans="1:19" x14ac:dyDescent="0.25">
      <c r="A44" s="39" t="s">
        <v>50</v>
      </c>
      <c r="B44" s="39" t="s">
        <v>93</v>
      </c>
      <c r="C44" s="44">
        <v>1</v>
      </c>
      <c r="E44" s="40" t="str">
        <f t="shared" ref="E44" si="251">IF(B44="","",(IF($B44&lt;&gt;0,"NonExempt - Headcount")))</f>
        <v>NonExempt - Headcount</v>
      </c>
      <c r="F44" s="40">
        <f t="shared" ca="1" si="39"/>
        <v>2016</v>
      </c>
      <c r="G44" s="40" t="str">
        <f t="shared" si="40"/>
        <v>003160</v>
      </c>
      <c r="H44" s="41">
        <f t="shared" ref="H44" si="252">IF(G44="","",(IF($C44=0,0,$C44)))</f>
        <v>1</v>
      </c>
      <c r="I44" s="41">
        <f t="shared" ref="I44" si="253">IF(H44="","",(IF($C44=0,0,$C44)))</f>
        <v>1</v>
      </c>
      <c r="J44" s="41">
        <f t="shared" ref="J44" si="254">IF(I44="","",(IF($C44=0,0,$C44)))</f>
        <v>1</v>
      </c>
      <c r="K44" s="41">
        <f t="shared" ref="K44" si="255">IF(J44="","",(IF($C44=0,0,$C44)))</f>
        <v>1</v>
      </c>
      <c r="L44" s="41">
        <f t="shared" ref="L44" si="256">IF(K44="","",(IF($C44=0,0,$C44)))</f>
        <v>1</v>
      </c>
      <c r="M44" s="41">
        <f t="shared" ref="M44" si="257">IF(L44="","",(IF($C44=0,0,$C44)))</f>
        <v>1</v>
      </c>
      <c r="N44" s="41">
        <f t="shared" ref="N44" si="258">IF(M44="","",(IF($C44=0,0,$C44)))</f>
        <v>1</v>
      </c>
      <c r="O44" s="41">
        <f t="shared" ref="O44" si="259">IF(N44="","",(IF($C44=0,0,$C44)))</f>
        <v>1</v>
      </c>
      <c r="P44" s="41">
        <f t="shared" ref="P44" si="260">IF(O44="","",(IF($C44=0,0,$C44)))</f>
        <v>1</v>
      </c>
      <c r="Q44" s="41">
        <f t="shared" ref="Q44" si="261">IF(P44="","",(IF($C44=0,0,$C44)))</f>
        <v>1</v>
      </c>
      <c r="R44" s="41">
        <f t="shared" ref="R44" si="262">IF(Q44="","",(IF($C44=0,0,$C44)))</f>
        <v>1</v>
      </c>
      <c r="S44" s="41">
        <f t="shared" ref="S44" si="263">IF(R44="","",(IF($C44=0,0,$C44)))</f>
        <v>1</v>
      </c>
    </row>
    <row r="45" spans="1:19" x14ac:dyDescent="0.25">
      <c r="A45" s="39" t="s">
        <v>50</v>
      </c>
      <c r="B45" s="39" t="s">
        <v>92</v>
      </c>
      <c r="C45" s="44">
        <v>22.884615</v>
      </c>
      <c r="E45" s="40" t="str">
        <f t="shared" ref="E45" si="264">IF(B45="","",(IF($B45&lt;&gt;0,"NonExempt - Avg Hourly Rate")))</f>
        <v>NonExempt - Avg Hourly Rate</v>
      </c>
      <c r="F45" s="40">
        <f t="shared" ca="1" si="39"/>
        <v>2016</v>
      </c>
      <c r="G45" s="40" t="str">
        <f t="shared" si="40"/>
        <v>003160</v>
      </c>
      <c r="H45" s="42">
        <f t="shared" ref="H45" si="265">IF(G45="","",(IF(C45=0,0,C45)*$G$4*$H$4*$I$4*$J$4))</f>
        <v>22.884615</v>
      </c>
      <c r="I45" s="42">
        <f t="shared" ref="I45" si="266">IF(H45="","",(+H45))</f>
        <v>22.884615</v>
      </c>
      <c r="J45" s="42">
        <f t="shared" ref="J45" si="267">IF(I45="","",(+I45*$J$6))</f>
        <v>23.571153450000001</v>
      </c>
      <c r="K45" s="42">
        <f t="shared" ref="K45" si="268">IF(J45="","",+J45)</f>
        <v>23.571153450000001</v>
      </c>
      <c r="L45" s="42">
        <f t="shared" ref="L45" si="269">IF(K45="","",+K45)</f>
        <v>23.571153450000001</v>
      </c>
      <c r="M45" s="42">
        <f t="shared" ref="M45" si="270">IF(L45="","",+L45)</f>
        <v>23.571153450000001</v>
      </c>
      <c r="N45" s="42">
        <f t="shared" ref="N45" si="271">IF(M45="","",+M45)</f>
        <v>23.571153450000001</v>
      </c>
      <c r="O45" s="42">
        <f t="shared" ref="O45" si="272">IF(N45="","",+N45)</f>
        <v>23.571153450000001</v>
      </c>
      <c r="P45" s="42">
        <f t="shared" ref="P45" si="273">IF(O45="","",+O45)</f>
        <v>23.571153450000001</v>
      </c>
      <c r="Q45" s="42">
        <f t="shared" ref="Q45" si="274">IF(P45="","",+P45)</f>
        <v>23.571153450000001</v>
      </c>
      <c r="R45" s="42">
        <f t="shared" ref="R45" si="275">IF(Q45="","",+Q45)</f>
        <v>23.571153450000001</v>
      </c>
      <c r="S45" s="42">
        <f t="shared" ref="S45" si="276">IF(R45="","",+R45)</f>
        <v>23.571153450000001</v>
      </c>
    </row>
    <row r="46" spans="1:19" x14ac:dyDescent="0.25">
      <c r="A46" s="39" t="s">
        <v>50</v>
      </c>
      <c r="B46" s="39" t="s">
        <v>94</v>
      </c>
      <c r="C46" s="44">
        <v>160</v>
      </c>
      <c r="E46" s="40" t="str">
        <f t="shared" ref="E46" si="277">IF(B46="","",(IF($B46&lt;&gt;0,"NonExempt - Vacation Hours")))</f>
        <v>NonExempt - Vacation Hours</v>
      </c>
      <c r="F46" s="40">
        <f t="shared" ca="1" si="39"/>
        <v>2016</v>
      </c>
      <c r="G46" s="40" t="str">
        <f t="shared" si="40"/>
        <v>003160</v>
      </c>
      <c r="H46" s="43">
        <f>IF(G46="","",($C46*'VACSICK EST'!C$50))</f>
        <v>6.7709652598618302</v>
      </c>
      <c r="I46" s="43">
        <f>IF(H46="","",($C46*'VACSICK EST'!D$50))</f>
        <v>7.2153493558487947</v>
      </c>
      <c r="J46" s="43">
        <f>IF(I46="","",($C46*'VACSICK EST'!E$50))</f>
        <v>7.6597334518357583</v>
      </c>
      <c r="K46" s="43">
        <f>IF(J46="","",($C46*'VACSICK EST'!F$50))</f>
        <v>11.136067941390674</v>
      </c>
      <c r="L46" s="43">
        <f>IF(K46="","",($C46*'VACSICK EST'!G$50))</f>
        <v>13.910868071414171</v>
      </c>
      <c r="M46" s="43">
        <f>IF(L46="","",($C46*'VACSICK EST'!H$50))</f>
        <v>15.71500166644036</v>
      </c>
      <c r="N46" s="43">
        <f>IF(M46="","",($C46*'VACSICK EST'!I$50))</f>
        <v>18.187488941830946</v>
      </c>
      <c r="O46" s="43">
        <f>IF(N46="","",($C46*'VACSICK EST'!J$50))</f>
        <v>12.312665358202384</v>
      </c>
      <c r="P46" s="43">
        <f>IF(O46="","",($C46*'VACSICK EST'!K$50))</f>
        <v>10.96305440001975</v>
      </c>
      <c r="Q46" s="43">
        <f>IF(P46="","",($C46*'VACSICK EST'!L$50))</f>
        <v>14.470199520229762</v>
      </c>
      <c r="R46" s="43">
        <f>IF(Q46="","",($C46*'VACSICK EST'!M$50))</f>
        <v>13.873210633946831</v>
      </c>
      <c r="S46" s="43">
        <f>IF(R46="","",($C46*'VACSICK EST'!N$50))</f>
        <v>27.785395398978739</v>
      </c>
    </row>
    <row r="47" spans="1:19" x14ac:dyDescent="0.25">
      <c r="A47" s="39" t="s">
        <v>50</v>
      </c>
      <c r="B47" s="39" t="s">
        <v>95</v>
      </c>
      <c r="C47" s="44">
        <v>40</v>
      </c>
      <c r="E47" s="40" t="str">
        <f t="shared" ref="E47" si="278">IF(B47="","",(IF($B47&lt;&gt;0,"NonExempt - Sick Time Hours")))</f>
        <v>NonExempt - Sick Time Hours</v>
      </c>
      <c r="F47" s="40">
        <f t="shared" ca="1" si="39"/>
        <v>2016</v>
      </c>
      <c r="G47" s="40" t="str">
        <f t="shared" si="40"/>
        <v>003160</v>
      </c>
      <c r="H47" s="43">
        <f>IF(G47="","",($C47*'VACSICK EST'!C$30))</f>
        <v>5.0206297898724825</v>
      </c>
      <c r="I47" s="43">
        <f>IF(H47="","",($C47*'VACSICK EST'!D$30))</f>
        <v>4.3254628595396252</v>
      </c>
      <c r="J47" s="43">
        <f>IF(I47="","",($C47*'VACSICK EST'!E$30))</f>
        <v>3.9866328079765485</v>
      </c>
      <c r="K47" s="43">
        <f>IF(J47="","",($C47*'VACSICK EST'!F$30))</f>
        <v>3.5312729378188501</v>
      </c>
      <c r="L47" s="43">
        <f>IF(K47="","",($C47*'VACSICK EST'!G$30))</f>
        <v>2.9281992131045897</v>
      </c>
      <c r="M47" s="43">
        <f>IF(L47="","",($C47*'VACSICK EST'!H$30))</f>
        <v>2.7179349238407422</v>
      </c>
      <c r="N47" s="43">
        <f>IF(M47="","",($C47*'VACSICK EST'!I$30))</f>
        <v>2.9145220043493527</v>
      </c>
      <c r="O47" s="43">
        <f>IF(N47="","",($C47*'VACSICK EST'!J$30))</f>
        <v>3.1324455305161325</v>
      </c>
      <c r="P47" s="43">
        <f>IF(O47="","",($C47*'VACSICK EST'!K$30))</f>
        <v>2.8900853913733289</v>
      </c>
      <c r="Q47" s="43">
        <f>IF(P47="","",($C47*'VACSICK EST'!L$30))</f>
        <v>2.8559835508769371</v>
      </c>
      <c r="R47" s="43">
        <f>IF(Q47="","",($C47*'VACSICK EST'!M$30))</f>
        <v>2.6623142749027777</v>
      </c>
      <c r="S47" s="43">
        <f>IF(R47="","",($C47*'VACSICK EST'!N$30))</f>
        <v>3.0345167158286337</v>
      </c>
    </row>
    <row r="48" spans="1:19" x14ac:dyDescent="0.25">
      <c r="A48" s="39" t="s">
        <v>54</v>
      </c>
      <c r="B48" s="39" t="s">
        <v>93</v>
      </c>
      <c r="C48" s="44">
        <v>1</v>
      </c>
      <c r="E48" s="40" t="str">
        <f t="shared" ref="E48" si="279">IF(B48="","",(IF($B48&lt;&gt;0,"NonExempt - Headcount")))</f>
        <v>NonExempt - Headcount</v>
      </c>
      <c r="F48" s="40">
        <f t="shared" ca="1" si="39"/>
        <v>2016</v>
      </c>
      <c r="G48" s="40" t="str">
        <f t="shared" si="40"/>
        <v>003410</v>
      </c>
      <c r="H48" s="41">
        <f t="shared" ref="H48" si="280">IF(G48="","",(IF($C48=0,0,$C48)))</f>
        <v>1</v>
      </c>
      <c r="I48" s="41">
        <f t="shared" ref="I48" si="281">IF(H48="","",(IF($C48=0,0,$C48)))</f>
        <v>1</v>
      </c>
      <c r="J48" s="41">
        <f t="shared" ref="J48" si="282">IF(I48="","",(IF($C48=0,0,$C48)))</f>
        <v>1</v>
      </c>
      <c r="K48" s="41">
        <f t="shared" ref="K48" si="283">IF(J48="","",(IF($C48=0,0,$C48)))</f>
        <v>1</v>
      </c>
      <c r="L48" s="41">
        <f t="shared" ref="L48" si="284">IF(K48="","",(IF($C48=0,0,$C48)))</f>
        <v>1</v>
      </c>
      <c r="M48" s="41">
        <f t="shared" ref="M48" si="285">IF(L48="","",(IF($C48=0,0,$C48)))</f>
        <v>1</v>
      </c>
      <c r="N48" s="41">
        <f t="shared" ref="N48" si="286">IF(M48="","",(IF($C48=0,0,$C48)))</f>
        <v>1</v>
      </c>
      <c r="O48" s="41">
        <f t="shared" ref="O48" si="287">IF(N48="","",(IF($C48=0,0,$C48)))</f>
        <v>1</v>
      </c>
      <c r="P48" s="41">
        <f t="shared" ref="P48" si="288">IF(O48="","",(IF($C48=0,0,$C48)))</f>
        <v>1</v>
      </c>
      <c r="Q48" s="41">
        <f t="shared" ref="Q48" si="289">IF(P48="","",(IF($C48=0,0,$C48)))</f>
        <v>1</v>
      </c>
      <c r="R48" s="41">
        <f t="shared" ref="R48" si="290">IF(Q48="","",(IF($C48=0,0,$C48)))</f>
        <v>1</v>
      </c>
      <c r="S48" s="41">
        <f t="shared" ref="S48" si="291">IF(R48="","",(IF($C48=0,0,$C48)))</f>
        <v>1</v>
      </c>
    </row>
    <row r="49" spans="1:19" x14ac:dyDescent="0.25">
      <c r="A49" s="39" t="s">
        <v>54</v>
      </c>
      <c r="B49" s="39" t="s">
        <v>92</v>
      </c>
      <c r="C49" s="44">
        <v>25.365385</v>
      </c>
      <c r="E49" s="40" t="str">
        <f t="shared" ref="E49" si="292">IF(B49="","",(IF($B49&lt;&gt;0,"NonExempt - Avg Hourly Rate")))</f>
        <v>NonExempt - Avg Hourly Rate</v>
      </c>
      <c r="F49" s="40">
        <f t="shared" ca="1" si="39"/>
        <v>2016</v>
      </c>
      <c r="G49" s="40" t="str">
        <f t="shared" si="40"/>
        <v>003410</v>
      </c>
      <c r="H49" s="42">
        <f t="shared" ref="H49" si="293">IF(G49="","",(IF(C49=0,0,C49)*$G$4*$H$4*$I$4*$J$4))</f>
        <v>25.365385</v>
      </c>
      <c r="I49" s="42">
        <f t="shared" ref="I49" si="294">IF(H49="","",(+H49))</f>
        <v>25.365385</v>
      </c>
      <c r="J49" s="42">
        <f t="shared" ref="J49" si="295">IF(I49="","",(+I49*$J$6))</f>
        <v>26.126346550000001</v>
      </c>
      <c r="K49" s="42">
        <f t="shared" ref="K49" si="296">IF(J49="","",+J49)</f>
        <v>26.126346550000001</v>
      </c>
      <c r="L49" s="42">
        <f t="shared" ref="L49" si="297">IF(K49="","",+K49)</f>
        <v>26.126346550000001</v>
      </c>
      <c r="M49" s="42">
        <f t="shared" ref="M49" si="298">IF(L49="","",+L49)</f>
        <v>26.126346550000001</v>
      </c>
      <c r="N49" s="42">
        <f t="shared" ref="N49" si="299">IF(M49="","",+M49)</f>
        <v>26.126346550000001</v>
      </c>
      <c r="O49" s="42">
        <f t="shared" ref="O49" si="300">IF(N49="","",+N49)</f>
        <v>26.126346550000001</v>
      </c>
      <c r="P49" s="42">
        <f t="shared" ref="P49" si="301">IF(O49="","",+O49)</f>
        <v>26.126346550000001</v>
      </c>
      <c r="Q49" s="42">
        <f t="shared" ref="Q49" si="302">IF(P49="","",+P49)</f>
        <v>26.126346550000001</v>
      </c>
      <c r="R49" s="42">
        <f t="shared" ref="R49" si="303">IF(Q49="","",+Q49)</f>
        <v>26.126346550000001</v>
      </c>
      <c r="S49" s="42">
        <f t="shared" ref="S49" si="304">IF(R49="","",+R49)</f>
        <v>26.126346550000001</v>
      </c>
    </row>
    <row r="50" spans="1:19" x14ac:dyDescent="0.25">
      <c r="A50" s="39" t="s">
        <v>54</v>
      </c>
      <c r="B50" s="39" t="s">
        <v>94</v>
      </c>
      <c r="C50" s="44">
        <v>200</v>
      </c>
      <c r="E50" s="40" t="str">
        <f t="shared" ref="E50" si="305">IF(B50="","",(IF($B50&lt;&gt;0,"NonExempt - Vacation Hours")))</f>
        <v>NonExempt - Vacation Hours</v>
      </c>
      <c r="F50" s="40">
        <f t="shared" ca="1" si="39"/>
        <v>2016</v>
      </c>
      <c r="G50" s="40" t="str">
        <f t="shared" si="40"/>
        <v>003410</v>
      </c>
      <c r="H50" s="43">
        <f>IF(G50="","",($C50*'VACSICK EST'!C$50))</f>
        <v>8.4637065748272864</v>
      </c>
      <c r="I50" s="43">
        <f>IF(H50="","",($C50*'VACSICK EST'!D$50))</f>
        <v>9.019186694810994</v>
      </c>
      <c r="J50" s="43">
        <f>IF(I50="","",($C50*'VACSICK EST'!E$50))</f>
        <v>9.5746668147946981</v>
      </c>
      <c r="K50" s="43">
        <f>IF(J50="","",($C50*'VACSICK EST'!F$50))</f>
        <v>13.920084926738344</v>
      </c>
      <c r="L50" s="43">
        <f>IF(K50="","",($C50*'VACSICK EST'!G$50))</f>
        <v>17.388585089267714</v>
      </c>
      <c r="M50" s="43">
        <f>IF(L50="","",($C50*'VACSICK EST'!H$50))</f>
        <v>19.643752083050451</v>
      </c>
      <c r="N50" s="43">
        <f>IF(M50="","",($C50*'VACSICK EST'!I$50))</f>
        <v>22.73436117728868</v>
      </c>
      <c r="O50" s="43">
        <f>IF(N50="","",($C50*'VACSICK EST'!J$50))</f>
        <v>15.390831697752979</v>
      </c>
      <c r="P50" s="43">
        <f>IF(O50="","",($C50*'VACSICK EST'!K$50))</f>
        <v>13.703818000024686</v>
      </c>
      <c r="Q50" s="43">
        <f>IF(P50="","",($C50*'VACSICK EST'!L$50))</f>
        <v>18.087749400287205</v>
      </c>
      <c r="R50" s="43">
        <f>IF(Q50="","",($C50*'VACSICK EST'!M$50))</f>
        <v>17.34151329243354</v>
      </c>
      <c r="S50" s="43">
        <f>IF(R50="","",($C50*'VACSICK EST'!N$50))</f>
        <v>34.731744248723423</v>
      </c>
    </row>
    <row r="51" spans="1:19" x14ac:dyDescent="0.25">
      <c r="A51" s="39" t="s">
        <v>54</v>
      </c>
      <c r="B51" s="39" t="s">
        <v>95</v>
      </c>
      <c r="C51" s="44">
        <v>40</v>
      </c>
      <c r="E51" s="40" t="str">
        <f t="shared" ref="E51" si="306">IF(B51="","",(IF($B51&lt;&gt;0,"NonExempt - Sick Time Hours")))</f>
        <v>NonExempt - Sick Time Hours</v>
      </c>
      <c r="F51" s="40">
        <f t="shared" ca="1" si="39"/>
        <v>2016</v>
      </c>
      <c r="G51" s="40" t="str">
        <f t="shared" si="40"/>
        <v>003410</v>
      </c>
      <c r="H51" s="43">
        <f>IF(G51="","",($C51*'VACSICK EST'!C$30))</f>
        <v>5.0206297898724825</v>
      </c>
      <c r="I51" s="43">
        <f>IF(H51="","",($C51*'VACSICK EST'!D$30))</f>
        <v>4.3254628595396252</v>
      </c>
      <c r="J51" s="43">
        <f>IF(I51="","",($C51*'VACSICK EST'!E$30))</f>
        <v>3.9866328079765485</v>
      </c>
      <c r="K51" s="43">
        <f>IF(J51="","",($C51*'VACSICK EST'!F$30))</f>
        <v>3.5312729378188501</v>
      </c>
      <c r="L51" s="43">
        <f>IF(K51="","",($C51*'VACSICK EST'!G$30))</f>
        <v>2.9281992131045897</v>
      </c>
      <c r="M51" s="43">
        <f>IF(L51="","",($C51*'VACSICK EST'!H$30))</f>
        <v>2.7179349238407422</v>
      </c>
      <c r="N51" s="43">
        <f>IF(M51="","",($C51*'VACSICK EST'!I$30))</f>
        <v>2.9145220043493527</v>
      </c>
      <c r="O51" s="43">
        <f>IF(N51="","",($C51*'VACSICK EST'!J$30))</f>
        <v>3.1324455305161325</v>
      </c>
      <c r="P51" s="43">
        <f>IF(O51="","",($C51*'VACSICK EST'!K$30))</f>
        <v>2.8900853913733289</v>
      </c>
      <c r="Q51" s="43">
        <f>IF(P51="","",($C51*'VACSICK EST'!L$30))</f>
        <v>2.8559835508769371</v>
      </c>
      <c r="R51" s="43">
        <f>IF(Q51="","",($C51*'VACSICK EST'!M$30))</f>
        <v>2.6623142749027777</v>
      </c>
      <c r="S51" s="43">
        <f>IF(R51="","",($C51*'VACSICK EST'!N$30))</f>
        <v>3.0345167158286337</v>
      </c>
    </row>
    <row r="52" spans="1:19" x14ac:dyDescent="0.25">
      <c r="A52" s="39" t="s">
        <v>57</v>
      </c>
      <c r="B52" s="39" t="s">
        <v>93</v>
      </c>
      <c r="C52" s="44">
        <v>3</v>
      </c>
      <c r="E52" s="40" t="str">
        <f t="shared" ref="E52" si="307">IF(B52="","",(IF($B52&lt;&gt;0,"NonExempt - Headcount")))</f>
        <v>NonExempt - Headcount</v>
      </c>
      <c r="F52" s="40">
        <f t="shared" ca="1" si="39"/>
        <v>2016</v>
      </c>
      <c r="G52" s="40" t="str">
        <f t="shared" si="40"/>
        <v>003470</v>
      </c>
      <c r="H52" s="41">
        <f t="shared" ref="H52" si="308">IF(G52="","",(IF($C52=0,0,$C52)))</f>
        <v>3</v>
      </c>
      <c r="I52" s="41">
        <f t="shared" ref="I52" si="309">IF(H52="","",(IF($C52=0,0,$C52)))</f>
        <v>3</v>
      </c>
      <c r="J52" s="41">
        <f t="shared" ref="J52" si="310">IF(I52="","",(IF($C52=0,0,$C52)))</f>
        <v>3</v>
      </c>
      <c r="K52" s="41">
        <f t="shared" ref="K52" si="311">IF(J52="","",(IF($C52=0,0,$C52)))</f>
        <v>3</v>
      </c>
      <c r="L52" s="41">
        <f t="shared" ref="L52" si="312">IF(K52="","",(IF($C52=0,0,$C52)))</f>
        <v>3</v>
      </c>
      <c r="M52" s="41">
        <f t="shared" ref="M52" si="313">IF(L52="","",(IF($C52=0,0,$C52)))</f>
        <v>3</v>
      </c>
      <c r="N52" s="41">
        <f t="shared" ref="N52" si="314">IF(M52="","",(IF($C52=0,0,$C52)))</f>
        <v>3</v>
      </c>
      <c r="O52" s="41">
        <f t="shared" ref="O52" si="315">IF(N52="","",(IF($C52=0,0,$C52)))</f>
        <v>3</v>
      </c>
      <c r="P52" s="41">
        <f t="shared" ref="P52" si="316">IF(O52="","",(IF($C52=0,0,$C52)))</f>
        <v>3</v>
      </c>
      <c r="Q52" s="41">
        <f t="shared" ref="Q52" si="317">IF(P52="","",(IF($C52=0,0,$C52)))</f>
        <v>3</v>
      </c>
      <c r="R52" s="41">
        <f t="shared" ref="R52" si="318">IF(Q52="","",(IF($C52=0,0,$C52)))</f>
        <v>3</v>
      </c>
      <c r="S52" s="41">
        <f t="shared" ref="S52" si="319">IF(R52="","",(IF($C52=0,0,$C52)))</f>
        <v>3</v>
      </c>
    </row>
    <row r="53" spans="1:19" x14ac:dyDescent="0.25">
      <c r="A53" s="39" t="s">
        <v>57</v>
      </c>
      <c r="B53" s="39" t="s">
        <v>92</v>
      </c>
      <c r="C53" s="44">
        <v>26.841346333333334</v>
      </c>
      <c r="E53" s="40" t="str">
        <f t="shared" ref="E53" si="320">IF(B53="","",(IF($B53&lt;&gt;0,"NonExempt - Avg Hourly Rate")))</f>
        <v>NonExempt - Avg Hourly Rate</v>
      </c>
      <c r="F53" s="40">
        <f t="shared" ca="1" si="39"/>
        <v>2016</v>
      </c>
      <c r="G53" s="40" t="str">
        <f t="shared" si="40"/>
        <v>003470</v>
      </c>
      <c r="H53" s="42">
        <f t="shared" ref="H53" si="321">IF(G53="","",(IF(C53=0,0,C53)*$G$4*$H$4*$I$4*$J$4))</f>
        <v>26.841346333333334</v>
      </c>
      <c r="I53" s="42">
        <f t="shared" ref="I53" si="322">IF(H53="","",(+H53))</f>
        <v>26.841346333333334</v>
      </c>
      <c r="J53" s="42">
        <f t="shared" ref="J53" si="323">IF(I53="","",(+I53*$J$6))</f>
        <v>27.646586723333336</v>
      </c>
      <c r="K53" s="42">
        <f t="shared" ref="K53" si="324">IF(J53="","",+J53)</f>
        <v>27.646586723333336</v>
      </c>
      <c r="L53" s="42">
        <f t="shared" ref="L53" si="325">IF(K53="","",+K53)</f>
        <v>27.646586723333336</v>
      </c>
      <c r="M53" s="42">
        <f t="shared" ref="M53" si="326">IF(L53="","",+L53)</f>
        <v>27.646586723333336</v>
      </c>
      <c r="N53" s="42">
        <f t="shared" ref="N53" si="327">IF(M53="","",+M53)</f>
        <v>27.646586723333336</v>
      </c>
      <c r="O53" s="42">
        <f t="shared" ref="O53" si="328">IF(N53="","",+N53)</f>
        <v>27.646586723333336</v>
      </c>
      <c r="P53" s="42">
        <f t="shared" ref="P53" si="329">IF(O53="","",+O53)</f>
        <v>27.646586723333336</v>
      </c>
      <c r="Q53" s="42">
        <f t="shared" ref="Q53" si="330">IF(P53="","",+P53)</f>
        <v>27.646586723333336</v>
      </c>
      <c r="R53" s="42">
        <f t="shared" ref="R53" si="331">IF(Q53="","",+Q53)</f>
        <v>27.646586723333336</v>
      </c>
      <c r="S53" s="42">
        <f t="shared" ref="S53" si="332">IF(R53="","",+R53)</f>
        <v>27.646586723333336</v>
      </c>
    </row>
    <row r="54" spans="1:19" x14ac:dyDescent="0.25">
      <c r="A54" s="39" t="s">
        <v>57</v>
      </c>
      <c r="B54" s="39" t="s">
        <v>94</v>
      </c>
      <c r="C54" s="44">
        <v>600</v>
      </c>
      <c r="E54" s="40" t="str">
        <f t="shared" ref="E54" si="333">IF(B54="","",(IF($B54&lt;&gt;0,"NonExempt - Vacation Hours")))</f>
        <v>NonExempt - Vacation Hours</v>
      </c>
      <c r="F54" s="40">
        <f t="shared" ca="1" si="39"/>
        <v>2016</v>
      </c>
      <c r="G54" s="40" t="str">
        <f t="shared" si="40"/>
        <v>003470</v>
      </c>
      <c r="H54" s="43">
        <f>IF(G54="","",($C54*'VACSICK EST'!C$50))</f>
        <v>25.391119724481861</v>
      </c>
      <c r="I54" s="43">
        <f>IF(H54="","",($C54*'VACSICK EST'!D$50))</f>
        <v>27.057560084432978</v>
      </c>
      <c r="J54" s="43">
        <f>IF(I54="","",($C54*'VACSICK EST'!E$50))</f>
        <v>28.724000444384096</v>
      </c>
      <c r="K54" s="43">
        <f>IF(J54="","",($C54*'VACSICK EST'!F$50))</f>
        <v>41.760254780215028</v>
      </c>
      <c r="L54" s="43">
        <f>IF(K54="","",($C54*'VACSICK EST'!G$50))</f>
        <v>52.165755267803142</v>
      </c>
      <c r="M54" s="43">
        <f>IF(L54="","",($C54*'VACSICK EST'!H$50))</f>
        <v>58.931256249151353</v>
      </c>
      <c r="N54" s="43">
        <f>IF(M54="","",($C54*'VACSICK EST'!I$50))</f>
        <v>68.203083531866042</v>
      </c>
      <c r="O54" s="43">
        <f>IF(N54="","",($C54*'VACSICK EST'!J$50))</f>
        <v>46.172495093258938</v>
      </c>
      <c r="P54" s="43">
        <f>IF(O54="","",($C54*'VACSICK EST'!K$50))</f>
        <v>41.111454000074062</v>
      </c>
      <c r="Q54" s="43">
        <f>IF(P54="","",($C54*'VACSICK EST'!L$50))</f>
        <v>54.263248200861611</v>
      </c>
      <c r="R54" s="43">
        <f>IF(Q54="","",($C54*'VACSICK EST'!M$50))</f>
        <v>52.024539877300619</v>
      </c>
      <c r="S54" s="43">
        <f>IF(R54="","",($C54*'VACSICK EST'!N$50))</f>
        <v>104.19523274617026</v>
      </c>
    </row>
    <row r="55" spans="1:19" x14ac:dyDescent="0.25">
      <c r="A55" s="39" t="s">
        <v>57</v>
      </c>
      <c r="B55" s="39" t="s">
        <v>95</v>
      </c>
      <c r="C55" s="44">
        <v>120</v>
      </c>
      <c r="E55" s="40" t="str">
        <f t="shared" ref="E55" si="334">IF(B55="","",(IF($B55&lt;&gt;0,"NonExempt - Sick Time Hours")))</f>
        <v>NonExempt - Sick Time Hours</v>
      </c>
      <c r="F55" s="40">
        <f t="shared" ca="1" si="39"/>
        <v>2016</v>
      </c>
      <c r="G55" s="40" t="str">
        <f t="shared" si="40"/>
        <v>003470</v>
      </c>
      <c r="H55" s="43">
        <f>IF(G55="","",($C55*'VACSICK EST'!C$30))</f>
        <v>15.061889369617449</v>
      </c>
      <c r="I55" s="43">
        <f>IF(H55="","",($C55*'VACSICK EST'!D$30))</f>
        <v>12.976388578618876</v>
      </c>
      <c r="J55" s="43">
        <f>IF(I55="","",($C55*'VACSICK EST'!E$30))</f>
        <v>11.959898423929646</v>
      </c>
      <c r="K55" s="43">
        <f>IF(J55="","",($C55*'VACSICK EST'!F$30))</f>
        <v>10.593818813456551</v>
      </c>
      <c r="L55" s="43">
        <f>IF(K55="","",($C55*'VACSICK EST'!G$30))</f>
        <v>8.7845976393137697</v>
      </c>
      <c r="M55" s="43">
        <f>IF(L55="","",($C55*'VACSICK EST'!H$30))</f>
        <v>8.1538047715222266</v>
      </c>
      <c r="N55" s="43">
        <f>IF(M55="","",($C55*'VACSICK EST'!I$30))</f>
        <v>8.7435660130480581</v>
      </c>
      <c r="O55" s="43">
        <f>IF(N55="","",($C55*'VACSICK EST'!J$30))</f>
        <v>9.3973365915483971</v>
      </c>
      <c r="P55" s="43">
        <f>IF(O55="","",($C55*'VACSICK EST'!K$30))</f>
        <v>8.6702561741199862</v>
      </c>
      <c r="Q55" s="43">
        <f>IF(P55="","",($C55*'VACSICK EST'!L$30))</f>
        <v>8.5679506526308113</v>
      </c>
      <c r="R55" s="43">
        <f>IF(Q55="","",($C55*'VACSICK EST'!M$30))</f>
        <v>7.9869428247083336</v>
      </c>
      <c r="S55" s="43">
        <f>IF(R55="","",($C55*'VACSICK EST'!N$30))</f>
        <v>9.1035501474859011</v>
      </c>
    </row>
    <row r="56" spans="1:19" x14ac:dyDescent="0.25">
      <c r="A56" s="39" t="s">
        <v>59</v>
      </c>
      <c r="B56" s="39" t="s">
        <v>93</v>
      </c>
      <c r="C56" s="44">
        <v>1</v>
      </c>
      <c r="E56" s="40" t="str">
        <f t="shared" ref="E56" si="335">IF(B56="","",(IF($B56&lt;&gt;0,"NonExempt - Headcount")))</f>
        <v>NonExempt - Headcount</v>
      </c>
      <c r="F56" s="40">
        <f t="shared" ca="1" si="39"/>
        <v>2016</v>
      </c>
      <c r="G56" s="40" t="str">
        <f t="shared" si="40"/>
        <v>004010</v>
      </c>
      <c r="H56" s="41">
        <f t="shared" ref="H56" si="336">IF(G56="","",(IF($C56=0,0,$C56)))</f>
        <v>1</v>
      </c>
      <c r="I56" s="41">
        <f t="shared" ref="I56" si="337">IF(H56="","",(IF($C56=0,0,$C56)))</f>
        <v>1</v>
      </c>
      <c r="J56" s="41">
        <f t="shared" ref="J56" si="338">IF(I56="","",(IF($C56=0,0,$C56)))</f>
        <v>1</v>
      </c>
      <c r="K56" s="41">
        <f t="shared" ref="K56" si="339">IF(J56="","",(IF($C56=0,0,$C56)))</f>
        <v>1</v>
      </c>
      <c r="L56" s="41">
        <f t="shared" ref="L56" si="340">IF(K56="","",(IF($C56=0,0,$C56)))</f>
        <v>1</v>
      </c>
      <c r="M56" s="41">
        <f t="shared" ref="M56" si="341">IF(L56="","",(IF($C56=0,0,$C56)))</f>
        <v>1</v>
      </c>
      <c r="N56" s="41">
        <f t="shared" ref="N56" si="342">IF(M56="","",(IF($C56=0,0,$C56)))</f>
        <v>1</v>
      </c>
      <c r="O56" s="41">
        <f t="shared" ref="O56" si="343">IF(N56="","",(IF($C56=0,0,$C56)))</f>
        <v>1</v>
      </c>
      <c r="P56" s="41">
        <f t="shared" ref="P56" si="344">IF(O56="","",(IF($C56=0,0,$C56)))</f>
        <v>1</v>
      </c>
      <c r="Q56" s="41">
        <f t="shared" ref="Q56" si="345">IF(P56="","",(IF($C56=0,0,$C56)))</f>
        <v>1</v>
      </c>
      <c r="R56" s="41">
        <f t="shared" ref="R56" si="346">IF(Q56="","",(IF($C56=0,0,$C56)))</f>
        <v>1</v>
      </c>
      <c r="S56" s="41">
        <f t="shared" ref="S56" si="347">IF(R56="","",(IF($C56=0,0,$C56)))</f>
        <v>1</v>
      </c>
    </row>
    <row r="57" spans="1:19" x14ac:dyDescent="0.25">
      <c r="A57" s="39" t="s">
        <v>59</v>
      </c>
      <c r="B57" s="39" t="s">
        <v>92</v>
      </c>
      <c r="C57" s="44">
        <v>20.959105999999998</v>
      </c>
      <c r="E57" s="40" t="str">
        <f t="shared" ref="E57" si="348">IF(B57="","",(IF($B57&lt;&gt;0,"NonExempt - Avg Hourly Rate")))</f>
        <v>NonExempt - Avg Hourly Rate</v>
      </c>
      <c r="F57" s="40">
        <f t="shared" ca="1" si="39"/>
        <v>2016</v>
      </c>
      <c r="G57" s="40" t="str">
        <f t="shared" si="40"/>
        <v>004010</v>
      </c>
      <c r="H57" s="42">
        <f t="shared" ref="H57" si="349">IF(G57="","",(IF(C57=0,0,C57)*$G$4*$H$4*$I$4*$J$4))</f>
        <v>20.959105999999998</v>
      </c>
      <c r="I57" s="42">
        <f t="shared" ref="I57" si="350">IF(H57="","",(+H57))</f>
        <v>20.959105999999998</v>
      </c>
      <c r="J57" s="42">
        <f t="shared" ref="J57" si="351">IF(I57="","",(+I57*$J$6))</f>
        <v>21.587879179999998</v>
      </c>
      <c r="K57" s="42">
        <f t="shared" ref="K57" si="352">IF(J57="","",+J57)</f>
        <v>21.587879179999998</v>
      </c>
      <c r="L57" s="42">
        <f t="shared" ref="L57" si="353">IF(K57="","",+K57)</f>
        <v>21.587879179999998</v>
      </c>
      <c r="M57" s="42">
        <f t="shared" ref="M57" si="354">IF(L57="","",+L57)</f>
        <v>21.587879179999998</v>
      </c>
      <c r="N57" s="42">
        <f t="shared" ref="N57" si="355">IF(M57="","",+M57)</f>
        <v>21.587879179999998</v>
      </c>
      <c r="O57" s="42">
        <f t="shared" ref="O57" si="356">IF(N57="","",+N57)</f>
        <v>21.587879179999998</v>
      </c>
      <c r="P57" s="42">
        <f t="shared" ref="P57" si="357">IF(O57="","",+O57)</f>
        <v>21.587879179999998</v>
      </c>
      <c r="Q57" s="42">
        <f t="shared" ref="Q57" si="358">IF(P57="","",+P57)</f>
        <v>21.587879179999998</v>
      </c>
      <c r="R57" s="42">
        <f t="shared" ref="R57" si="359">IF(Q57="","",+Q57)</f>
        <v>21.587879179999998</v>
      </c>
      <c r="S57" s="42">
        <f t="shared" ref="S57" si="360">IF(R57="","",+R57)</f>
        <v>21.587879179999998</v>
      </c>
    </row>
    <row r="58" spans="1:19" x14ac:dyDescent="0.25">
      <c r="A58" s="39" t="s">
        <v>59</v>
      </c>
      <c r="B58" s="39" t="s">
        <v>94</v>
      </c>
      <c r="C58" s="44">
        <v>160</v>
      </c>
      <c r="E58" s="40" t="str">
        <f t="shared" ref="E58" si="361">IF(B58="","",(IF($B58&lt;&gt;0,"NonExempt - Vacation Hours")))</f>
        <v>NonExempt - Vacation Hours</v>
      </c>
      <c r="F58" s="40">
        <f t="shared" ca="1" si="39"/>
        <v>2016</v>
      </c>
      <c r="G58" s="40" t="str">
        <f t="shared" si="40"/>
        <v>004010</v>
      </c>
      <c r="H58" s="43">
        <f>IF(G58="","",($C58*'VACSICK EST'!C$50))</f>
        <v>6.7709652598618302</v>
      </c>
      <c r="I58" s="43">
        <f>IF(H58="","",($C58*'VACSICK EST'!D$50))</f>
        <v>7.2153493558487947</v>
      </c>
      <c r="J58" s="43">
        <f>IF(I58="","",($C58*'VACSICK EST'!E$50))</f>
        <v>7.6597334518357583</v>
      </c>
      <c r="K58" s="43">
        <f>IF(J58="","",($C58*'VACSICK EST'!F$50))</f>
        <v>11.136067941390674</v>
      </c>
      <c r="L58" s="43">
        <f>IF(K58="","",($C58*'VACSICK EST'!G$50))</f>
        <v>13.910868071414171</v>
      </c>
      <c r="M58" s="43">
        <f>IF(L58="","",($C58*'VACSICK EST'!H$50))</f>
        <v>15.71500166644036</v>
      </c>
      <c r="N58" s="43">
        <f>IF(M58="","",($C58*'VACSICK EST'!I$50))</f>
        <v>18.187488941830946</v>
      </c>
      <c r="O58" s="43">
        <f>IF(N58="","",($C58*'VACSICK EST'!J$50))</f>
        <v>12.312665358202384</v>
      </c>
      <c r="P58" s="43">
        <f>IF(O58="","",($C58*'VACSICK EST'!K$50))</f>
        <v>10.96305440001975</v>
      </c>
      <c r="Q58" s="43">
        <f>IF(P58="","",($C58*'VACSICK EST'!L$50))</f>
        <v>14.470199520229762</v>
      </c>
      <c r="R58" s="43">
        <f>IF(Q58="","",($C58*'VACSICK EST'!M$50))</f>
        <v>13.873210633946831</v>
      </c>
      <c r="S58" s="43">
        <f>IF(R58="","",($C58*'VACSICK EST'!N$50))</f>
        <v>27.785395398978739</v>
      </c>
    </row>
    <row r="59" spans="1:19" x14ac:dyDescent="0.25">
      <c r="A59" s="39" t="s">
        <v>59</v>
      </c>
      <c r="B59" s="39" t="s">
        <v>95</v>
      </c>
      <c r="C59" s="44">
        <v>40</v>
      </c>
      <c r="E59" s="40" t="str">
        <f t="shared" ref="E59" si="362">IF(B59="","",(IF($B59&lt;&gt;0,"NonExempt - Sick Time Hours")))</f>
        <v>NonExempt - Sick Time Hours</v>
      </c>
      <c r="F59" s="40">
        <f t="shared" ca="1" si="39"/>
        <v>2016</v>
      </c>
      <c r="G59" s="40" t="str">
        <f t="shared" si="40"/>
        <v>004010</v>
      </c>
      <c r="H59" s="43">
        <f>IF(G59="","",($C59*'VACSICK EST'!C$30))</f>
        <v>5.0206297898724825</v>
      </c>
      <c r="I59" s="43">
        <f>IF(H59="","",($C59*'VACSICK EST'!D$30))</f>
        <v>4.3254628595396252</v>
      </c>
      <c r="J59" s="43">
        <f>IF(I59="","",($C59*'VACSICK EST'!E$30))</f>
        <v>3.9866328079765485</v>
      </c>
      <c r="K59" s="43">
        <f>IF(J59="","",($C59*'VACSICK EST'!F$30))</f>
        <v>3.5312729378188501</v>
      </c>
      <c r="L59" s="43">
        <f>IF(K59="","",($C59*'VACSICK EST'!G$30))</f>
        <v>2.9281992131045897</v>
      </c>
      <c r="M59" s="43">
        <f>IF(L59="","",($C59*'VACSICK EST'!H$30))</f>
        <v>2.7179349238407422</v>
      </c>
      <c r="N59" s="43">
        <f>IF(M59="","",($C59*'VACSICK EST'!I$30))</f>
        <v>2.9145220043493527</v>
      </c>
      <c r="O59" s="43">
        <f>IF(N59="","",($C59*'VACSICK EST'!J$30))</f>
        <v>3.1324455305161325</v>
      </c>
      <c r="P59" s="43">
        <f>IF(O59="","",($C59*'VACSICK EST'!K$30))</f>
        <v>2.8900853913733289</v>
      </c>
      <c r="Q59" s="43">
        <f>IF(P59="","",($C59*'VACSICK EST'!L$30))</f>
        <v>2.8559835508769371</v>
      </c>
      <c r="R59" s="43">
        <f>IF(Q59="","",($C59*'VACSICK EST'!M$30))</f>
        <v>2.6623142749027777</v>
      </c>
      <c r="S59" s="43">
        <f>IF(R59="","",($C59*'VACSICK EST'!N$30))</f>
        <v>3.0345167158286337</v>
      </c>
    </row>
    <row r="60" spans="1:19" x14ac:dyDescent="0.25">
      <c r="A60" s="39" t="s">
        <v>64</v>
      </c>
      <c r="B60" s="39" t="s">
        <v>93</v>
      </c>
      <c r="C60" s="44">
        <v>1</v>
      </c>
      <c r="E60" s="40" t="str">
        <f t="shared" ref="E60" si="363">IF(B60="","",(IF($B60&lt;&gt;0,"NonExempt - Headcount")))</f>
        <v>NonExempt - Headcount</v>
      </c>
      <c r="F60" s="40">
        <f t="shared" ca="1" si="39"/>
        <v>2016</v>
      </c>
      <c r="G60" s="40" t="str">
        <f t="shared" si="40"/>
        <v>004190</v>
      </c>
      <c r="H60" s="41">
        <f t="shared" ref="H60" si="364">IF(G60="","",(IF($C60=0,0,$C60)))</f>
        <v>1</v>
      </c>
      <c r="I60" s="41">
        <f t="shared" ref="I60" si="365">IF(H60="","",(IF($C60=0,0,$C60)))</f>
        <v>1</v>
      </c>
      <c r="J60" s="41">
        <f t="shared" ref="J60" si="366">IF(I60="","",(IF($C60=0,0,$C60)))</f>
        <v>1</v>
      </c>
      <c r="K60" s="41">
        <f t="shared" ref="K60" si="367">IF(J60="","",(IF($C60=0,0,$C60)))</f>
        <v>1</v>
      </c>
      <c r="L60" s="41">
        <f t="shared" ref="L60" si="368">IF(K60="","",(IF($C60=0,0,$C60)))</f>
        <v>1</v>
      </c>
      <c r="M60" s="41">
        <f t="shared" ref="M60" si="369">IF(L60="","",(IF($C60=0,0,$C60)))</f>
        <v>1</v>
      </c>
      <c r="N60" s="41">
        <f t="shared" ref="N60" si="370">IF(M60="","",(IF($C60=0,0,$C60)))</f>
        <v>1</v>
      </c>
      <c r="O60" s="41">
        <f t="shared" ref="O60" si="371">IF(N60="","",(IF($C60=0,0,$C60)))</f>
        <v>1</v>
      </c>
      <c r="P60" s="41">
        <f t="shared" ref="P60" si="372">IF(O60="","",(IF($C60=0,0,$C60)))</f>
        <v>1</v>
      </c>
      <c r="Q60" s="41">
        <f t="shared" ref="Q60" si="373">IF(P60="","",(IF($C60=0,0,$C60)))</f>
        <v>1</v>
      </c>
      <c r="R60" s="41">
        <f t="shared" ref="R60" si="374">IF(Q60="","",(IF($C60=0,0,$C60)))</f>
        <v>1</v>
      </c>
      <c r="S60" s="41">
        <f t="shared" ref="S60" si="375">IF(R60="","",(IF($C60=0,0,$C60)))</f>
        <v>1</v>
      </c>
    </row>
    <row r="61" spans="1:19" x14ac:dyDescent="0.25">
      <c r="A61" s="39" t="s">
        <v>64</v>
      </c>
      <c r="B61" s="39" t="s">
        <v>92</v>
      </c>
      <c r="C61" s="44">
        <v>25.567308000000001</v>
      </c>
      <c r="E61" s="40" t="str">
        <f t="shared" ref="E61" si="376">IF(B61="","",(IF($B61&lt;&gt;0,"NonExempt - Avg Hourly Rate")))</f>
        <v>NonExempt - Avg Hourly Rate</v>
      </c>
      <c r="F61" s="40">
        <f t="shared" ca="1" si="39"/>
        <v>2016</v>
      </c>
      <c r="G61" s="40" t="str">
        <f t="shared" si="40"/>
        <v>004190</v>
      </c>
      <c r="H61" s="42">
        <f t="shared" ref="H61" si="377">IF(G61="","",(IF(C61=0,0,C61)*$G$4*$H$4*$I$4*$J$4))</f>
        <v>25.567308000000001</v>
      </c>
      <c r="I61" s="42">
        <f t="shared" ref="I61" si="378">IF(H61="","",(+H61))</f>
        <v>25.567308000000001</v>
      </c>
      <c r="J61" s="42">
        <f t="shared" ref="J61" si="379">IF(I61="","",(+I61*$J$6))</f>
        <v>26.33432724</v>
      </c>
      <c r="K61" s="42">
        <f t="shared" ref="K61" si="380">IF(J61="","",+J61)</f>
        <v>26.33432724</v>
      </c>
      <c r="L61" s="42">
        <f t="shared" ref="L61" si="381">IF(K61="","",+K61)</f>
        <v>26.33432724</v>
      </c>
      <c r="M61" s="42">
        <f t="shared" ref="M61" si="382">IF(L61="","",+L61)</f>
        <v>26.33432724</v>
      </c>
      <c r="N61" s="42">
        <f t="shared" ref="N61" si="383">IF(M61="","",+M61)</f>
        <v>26.33432724</v>
      </c>
      <c r="O61" s="42">
        <f t="shared" ref="O61" si="384">IF(N61="","",+N61)</f>
        <v>26.33432724</v>
      </c>
      <c r="P61" s="42">
        <f t="shared" ref="P61" si="385">IF(O61="","",+O61)</f>
        <v>26.33432724</v>
      </c>
      <c r="Q61" s="42">
        <f t="shared" ref="Q61" si="386">IF(P61="","",+P61)</f>
        <v>26.33432724</v>
      </c>
      <c r="R61" s="42">
        <f t="shared" ref="R61" si="387">IF(Q61="","",+Q61)</f>
        <v>26.33432724</v>
      </c>
      <c r="S61" s="42">
        <f t="shared" ref="S61" si="388">IF(R61="","",+R61)</f>
        <v>26.33432724</v>
      </c>
    </row>
    <row r="62" spans="1:19" x14ac:dyDescent="0.25">
      <c r="A62" s="39" t="s">
        <v>64</v>
      </c>
      <c r="B62" s="39" t="s">
        <v>94</v>
      </c>
      <c r="C62" s="44">
        <v>200</v>
      </c>
      <c r="E62" s="40" t="str">
        <f t="shared" ref="E62" si="389">IF(B62="","",(IF($B62&lt;&gt;0,"NonExempt - Vacation Hours")))</f>
        <v>NonExempt - Vacation Hours</v>
      </c>
      <c r="F62" s="40">
        <f t="shared" ca="1" si="39"/>
        <v>2016</v>
      </c>
      <c r="G62" s="40" t="str">
        <f t="shared" si="40"/>
        <v>004190</v>
      </c>
      <c r="H62" s="43">
        <f>IF(G62="","",($C62*'VACSICK EST'!C$50))</f>
        <v>8.4637065748272864</v>
      </c>
      <c r="I62" s="43">
        <f>IF(H62="","",($C62*'VACSICK EST'!D$50))</f>
        <v>9.019186694810994</v>
      </c>
      <c r="J62" s="43">
        <f>IF(I62="","",($C62*'VACSICK EST'!E$50))</f>
        <v>9.5746668147946981</v>
      </c>
      <c r="K62" s="43">
        <f>IF(J62="","",($C62*'VACSICK EST'!F$50))</f>
        <v>13.920084926738344</v>
      </c>
      <c r="L62" s="43">
        <f>IF(K62="","",($C62*'VACSICK EST'!G$50))</f>
        <v>17.388585089267714</v>
      </c>
      <c r="M62" s="43">
        <f>IF(L62="","",($C62*'VACSICK EST'!H$50))</f>
        <v>19.643752083050451</v>
      </c>
      <c r="N62" s="43">
        <f>IF(M62="","",($C62*'VACSICK EST'!I$50))</f>
        <v>22.73436117728868</v>
      </c>
      <c r="O62" s="43">
        <f>IF(N62="","",($C62*'VACSICK EST'!J$50))</f>
        <v>15.390831697752979</v>
      </c>
      <c r="P62" s="43">
        <f>IF(O62="","",($C62*'VACSICK EST'!K$50))</f>
        <v>13.703818000024686</v>
      </c>
      <c r="Q62" s="43">
        <f>IF(P62="","",($C62*'VACSICK EST'!L$50))</f>
        <v>18.087749400287205</v>
      </c>
      <c r="R62" s="43">
        <f>IF(Q62="","",($C62*'VACSICK EST'!M$50))</f>
        <v>17.34151329243354</v>
      </c>
      <c r="S62" s="43">
        <f>IF(R62="","",($C62*'VACSICK EST'!N$50))</f>
        <v>34.731744248723423</v>
      </c>
    </row>
    <row r="63" spans="1:19" x14ac:dyDescent="0.25">
      <c r="A63" s="39" t="s">
        <v>64</v>
      </c>
      <c r="B63" s="39" t="s">
        <v>95</v>
      </c>
      <c r="C63" s="44">
        <v>40</v>
      </c>
      <c r="E63" s="40" t="str">
        <f t="shared" ref="E63" si="390">IF(B63="","",(IF($B63&lt;&gt;0,"NonExempt - Sick Time Hours")))</f>
        <v>NonExempt - Sick Time Hours</v>
      </c>
      <c r="F63" s="40">
        <f t="shared" ca="1" si="39"/>
        <v>2016</v>
      </c>
      <c r="G63" s="40" t="str">
        <f t="shared" si="40"/>
        <v>004190</v>
      </c>
      <c r="H63" s="43">
        <f>IF(G63="","",($C63*'VACSICK EST'!C$30))</f>
        <v>5.0206297898724825</v>
      </c>
      <c r="I63" s="43">
        <f>IF(H63="","",($C63*'VACSICK EST'!D$30))</f>
        <v>4.3254628595396252</v>
      </c>
      <c r="J63" s="43">
        <f>IF(I63="","",($C63*'VACSICK EST'!E$30))</f>
        <v>3.9866328079765485</v>
      </c>
      <c r="K63" s="43">
        <f>IF(J63="","",($C63*'VACSICK EST'!F$30))</f>
        <v>3.5312729378188501</v>
      </c>
      <c r="L63" s="43">
        <f>IF(K63="","",($C63*'VACSICK EST'!G$30))</f>
        <v>2.9281992131045897</v>
      </c>
      <c r="M63" s="43">
        <f>IF(L63="","",($C63*'VACSICK EST'!H$30))</f>
        <v>2.7179349238407422</v>
      </c>
      <c r="N63" s="43">
        <f>IF(M63="","",($C63*'VACSICK EST'!I$30))</f>
        <v>2.9145220043493527</v>
      </c>
      <c r="O63" s="43">
        <f>IF(N63="","",($C63*'VACSICK EST'!J$30))</f>
        <v>3.1324455305161325</v>
      </c>
      <c r="P63" s="43">
        <f>IF(O63="","",($C63*'VACSICK EST'!K$30))</f>
        <v>2.8900853913733289</v>
      </c>
      <c r="Q63" s="43">
        <f>IF(P63="","",($C63*'VACSICK EST'!L$30))</f>
        <v>2.8559835508769371</v>
      </c>
      <c r="R63" s="43">
        <f>IF(Q63="","",($C63*'VACSICK EST'!M$30))</f>
        <v>2.6623142749027777</v>
      </c>
      <c r="S63" s="43">
        <f>IF(R63="","",($C63*'VACSICK EST'!N$30))</f>
        <v>3.0345167158286337</v>
      </c>
    </row>
    <row r="64" spans="1:19" x14ac:dyDescent="0.25">
      <c r="A64" s="39" t="s">
        <v>69</v>
      </c>
      <c r="B64" s="39" t="s">
        <v>93</v>
      </c>
      <c r="C64" s="44">
        <v>2</v>
      </c>
      <c r="E64" s="40" t="str">
        <f t="shared" ref="E64" si="391">IF(B64="","",(IF($B64&lt;&gt;0,"NonExempt - Headcount")))</f>
        <v>NonExempt - Headcount</v>
      </c>
      <c r="F64" s="40">
        <f t="shared" ca="1" si="39"/>
        <v>2016</v>
      </c>
      <c r="G64" s="40" t="str">
        <f t="shared" si="40"/>
        <v>004290</v>
      </c>
      <c r="H64" s="41">
        <f t="shared" ref="H64" si="392">IF(G64="","",(IF($C64=0,0,$C64)))</f>
        <v>2</v>
      </c>
      <c r="I64" s="41">
        <f t="shared" ref="I64" si="393">IF(H64="","",(IF($C64=0,0,$C64)))</f>
        <v>2</v>
      </c>
      <c r="J64" s="41">
        <f t="shared" ref="J64" si="394">IF(I64="","",(IF($C64=0,0,$C64)))</f>
        <v>2</v>
      </c>
      <c r="K64" s="41">
        <f t="shared" ref="K64" si="395">IF(J64="","",(IF($C64=0,0,$C64)))</f>
        <v>2</v>
      </c>
      <c r="L64" s="41">
        <f t="shared" ref="L64" si="396">IF(K64="","",(IF($C64=0,0,$C64)))</f>
        <v>2</v>
      </c>
      <c r="M64" s="41">
        <f t="shared" ref="M64" si="397">IF(L64="","",(IF($C64=0,0,$C64)))</f>
        <v>2</v>
      </c>
      <c r="N64" s="41">
        <f t="shared" ref="N64" si="398">IF(M64="","",(IF($C64=0,0,$C64)))</f>
        <v>2</v>
      </c>
      <c r="O64" s="41">
        <f t="shared" ref="O64" si="399">IF(N64="","",(IF($C64=0,0,$C64)))</f>
        <v>2</v>
      </c>
      <c r="P64" s="41">
        <f t="shared" ref="P64" si="400">IF(O64="","",(IF($C64=0,0,$C64)))</f>
        <v>2</v>
      </c>
      <c r="Q64" s="41">
        <f t="shared" ref="Q64" si="401">IF(P64="","",(IF($C64=0,0,$C64)))</f>
        <v>2</v>
      </c>
      <c r="R64" s="41">
        <f t="shared" ref="R64" si="402">IF(Q64="","",(IF($C64=0,0,$C64)))</f>
        <v>2</v>
      </c>
      <c r="S64" s="41">
        <f t="shared" ref="S64" si="403">IF(R64="","",(IF($C64=0,0,$C64)))</f>
        <v>2</v>
      </c>
    </row>
    <row r="65" spans="1:19" x14ac:dyDescent="0.25">
      <c r="A65" s="39" t="s">
        <v>69</v>
      </c>
      <c r="B65" s="39" t="s">
        <v>92</v>
      </c>
      <c r="C65" s="44">
        <v>16.987980999999998</v>
      </c>
      <c r="E65" s="40" t="str">
        <f t="shared" ref="E65" si="404">IF(B65="","",(IF($B65&lt;&gt;0,"NonExempt - Avg Hourly Rate")))</f>
        <v>NonExempt - Avg Hourly Rate</v>
      </c>
      <c r="F65" s="40">
        <f t="shared" ca="1" si="39"/>
        <v>2016</v>
      </c>
      <c r="G65" s="40" t="str">
        <f t="shared" si="40"/>
        <v>004290</v>
      </c>
      <c r="H65" s="42">
        <f t="shared" ref="H65" si="405">IF(G65="","",(IF(C65=0,0,C65)*$G$4*$H$4*$I$4*$J$4))</f>
        <v>16.987980999999998</v>
      </c>
      <c r="I65" s="42">
        <f t="shared" ref="I65" si="406">IF(H65="","",(+H65))</f>
        <v>16.987980999999998</v>
      </c>
      <c r="J65" s="42">
        <f t="shared" ref="J65" si="407">IF(I65="","",(+I65*$J$6))</f>
        <v>17.497620429999998</v>
      </c>
      <c r="K65" s="42">
        <f t="shared" ref="K65" si="408">IF(J65="","",+J65)</f>
        <v>17.497620429999998</v>
      </c>
      <c r="L65" s="42">
        <f t="shared" ref="L65" si="409">IF(K65="","",+K65)</f>
        <v>17.497620429999998</v>
      </c>
      <c r="M65" s="42">
        <f t="shared" ref="M65" si="410">IF(L65="","",+L65)</f>
        <v>17.497620429999998</v>
      </c>
      <c r="N65" s="42">
        <f t="shared" ref="N65" si="411">IF(M65="","",+M65)</f>
        <v>17.497620429999998</v>
      </c>
      <c r="O65" s="42">
        <f t="shared" ref="O65" si="412">IF(N65="","",+N65)</f>
        <v>17.497620429999998</v>
      </c>
      <c r="P65" s="42">
        <f t="shared" ref="P65" si="413">IF(O65="","",+O65)</f>
        <v>17.497620429999998</v>
      </c>
      <c r="Q65" s="42">
        <f t="shared" ref="Q65" si="414">IF(P65="","",+P65)</f>
        <v>17.497620429999998</v>
      </c>
      <c r="R65" s="42">
        <f t="shared" ref="R65" si="415">IF(Q65="","",+Q65)</f>
        <v>17.497620429999998</v>
      </c>
      <c r="S65" s="42">
        <f t="shared" ref="S65" si="416">IF(R65="","",+R65)</f>
        <v>17.497620429999998</v>
      </c>
    </row>
    <row r="66" spans="1:19" x14ac:dyDescent="0.25">
      <c r="A66" s="39" t="s">
        <v>69</v>
      </c>
      <c r="B66" s="39" t="s">
        <v>94</v>
      </c>
      <c r="C66" s="44">
        <v>160</v>
      </c>
      <c r="E66" s="40" t="str">
        <f t="shared" ref="E66" si="417">IF(B66="","",(IF($B66&lt;&gt;0,"NonExempt - Vacation Hours")))</f>
        <v>NonExempt - Vacation Hours</v>
      </c>
      <c r="F66" s="40">
        <f t="shared" ca="1" si="39"/>
        <v>2016</v>
      </c>
      <c r="G66" s="40" t="str">
        <f t="shared" si="40"/>
        <v>004290</v>
      </c>
      <c r="H66" s="43">
        <f>IF(G66="","",($C66*'VACSICK EST'!C$50))</f>
        <v>6.7709652598618302</v>
      </c>
      <c r="I66" s="43">
        <f>IF(H66="","",($C66*'VACSICK EST'!D$50))</f>
        <v>7.2153493558487947</v>
      </c>
      <c r="J66" s="43">
        <f>IF(I66="","",($C66*'VACSICK EST'!E$50))</f>
        <v>7.6597334518357583</v>
      </c>
      <c r="K66" s="43">
        <f>IF(J66="","",($C66*'VACSICK EST'!F$50))</f>
        <v>11.136067941390674</v>
      </c>
      <c r="L66" s="43">
        <f>IF(K66="","",($C66*'VACSICK EST'!G$50))</f>
        <v>13.910868071414171</v>
      </c>
      <c r="M66" s="43">
        <f>IF(L66="","",($C66*'VACSICK EST'!H$50))</f>
        <v>15.71500166644036</v>
      </c>
      <c r="N66" s="43">
        <f>IF(M66="","",($C66*'VACSICK EST'!I$50))</f>
        <v>18.187488941830946</v>
      </c>
      <c r="O66" s="43">
        <f>IF(N66="","",($C66*'VACSICK EST'!J$50))</f>
        <v>12.312665358202384</v>
      </c>
      <c r="P66" s="43">
        <f>IF(O66="","",($C66*'VACSICK EST'!K$50))</f>
        <v>10.96305440001975</v>
      </c>
      <c r="Q66" s="43">
        <f>IF(P66="","",($C66*'VACSICK EST'!L$50))</f>
        <v>14.470199520229762</v>
      </c>
      <c r="R66" s="43">
        <f>IF(Q66="","",($C66*'VACSICK EST'!M$50))</f>
        <v>13.873210633946831</v>
      </c>
      <c r="S66" s="43">
        <f>IF(R66="","",($C66*'VACSICK EST'!N$50))</f>
        <v>27.785395398978739</v>
      </c>
    </row>
    <row r="67" spans="1:19" x14ac:dyDescent="0.25">
      <c r="A67" s="39" t="s">
        <v>69</v>
      </c>
      <c r="B67" s="39" t="s">
        <v>95</v>
      </c>
      <c r="C67" s="44">
        <v>80</v>
      </c>
      <c r="E67" s="40" t="str">
        <f t="shared" ref="E67" si="418">IF(B67="","",(IF($B67&lt;&gt;0,"NonExempt - Sick Time Hours")))</f>
        <v>NonExempt - Sick Time Hours</v>
      </c>
      <c r="F67" s="40">
        <f t="shared" ca="1" si="39"/>
        <v>2016</v>
      </c>
      <c r="G67" s="40" t="str">
        <f t="shared" si="40"/>
        <v>004290</v>
      </c>
      <c r="H67" s="43">
        <f>IF(G67="","",($C67*'VACSICK EST'!C$30))</f>
        <v>10.041259579744965</v>
      </c>
      <c r="I67" s="43">
        <f>IF(H67="","",($C67*'VACSICK EST'!D$30))</f>
        <v>8.6509257190792503</v>
      </c>
      <c r="J67" s="43">
        <f>IF(I67="","",($C67*'VACSICK EST'!E$30))</f>
        <v>7.973265615953097</v>
      </c>
      <c r="K67" s="43">
        <f>IF(J67="","",($C67*'VACSICK EST'!F$30))</f>
        <v>7.0625458756377002</v>
      </c>
      <c r="L67" s="43">
        <f>IF(K67="","",($C67*'VACSICK EST'!G$30))</f>
        <v>5.8563984262091795</v>
      </c>
      <c r="M67" s="43">
        <f>IF(L67="","",($C67*'VACSICK EST'!H$30))</f>
        <v>5.4358698476814844</v>
      </c>
      <c r="N67" s="43">
        <f>IF(M67="","",($C67*'VACSICK EST'!I$30))</f>
        <v>5.8290440086987054</v>
      </c>
      <c r="O67" s="43">
        <f>IF(N67="","",($C67*'VACSICK EST'!J$30))</f>
        <v>6.264891061032265</v>
      </c>
      <c r="P67" s="43">
        <f>IF(O67="","",($C67*'VACSICK EST'!K$30))</f>
        <v>5.7801707827466577</v>
      </c>
      <c r="Q67" s="43">
        <f>IF(P67="","",($C67*'VACSICK EST'!L$30))</f>
        <v>5.7119671017538742</v>
      </c>
      <c r="R67" s="43">
        <f>IF(Q67="","",($C67*'VACSICK EST'!M$30))</f>
        <v>5.3246285498055554</v>
      </c>
      <c r="S67" s="43">
        <f>IF(R67="","",($C67*'VACSICK EST'!N$30))</f>
        <v>6.0690334316572674</v>
      </c>
    </row>
    <row r="68" spans="1:19" x14ac:dyDescent="0.25">
      <c r="A68" s="39" t="s">
        <v>73</v>
      </c>
      <c r="B68" s="39" t="s">
        <v>93</v>
      </c>
      <c r="C68" s="44">
        <v>1</v>
      </c>
      <c r="E68" s="40" t="str">
        <f t="shared" ref="E68" si="419">IF(B68="","",(IF($B68&lt;&gt;0,"NonExempt - Headcount")))</f>
        <v>NonExempt - Headcount</v>
      </c>
      <c r="F68" s="40">
        <f t="shared" ca="1" si="39"/>
        <v>2016</v>
      </c>
      <c r="G68" s="40" t="str">
        <f t="shared" si="40"/>
        <v>004450</v>
      </c>
      <c r="H68" s="41">
        <f t="shared" ref="H68" si="420">IF(G68="","",(IF($C68=0,0,$C68)))</f>
        <v>1</v>
      </c>
      <c r="I68" s="41">
        <f t="shared" ref="I68" si="421">IF(H68="","",(IF($C68=0,0,$C68)))</f>
        <v>1</v>
      </c>
      <c r="J68" s="41">
        <f t="shared" ref="J68" si="422">IF(I68="","",(IF($C68=0,0,$C68)))</f>
        <v>1</v>
      </c>
      <c r="K68" s="41">
        <f t="shared" ref="K68" si="423">IF(J68="","",(IF($C68=0,0,$C68)))</f>
        <v>1</v>
      </c>
      <c r="L68" s="41">
        <f t="shared" ref="L68" si="424">IF(K68="","",(IF($C68=0,0,$C68)))</f>
        <v>1</v>
      </c>
      <c r="M68" s="41">
        <f t="shared" ref="M68" si="425">IF(L68="","",(IF($C68=0,0,$C68)))</f>
        <v>1</v>
      </c>
      <c r="N68" s="41">
        <f t="shared" ref="N68" si="426">IF(M68="","",(IF($C68=0,0,$C68)))</f>
        <v>1</v>
      </c>
      <c r="O68" s="41">
        <f t="shared" ref="O68" si="427">IF(N68="","",(IF($C68=0,0,$C68)))</f>
        <v>1</v>
      </c>
      <c r="P68" s="41">
        <f t="shared" ref="P68" si="428">IF(O68="","",(IF($C68=0,0,$C68)))</f>
        <v>1</v>
      </c>
      <c r="Q68" s="41">
        <f t="shared" ref="Q68" si="429">IF(P68="","",(IF($C68=0,0,$C68)))</f>
        <v>1</v>
      </c>
      <c r="R68" s="41">
        <f t="shared" ref="R68" si="430">IF(Q68="","",(IF($C68=0,0,$C68)))</f>
        <v>1</v>
      </c>
      <c r="S68" s="41">
        <f t="shared" ref="S68" si="431">IF(R68="","",(IF($C68=0,0,$C68)))</f>
        <v>1</v>
      </c>
    </row>
    <row r="69" spans="1:19" x14ac:dyDescent="0.25">
      <c r="A69" s="39" t="s">
        <v>73</v>
      </c>
      <c r="B69" s="39" t="s">
        <v>92</v>
      </c>
      <c r="C69" s="44">
        <v>17.331731000000001</v>
      </c>
      <c r="E69" s="40" t="str">
        <f t="shared" ref="E69" si="432">IF(B69="","",(IF($B69&lt;&gt;0,"NonExempt - Avg Hourly Rate")))</f>
        <v>NonExempt - Avg Hourly Rate</v>
      </c>
      <c r="F69" s="40">
        <f t="shared" ca="1" si="39"/>
        <v>2016</v>
      </c>
      <c r="G69" s="40" t="str">
        <f t="shared" si="40"/>
        <v>004450</v>
      </c>
      <c r="H69" s="42">
        <f t="shared" ref="H69" si="433">IF(G69="","",(IF(C69=0,0,C69)*$G$4*$H$4*$I$4*$J$4))</f>
        <v>17.331731000000001</v>
      </c>
      <c r="I69" s="42">
        <f t="shared" ref="I69" si="434">IF(H69="","",(+H69))</f>
        <v>17.331731000000001</v>
      </c>
      <c r="J69" s="42">
        <f t="shared" ref="J69" si="435">IF(I69="","",(+I69*$J$6))</f>
        <v>17.851682930000003</v>
      </c>
      <c r="K69" s="42">
        <f t="shared" ref="K69" si="436">IF(J69="","",+J69)</f>
        <v>17.851682930000003</v>
      </c>
      <c r="L69" s="42">
        <f t="shared" ref="L69" si="437">IF(K69="","",+K69)</f>
        <v>17.851682930000003</v>
      </c>
      <c r="M69" s="42">
        <f t="shared" ref="M69" si="438">IF(L69="","",+L69)</f>
        <v>17.851682930000003</v>
      </c>
      <c r="N69" s="42">
        <f t="shared" ref="N69" si="439">IF(M69="","",+M69)</f>
        <v>17.851682930000003</v>
      </c>
      <c r="O69" s="42">
        <f t="shared" ref="O69" si="440">IF(N69="","",+N69)</f>
        <v>17.851682930000003</v>
      </c>
      <c r="P69" s="42">
        <f t="shared" ref="P69" si="441">IF(O69="","",+O69)</f>
        <v>17.851682930000003</v>
      </c>
      <c r="Q69" s="42">
        <f t="shared" ref="Q69" si="442">IF(P69="","",+P69)</f>
        <v>17.851682930000003</v>
      </c>
      <c r="R69" s="42">
        <f t="shared" ref="R69" si="443">IF(Q69="","",+Q69)</f>
        <v>17.851682930000003</v>
      </c>
      <c r="S69" s="42">
        <f t="shared" ref="S69" si="444">IF(R69="","",+R69)</f>
        <v>17.851682930000003</v>
      </c>
    </row>
    <row r="70" spans="1:19" x14ac:dyDescent="0.25">
      <c r="A70" s="39" t="s">
        <v>73</v>
      </c>
      <c r="B70" s="39" t="s">
        <v>94</v>
      </c>
      <c r="C70" s="44">
        <v>80</v>
      </c>
      <c r="E70" s="40" t="str">
        <f t="shared" ref="E70" si="445">IF(B70="","",(IF($B70&lt;&gt;0,"NonExempt - Vacation Hours")))</f>
        <v>NonExempt - Vacation Hours</v>
      </c>
      <c r="F70" s="40">
        <f t="shared" ca="1" si="39"/>
        <v>2016</v>
      </c>
      <c r="G70" s="40" t="str">
        <f t="shared" si="40"/>
        <v>004450</v>
      </c>
      <c r="H70" s="43">
        <f>IF(G70="","",($C70*'VACSICK EST'!C$50))</f>
        <v>3.3854826299309151</v>
      </c>
      <c r="I70" s="43">
        <f>IF(H70="","",($C70*'VACSICK EST'!D$50))</f>
        <v>3.6076746779243973</v>
      </c>
      <c r="J70" s="43">
        <f>IF(I70="","",($C70*'VACSICK EST'!E$50))</f>
        <v>3.8298667259178791</v>
      </c>
      <c r="K70" s="43">
        <f>IF(J70="","",($C70*'VACSICK EST'!F$50))</f>
        <v>5.5680339706953372</v>
      </c>
      <c r="L70" s="43">
        <f>IF(K70="","",($C70*'VACSICK EST'!G$50))</f>
        <v>6.9554340357070856</v>
      </c>
      <c r="M70" s="43">
        <f>IF(L70="","",($C70*'VACSICK EST'!H$50))</f>
        <v>7.8575008332201799</v>
      </c>
      <c r="N70" s="43">
        <f>IF(M70="","",($C70*'VACSICK EST'!I$50))</f>
        <v>9.0937444709154729</v>
      </c>
      <c r="O70" s="43">
        <f>IF(N70="","",($C70*'VACSICK EST'!J$50))</f>
        <v>6.1563326791011921</v>
      </c>
      <c r="P70" s="43">
        <f>IF(O70="","",($C70*'VACSICK EST'!K$50))</f>
        <v>5.4815272000098751</v>
      </c>
      <c r="Q70" s="43">
        <f>IF(P70="","",($C70*'VACSICK EST'!L$50))</f>
        <v>7.2350997601148812</v>
      </c>
      <c r="R70" s="43">
        <f>IF(Q70="","",($C70*'VACSICK EST'!M$50))</f>
        <v>6.9366053169734156</v>
      </c>
      <c r="S70" s="43">
        <f>IF(R70="","",($C70*'VACSICK EST'!N$50))</f>
        <v>13.89269769948937</v>
      </c>
    </row>
    <row r="71" spans="1:19" x14ac:dyDescent="0.25">
      <c r="A71" s="39" t="s">
        <v>73</v>
      </c>
      <c r="B71" s="39" t="s">
        <v>95</v>
      </c>
      <c r="C71" s="44">
        <v>40</v>
      </c>
      <c r="E71" s="40" t="str">
        <f t="shared" ref="E71" si="446">IF(B71="","",(IF($B71&lt;&gt;0,"NonExempt - Sick Time Hours")))</f>
        <v>NonExempt - Sick Time Hours</v>
      </c>
      <c r="F71" s="40">
        <f t="shared" ca="1" si="39"/>
        <v>2016</v>
      </c>
      <c r="G71" s="40" t="str">
        <f t="shared" si="40"/>
        <v>004450</v>
      </c>
      <c r="H71" s="43">
        <f>IF(G71="","",($C71*'VACSICK EST'!C$30))</f>
        <v>5.0206297898724825</v>
      </c>
      <c r="I71" s="43">
        <f>IF(H71="","",($C71*'VACSICK EST'!D$30))</f>
        <v>4.3254628595396252</v>
      </c>
      <c r="J71" s="43">
        <f>IF(I71="","",($C71*'VACSICK EST'!E$30))</f>
        <v>3.9866328079765485</v>
      </c>
      <c r="K71" s="43">
        <f>IF(J71="","",($C71*'VACSICK EST'!F$30))</f>
        <v>3.5312729378188501</v>
      </c>
      <c r="L71" s="43">
        <f>IF(K71="","",($C71*'VACSICK EST'!G$30))</f>
        <v>2.9281992131045897</v>
      </c>
      <c r="M71" s="43">
        <f>IF(L71="","",($C71*'VACSICK EST'!H$30))</f>
        <v>2.7179349238407422</v>
      </c>
      <c r="N71" s="43">
        <f>IF(M71="","",($C71*'VACSICK EST'!I$30))</f>
        <v>2.9145220043493527</v>
      </c>
      <c r="O71" s="43">
        <f>IF(N71="","",($C71*'VACSICK EST'!J$30))</f>
        <v>3.1324455305161325</v>
      </c>
      <c r="P71" s="43">
        <f>IF(O71="","",($C71*'VACSICK EST'!K$30))</f>
        <v>2.8900853913733289</v>
      </c>
      <c r="Q71" s="43">
        <f>IF(P71="","",($C71*'VACSICK EST'!L$30))</f>
        <v>2.8559835508769371</v>
      </c>
      <c r="R71" s="43">
        <f>IF(Q71="","",($C71*'VACSICK EST'!M$30))</f>
        <v>2.6623142749027777</v>
      </c>
      <c r="S71" s="43">
        <f>IF(R71="","",($C71*'VACSICK EST'!N$30))</f>
        <v>3.0345167158286337</v>
      </c>
    </row>
    <row r="72" spans="1:19" x14ac:dyDescent="0.25">
      <c r="A72" s="39" t="s">
        <v>74</v>
      </c>
      <c r="B72" s="39" t="s">
        <v>93</v>
      </c>
      <c r="C72" s="44">
        <v>1</v>
      </c>
      <c r="E72" s="40" t="str">
        <f t="shared" ref="E72" si="447">IF(B72="","",(IF($B72&lt;&gt;0,"NonExempt - Headcount")))</f>
        <v>NonExempt - Headcount</v>
      </c>
      <c r="F72" s="40">
        <f t="shared" ca="1" si="39"/>
        <v>2016</v>
      </c>
      <c r="G72" s="40" t="str">
        <f t="shared" si="40"/>
        <v>004470</v>
      </c>
      <c r="H72" s="41">
        <f t="shared" ref="H72" si="448">IF(G72="","",(IF($C72=0,0,$C72)))</f>
        <v>1</v>
      </c>
      <c r="I72" s="41">
        <f t="shared" ref="I72" si="449">IF(H72="","",(IF($C72=0,0,$C72)))</f>
        <v>1</v>
      </c>
      <c r="J72" s="41">
        <f t="shared" ref="J72" si="450">IF(I72="","",(IF($C72=0,0,$C72)))</f>
        <v>1</v>
      </c>
      <c r="K72" s="41">
        <f t="shared" ref="K72" si="451">IF(J72="","",(IF($C72=0,0,$C72)))</f>
        <v>1</v>
      </c>
      <c r="L72" s="41">
        <f t="shared" ref="L72" si="452">IF(K72="","",(IF($C72=0,0,$C72)))</f>
        <v>1</v>
      </c>
      <c r="M72" s="41">
        <f t="shared" ref="M72" si="453">IF(L72="","",(IF($C72=0,0,$C72)))</f>
        <v>1</v>
      </c>
      <c r="N72" s="41">
        <f t="shared" ref="N72" si="454">IF(M72="","",(IF($C72=0,0,$C72)))</f>
        <v>1</v>
      </c>
      <c r="O72" s="41">
        <f t="shared" ref="O72" si="455">IF(N72="","",(IF($C72=0,0,$C72)))</f>
        <v>1</v>
      </c>
      <c r="P72" s="41">
        <f t="shared" ref="P72" si="456">IF(O72="","",(IF($C72=0,0,$C72)))</f>
        <v>1</v>
      </c>
      <c r="Q72" s="41">
        <f t="shared" ref="Q72" si="457">IF(P72="","",(IF($C72=0,0,$C72)))</f>
        <v>1</v>
      </c>
      <c r="R72" s="41">
        <f t="shared" ref="R72" si="458">IF(Q72="","",(IF($C72=0,0,$C72)))</f>
        <v>1</v>
      </c>
      <c r="S72" s="41">
        <f t="shared" ref="S72" si="459">IF(R72="","",(IF($C72=0,0,$C72)))</f>
        <v>1</v>
      </c>
    </row>
    <row r="73" spans="1:19" x14ac:dyDescent="0.25">
      <c r="A73" s="39" t="s">
        <v>74</v>
      </c>
      <c r="B73" s="39" t="s">
        <v>92</v>
      </c>
      <c r="C73" s="44">
        <v>22.423076999999999</v>
      </c>
      <c r="E73" s="40" t="str">
        <f t="shared" ref="E73" si="460">IF(B73="","",(IF($B73&lt;&gt;0,"NonExempt - Avg Hourly Rate")))</f>
        <v>NonExempt - Avg Hourly Rate</v>
      </c>
      <c r="F73" s="40">
        <f t="shared" ca="1" si="39"/>
        <v>2016</v>
      </c>
      <c r="G73" s="40" t="str">
        <f t="shared" si="40"/>
        <v>004470</v>
      </c>
      <c r="H73" s="42">
        <f t="shared" ref="H73" si="461">IF(G73="","",(IF(C73=0,0,C73)*$G$4*$H$4*$I$4*$J$4))</f>
        <v>22.423076999999999</v>
      </c>
      <c r="I73" s="42">
        <f t="shared" ref="I73" si="462">IF(H73="","",(+H73))</f>
        <v>22.423076999999999</v>
      </c>
      <c r="J73" s="42">
        <f t="shared" ref="J73" si="463">IF(I73="","",(+I73*$J$6))</f>
        <v>23.095769310000001</v>
      </c>
      <c r="K73" s="42">
        <f t="shared" ref="K73" si="464">IF(J73="","",+J73)</f>
        <v>23.095769310000001</v>
      </c>
      <c r="L73" s="42">
        <f t="shared" ref="L73" si="465">IF(K73="","",+K73)</f>
        <v>23.095769310000001</v>
      </c>
      <c r="M73" s="42">
        <f t="shared" ref="M73" si="466">IF(L73="","",+L73)</f>
        <v>23.095769310000001</v>
      </c>
      <c r="N73" s="42">
        <f t="shared" ref="N73" si="467">IF(M73="","",+M73)</f>
        <v>23.095769310000001</v>
      </c>
      <c r="O73" s="42">
        <f t="shared" ref="O73" si="468">IF(N73="","",+N73)</f>
        <v>23.095769310000001</v>
      </c>
      <c r="P73" s="42">
        <f t="shared" ref="P73" si="469">IF(O73="","",+O73)</f>
        <v>23.095769310000001</v>
      </c>
      <c r="Q73" s="42">
        <f t="shared" ref="Q73" si="470">IF(P73="","",+P73)</f>
        <v>23.095769310000001</v>
      </c>
      <c r="R73" s="42">
        <f t="shared" ref="R73" si="471">IF(Q73="","",+Q73)</f>
        <v>23.095769310000001</v>
      </c>
      <c r="S73" s="42">
        <f t="shared" ref="S73" si="472">IF(R73="","",+R73)</f>
        <v>23.095769310000001</v>
      </c>
    </row>
    <row r="74" spans="1:19" x14ac:dyDescent="0.25">
      <c r="A74" s="39" t="s">
        <v>74</v>
      </c>
      <c r="B74" s="39" t="s">
        <v>94</v>
      </c>
      <c r="C74" s="44">
        <v>120</v>
      </c>
      <c r="E74" s="40" t="str">
        <f t="shared" ref="E74" si="473">IF(B74="","",(IF($B74&lt;&gt;0,"NonExempt - Vacation Hours")))</f>
        <v>NonExempt - Vacation Hours</v>
      </c>
      <c r="F74" s="40">
        <f t="shared" ca="1" si="39"/>
        <v>2016</v>
      </c>
      <c r="G74" s="40" t="str">
        <f t="shared" si="40"/>
        <v>004470</v>
      </c>
      <c r="H74" s="43">
        <f>IF(G74="","",($C74*'VACSICK EST'!C$50))</f>
        <v>5.0782239448963722</v>
      </c>
      <c r="I74" s="43">
        <f>IF(H74="","",($C74*'VACSICK EST'!D$50))</f>
        <v>5.4115120168865962</v>
      </c>
      <c r="J74" s="43">
        <f>IF(I74="","",($C74*'VACSICK EST'!E$50))</f>
        <v>5.7448000888768185</v>
      </c>
      <c r="K74" s="43">
        <f>IF(J74="","",($C74*'VACSICK EST'!F$50))</f>
        <v>8.3520509560430067</v>
      </c>
      <c r="L74" s="43">
        <f>IF(K74="","",($C74*'VACSICK EST'!G$50))</f>
        <v>10.433151053560628</v>
      </c>
      <c r="M74" s="43">
        <f>IF(L74="","",($C74*'VACSICK EST'!H$50))</f>
        <v>11.78625124983027</v>
      </c>
      <c r="N74" s="43">
        <f>IF(M74="","",($C74*'VACSICK EST'!I$50))</f>
        <v>13.640616706373208</v>
      </c>
      <c r="O74" s="43">
        <f>IF(N74="","",($C74*'VACSICK EST'!J$50))</f>
        <v>9.2344990186517872</v>
      </c>
      <c r="P74" s="43">
        <f>IF(O74="","",($C74*'VACSICK EST'!K$50))</f>
        <v>8.2222908000148127</v>
      </c>
      <c r="Q74" s="43">
        <f>IF(P74="","",($C74*'VACSICK EST'!L$50))</f>
        <v>10.852649640172322</v>
      </c>
      <c r="R74" s="43">
        <f>IF(Q74="","",($C74*'VACSICK EST'!M$50))</f>
        <v>10.404907975460123</v>
      </c>
      <c r="S74" s="43">
        <f>IF(R74="","",($C74*'VACSICK EST'!N$50))</f>
        <v>20.839046549234055</v>
      </c>
    </row>
    <row r="75" spans="1:19" x14ac:dyDescent="0.25">
      <c r="A75" s="39" t="s">
        <v>74</v>
      </c>
      <c r="B75" s="39" t="s">
        <v>95</v>
      </c>
      <c r="C75" s="44">
        <v>40</v>
      </c>
      <c r="E75" s="40" t="str">
        <f t="shared" ref="E75" si="474">IF(B75="","",(IF($B75&lt;&gt;0,"NonExempt - Sick Time Hours")))</f>
        <v>NonExempt - Sick Time Hours</v>
      </c>
      <c r="F75" s="40">
        <f t="shared" ca="1" si="39"/>
        <v>2016</v>
      </c>
      <c r="G75" s="40" t="str">
        <f t="shared" si="40"/>
        <v>004470</v>
      </c>
      <c r="H75" s="43">
        <f>IF(G75="","",($C75*'VACSICK EST'!C$30))</f>
        <v>5.0206297898724825</v>
      </c>
      <c r="I75" s="43">
        <f>IF(H75="","",($C75*'VACSICK EST'!D$30))</f>
        <v>4.3254628595396252</v>
      </c>
      <c r="J75" s="43">
        <f>IF(I75="","",($C75*'VACSICK EST'!E$30))</f>
        <v>3.9866328079765485</v>
      </c>
      <c r="K75" s="43">
        <f>IF(J75="","",($C75*'VACSICK EST'!F$30))</f>
        <v>3.5312729378188501</v>
      </c>
      <c r="L75" s="43">
        <f>IF(K75="","",($C75*'VACSICK EST'!G$30))</f>
        <v>2.9281992131045897</v>
      </c>
      <c r="M75" s="43">
        <f>IF(L75="","",($C75*'VACSICK EST'!H$30))</f>
        <v>2.7179349238407422</v>
      </c>
      <c r="N75" s="43">
        <f>IF(M75="","",($C75*'VACSICK EST'!I$30))</f>
        <v>2.9145220043493527</v>
      </c>
      <c r="O75" s="43">
        <f>IF(N75="","",($C75*'VACSICK EST'!J$30))</f>
        <v>3.1324455305161325</v>
      </c>
      <c r="P75" s="43">
        <f>IF(O75="","",($C75*'VACSICK EST'!K$30))</f>
        <v>2.8900853913733289</v>
      </c>
      <c r="Q75" s="43">
        <f>IF(P75="","",($C75*'VACSICK EST'!L$30))</f>
        <v>2.8559835508769371</v>
      </c>
      <c r="R75" s="43">
        <f>IF(Q75="","",($C75*'VACSICK EST'!M$30))</f>
        <v>2.6623142749027777</v>
      </c>
      <c r="S75" s="43">
        <f>IF(R75="","",($C75*'VACSICK EST'!N$30))</f>
        <v>3.0345167158286337</v>
      </c>
    </row>
    <row r="76" spans="1:19" x14ac:dyDescent="0.25">
      <c r="A76" s="39" t="s">
        <v>80</v>
      </c>
      <c r="B76" s="39" t="s">
        <v>93</v>
      </c>
      <c r="C76" s="44">
        <v>1</v>
      </c>
      <c r="E76" s="40" t="str">
        <f t="shared" ref="E76" si="475">IF(B76="","",(IF($B76&lt;&gt;0,"NonExempt - Headcount")))</f>
        <v>NonExempt - Headcount</v>
      </c>
      <c r="F76" s="40">
        <f t="shared" ca="1" si="39"/>
        <v>2016</v>
      </c>
      <c r="G76" s="40" t="str">
        <f t="shared" si="40"/>
        <v>004510</v>
      </c>
      <c r="H76" s="41">
        <f t="shared" ref="H76" si="476">IF(G76="","",(IF($C76=0,0,$C76)))</f>
        <v>1</v>
      </c>
      <c r="I76" s="41">
        <f t="shared" ref="I76" si="477">IF(H76="","",(IF($C76=0,0,$C76)))</f>
        <v>1</v>
      </c>
      <c r="J76" s="41">
        <f t="shared" ref="J76" si="478">IF(I76="","",(IF($C76=0,0,$C76)))</f>
        <v>1</v>
      </c>
      <c r="K76" s="41">
        <f t="shared" ref="K76" si="479">IF(J76="","",(IF($C76=0,0,$C76)))</f>
        <v>1</v>
      </c>
      <c r="L76" s="41">
        <f t="shared" ref="L76" si="480">IF(K76="","",(IF($C76=0,0,$C76)))</f>
        <v>1</v>
      </c>
      <c r="M76" s="41">
        <f t="shared" ref="M76" si="481">IF(L76="","",(IF($C76=0,0,$C76)))</f>
        <v>1</v>
      </c>
      <c r="N76" s="41">
        <f t="shared" ref="N76" si="482">IF(M76="","",(IF($C76=0,0,$C76)))</f>
        <v>1</v>
      </c>
      <c r="O76" s="41">
        <f t="shared" ref="O76" si="483">IF(N76="","",(IF($C76=0,0,$C76)))</f>
        <v>1</v>
      </c>
      <c r="P76" s="41">
        <f t="shared" ref="P76" si="484">IF(O76="","",(IF($C76=0,0,$C76)))</f>
        <v>1</v>
      </c>
      <c r="Q76" s="41">
        <f t="shared" ref="Q76" si="485">IF(P76="","",(IF($C76=0,0,$C76)))</f>
        <v>1</v>
      </c>
      <c r="R76" s="41">
        <f t="shared" ref="R76" si="486">IF(Q76="","",(IF($C76=0,0,$C76)))</f>
        <v>1</v>
      </c>
      <c r="S76" s="41">
        <f t="shared" ref="S76" si="487">IF(R76="","",(IF($C76=0,0,$C76)))</f>
        <v>1</v>
      </c>
    </row>
    <row r="77" spans="1:19" x14ac:dyDescent="0.25">
      <c r="A77" s="39" t="s">
        <v>80</v>
      </c>
      <c r="B77" s="39" t="s">
        <v>92</v>
      </c>
      <c r="C77" s="44">
        <v>20.495191999999999</v>
      </c>
      <c r="E77" s="40" t="str">
        <f t="shared" ref="E77" si="488">IF(B77="","",(IF($B77&lt;&gt;0,"NonExempt - Avg Hourly Rate")))</f>
        <v>NonExempt - Avg Hourly Rate</v>
      </c>
      <c r="F77" s="40">
        <f t="shared" ref="F77:F87" ca="1" si="489">IF(E77="","",$E$5)</f>
        <v>2016</v>
      </c>
      <c r="G77" s="40" t="str">
        <f t="shared" ref="G77:G87" si="490">IF(E77="","",A77)</f>
        <v>004510</v>
      </c>
      <c r="H77" s="42">
        <f t="shared" ref="H77" si="491">IF(G77="","",(IF(C77=0,0,C77)*$G$4*$H$4*$I$4*$J$4))</f>
        <v>20.495191999999999</v>
      </c>
      <c r="I77" s="42">
        <f t="shared" ref="I77" si="492">IF(H77="","",(+H77))</f>
        <v>20.495191999999999</v>
      </c>
      <c r="J77" s="42">
        <f t="shared" ref="J77" si="493">IF(I77="","",(+I77*$J$6))</f>
        <v>21.11004776</v>
      </c>
      <c r="K77" s="42">
        <f t="shared" ref="K77" si="494">IF(J77="","",+J77)</f>
        <v>21.11004776</v>
      </c>
      <c r="L77" s="42">
        <f t="shared" ref="L77" si="495">IF(K77="","",+K77)</f>
        <v>21.11004776</v>
      </c>
      <c r="M77" s="42">
        <f t="shared" ref="M77" si="496">IF(L77="","",+L77)</f>
        <v>21.11004776</v>
      </c>
      <c r="N77" s="42">
        <f t="shared" ref="N77" si="497">IF(M77="","",+M77)</f>
        <v>21.11004776</v>
      </c>
      <c r="O77" s="42">
        <f t="shared" ref="O77" si="498">IF(N77="","",+N77)</f>
        <v>21.11004776</v>
      </c>
      <c r="P77" s="42">
        <f t="shared" ref="P77" si="499">IF(O77="","",+O77)</f>
        <v>21.11004776</v>
      </c>
      <c r="Q77" s="42">
        <f t="shared" ref="Q77" si="500">IF(P77="","",+P77)</f>
        <v>21.11004776</v>
      </c>
      <c r="R77" s="42">
        <f t="shared" ref="R77" si="501">IF(Q77="","",+Q77)</f>
        <v>21.11004776</v>
      </c>
      <c r="S77" s="42">
        <f t="shared" ref="S77" si="502">IF(R77="","",+R77)</f>
        <v>21.11004776</v>
      </c>
    </row>
    <row r="78" spans="1:19" x14ac:dyDescent="0.25">
      <c r="A78" s="39" t="s">
        <v>80</v>
      </c>
      <c r="B78" s="39" t="s">
        <v>94</v>
      </c>
      <c r="C78" s="44">
        <v>120</v>
      </c>
      <c r="E78" s="40" t="str">
        <f t="shared" ref="E78" si="503">IF(B78="","",(IF($B78&lt;&gt;0,"NonExempt - Vacation Hours")))</f>
        <v>NonExempt - Vacation Hours</v>
      </c>
      <c r="F78" s="40">
        <f t="shared" ca="1" si="489"/>
        <v>2016</v>
      </c>
      <c r="G78" s="40" t="str">
        <f t="shared" si="490"/>
        <v>004510</v>
      </c>
      <c r="H78" s="43">
        <f>IF(G78="","",($C78*'VACSICK EST'!C$50))</f>
        <v>5.0782239448963722</v>
      </c>
      <c r="I78" s="43">
        <f>IF(H78="","",($C78*'VACSICK EST'!D$50))</f>
        <v>5.4115120168865962</v>
      </c>
      <c r="J78" s="43">
        <f>IF(I78="","",($C78*'VACSICK EST'!E$50))</f>
        <v>5.7448000888768185</v>
      </c>
      <c r="K78" s="43">
        <f>IF(J78="","",($C78*'VACSICK EST'!F$50))</f>
        <v>8.3520509560430067</v>
      </c>
      <c r="L78" s="43">
        <f>IF(K78="","",($C78*'VACSICK EST'!G$50))</f>
        <v>10.433151053560628</v>
      </c>
      <c r="M78" s="43">
        <f>IF(L78="","",($C78*'VACSICK EST'!H$50))</f>
        <v>11.78625124983027</v>
      </c>
      <c r="N78" s="43">
        <f>IF(M78="","",($C78*'VACSICK EST'!I$50))</f>
        <v>13.640616706373208</v>
      </c>
      <c r="O78" s="43">
        <f>IF(N78="","",($C78*'VACSICK EST'!J$50))</f>
        <v>9.2344990186517872</v>
      </c>
      <c r="P78" s="43">
        <f>IF(O78="","",($C78*'VACSICK EST'!K$50))</f>
        <v>8.2222908000148127</v>
      </c>
      <c r="Q78" s="43">
        <f>IF(P78="","",($C78*'VACSICK EST'!L$50))</f>
        <v>10.852649640172322</v>
      </c>
      <c r="R78" s="43">
        <f>IF(Q78="","",($C78*'VACSICK EST'!M$50))</f>
        <v>10.404907975460123</v>
      </c>
      <c r="S78" s="43">
        <f>IF(R78="","",($C78*'VACSICK EST'!N$50))</f>
        <v>20.839046549234055</v>
      </c>
    </row>
    <row r="79" spans="1:19" x14ac:dyDescent="0.25">
      <c r="A79" s="39" t="s">
        <v>80</v>
      </c>
      <c r="B79" s="39" t="s">
        <v>95</v>
      </c>
      <c r="C79" s="44">
        <v>40</v>
      </c>
      <c r="E79" s="40" t="str">
        <f t="shared" ref="E79" si="504">IF(B79="","",(IF($B79&lt;&gt;0,"NonExempt - Sick Time Hours")))</f>
        <v>NonExempt - Sick Time Hours</v>
      </c>
      <c r="F79" s="40">
        <f t="shared" ca="1" si="489"/>
        <v>2016</v>
      </c>
      <c r="G79" s="40" t="str">
        <f t="shared" si="490"/>
        <v>004510</v>
      </c>
      <c r="H79" s="43">
        <f>IF(G79="","",($C79*'VACSICK EST'!C$30))</f>
        <v>5.0206297898724825</v>
      </c>
      <c r="I79" s="43">
        <f>IF(H79="","",($C79*'VACSICK EST'!D$30))</f>
        <v>4.3254628595396252</v>
      </c>
      <c r="J79" s="43">
        <f>IF(I79="","",($C79*'VACSICK EST'!E$30))</f>
        <v>3.9866328079765485</v>
      </c>
      <c r="K79" s="43">
        <f>IF(J79="","",($C79*'VACSICK EST'!F$30))</f>
        <v>3.5312729378188501</v>
      </c>
      <c r="L79" s="43">
        <f>IF(K79="","",($C79*'VACSICK EST'!G$30))</f>
        <v>2.9281992131045897</v>
      </c>
      <c r="M79" s="43">
        <f>IF(L79="","",($C79*'VACSICK EST'!H$30))</f>
        <v>2.7179349238407422</v>
      </c>
      <c r="N79" s="43">
        <f>IF(M79="","",($C79*'VACSICK EST'!I$30))</f>
        <v>2.9145220043493527</v>
      </c>
      <c r="O79" s="43">
        <f>IF(N79="","",($C79*'VACSICK EST'!J$30))</f>
        <v>3.1324455305161325</v>
      </c>
      <c r="P79" s="43">
        <f>IF(O79="","",($C79*'VACSICK EST'!K$30))</f>
        <v>2.8900853913733289</v>
      </c>
      <c r="Q79" s="43">
        <f>IF(P79="","",($C79*'VACSICK EST'!L$30))</f>
        <v>2.8559835508769371</v>
      </c>
      <c r="R79" s="43">
        <f>IF(Q79="","",($C79*'VACSICK EST'!M$30))</f>
        <v>2.6623142749027777</v>
      </c>
      <c r="S79" s="43">
        <f>IF(R79="","",($C79*'VACSICK EST'!N$30))</f>
        <v>3.0345167158286337</v>
      </c>
    </row>
    <row r="80" spans="1:19" x14ac:dyDescent="0.25">
      <c r="A80" s="39" t="s">
        <v>82</v>
      </c>
      <c r="B80" s="39" t="s">
        <v>93</v>
      </c>
      <c r="C80" s="44">
        <v>4</v>
      </c>
      <c r="E80" s="40" t="str">
        <f t="shared" ref="E80" si="505">IF(B80="","",(IF($B80&lt;&gt;0,"NonExempt - Headcount")))</f>
        <v>NonExempt - Headcount</v>
      </c>
      <c r="F80" s="40">
        <f t="shared" ca="1" si="489"/>
        <v>2016</v>
      </c>
      <c r="G80" s="40" t="str">
        <f t="shared" si="490"/>
        <v>004600</v>
      </c>
      <c r="H80" s="41">
        <f t="shared" ref="H80" si="506">IF(G80="","",(IF($C80=0,0,$C80)))</f>
        <v>4</v>
      </c>
      <c r="I80" s="41">
        <f t="shared" ref="I80" si="507">IF(H80="","",(IF($C80=0,0,$C80)))</f>
        <v>4</v>
      </c>
      <c r="J80" s="41">
        <f t="shared" ref="J80" si="508">IF(I80="","",(IF($C80=0,0,$C80)))</f>
        <v>4</v>
      </c>
      <c r="K80" s="41">
        <f t="shared" ref="K80" si="509">IF(J80="","",(IF($C80=0,0,$C80)))</f>
        <v>4</v>
      </c>
      <c r="L80" s="41">
        <f t="shared" ref="L80" si="510">IF(K80="","",(IF($C80=0,0,$C80)))</f>
        <v>4</v>
      </c>
      <c r="M80" s="41">
        <f t="shared" ref="M80" si="511">IF(L80="","",(IF($C80=0,0,$C80)))</f>
        <v>4</v>
      </c>
      <c r="N80" s="41">
        <f t="shared" ref="N80" si="512">IF(M80="","",(IF($C80=0,0,$C80)))</f>
        <v>4</v>
      </c>
      <c r="O80" s="41">
        <f t="shared" ref="O80" si="513">IF(N80="","",(IF($C80=0,0,$C80)))</f>
        <v>4</v>
      </c>
      <c r="P80" s="41">
        <f t="shared" ref="P80" si="514">IF(O80="","",(IF($C80=0,0,$C80)))</f>
        <v>4</v>
      </c>
      <c r="Q80" s="41">
        <f t="shared" ref="Q80" si="515">IF(P80="","",(IF($C80=0,0,$C80)))</f>
        <v>4</v>
      </c>
      <c r="R80" s="41">
        <f t="shared" ref="R80" si="516">IF(Q80="","",(IF($C80=0,0,$C80)))</f>
        <v>4</v>
      </c>
      <c r="S80" s="41">
        <f t="shared" ref="S80" si="517">IF(R80="","",(IF($C80=0,0,$C80)))</f>
        <v>4</v>
      </c>
    </row>
    <row r="81" spans="1:19" x14ac:dyDescent="0.25">
      <c r="A81" s="39" t="s">
        <v>82</v>
      </c>
      <c r="B81" s="39" t="s">
        <v>92</v>
      </c>
      <c r="C81" s="44">
        <v>21.160697000000003</v>
      </c>
      <c r="E81" s="40" t="str">
        <f t="shared" ref="E81" si="518">IF(B81="","",(IF($B81&lt;&gt;0,"NonExempt - Avg Hourly Rate")))</f>
        <v>NonExempt - Avg Hourly Rate</v>
      </c>
      <c r="F81" s="40">
        <f t="shared" ca="1" si="489"/>
        <v>2016</v>
      </c>
      <c r="G81" s="40" t="str">
        <f t="shared" si="490"/>
        <v>004600</v>
      </c>
      <c r="H81" s="42">
        <f t="shared" ref="H81" si="519">IF(G81="","",(IF(C81=0,0,C81)*$G$4*$H$4*$I$4*$J$4))</f>
        <v>21.160697000000003</v>
      </c>
      <c r="I81" s="42">
        <f t="shared" ref="I81" si="520">IF(H81="","",(+H81))</f>
        <v>21.160697000000003</v>
      </c>
      <c r="J81" s="42">
        <f t="shared" ref="J81" si="521">IF(I81="","",(+I81*$J$6))</f>
        <v>21.795517910000004</v>
      </c>
      <c r="K81" s="42">
        <f t="shared" ref="K81" si="522">IF(J81="","",+J81)</f>
        <v>21.795517910000004</v>
      </c>
      <c r="L81" s="42">
        <f t="shared" ref="L81" si="523">IF(K81="","",+K81)</f>
        <v>21.795517910000004</v>
      </c>
      <c r="M81" s="42">
        <f t="shared" ref="M81" si="524">IF(L81="","",+L81)</f>
        <v>21.795517910000004</v>
      </c>
      <c r="N81" s="42">
        <f t="shared" ref="N81" si="525">IF(M81="","",+M81)</f>
        <v>21.795517910000004</v>
      </c>
      <c r="O81" s="42">
        <f t="shared" ref="O81" si="526">IF(N81="","",+N81)</f>
        <v>21.795517910000004</v>
      </c>
      <c r="P81" s="42">
        <f t="shared" ref="P81" si="527">IF(O81="","",+O81)</f>
        <v>21.795517910000004</v>
      </c>
      <c r="Q81" s="42">
        <f t="shared" ref="Q81" si="528">IF(P81="","",+P81)</f>
        <v>21.795517910000004</v>
      </c>
      <c r="R81" s="42">
        <f t="shared" ref="R81" si="529">IF(Q81="","",+Q81)</f>
        <v>21.795517910000004</v>
      </c>
      <c r="S81" s="42">
        <f t="shared" ref="S81" si="530">IF(R81="","",+R81)</f>
        <v>21.795517910000004</v>
      </c>
    </row>
    <row r="82" spans="1:19" x14ac:dyDescent="0.25">
      <c r="A82" s="39" t="s">
        <v>82</v>
      </c>
      <c r="B82" s="39" t="s">
        <v>94</v>
      </c>
      <c r="C82" s="44">
        <v>440</v>
      </c>
      <c r="E82" s="40" t="str">
        <f t="shared" ref="E82" si="531">IF(B82="","",(IF($B82&lt;&gt;0,"NonExempt - Vacation Hours")))</f>
        <v>NonExempt - Vacation Hours</v>
      </c>
      <c r="F82" s="40">
        <f t="shared" ca="1" si="489"/>
        <v>2016</v>
      </c>
      <c r="G82" s="40" t="str">
        <f t="shared" si="490"/>
        <v>004600</v>
      </c>
      <c r="H82" s="43">
        <f>IF(G82="","",($C82*'VACSICK EST'!C$50))</f>
        <v>18.620154464620033</v>
      </c>
      <c r="I82" s="43">
        <f>IF(H82="","",($C82*'VACSICK EST'!D$50))</f>
        <v>19.842210728584185</v>
      </c>
      <c r="J82" s="43">
        <f>IF(I82="","",($C82*'VACSICK EST'!E$50))</f>
        <v>21.064266992548337</v>
      </c>
      <c r="K82" s="43">
        <f>IF(J82="","",($C82*'VACSICK EST'!F$50))</f>
        <v>30.624186838824357</v>
      </c>
      <c r="L82" s="43">
        <f>IF(K82="","",($C82*'VACSICK EST'!G$50))</f>
        <v>38.254887196388971</v>
      </c>
      <c r="M82" s="43">
        <f>IF(L82="","",($C82*'VACSICK EST'!H$50))</f>
        <v>43.216254582710988</v>
      </c>
      <c r="N82" s="43">
        <f>IF(M82="","",($C82*'VACSICK EST'!I$50))</f>
        <v>50.0155945900351</v>
      </c>
      <c r="O82" s="43">
        <f>IF(N82="","",($C82*'VACSICK EST'!J$50))</f>
        <v>33.859829735056557</v>
      </c>
      <c r="P82" s="43">
        <f>IF(O82="","",($C82*'VACSICK EST'!K$50))</f>
        <v>30.148399600054312</v>
      </c>
      <c r="Q82" s="43">
        <f>IF(P82="","",($C82*'VACSICK EST'!L$50))</f>
        <v>39.793048680631848</v>
      </c>
      <c r="R82" s="43">
        <f>IF(Q82="","",($C82*'VACSICK EST'!M$50))</f>
        <v>38.151329243353786</v>
      </c>
      <c r="S82" s="43">
        <f>IF(R82="","",($C82*'VACSICK EST'!N$50))</f>
        <v>76.409837347191527</v>
      </c>
    </row>
    <row r="83" spans="1:19" x14ac:dyDescent="0.25">
      <c r="A83" s="39" t="s">
        <v>82</v>
      </c>
      <c r="B83" s="39" t="s">
        <v>95</v>
      </c>
      <c r="C83" s="44">
        <v>160</v>
      </c>
      <c r="E83" s="40" t="str">
        <f t="shared" ref="E83" si="532">IF(B83="","",(IF($B83&lt;&gt;0,"NonExempt - Sick Time Hours")))</f>
        <v>NonExempt - Sick Time Hours</v>
      </c>
      <c r="F83" s="40">
        <f t="shared" ca="1" si="489"/>
        <v>2016</v>
      </c>
      <c r="G83" s="40" t="str">
        <f t="shared" si="490"/>
        <v>004600</v>
      </c>
      <c r="H83" s="43">
        <f>IF(G83="","",($C83*'VACSICK EST'!C$30))</f>
        <v>20.08251915948993</v>
      </c>
      <c r="I83" s="43">
        <f>IF(H83="","",($C83*'VACSICK EST'!D$30))</f>
        <v>17.301851438158501</v>
      </c>
      <c r="J83" s="43">
        <f>IF(I83="","",($C83*'VACSICK EST'!E$30))</f>
        <v>15.946531231906194</v>
      </c>
      <c r="K83" s="43">
        <f>IF(J83="","",($C83*'VACSICK EST'!F$30))</f>
        <v>14.1250917512754</v>
      </c>
      <c r="L83" s="43">
        <f>IF(K83="","",($C83*'VACSICK EST'!G$30))</f>
        <v>11.712796852418359</v>
      </c>
      <c r="M83" s="43">
        <f>IF(L83="","",($C83*'VACSICK EST'!H$30))</f>
        <v>10.871739695362969</v>
      </c>
      <c r="N83" s="43">
        <f>IF(M83="","",($C83*'VACSICK EST'!I$30))</f>
        <v>11.658088017397411</v>
      </c>
      <c r="O83" s="43">
        <f>IF(N83="","",($C83*'VACSICK EST'!J$30))</f>
        <v>12.52978212206453</v>
      </c>
      <c r="P83" s="43">
        <f>IF(O83="","",($C83*'VACSICK EST'!K$30))</f>
        <v>11.560341565493315</v>
      </c>
      <c r="Q83" s="43">
        <f>IF(P83="","",($C83*'VACSICK EST'!L$30))</f>
        <v>11.423934203507748</v>
      </c>
      <c r="R83" s="43">
        <f>IF(Q83="","",($C83*'VACSICK EST'!M$30))</f>
        <v>10.649257099611111</v>
      </c>
      <c r="S83" s="43">
        <f>IF(R83="","",($C83*'VACSICK EST'!N$30))</f>
        <v>12.138066863314535</v>
      </c>
    </row>
    <row r="84" spans="1:19" x14ac:dyDescent="0.25">
      <c r="A84" s="49" t="s">
        <v>97</v>
      </c>
      <c r="B84" s="49"/>
      <c r="C84" s="50">
        <v>40</v>
      </c>
      <c r="E84" s="40" t="str">
        <f t="shared" ref="E84" si="533">IF(B84="","",(IF($B84&lt;&gt;0,"NonExempt - Headcount")))</f>
        <v/>
      </c>
      <c r="F84" s="40" t="str">
        <f t="shared" si="489"/>
        <v/>
      </c>
      <c r="G84" s="40" t="str">
        <f t="shared" si="490"/>
        <v/>
      </c>
      <c r="H84" s="41" t="str">
        <f t="shared" ref="H84" si="534">IF(G84="","",(IF($C84=0,0,$C84)))</f>
        <v/>
      </c>
      <c r="I84" s="41" t="str">
        <f t="shared" ref="I84" si="535">IF(H84="","",(IF($C84=0,0,$C84)))</f>
        <v/>
      </c>
      <c r="J84" s="41" t="str">
        <f t="shared" ref="J84" si="536">IF(I84="","",(IF($C84=0,0,$C84)))</f>
        <v/>
      </c>
      <c r="K84" s="41" t="str">
        <f t="shared" ref="K84" si="537">IF(J84="","",(IF($C84=0,0,$C84)))</f>
        <v/>
      </c>
      <c r="L84" s="41" t="str">
        <f t="shared" ref="L84" si="538">IF(K84="","",(IF($C84=0,0,$C84)))</f>
        <v/>
      </c>
      <c r="M84" s="41" t="str">
        <f t="shared" ref="M84" si="539">IF(L84="","",(IF($C84=0,0,$C84)))</f>
        <v/>
      </c>
      <c r="N84" s="41" t="str">
        <f t="shared" ref="N84" si="540">IF(M84="","",(IF($C84=0,0,$C84)))</f>
        <v/>
      </c>
      <c r="O84" s="41" t="str">
        <f t="shared" ref="O84" si="541">IF(N84="","",(IF($C84=0,0,$C84)))</f>
        <v/>
      </c>
      <c r="P84" s="41" t="str">
        <f t="shared" ref="P84" si="542">IF(O84="","",(IF($C84=0,0,$C84)))</f>
        <v/>
      </c>
      <c r="Q84" s="41" t="str">
        <f t="shared" ref="Q84" si="543">IF(P84="","",(IF($C84=0,0,$C84)))</f>
        <v/>
      </c>
      <c r="R84" s="41" t="str">
        <f t="shared" ref="R84" si="544">IF(Q84="","",(IF($C84=0,0,$C84)))</f>
        <v/>
      </c>
      <c r="S84" s="41" t="str">
        <f t="shared" ref="S84" si="545">IF(R84="","",(IF($C84=0,0,$C84)))</f>
        <v/>
      </c>
    </row>
    <row r="85" spans="1:19" x14ac:dyDescent="0.25">
      <c r="A85" s="51" t="s">
        <v>96</v>
      </c>
      <c r="B85" s="51"/>
      <c r="C85" s="52">
        <v>21.069033050000002</v>
      </c>
      <c r="E85" s="40" t="str">
        <f t="shared" ref="E85" si="546">IF(B85="","",(IF($B85&lt;&gt;0,"NonExempt - Avg Hourly Rate")))</f>
        <v/>
      </c>
      <c r="F85" s="40" t="str">
        <f t="shared" si="489"/>
        <v/>
      </c>
      <c r="G85" s="40" t="str">
        <f t="shared" si="490"/>
        <v/>
      </c>
      <c r="H85" s="42" t="str">
        <f t="shared" ref="H85" si="547">IF(G85="","",(IF(C85=0,0,C85)*$G$4*$H$4*$I$4*$J$4))</f>
        <v/>
      </c>
      <c r="I85" s="42" t="str">
        <f t="shared" ref="I85" si="548">IF(H85="","",(+H85))</f>
        <v/>
      </c>
      <c r="J85" s="42" t="str">
        <f t="shared" ref="J85" si="549">IF(I85="","",(+I85*$J$6))</f>
        <v/>
      </c>
      <c r="K85" s="42" t="str">
        <f t="shared" ref="K85" si="550">IF(J85="","",+J85)</f>
        <v/>
      </c>
      <c r="L85" s="42" t="str">
        <f t="shared" ref="L85" si="551">IF(K85="","",+K85)</f>
        <v/>
      </c>
      <c r="M85" s="42" t="str">
        <f t="shared" ref="M85" si="552">IF(L85="","",+L85)</f>
        <v/>
      </c>
      <c r="N85" s="42" t="str">
        <f t="shared" ref="N85" si="553">IF(M85="","",+M85)</f>
        <v/>
      </c>
      <c r="O85" s="42" t="str">
        <f t="shared" ref="O85" si="554">IF(N85="","",+N85)</f>
        <v/>
      </c>
      <c r="P85" s="42" t="str">
        <f t="shared" ref="P85" si="555">IF(O85="","",+O85)</f>
        <v/>
      </c>
      <c r="Q85" s="42" t="str">
        <f t="shared" ref="Q85" si="556">IF(P85="","",+P85)</f>
        <v/>
      </c>
      <c r="R85" s="42" t="str">
        <f t="shared" ref="R85" si="557">IF(Q85="","",+Q85)</f>
        <v/>
      </c>
      <c r="S85" s="42" t="str">
        <f t="shared" ref="S85" si="558">IF(R85="","",+R85)</f>
        <v/>
      </c>
    </row>
    <row r="86" spans="1:19" x14ac:dyDescent="0.25">
      <c r="A86" s="51" t="s">
        <v>98</v>
      </c>
      <c r="B86" s="51"/>
      <c r="C86" s="52">
        <v>5560</v>
      </c>
      <c r="E86" s="40" t="str">
        <f t="shared" ref="E86" si="559">IF(B86="","",(IF($B86&lt;&gt;0,"NonExempt - Vacation Hours")))</f>
        <v/>
      </c>
      <c r="F86" s="40" t="str">
        <f t="shared" si="489"/>
        <v/>
      </c>
      <c r="G86" s="40" t="str">
        <f t="shared" si="490"/>
        <v/>
      </c>
      <c r="H86" s="43" t="str">
        <f>IF(G86="","",($C86*'VACSICK EST'!C$50))</f>
        <v/>
      </c>
      <c r="I86" s="43" t="str">
        <f>IF(H86="","",($C86*'VACSICK EST'!D$50))</f>
        <v/>
      </c>
      <c r="J86" s="43" t="str">
        <f>IF(I86="","",($C86*'VACSICK EST'!E$50))</f>
        <v/>
      </c>
      <c r="K86" s="43" t="str">
        <f>IF(J86="","",($C86*'VACSICK EST'!F$50))</f>
        <v/>
      </c>
      <c r="L86" s="43" t="str">
        <f>IF(K86="","",($C86*'VACSICK EST'!G$50))</f>
        <v/>
      </c>
      <c r="M86" s="43" t="str">
        <f>IF(L86="","",($C86*'VACSICK EST'!H$50))</f>
        <v/>
      </c>
      <c r="N86" s="43" t="str">
        <f>IF(M86="","",($C86*'VACSICK EST'!I$50))</f>
        <v/>
      </c>
      <c r="O86" s="43" t="str">
        <f>IF(N86="","",($C86*'VACSICK EST'!J$50))</f>
        <v/>
      </c>
      <c r="P86" s="43" t="str">
        <f>IF(O86="","",($C86*'VACSICK EST'!K$50))</f>
        <v/>
      </c>
      <c r="Q86" s="43" t="str">
        <f>IF(P86="","",($C86*'VACSICK EST'!L$50))</f>
        <v/>
      </c>
      <c r="R86" s="43" t="str">
        <f>IF(Q86="","",($C86*'VACSICK EST'!M$50))</f>
        <v/>
      </c>
      <c r="S86" s="43" t="str">
        <f>IF(R86="","",($C86*'VACSICK EST'!N$50))</f>
        <v/>
      </c>
    </row>
    <row r="87" spans="1:19" x14ac:dyDescent="0.25">
      <c r="A87" s="51" t="s">
        <v>99</v>
      </c>
      <c r="B87" s="51"/>
      <c r="C87" s="52">
        <v>1600</v>
      </c>
      <c r="E87" s="40" t="str">
        <f t="shared" ref="E87" si="560">IF(B87="","",(IF($B87&lt;&gt;0,"NonExempt - Sick Time Hours")))</f>
        <v/>
      </c>
      <c r="F87" s="40" t="str">
        <f t="shared" si="489"/>
        <v/>
      </c>
      <c r="G87" s="40" t="str">
        <f t="shared" si="490"/>
        <v/>
      </c>
      <c r="H87" s="43" t="str">
        <f>IF(G87="","",($C87*'VACSICK EST'!C$30))</f>
        <v/>
      </c>
      <c r="I87" s="43" t="str">
        <f>IF(H87="","",($C87*'VACSICK EST'!D$30))</f>
        <v/>
      </c>
      <c r="J87" s="43" t="str">
        <f>IF(I87="","",($C87*'VACSICK EST'!E$30))</f>
        <v/>
      </c>
      <c r="K87" s="43" t="str">
        <f>IF(J87="","",($C87*'VACSICK EST'!F$30))</f>
        <v/>
      </c>
      <c r="L87" s="43" t="str">
        <f>IF(K87="","",($C87*'VACSICK EST'!G$30))</f>
        <v/>
      </c>
      <c r="M87" s="43" t="str">
        <f>IF(L87="","",($C87*'VACSICK EST'!H$30))</f>
        <v/>
      </c>
      <c r="N87" s="43" t="str">
        <f>IF(M87="","",($C87*'VACSICK EST'!I$30))</f>
        <v/>
      </c>
      <c r="O87" s="43" t="str">
        <f>IF(N87="","",($C87*'VACSICK EST'!J$30))</f>
        <v/>
      </c>
      <c r="P87" s="43" t="str">
        <f>IF(O87="","",($C87*'VACSICK EST'!K$30))</f>
        <v/>
      </c>
      <c r="Q87" s="43" t="str">
        <f>IF(P87="","",($C87*'VACSICK EST'!L$30))</f>
        <v/>
      </c>
      <c r="R87" s="43" t="str">
        <f>IF(Q87="","",($C87*'VACSICK EST'!M$30))</f>
        <v/>
      </c>
      <c r="S87" s="43" t="str">
        <f>IF(R87="","",($C87*'VACSICK EST'!N$30))</f>
        <v/>
      </c>
    </row>
  </sheetData>
  <autoFilter ref="E7:S87"/>
  <mergeCells count="5">
    <mergeCell ref="F3:F4"/>
    <mergeCell ref="Q3:S3"/>
    <mergeCell ref="A1:C1"/>
    <mergeCell ref="H1:S1"/>
    <mergeCell ref="P4:S4"/>
  </mergeCells>
  <pageMargins left="0.5" right="0.5" top="1" bottom="1.25" header="0.5" footer="0.5"/>
  <pageSetup scale="56" fitToHeight="0" orientation="landscape" r:id="rId1"/>
  <headerFooter scaleWithDoc="0">
    <oddFooter>&amp;R&amp;"Times New Roman,Bold"&amp;12Attachment 1 to Response to LGE PSC-2 Question No. 90(b)
Page &amp;P of &amp;N
K.Blake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A1:S87"/>
  <sheetViews>
    <sheetView zoomScale="85" zoomScaleNormal="85" workbookViewId="0">
      <selection activeCell="B1" sqref="B1"/>
    </sheetView>
  </sheetViews>
  <sheetFormatPr defaultRowHeight="15" x14ac:dyDescent="0.25"/>
  <cols>
    <col min="1" max="1" width="24.85546875" style="2" bestFit="1" customWidth="1"/>
    <col min="2" max="2" width="19.85546875" style="2" customWidth="1"/>
    <col min="3" max="3" width="6.5703125" style="2" customWidth="1"/>
    <col min="4" max="4" width="14.42578125" style="2" bestFit="1" customWidth="1"/>
    <col min="5" max="5" width="27.5703125" style="2" bestFit="1" customWidth="1"/>
    <col min="6" max="6" width="10.5703125" style="2" customWidth="1"/>
    <col min="7" max="7" width="15.5703125" style="2" bestFit="1" customWidth="1"/>
    <col min="8" max="19" width="8.7109375" style="2" customWidth="1"/>
    <col min="20" max="16384" width="9.140625" style="2"/>
  </cols>
  <sheetData>
    <row r="1" spans="1:19" x14ac:dyDescent="0.25">
      <c r="A1" s="62" t="s">
        <v>173</v>
      </c>
      <c r="B1" s="62"/>
      <c r="C1" s="62"/>
      <c r="H1" s="63" t="s">
        <v>174</v>
      </c>
      <c r="I1" s="64"/>
      <c r="J1" s="64"/>
      <c r="K1" s="64"/>
      <c r="L1" s="64"/>
      <c r="M1" s="64"/>
      <c r="N1" s="64"/>
      <c r="O1" s="64"/>
      <c r="P1" s="64"/>
      <c r="Q1" s="64"/>
      <c r="R1" s="64"/>
      <c r="S1" s="65"/>
    </row>
    <row r="2" spans="1:19" ht="15.75" thickBot="1" x14ac:dyDescent="0.3"/>
    <row r="3" spans="1:19" x14ac:dyDescent="0.25">
      <c r="A3" s="46" t="s">
        <v>87</v>
      </c>
      <c r="B3" s="46" t="s">
        <v>7</v>
      </c>
      <c r="D3" s="16" t="s">
        <v>102</v>
      </c>
      <c r="E3" s="16" t="s">
        <v>138</v>
      </c>
      <c r="F3" s="60" t="s">
        <v>126</v>
      </c>
      <c r="G3" s="5" t="s">
        <v>105</v>
      </c>
      <c r="H3" s="5" t="s">
        <v>106</v>
      </c>
      <c r="I3" s="5" t="s">
        <v>107</v>
      </c>
      <c r="J3" s="5" t="s">
        <v>108</v>
      </c>
      <c r="Q3" s="59" t="s">
        <v>136</v>
      </c>
      <c r="R3" s="59"/>
      <c r="S3" s="59"/>
    </row>
    <row r="4" spans="1:19" x14ac:dyDescent="0.25">
      <c r="A4" s="46" t="s">
        <v>0</v>
      </c>
      <c r="B4" s="46" t="s">
        <v>4</v>
      </c>
      <c r="C4" s="15" t="s">
        <v>137</v>
      </c>
      <c r="D4" s="17">
        <v>0</v>
      </c>
      <c r="E4" s="18">
        <v>2</v>
      </c>
      <c r="F4" s="61"/>
      <c r="G4" s="14">
        <v>1.03</v>
      </c>
      <c r="H4" s="14">
        <v>1</v>
      </c>
      <c r="I4" s="14">
        <v>1</v>
      </c>
      <c r="J4" s="14">
        <v>1</v>
      </c>
      <c r="P4" s="66" t="s">
        <v>175</v>
      </c>
      <c r="Q4" s="67"/>
      <c r="R4" s="67"/>
      <c r="S4" s="68"/>
    </row>
    <row r="5" spans="1:19" ht="15.75" thickBot="1" x14ac:dyDescent="0.3">
      <c r="A5" s="47" t="s">
        <v>1</v>
      </c>
      <c r="B5" s="47" t="s">
        <v>5</v>
      </c>
      <c r="D5" s="19">
        <f ca="1">YEAR(TODAY())</f>
        <v>2015</v>
      </c>
      <c r="E5" s="8">
        <f ca="1">D5+E4</f>
        <v>2017</v>
      </c>
    </row>
    <row r="6" spans="1:19" x14ac:dyDescent="0.25">
      <c r="J6" s="7">
        <v>1.03</v>
      </c>
      <c r="K6" s="2" t="s">
        <v>122</v>
      </c>
    </row>
    <row r="7" spans="1:19" x14ac:dyDescent="0.25">
      <c r="A7" s="48"/>
      <c r="B7" s="48"/>
      <c r="C7" s="48" t="s">
        <v>103</v>
      </c>
      <c r="D7"/>
      <c r="E7" s="3" t="s">
        <v>100</v>
      </c>
      <c r="F7" s="3" t="s">
        <v>101</v>
      </c>
      <c r="G7" s="3" t="s">
        <v>104</v>
      </c>
      <c r="H7" s="3" t="s">
        <v>109</v>
      </c>
      <c r="I7" s="3" t="s">
        <v>110</v>
      </c>
      <c r="J7" s="3" t="s">
        <v>111</v>
      </c>
      <c r="K7" s="3" t="s">
        <v>112</v>
      </c>
      <c r="L7" s="3" t="s">
        <v>113</v>
      </c>
      <c r="M7" s="3" t="s">
        <v>114</v>
      </c>
      <c r="N7" s="3" t="s">
        <v>115</v>
      </c>
      <c r="O7" s="3" t="s">
        <v>116</v>
      </c>
      <c r="P7" s="3" t="s">
        <v>117</v>
      </c>
      <c r="Q7" s="3" t="s">
        <v>118</v>
      </c>
      <c r="R7" s="3" t="s">
        <v>119</v>
      </c>
      <c r="S7" s="3" t="s">
        <v>120</v>
      </c>
    </row>
    <row r="8" spans="1:19" x14ac:dyDescent="0.25">
      <c r="A8" s="39" t="s">
        <v>6</v>
      </c>
      <c r="B8" s="39" t="s">
        <v>93</v>
      </c>
      <c r="C8" s="44">
        <v>13</v>
      </c>
      <c r="D8"/>
      <c r="E8" s="40" t="str">
        <f>IF(B8="","",(IF($B8&lt;&gt;0,"NonExempt - Headcount")))</f>
        <v>NonExempt - Headcount</v>
      </c>
      <c r="F8" s="40">
        <f ca="1">IF(E8="","",$E$5)</f>
        <v>2017</v>
      </c>
      <c r="G8" s="40" t="str">
        <f>IF(E8="","",A8)</f>
        <v>001220</v>
      </c>
      <c r="H8" s="41">
        <f t="shared" ref="H8" si="0">IF(G8="","",(IF($C8=0,0,$C8)))</f>
        <v>13</v>
      </c>
      <c r="I8" s="41">
        <f t="shared" ref="I8" si="1">IF(H8="","",(IF($C8=0,0,$C8)))</f>
        <v>13</v>
      </c>
      <c r="J8" s="41">
        <f t="shared" ref="J8" si="2">IF(I8="","",(IF($C8=0,0,$C8)))</f>
        <v>13</v>
      </c>
      <c r="K8" s="41">
        <f t="shared" ref="K8" si="3">IF(J8="","",(IF($C8=0,0,$C8)))</f>
        <v>13</v>
      </c>
      <c r="L8" s="41">
        <f t="shared" ref="L8" si="4">IF(K8="","",(IF($C8=0,0,$C8)))</f>
        <v>13</v>
      </c>
      <c r="M8" s="41">
        <f t="shared" ref="M8" si="5">IF(L8="","",(IF($C8=0,0,$C8)))</f>
        <v>13</v>
      </c>
      <c r="N8" s="41">
        <f t="shared" ref="N8" si="6">IF(M8="","",(IF($C8=0,0,$C8)))</f>
        <v>13</v>
      </c>
      <c r="O8" s="41">
        <f t="shared" ref="O8" si="7">IF(N8="","",(IF($C8=0,0,$C8)))</f>
        <v>13</v>
      </c>
      <c r="P8" s="41">
        <f t="shared" ref="P8" si="8">IF(O8="","",(IF($C8=0,0,$C8)))</f>
        <v>13</v>
      </c>
      <c r="Q8" s="41">
        <f t="shared" ref="Q8" si="9">IF(P8="","",(IF($C8=0,0,$C8)))</f>
        <v>13</v>
      </c>
      <c r="R8" s="41">
        <f t="shared" ref="R8" si="10">IF(Q8="","",(IF($C8=0,0,$C8)))</f>
        <v>13</v>
      </c>
      <c r="S8" s="41">
        <f t="shared" ref="S8" si="11">IF(R8="","",(IF($C8=0,0,$C8)))</f>
        <v>13</v>
      </c>
    </row>
    <row r="9" spans="1:19" x14ac:dyDescent="0.25">
      <c r="A9" s="39" t="s">
        <v>6</v>
      </c>
      <c r="B9" s="39" t="s">
        <v>92</v>
      </c>
      <c r="C9" s="44">
        <v>14.535192461538461</v>
      </c>
      <c r="D9"/>
      <c r="E9" s="40" t="str">
        <f>IF(B9="","",(IF($B9&lt;&gt;0,"NonExempt - Avg Hourly Rate")))</f>
        <v>NonExempt - Avg Hourly Rate</v>
      </c>
      <c r="F9" s="40">
        <f t="shared" ref="F9:F12" ca="1" si="12">IF(E9="","",$E$5)</f>
        <v>2017</v>
      </c>
      <c r="G9" s="40" t="str">
        <f t="shared" ref="G9:G12" si="13">IF(E9="","",A9)</f>
        <v>001220</v>
      </c>
      <c r="H9" s="42">
        <f>IF(G9="","",(IF(C9=0,0,C9)*$G$4*$H$4*$I$4*$J$4))</f>
        <v>14.971248235384616</v>
      </c>
      <c r="I9" s="42">
        <f>IF(H9="","",(+H9))</f>
        <v>14.971248235384616</v>
      </c>
      <c r="J9" s="42">
        <f>IF(I9="","",(+I9*$J$6))</f>
        <v>15.420385682446154</v>
      </c>
      <c r="K9" s="42">
        <f>IF(J9="","",+J9)</f>
        <v>15.420385682446154</v>
      </c>
      <c r="L9" s="42">
        <f t="shared" ref="L9" si="14">IF(K9="","",+K9)</f>
        <v>15.420385682446154</v>
      </c>
      <c r="M9" s="42">
        <f t="shared" ref="M9" si="15">IF(L9="","",+L9)</f>
        <v>15.420385682446154</v>
      </c>
      <c r="N9" s="42">
        <f t="shared" ref="N9" si="16">IF(M9="","",+M9)</f>
        <v>15.420385682446154</v>
      </c>
      <c r="O9" s="42">
        <f t="shared" ref="O9" si="17">IF(N9="","",+N9)</f>
        <v>15.420385682446154</v>
      </c>
      <c r="P9" s="42">
        <f t="shared" ref="P9" si="18">IF(O9="","",+O9)</f>
        <v>15.420385682446154</v>
      </c>
      <c r="Q9" s="42">
        <f t="shared" ref="Q9" si="19">IF(P9="","",+P9)</f>
        <v>15.420385682446154</v>
      </c>
      <c r="R9" s="42">
        <f t="shared" ref="R9" si="20">IF(Q9="","",+Q9)</f>
        <v>15.420385682446154</v>
      </c>
      <c r="S9" s="42">
        <f t="shared" ref="S9" si="21">IF(R9="","",+R9)</f>
        <v>15.420385682446154</v>
      </c>
    </row>
    <row r="10" spans="1:19" x14ac:dyDescent="0.25">
      <c r="A10" s="39" t="s">
        <v>6</v>
      </c>
      <c r="B10" s="45" t="s">
        <v>127</v>
      </c>
      <c r="C10" s="44">
        <v>1320</v>
      </c>
      <c r="D10"/>
      <c r="E10" s="40" t="str">
        <f>IF(B10="","",(IF($B10&lt;&gt;0,"NonExempt - Vacation Hours")))</f>
        <v>NonExempt - Vacation Hours</v>
      </c>
      <c r="F10" s="40">
        <f t="shared" ca="1" si="12"/>
        <v>2017</v>
      </c>
      <c r="G10" s="40" t="str">
        <f t="shared" si="13"/>
        <v>001220</v>
      </c>
      <c r="H10" s="43">
        <f>IF(G10="","",($C10*'VACSICK EST'!C$50))</f>
        <v>55.860463393860094</v>
      </c>
      <c r="I10" s="43">
        <f>IF(H10="","",($C10*'VACSICK EST'!D$50))</f>
        <v>59.526632185752554</v>
      </c>
      <c r="J10" s="43">
        <f>IF(I10="","",($C10*'VACSICK EST'!E$50))</f>
        <v>63.192800977645007</v>
      </c>
      <c r="K10" s="43">
        <f>IF(J10="","",($C10*'VACSICK EST'!F$50))</f>
        <v>91.872560516473072</v>
      </c>
      <c r="L10" s="43">
        <f>IF(K10="","",($C10*'VACSICK EST'!G$50))</f>
        <v>114.76466158916691</v>
      </c>
      <c r="M10" s="43">
        <f>IF(L10="","",($C10*'VACSICK EST'!H$50))</f>
        <v>129.64876374813298</v>
      </c>
      <c r="N10" s="43">
        <f>IF(M10="","",($C10*'VACSICK EST'!I$50))</f>
        <v>150.04678377010529</v>
      </c>
      <c r="O10" s="43">
        <f>IF(N10="","",($C10*'VACSICK EST'!J$50))</f>
        <v>101.57948920516966</v>
      </c>
      <c r="P10" s="43">
        <f>IF(O10="","",($C10*'VACSICK EST'!K$50))</f>
        <v>90.445198800162927</v>
      </c>
      <c r="Q10" s="43">
        <f>IF(P10="","",($C10*'VACSICK EST'!L$50))</f>
        <v>119.37914604189554</v>
      </c>
      <c r="R10" s="43">
        <f>IF(Q10="","",($C10*'VACSICK EST'!M$50))</f>
        <v>114.45398773006136</v>
      </c>
      <c r="S10" s="43">
        <f>IF(R10="","",($C10*'VACSICK EST'!N$50))</f>
        <v>229.22951204157459</v>
      </c>
    </row>
    <row r="11" spans="1:19" x14ac:dyDescent="0.25">
      <c r="A11" s="39" t="s">
        <v>6</v>
      </c>
      <c r="B11" s="39" t="s">
        <v>95</v>
      </c>
      <c r="C11" s="44">
        <v>520</v>
      </c>
      <c r="D11"/>
      <c r="E11" s="40" t="str">
        <f>IF(B11="","",(IF($B11&lt;&gt;0,"NonExempt - Sick Time Hours")))</f>
        <v>NonExempt - Sick Time Hours</v>
      </c>
      <c r="F11" s="40">
        <f t="shared" ca="1" si="12"/>
        <v>2017</v>
      </c>
      <c r="G11" s="40" t="str">
        <f t="shared" si="13"/>
        <v>001220</v>
      </c>
      <c r="H11" s="43">
        <f>IF(G11="","",($C11*'VACSICK EST'!C$30))</f>
        <v>65.268187268342274</v>
      </c>
      <c r="I11" s="43">
        <f>IF(H11="","",($C11*'VACSICK EST'!D$30))</f>
        <v>56.231017174015122</v>
      </c>
      <c r="J11" s="43">
        <f>IF(I11="","",($C11*'VACSICK EST'!E$30))</f>
        <v>51.826226503695132</v>
      </c>
      <c r="K11" s="43">
        <f>IF(J11="","",($C11*'VACSICK EST'!F$30))</f>
        <v>45.906548191645051</v>
      </c>
      <c r="L11" s="43">
        <f>IF(K11="","",($C11*'VACSICK EST'!G$30))</f>
        <v>38.06658977035967</v>
      </c>
      <c r="M11" s="43">
        <f>IF(L11="","",($C11*'VACSICK EST'!H$30))</f>
        <v>35.33315400992965</v>
      </c>
      <c r="N11" s="43">
        <f>IF(M11="","",($C11*'VACSICK EST'!I$30))</f>
        <v>37.888786056541583</v>
      </c>
      <c r="O11" s="43">
        <f>IF(N11="","",($C11*'VACSICK EST'!J$30))</f>
        <v>40.721791896709725</v>
      </c>
      <c r="P11" s="43">
        <f>IF(O11="","",($C11*'VACSICK EST'!K$30))</f>
        <v>37.57111008785327</v>
      </c>
      <c r="Q11" s="43">
        <f>IF(P11="","",($C11*'VACSICK EST'!L$30))</f>
        <v>37.127786161400181</v>
      </c>
      <c r="R11" s="43">
        <f>IF(Q11="","",($C11*'VACSICK EST'!M$30))</f>
        <v>34.610085573736114</v>
      </c>
      <c r="S11" s="43">
        <f>IF(R11="","",($C11*'VACSICK EST'!N$30))</f>
        <v>39.448717305772234</v>
      </c>
    </row>
    <row r="12" spans="1:19" x14ac:dyDescent="0.25">
      <c r="A12" s="39" t="s">
        <v>8</v>
      </c>
      <c r="B12" s="39" t="s">
        <v>93</v>
      </c>
      <c r="C12" s="44">
        <v>3</v>
      </c>
      <c r="D12"/>
      <c r="E12" s="40" t="str">
        <f t="shared" ref="E12" si="22">IF(B12="","",(IF($B12&lt;&gt;0,"NonExempt - Headcount")))</f>
        <v>NonExempt - Headcount</v>
      </c>
      <c r="F12" s="40">
        <f t="shared" ca="1" si="12"/>
        <v>2017</v>
      </c>
      <c r="G12" s="40" t="str">
        <f t="shared" si="13"/>
        <v>001280</v>
      </c>
      <c r="H12" s="41">
        <f t="shared" ref="H12" si="23">IF(G12="","",(IF($C12=0,0,$C12)))</f>
        <v>3</v>
      </c>
      <c r="I12" s="41">
        <f t="shared" ref="I12" si="24">IF(H12="","",(IF($C12=0,0,$C12)))</f>
        <v>3</v>
      </c>
      <c r="J12" s="41">
        <f t="shared" ref="J12" si="25">IF(I12="","",(IF($C12=0,0,$C12)))</f>
        <v>3</v>
      </c>
      <c r="K12" s="41">
        <f t="shared" ref="K12" si="26">IF(J12="","",(IF($C12=0,0,$C12)))</f>
        <v>3</v>
      </c>
      <c r="L12" s="41">
        <f t="shared" ref="L12" si="27">IF(K12="","",(IF($C12=0,0,$C12)))</f>
        <v>3</v>
      </c>
      <c r="M12" s="41">
        <f t="shared" ref="M12" si="28">IF(L12="","",(IF($C12=0,0,$C12)))</f>
        <v>3</v>
      </c>
      <c r="N12" s="41">
        <f t="shared" ref="N12" si="29">IF(M12="","",(IF($C12=0,0,$C12)))</f>
        <v>3</v>
      </c>
      <c r="O12" s="41">
        <f t="shared" ref="O12" si="30">IF(N12="","",(IF($C12=0,0,$C12)))</f>
        <v>3</v>
      </c>
      <c r="P12" s="41">
        <f t="shared" ref="P12" si="31">IF(O12="","",(IF($C12=0,0,$C12)))</f>
        <v>3</v>
      </c>
      <c r="Q12" s="41">
        <f t="shared" ref="Q12" si="32">IF(P12="","",(IF($C12=0,0,$C12)))</f>
        <v>3</v>
      </c>
      <c r="R12" s="41">
        <f t="shared" ref="R12" si="33">IF(Q12="","",(IF($C12=0,0,$C12)))</f>
        <v>3</v>
      </c>
      <c r="S12" s="41">
        <f t="shared" ref="S12" si="34">IF(R12="","",(IF($C12=0,0,$C12)))</f>
        <v>3</v>
      </c>
    </row>
    <row r="13" spans="1:19" x14ac:dyDescent="0.25">
      <c r="A13" s="39" t="s">
        <v>8</v>
      </c>
      <c r="B13" s="39" t="s">
        <v>92</v>
      </c>
      <c r="C13" s="44">
        <v>27.868590000000001</v>
      </c>
      <c r="D13"/>
      <c r="E13" s="40" t="str">
        <f t="shared" ref="E13" si="35">IF(B13="","",(IF($B13&lt;&gt;0,"NonExempt - Avg Hourly Rate")))</f>
        <v>NonExempt - Avg Hourly Rate</v>
      </c>
      <c r="F13" s="40">
        <f t="shared" ref="F13:F76" ca="1" si="36">IF(E13="","",$E$5)</f>
        <v>2017</v>
      </c>
      <c r="G13" s="40" t="str">
        <f t="shared" ref="G13:G76" si="37">IF(E13="","",A13)</f>
        <v>001280</v>
      </c>
      <c r="H13" s="42">
        <f t="shared" ref="H13" si="38">IF(G13="","",(IF(C13=0,0,C13)*$G$4*$H$4*$I$4*$J$4))</f>
        <v>28.704647700000002</v>
      </c>
      <c r="I13" s="42">
        <f t="shared" ref="I13" si="39">IF(H13="","",(+H13))</f>
        <v>28.704647700000002</v>
      </c>
      <c r="J13" s="42">
        <f t="shared" ref="J13" si="40">IF(I13="","",(+I13*$J$6))</f>
        <v>29.565787131000004</v>
      </c>
      <c r="K13" s="42">
        <f t="shared" ref="K13" si="41">IF(J13="","",+J13)</f>
        <v>29.565787131000004</v>
      </c>
      <c r="L13" s="42">
        <f t="shared" ref="L13" si="42">IF(K13="","",+K13)</f>
        <v>29.565787131000004</v>
      </c>
      <c r="M13" s="42">
        <f t="shared" ref="M13" si="43">IF(L13="","",+L13)</f>
        <v>29.565787131000004</v>
      </c>
      <c r="N13" s="42">
        <f t="shared" ref="N13" si="44">IF(M13="","",+M13)</f>
        <v>29.565787131000004</v>
      </c>
      <c r="O13" s="42">
        <f t="shared" ref="O13" si="45">IF(N13="","",+N13)</f>
        <v>29.565787131000004</v>
      </c>
      <c r="P13" s="42">
        <f t="shared" ref="P13" si="46">IF(O13="","",+O13)</f>
        <v>29.565787131000004</v>
      </c>
      <c r="Q13" s="42">
        <f t="shared" ref="Q13" si="47">IF(P13="","",+P13)</f>
        <v>29.565787131000004</v>
      </c>
      <c r="R13" s="42">
        <f t="shared" ref="R13" si="48">IF(Q13="","",+Q13)</f>
        <v>29.565787131000004</v>
      </c>
      <c r="S13" s="42">
        <f t="shared" ref="S13" si="49">IF(R13="","",+R13)</f>
        <v>29.565787131000004</v>
      </c>
    </row>
    <row r="14" spans="1:19" x14ac:dyDescent="0.25">
      <c r="A14" s="39" t="s">
        <v>8</v>
      </c>
      <c r="B14" s="39" t="s">
        <v>127</v>
      </c>
      <c r="C14" s="44">
        <v>560</v>
      </c>
      <c r="D14"/>
      <c r="E14" s="40" t="str">
        <f t="shared" ref="E14" si="50">IF(B14="","",(IF($B14&lt;&gt;0,"NonExempt - Vacation Hours")))</f>
        <v>NonExempt - Vacation Hours</v>
      </c>
      <c r="F14" s="40">
        <f t="shared" ca="1" si="36"/>
        <v>2017</v>
      </c>
      <c r="G14" s="40" t="str">
        <f t="shared" si="37"/>
        <v>001280</v>
      </c>
      <c r="H14" s="43">
        <f>IF(G14="","",($C14*'VACSICK EST'!C$50))</f>
        <v>23.698378409516405</v>
      </c>
      <c r="I14" s="43">
        <f>IF(H14="","",($C14*'VACSICK EST'!D$50))</f>
        <v>25.253722745470782</v>
      </c>
      <c r="J14" s="43">
        <f>IF(I14="","",($C14*'VACSICK EST'!E$50))</f>
        <v>26.809067081425155</v>
      </c>
      <c r="K14" s="43">
        <f>IF(J14="","",($C14*'VACSICK EST'!F$50))</f>
        <v>38.976237794867359</v>
      </c>
      <c r="L14" s="43">
        <f>IF(K14="","",($C14*'VACSICK EST'!G$50))</f>
        <v>48.688038249949599</v>
      </c>
      <c r="M14" s="43">
        <f>IF(L14="","",($C14*'VACSICK EST'!H$50))</f>
        <v>55.00250583254126</v>
      </c>
      <c r="N14" s="43">
        <f>IF(M14="","",($C14*'VACSICK EST'!I$50))</f>
        <v>63.656211296408308</v>
      </c>
      <c r="O14" s="43">
        <f>IF(N14="","",($C14*'VACSICK EST'!J$50))</f>
        <v>43.094328753708346</v>
      </c>
      <c r="P14" s="43">
        <f>IF(O14="","",($C14*'VACSICK EST'!K$50))</f>
        <v>38.370690400069122</v>
      </c>
      <c r="Q14" s="43">
        <f>IF(P14="","",($C14*'VACSICK EST'!L$50))</f>
        <v>50.645698320804172</v>
      </c>
      <c r="R14" s="43">
        <f>IF(Q14="","",($C14*'VACSICK EST'!M$50))</f>
        <v>48.556237218813905</v>
      </c>
      <c r="S14" s="43">
        <f>IF(R14="","",($C14*'VACSICK EST'!N$50))</f>
        <v>97.248883896425582</v>
      </c>
    </row>
    <row r="15" spans="1:19" x14ac:dyDescent="0.25">
      <c r="A15" s="39" t="s">
        <v>8</v>
      </c>
      <c r="B15" s="39" t="s">
        <v>95</v>
      </c>
      <c r="C15" s="44">
        <v>120</v>
      </c>
      <c r="D15"/>
      <c r="E15" s="40" t="str">
        <f t="shared" ref="E15" si="51">IF(B15="","",(IF($B15&lt;&gt;0,"NonExempt - Sick Time Hours")))</f>
        <v>NonExempt - Sick Time Hours</v>
      </c>
      <c r="F15" s="40">
        <f t="shared" ca="1" si="36"/>
        <v>2017</v>
      </c>
      <c r="G15" s="40" t="str">
        <f t="shared" si="37"/>
        <v>001280</v>
      </c>
      <c r="H15" s="43">
        <f>IF(G15="","",($C15*'VACSICK EST'!C$30))</f>
        <v>15.061889369617449</v>
      </c>
      <c r="I15" s="43">
        <f>IF(H15="","",($C15*'VACSICK EST'!D$30))</f>
        <v>12.976388578618876</v>
      </c>
      <c r="J15" s="43">
        <f>IF(I15="","",($C15*'VACSICK EST'!E$30))</f>
        <v>11.959898423929646</v>
      </c>
      <c r="K15" s="43">
        <f>IF(J15="","",($C15*'VACSICK EST'!F$30))</f>
        <v>10.593818813456551</v>
      </c>
      <c r="L15" s="43">
        <f>IF(K15="","",($C15*'VACSICK EST'!G$30))</f>
        <v>8.7845976393137697</v>
      </c>
      <c r="M15" s="43">
        <f>IF(L15="","",($C15*'VACSICK EST'!H$30))</f>
        <v>8.1538047715222266</v>
      </c>
      <c r="N15" s="43">
        <f>IF(M15="","",($C15*'VACSICK EST'!I$30))</f>
        <v>8.7435660130480581</v>
      </c>
      <c r="O15" s="43">
        <f>IF(N15="","",($C15*'VACSICK EST'!J$30))</f>
        <v>9.3973365915483971</v>
      </c>
      <c r="P15" s="43">
        <f>IF(O15="","",($C15*'VACSICK EST'!K$30))</f>
        <v>8.6702561741199862</v>
      </c>
      <c r="Q15" s="43">
        <f>IF(P15="","",($C15*'VACSICK EST'!L$30))</f>
        <v>8.5679506526308113</v>
      </c>
      <c r="R15" s="43">
        <f>IF(Q15="","",($C15*'VACSICK EST'!M$30))</f>
        <v>7.9869428247083336</v>
      </c>
      <c r="S15" s="43">
        <f>IF(R15="","",($C15*'VACSICK EST'!N$30))</f>
        <v>9.1035501474859011</v>
      </c>
    </row>
    <row r="16" spans="1:19" x14ac:dyDescent="0.25">
      <c r="A16" s="39" t="s">
        <v>9</v>
      </c>
      <c r="B16" s="39" t="s">
        <v>93</v>
      </c>
      <c r="C16" s="44">
        <v>2</v>
      </c>
      <c r="D16"/>
      <c r="E16" s="40" t="str">
        <f t="shared" ref="E16" si="52">IF(B16="","",(IF($B16&lt;&gt;0,"NonExempt - Headcount")))</f>
        <v>NonExempt - Headcount</v>
      </c>
      <c r="F16" s="40">
        <f t="shared" ca="1" si="36"/>
        <v>2017</v>
      </c>
      <c r="G16" s="40" t="str">
        <f t="shared" si="37"/>
        <v>001295</v>
      </c>
      <c r="H16" s="41">
        <f t="shared" ref="H16" si="53">IF(G16="","",(IF($C16=0,0,$C16)))</f>
        <v>2</v>
      </c>
      <c r="I16" s="41">
        <f t="shared" ref="I16" si="54">IF(H16="","",(IF($C16=0,0,$C16)))</f>
        <v>2</v>
      </c>
      <c r="J16" s="41">
        <f t="shared" ref="J16" si="55">IF(I16="","",(IF($C16=0,0,$C16)))</f>
        <v>2</v>
      </c>
      <c r="K16" s="41">
        <f t="shared" ref="K16" si="56">IF(J16="","",(IF($C16=0,0,$C16)))</f>
        <v>2</v>
      </c>
      <c r="L16" s="41">
        <f t="shared" ref="L16" si="57">IF(K16="","",(IF($C16=0,0,$C16)))</f>
        <v>2</v>
      </c>
      <c r="M16" s="41">
        <f t="shared" ref="M16" si="58">IF(L16="","",(IF($C16=0,0,$C16)))</f>
        <v>2</v>
      </c>
      <c r="N16" s="41">
        <f t="shared" ref="N16" si="59">IF(M16="","",(IF($C16=0,0,$C16)))</f>
        <v>2</v>
      </c>
      <c r="O16" s="41">
        <f t="shared" ref="O16" si="60">IF(N16="","",(IF($C16=0,0,$C16)))</f>
        <v>2</v>
      </c>
      <c r="P16" s="41">
        <f t="shared" ref="P16" si="61">IF(O16="","",(IF($C16=0,0,$C16)))</f>
        <v>2</v>
      </c>
      <c r="Q16" s="41">
        <f t="shared" ref="Q16" si="62">IF(P16="","",(IF($C16=0,0,$C16)))</f>
        <v>2</v>
      </c>
      <c r="R16" s="41">
        <f t="shared" ref="R16" si="63">IF(Q16="","",(IF($C16=0,0,$C16)))</f>
        <v>2</v>
      </c>
      <c r="S16" s="41">
        <f t="shared" ref="S16" si="64">IF(R16="","",(IF($C16=0,0,$C16)))</f>
        <v>2</v>
      </c>
    </row>
    <row r="17" spans="1:19" x14ac:dyDescent="0.25">
      <c r="A17" s="39" t="s">
        <v>9</v>
      </c>
      <c r="B17" s="39" t="s">
        <v>92</v>
      </c>
      <c r="C17" s="44">
        <v>24.317307499999998</v>
      </c>
      <c r="D17"/>
      <c r="E17" s="40" t="str">
        <f t="shared" ref="E17" si="65">IF(B17="","",(IF($B17&lt;&gt;0,"NonExempt - Avg Hourly Rate")))</f>
        <v>NonExempt - Avg Hourly Rate</v>
      </c>
      <c r="F17" s="40">
        <f t="shared" ca="1" si="36"/>
        <v>2017</v>
      </c>
      <c r="G17" s="40" t="str">
        <f t="shared" si="37"/>
        <v>001295</v>
      </c>
      <c r="H17" s="42">
        <f t="shared" ref="H17" si="66">IF(G17="","",(IF(C17=0,0,C17)*$G$4*$H$4*$I$4*$J$4))</f>
        <v>25.046826724999999</v>
      </c>
      <c r="I17" s="42">
        <f t="shared" ref="I17" si="67">IF(H17="","",(+H17))</f>
        <v>25.046826724999999</v>
      </c>
      <c r="J17" s="42">
        <f t="shared" ref="J17" si="68">IF(I17="","",(+I17*$J$6))</f>
        <v>25.798231526750001</v>
      </c>
      <c r="K17" s="42">
        <f t="shared" ref="K17" si="69">IF(J17="","",+J17)</f>
        <v>25.798231526750001</v>
      </c>
      <c r="L17" s="42">
        <f t="shared" ref="L17" si="70">IF(K17="","",+K17)</f>
        <v>25.798231526750001</v>
      </c>
      <c r="M17" s="42">
        <f t="shared" ref="M17" si="71">IF(L17="","",+L17)</f>
        <v>25.798231526750001</v>
      </c>
      <c r="N17" s="42">
        <f t="shared" ref="N17" si="72">IF(M17="","",+M17)</f>
        <v>25.798231526750001</v>
      </c>
      <c r="O17" s="42">
        <f t="shared" ref="O17" si="73">IF(N17="","",+N17)</f>
        <v>25.798231526750001</v>
      </c>
      <c r="P17" s="42">
        <f t="shared" ref="P17" si="74">IF(O17="","",+O17)</f>
        <v>25.798231526750001</v>
      </c>
      <c r="Q17" s="42">
        <f t="shared" ref="Q17" si="75">IF(P17="","",+P17)</f>
        <v>25.798231526750001</v>
      </c>
      <c r="R17" s="42">
        <f t="shared" ref="R17" si="76">IF(Q17="","",+Q17)</f>
        <v>25.798231526750001</v>
      </c>
      <c r="S17" s="42">
        <f t="shared" ref="S17" si="77">IF(R17="","",+R17)</f>
        <v>25.798231526750001</v>
      </c>
    </row>
    <row r="18" spans="1:19" x14ac:dyDescent="0.25">
      <c r="A18" s="39" t="s">
        <v>9</v>
      </c>
      <c r="B18" s="45" t="s">
        <v>127</v>
      </c>
      <c r="C18" s="44">
        <v>400</v>
      </c>
      <c r="D18"/>
      <c r="E18" s="40" t="str">
        <f t="shared" ref="E18" si="78">IF(B18="","",(IF($B18&lt;&gt;0,"NonExempt - Vacation Hours")))</f>
        <v>NonExempt - Vacation Hours</v>
      </c>
      <c r="F18" s="40">
        <f t="shared" ca="1" si="36"/>
        <v>2017</v>
      </c>
      <c r="G18" s="40" t="str">
        <f t="shared" si="37"/>
        <v>001295</v>
      </c>
      <c r="H18" s="43">
        <f>IF(G18="","",($C18*'VACSICK EST'!C$50))</f>
        <v>16.927413149654573</v>
      </c>
      <c r="I18" s="43">
        <f>IF(H18="","",($C18*'VACSICK EST'!D$50))</f>
        <v>18.038373389621988</v>
      </c>
      <c r="J18" s="43">
        <f>IF(I18="","",($C18*'VACSICK EST'!E$50))</f>
        <v>19.149333629589396</v>
      </c>
      <c r="K18" s="43">
        <f>IF(J18="","",($C18*'VACSICK EST'!F$50))</f>
        <v>27.840169853476688</v>
      </c>
      <c r="L18" s="43">
        <f>IF(K18="","",($C18*'VACSICK EST'!G$50))</f>
        <v>34.777170178535428</v>
      </c>
      <c r="M18" s="43">
        <f>IF(L18="","",($C18*'VACSICK EST'!H$50))</f>
        <v>39.287504166100902</v>
      </c>
      <c r="N18" s="43">
        <f>IF(M18="","",($C18*'VACSICK EST'!I$50))</f>
        <v>45.468722354577359</v>
      </c>
      <c r="O18" s="43">
        <f>IF(N18="","",($C18*'VACSICK EST'!J$50))</f>
        <v>30.781663395505959</v>
      </c>
      <c r="P18" s="43">
        <f>IF(O18="","",($C18*'VACSICK EST'!K$50))</f>
        <v>27.407636000049372</v>
      </c>
      <c r="Q18" s="43">
        <f>IF(P18="","",($C18*'VACSICK EST'!L$50))</f>
        <v>36.17549880057441</v>
      </c>
      <c r="R18" s="43">
        <f>IF(Q18="","",($C18*'VACSICK EST'!M$50))</f>
        <v>34.683026584867079</v>
      </c>
      <c r="S18" s="43">
        <f>IF(R18="","",($C18*'VACSICK EST'!N$50))</f>
        <v>69.463488497446846</v>
      </c>
    </row>
    <row r="19" spans="1:19" x14ac:dyDescent="0.25">
      <c r="A19" s="39" t="s">
        <v>9</v>
      </c>
      <c r="B19" s="39" t="s">
        <v>95</v>
      </c>
      <c r="C19" s="44">
        <v>80</v>
      </c>
      <c r="D19"/>
      <c r="E19" s="40" t="str">
        <f t="shared" ref="E19" si="79">IF(B19="","",(IF($B19&lt;&gt;0,"NonExempt - Sick Time Hours")))</f>
        <v>NonExempt - Sick Time Hours</v>
      </c>
      <c r="F19" s="40">
        <f t="shared" ca="1" si="36"/>
        <v>2017</v>
      </c>
      <c r="G19" s="40" t="str">
        <f t="shared" si="37"/>
        <v>001295</v>
      </c>
      <c r="H19" s="43">
        <f>IF(G19="","",($C19*'VACSICK EST'!C$30))</f>
        <v>10.041259579744965</v>
      </c>
      <c r="I19" s="43">
        <f>IF(H19="","",($C19*'VACSICK EST'!D$30))</f>
        <v>8.6509257190792503</v>
      </c>
      <c r="J19" s="43">
        <f>IF(I19="","",($C19*'VACSICK EST'!E$30))</f>
        <v>7.973265615953097</v>
      </c>
      <c r="K19" s="43">
        <f>IF(J19="","",($C19*'VACSICK EST'!F$30))</f>
        <v>7.0625458756377002</v>
      </c>
      <c r="L19" s="43">
        <f>IF(K19="","",($C19*'VACSICK EST'!G$30))</f>
        <v>5.8563984262091795</v>
      </c>
      <c r="M19" s="43">
        <f>IF(L19="","",($C19*'VACSICK EST'!H$30))</f>
        <v>5.4358698476814844</v>
      </c>
      <c r="N19" s="43">
        <f>IF(M19="","",($C19*'VACSICK EST'!I$30))</f>
        <v>5.8290440086987054</v>
      </c>
      <c r="O19" s="43">
        <f>IF(N19="","",($C19*'VACSICK EST'!J$30))</f>
        <v>6.264891061032265</v>
      </c>
      <c r="P19" s="43">
        <f>IF(O19="","",($C19*'VACSICK EST'!K$30))</f>
        <v>5.7801707827466577</v>
      </c>
      <c r="Q19" s="43">
        <f>IF(P19="","",($C19*'VACSICK EST'!L$30))</f>
        <v>5.7119671017538742</v>
      </c>
      <c r="R19" s="43">
        <f>IF(Q19="","",($C19*'VACSICK EST'!M$30))</f>
        <v>5.3246285498055554</v>
      </c>
      <c r="S19" s="43">
        <f>IF(R19="","",($C19*'VACSICK EST'!N$30))</f>
        <v>6.0690334316572674</v>
      </c>
    </row>
    <row r="20" spans="1:19" x14ac:dyDescent="0.25">
      <c r="A20" s="39" t="s">
        <v>13</v>
      </c>
      <c r="B20" s="39" t="s">
        <v>93</v>
      </c>
      <c r="C20" s="44">
        <v>1</v>
      </c>
      <c r="D20"/>
      <c r="E20" s="40" t="str">
        <f t="shared" ref="E20" si="80">IF(B20="","",(IF($B20&lt;&gt;0,"NonExempt - Headcount")))</f>
        <v>NonExempt - Headcount</v>
      </c>
      <c r="F20" s="40">
        <f t="shared" ca="1" si="36"/>
        <v>2017</v>
      </c>
      <c r="G20" s="40" t="str">
        <f t="shared" si="37"/>
        <v>002030</v>
      </c>
      <c r="H20" s="41">
        <f t="shared" ref="H20" si="81">IF(G20="","",(IF($C20=0,0,$C20)))</f>
        <v>1</v>
      </c>
      <c r="I20" s="41">
        <f t="shared" ref="I20" si="82">IF(H20="","",(IF($C20=0,0,$C20)))</f>
        <v>1</v>
      </c>
      <c r="J20" s="41">
        <f t="shared" ref="J20" si="83">IF(I20="","",(IF($C20=0,0,$C20)))</f>
        <v>1</v>
      </c>
      <c r="K20" s="41">
        <f t="shared" ref="K20" si="84">IF(J20="","",(IF($C20=0,0,$C20)))</f>
        <v>1</v>
      </c>
      <c r="L20" s="41">
        <f t="shared" ref="L20" si="85">IF(K20="","",(IF($C20=0,0,$C20)))</f>
        <v>1</v>
      </c>
      <c r="M20" s="41">
        <f t="shared" ref="M20" si="86">IF(L20="","",(IF($C20=0,0,$C20)))</f>
        <v>1</v>
      </c>
      <c r="N20" s="41">
        <f t="shared" ref="N20" si="87">IF(M20="","",(IF($C20=0,0,$C20)))</f>
        <v>1</v>
      </c>
      <c r="O20" s="41">
        <f t="shared" ref="O20" si="88">IF(N20="","",(IF($C20=0,0,$C20)))</f>
        <v>1</v>
      </c>
      <c r="P20" s="41">
        <f t="shared" ref="P20" si="89">IF(O20="","",(IF($C20=0,0,$C20)))</f>
        <v>1</v>
      </c>
      <c r="Q20" s="41">
        <f t="shared" ref="Q20" si="90">IF(P20="","",(IF($C20=0,0,$C20)))</f>
        <v>1</v>
      </c>
      <c r="R20" s="41">
        <f t="shared" ref="R20" si="91">IF(Q20="","",(IF($C20=0,0,$C20)))</f>
        <v>1</v>
      </c>
      <c r="S20" s="41">
        <f t="shared" ref="S20" si="92">IF(R20="","",(IF($C20=0,0,$C20)))</f>
        <v>1</v>
      </c>
    </row>
    <row r="21" spans="1:19" x14ac:dyDescent="0.25">
      <c r="A21" s="39" t="s">
        <v>13</v>
      </c>
      <c r="B21" s="39" t="s">
        <v>92</v>
      </c>
      <c r="C21" s="44">
        <v>28.567308000000001</v>
      </c>
      <c r="D21"/>
      <c r="E21" s="40" t="str">
        <f t="shared" ref="E21" si="93">IF(B21="","",(IF($B21&lt;&gt;0,"NonExempt - Avg Hourly Rate")))</f>
        <v>NonExempt - Avg Hourly Rate</v>
      </c>
      <c r="F21" s="40">
        <f t="shared" ca="1" si="36"/>
        <v>2017</v>
      </c>
      <c r="G21" s="40" t="str">
        <f t="shared" si="37"/>
        <v>002030</v>
      </c>
      <c r="H21" s="42">
        <f t="shared" ref="H21" si="94">IF(G21="","",(IF(C21=0,0,C21)*$G$4*$H$4*$I$4*$J$4))</f>
        <v>29.42432724</v>
      </c>
      <c r="I21" s="42">
        <f t="shared" ref="I21" si="95">IF(H21="","",(+H21))</f>
        <v>29.42432724</v>
      </c>
      <c r="J21" s="42">
        <f t="shared" ref="J21" si="96">IF(I21="","",(+I21*$J$6))</f>
        <v>30.307057057200002</v>
      </c>
      <c r="K21" s="42">
        <f t="shared" ref="K21" si="97">IF(J21="","",+J21)</f>
        <v>30.307057057200002</v>
      </c>
      <c r="L21" s="42">
        <f t="shared" ref="L21" si="98">IF(K21="","",+K21)</f>
        <v>30.307057057200002</v>
      </c>
      <c r="M21" s="42">
        <f t="shared" ref="M21" si="99">IF(L21="","",+L21)</f>
        <v>30.307057057200002</v>
      </c>
      <c r="N21" s="42">
        <f t="shared" ref="N21" si="100">IF(M21="","",+M21)</f>
        <v>30.307057057200002</v>
      </c>
      <c r="O21" s="42">
        <f t="shared" ref="O21" si="101">IF(N21="","",+N21)</f>
        <v>30.307057057200002</v>
      </c>
      <c r="P21" s="42">
        <f t="shared" ref="P21" si="102">IF(O21="","",+O21)</f>
        <v>30.307057057200002</v>
      </c>
      <c r="Q21" s="42">
        <f t="shared" ref="Q21" si="103">IF(P21="","",+P21)</f>
        <v>30.307057057200002</v>
      </c>
      <c r="R21" s="42">
        <f t="shared" ref="R21" si="104">IF(Q21="","",+Q21)</f>
        <v>30.307057057200002</v>
      </c>
      <c r="S21" s="42">
        <f t="shared" ref="S21" si="105">IF(R21="","",+R21)</f>
        <v>30.307057057200002</v>
      </c>
    </row>
    <row r="22" spans="1:19" x14ac:dyDescent="0.25">
      <c r="A22" s="39" t="s">
        <v>13</v>
      </c>
      <c r="B22" s="39" t="s">
        <v>127</v>
      </c>
      <c r="C22" s="44">
        <v>200</v>
      </c>
      <c r="D22"/>
      <c r="E22" s="40" t="str">
        <f t="shared" ref="E22" si="106">IF(B22="","",(IF($B22&lt;&gt;0,"NonExempt - Vacation Hours")))</f>
        <v>NonExempt - Vacation Hours</v>
      </c>
      <c r="F22" s="40">
        <f t="shared" ca="1" si="36"/>
        <v>2017</v>
      </c>
      <c r="G22" s="40" t="str">
        <f t="shared" si="37"/>
        <v>002030</v>
      </c>
      <c r="H22" s="43">
        <f>IF(G22="","",($C22*'VACSICK EST'!C$50))</f>
        <v>8.4637065748272864</v>
      </c>
      <c r="I22" s="43">
        <f>IF(H22="","",($C22*'VACSICK EST'!D$50))</f>
        <v>9.019186694810994</v>
      </c>
      <c r="J22" s="43">
        <f>IF(I22="","",($C22*'VACSICK EST'!E$50))</f>
        <v>9.5746668147946981</v>
      </c>
      <c r="K22" s="43">
        <f>IF(J22="","",($C22*'VACSICK EST'!F$50))</f>
        <v>13.920084926738344</v>
      </c>
      <c r="L22" s="43">
        <f>IF(K22="","",($C22*'VACSICK EST'!G$50))</f>
        <v>17.388585089267714</v>
      </c>
      <c r="M22" s="43">
        <f>IF(L22="","",($C22*'VACSICK EST'!H$50))</f>
        <v>19.643752083050451</v>
      </c>
      <c r="N22" s="43">
        <f>IF(M22="","",($C22*'VACSICK EST'!I$50))</f>
        <v>22.73436117728868</v>
      </c>
      <c r="O22" s="43">
        <f>IF(N22="","",($C22*'VACSICK EST'!J$50))</f>
        <v>15.390831697752979</v>
      </c>
      <c r="P22" s="43">
        <f>IF(O22="","",($C22*'VACSICK EST'!K$50))</f>
        <v>13.703818000024686</v>
      </c>
      <c r="Q22" s="43">
        <f>IF(P22="","",($C22*'VACSICK EST'!L$50))</f>
        <v>18.087749400287205</v>
      </c>
      <c r="R22" s="43">
        <f>IF(Q22="","",($C22*'VACSICK EST'!M$50))</f>
        <v>17.34151329243354</v>
      </c>
      <c r="S22" s="43">
        <f>IF(R22="","",($C22*'VACSICK EST'!N$50))</f>
        <v>34.731744248723423</v>
      </c>
    </row>
    <row r="23" spans="1:19" x14ac:dyDescent="0.25">
      <c r="A23" s="39" t="s">
        <v>13</v>
      </c>
      <c r="B23" s="39" t="s">
        <v>95</v>
      </c>
      <c r="C23" s="44">
        <v>40</v>
      </c>
      <c r="D23"/>
      <c r="E23" s="40" t="str">
        <f t="shared" ref="E23" si="107">IF(B23="","",(IF($B23&lt;&gt;0,"NonExempt - Sick Time Hours")))</f>
        <v>NonExempt - Sick Time Hours</v>
      </c>
      <c r="F23" s="40">
        <f t="shared" ca="1" si="36"/>
        <v>2017</v>
      </c>
      <c r="G23" s="40" t="str">
        <f t="shared" si="37"/>
        <v>002030</v>
      </c>
      <c r="H23" s="43">
        <f>IF(G23="","",($C23*'VACSICK EST'!C$30))</f>
        <v>5.0206297898724825</v>
      </c>
      <c r="I23" s="43">
        <f>IF(H23="","",($C23*'VACSICK EST'!D$30))</f>
        <v>4.3254628595396252</v>
      </c>
      <c r="J23" s="43">
        <f>IF(I23="","",($C23*'VACSICK EST'!E$30))</f>
        <v>3.9866328079765485</v>
      </c>
      <c r="K23" s="43">
        <f>IF(J23="","",($C23*'VACSICK EST'!F$30))</f>
        <v>3.5312729378188501</v>
      </c>
      <c r="L23" s="43">
        <f>IF(K23="","",($C23*'VACSICK EST'!G$30))</f>
        <v>2.9281992131045897</v>
      </c>
      <c r="M23" s="43">
        <f>IF(L23="","",($C23*'VACSICK EST'!H$30))</f>
        <v>2.7179349238407422</v>
      </c>
      <c r="N23" s="43">
        <f>IF(M23="","",($C23*'VACSICK EST'!I$30))</f>
        <v>2.9145220043493527</v>
      </c>
      <c r="O23" s="43">
        <f>IF(N23="","",($C23*'VACSICK EST'!J$30))</f>
        <v>3.1324455305161325</v>
      </c>
      <c r="P23" s="43">
        <f>IF(O23="","",($C23*'VACSICK EST'!K$30))</f>
        <v>2.8900853913733289</v>
      </c>
      <c r="Q23" s="43">
        <f>IF(P23="","",($C23*'VACSICK EST'!L$30))</f>
        <v>2.8559835508769371</v>
      </c>
      <c r="R23" s="43">
        <f>IF(Q23="","",($C23*'VACSICK EST'!M$30))</f>
        <v>2.6623142749027777</v>
      </c>
      <c r="S23" s="43">
        <f>IF(R23="","",($C23*'VACSICK EST'!N$30))</f>
        <v>3.0345167158286337</v>
      </c>
    </row>
    <row r="24" spans="1:19" x14ac:dyDescent="0.25">
      <c r="A24" s="39" t="s">
        <v>21</v>
      </c>
      <c r="B24" s="39" t="s">
        <v>93</v>
      </c>
      <c r="C24" s="44">
        <v>1</v>
      </c>
      <c r="D24"/>
      <c r="E24" s="40" t="str">
        <f t="shared" ref="E24" si="108">IF(B24="","",(IF($B24&lt;&gt;0,"NonExempt - Headcount")))</f>
        <v>NonExempt - Headcount</v>
      </c>
      <c r="F24" s="40">
        <f t="shared" ca="1" si="36"/>
        <v>2017</v>
      </c>
      <c r="G24" s="40" t="str">
        <f t="shared" si="37"/>
        <v>002340</v>
      </c>
      <c r="H24" s="41">
        <f t="shared" ref="H24" si="109">IF(G24="","",(IF($C24=0,0,$C24)))</f>
        <v>1</v>
      </c>
      <c r="I24" s="41">
        <f t="shared" ref="I24" si="110">IF(H24="","",(IF($C24=0,0,$C24)))</f>
        <v>1</v>
      </c>
      <c r="J24" s="41">
        <f t="shared" ref="J24" si="111">IF(I24="","",(IF($C24=0,0,$C24)))</f>
        <v>1</v>
      </c>
      <c r="K24" s="41">
        <f t="shared" ref="K24" si="112">IF(J24="","",(IF($C24=0,0,$C24)))</f>
        <v>1</v>
      </c>
      <c r="L24" s="41">
        <f t="shared" ref="L24" si="113">IF(K24="","",(IF($C24=0,0,$C24)))</f>
        <v>1</v>
      </c>
      <c r="M24" s="41">
        <f t="shared" ref="M24" si="114">IF(L24="","",(IF($C24=0,0,$C24)))</f>
        <v>1</v>
      </c>
      <c r="N24" s="41">
        <f t="shared" ref="N24" si="115">IF(M24="","",(IF($C24=0,0,$C24)))</f>
        <v>1</v>
      </c>
      <c r="O24" s="41">
        <f t="shared" ref="O24" si="116">IF(N24="","",(IF($C24=0,0,$C24)))</f>
        <v>1</v>
      </c>
      <c r="P24" s="41">
        <f t="shared" ref="P24" si="117">IF(O24="","",(IF($C24=0,0,$C24)))</f>
        <v>1</v>
      </c>
      <c r="Q24" s="41">
        <f t="shared" ref="Q24" si="118">IF(P24="","",(IF($C24=0,0,$C24)))</f>
        <v>1</v>
      </c>
      <c r="R24" s="41">
        <f t="shared" ref="R24" si="119">IF(Q24="","",(IF($C24=0,0,$C24)))</f>
        <v>1</v>
      </c>
      <c r="S24" s="41">
        <f t="shared" ref="S24" si="120">IF(R24="","",(IF($C24=0,0,$C24)))</f>
        <v>1</v>
      </c>
    </row>
    <row r="25" spans="1:19" x14ac:dyDescent="0.25">
      <c r="A25" s="39" t="s">
        <v>21</v>
      </c>
      <c r="B25" s="39" t="s">
        <v>92</v>
      </c>
      <c r="C25" s="44">
        <v>26.725961999999999</v>
      </c>
      <c r="D25"/>
      <c r="E25" s="40" t="str">
        <f t="shared" ref="E25" si="121">IF(B25="","",(IF($B25&lt;&gt;0,"NonExempt - Avg Hourly Rate")))</f>
        <v>NonExempt - Avg Hourly Rate</v>
      </c>
      <c r="F25" s="40">
        <f t="shared" ca="1" si="36"/>
        <v>2017</v>
      </c>
      <c r="G25" s="40" t="str">
        <f t="shared" si="37"/>
        <v>002340</v>
      </c>
      <c r="H25" s="42">
        <f t="shared" ref="H25" si="122">IF(G25="","",(IF(C25=0,0,C25)*$G$4*$H$4*$I$4*$J$4))</f>
        <v>27.527740860000002</v>
      </c>
      <c r="I25" s="42">
        <f t="shared" ref="I25" si="123">IF(H25="","",(+H25))</f>
        <v>27.527740860000002</v>
      </c>
      <c r="J25" s="42">
        <f t="shared" ref="J25" si="124">IF(I25="","",(+I25*$J$6))</f>
        <v>28.353573085800001</v>
      </c>
      <c r="K25" s="42">
        <f t="shared" ref="K25" si="125">IF(J25="","",+J25)</f>
        <v>28.353573085800001</v>
      </c>
      <c r="L25" s="42">
        <f t="shared" ref="L25" si="126">IF(K25="","",+K25)</f>
        <v>28.353573085800001</v>
      </c>
      <c r="M25" s="42">
        <f t="shared" ref="M25" si="127">IF(L25="","",+L25)</f>
        <v>28.353573085800001</v>
      </c>
      <c r="N25" s="42">
        <f t="shared" ref="N25" si="128">IF(M25="","",+M25)</f>
        <v>28.353573085800001</v>
      </c>
      <c r="O25" s="42">
        <f t="shared" ref="O25" si="129">IF(N25="","",+N25)</f>
        <v>28.353573085800001</v>
      </c>
      <c r="P25" s="42">
        <f t="shared" ref="P25" si="130">IF(O25="","",+O25)</f>
        <v>28.353573085800001</v>
      </c>
      <c r="Q25" s="42">
        <f t="shared" ref="Q25" si="131">IF(P25="","",+P25)</f>
        <v>28.353573085800001</v>
      </c>
      <c r="R25" s="42">
        <f t="shared" ref="R25" si="132">IF(Q25="","",+Q25)</f>
        <v>28.353573085800001</v>
      </c>
      <c r="S25" s="42">
        <f t="shared" ref="S25" si="133">IF(R25="","",+R25)</f>
        <v>28.353573085800001</v>
      </c>
    </row>
    <row r="26" spans="1:19" x14ac:dyDescent="0.25">
      <c r="A26" s="39" t="s">
        <v>21</v>
      </c>
      <c r="B26" s="39" t="s">
        <v>127</v>
      </c>
      <c r="C26" s="44">
        <v>200</v>
      </c>
      <c r="D26"/>
      <c r="E26" s="40" t="str">
        <f t="shared" ref="E26" si="134">IF(B26="","",(IF($B26&lt;&gt;0,"NonExempt - Vacation Hours")))</f>
        <v>NonExempt - Vacation Hours</v>
      </c>
      <c r="F26" s="40">
        <f t="shared" ca="1" si="36"/>
        <v>2017</v>
      </c>
      <c r="G26" s="40" t="str">
        <f t="shared" si="37"/>
        <v>002340</v>
      </c>
      <c r="H26" s="43">
        <f>IF(G26="","",($C26*'VACSICK EST'!C$50))</f>
        <v>8.4637065748272864</v>
      </c>
      <c r="I26" s="43">
        <f>IF(H26="","",($C26*'VACSICK EST'!D$50))</f>
        <v>9.019186694810994</v>
      </c>
      <c r="J26" s="43">
        <f>IF(I26="","",($C26*'VACSICK EST'!E$50))</f>
        <v>9.5746668147946981</v>
      </c>
      <c r="K26" s="43">
        <f>IF(J26="","",($C26*'VACSICK EST'!F$50))</f>
        <v>13.920084926738344</v>
      </c>
      <c r="L26" s="43">
        <f>IF(K26="","",($C26*'VACSICK EST'!G$50))</f>
        <v>17.388585089267714</v>
      </c>
      <c r="M26" s="43">
        <f>IF(L26="","",($C26*'VACSICK EST'!H$50))</f>
        <v>19.643752083050451</v>
      </c>
      <c r="N26" s="43">
        <f>IF(M26="","",($C26*'VACSICK EST'!I$50))</f>
        <v>22.73436117728868</v>
      </c>
      <c r="O26" s="43">
        <f>IF(N26="","",($C26*'VACSICK EST'!J$50))</f>
        <v>15.390831697752979</v>
      </c>
      <c r="P26" s="43">
        <f>IF(O26="","",($C26*'VACSICK EST'!K$50))</f>
        <v>13.703818000024686</v>
      </c>
      <c r="Q26" s="43">
        <f>IF(P26="","",($C26*'VACSICK EST'!L$50))</f>
        <v>18.087749400287205</v>
      </c>
      <c r="R26" s="43">
        <f>IF(Q26="","",($C26*'VACSICK EST'!M$50))</f>
        <v>17.34151329243354</v>
      </c>
      <c r="S26" s="43">
        <f>IF(R26="","",($C26*'VACSICK EST'!N$50))</f>
        <v>34.731744248723423</v>
      </c>
    </row>
    <row r="27" spans="1:19" x14ac:dyDescent="0.25">
      <c r="A27" s="39" t="s">
        <v>21</v>
      </c>
      <c r="B27" s="39" t="s">
        <v>95</v>
      </c>
      <c r="C27" s="44">
        <v>40</v>
      </c>
      <c r="D27"/>
      <c r="E27" s="40" t="str">
        <f t="shared" ref="E27" si="135">IF(B27="","",(IF($B27&lt;&gt;0,"NonExempt - Sick Time Hours")))</f>
        <v>NonExempt - Sick Time Hours</v>
      </c>
      <c r="F27" s="40">
        <f t="shared" ca="1" si="36"/>
        <v>2017</v>
      </c>
      <c r="G27" s="40" t="str">
        <f t="shared" si="37"/>
        <v>002340</v>
      </c>
      <c r="H27" s="43">
        <f>IF(G27="","",($C27*'VACSICK EST'!C$30))</f>
        <v>5.0206297898724825</v>
      </c>
      <c r="I27" s="43">
        <f>IF(H27="","",($C27*'VACSICK EST'!D$30))</f>
        <v>4.3254628595396252</v>
      </c>
      <c r="J27" s="43">
        <f>IF(I27="","",($C27*'VACSICK EST'!E$30))</f>
        <v>3.9866328079765485</v>
      </c>
      <c r="K27" s="43">
        <f>IF(J27="","",($C27*'VACSICK EST'!F$30))</f>
        <v>3.5312729378188501</v>
      </c>
      <c r="L27" s="43">
        <f>IF(K27="","",($C27*'VACSICK EST'!G$30))</f>
        <v>2.9281992131045897</v>
      </c>
      <c r="M27" s="43">
        <f>IF(L27="","",($C27*'VACSICK EST'!H$30))</f>
        <v>2.7179349238407422</v>
      </c>
      <c r="N27" s="43">
        <f>IF(M27="","",($C27*'VACSICK EST'!I$30))</f>
        <v>2.9145220043493527</v>
      </c>
      <c r="O27" s="43">
        <f>IF(N27="","",($C27*'VACSICK EST'!J$30))</f>
        <v>3.1324455305161325</v>
      </c>
      <c r="P27" s="43">
        <f>IF(O27="","",($C27*'VACSICK EST'!K$30))</f>
        <v>2.8900853913733289</v>
      </c>
      <c r="Q27" s="43">
        <f>IF(P27="","",($C27*'VACSICK EST'!L$30))</f>
        <v>2.8559835508769371</v>
      </c>
      <c r="R27" s="43">
        <f>IF(Q27="","",($C27*'VACSICK EST'!M$30))</f>
        <v>2.6623142749027777</v>
      </c>
      <c r="S27" s="43">
        <f>IF(R27="","",($C27*'VACSICK EST'!N$30))</f>
        <v>3.0345167158286337</v>
      </c>
    </row>
    <row r="28" spans="1:19" x14ac:dyDescent="0.25">
      <c r="A28" s="39" t="s">
        <v>23</v>
      </c>
      <c r="B28" s="39" t="s">
        <v>93</v>
      </c>
      <c r="C28" s="44">
        <v>1</v>
      </c>
      <c r="D28"/>
      <c r="E28" s="40" t="str">
        <f t="shared" ref="E28" si="136">IF(B28="","",(IF($B28&lt;&gt;0,"NonExempt - Headcount")))</f>
        <v>NonExempt - Headcount</v>
      </c>
      <c r="F28" s="40">
        <f t="shared" ca="1" si="36"/>
        <v>2017</v>
      </c>
      <c r="G28" s="40" t="str">
        <f t="shared" si="37"/>
        <v>002401</v>
      </c>
      <c r="H28" s="41">
        <f t="shared" ref="H28" si="137">IF(G28="","",(IF($C28=0,0,$C28)))</f>
        <v>1</v>
      </c>
      <c r="I28" s="41">
        <f t="shared" ref="I28" si="138">IF(H28="","",(IF($C28=0,0,$C28)))</f>
        <v>1</v>
      </c>
      <c r="J28" s="41">
        <f t="shared" ref="J28" si="139">IF(I28="","",(IF($C28=0,0,$C28)))</f>
        <v>1</v>
      </c>
      <c r="K28" s="41">
        <f t="shared" ref="K28" si="140">IF(J28="","",(IF($C28=0,0,$C28)))</f>
        <v>1</v>
      </c>
      <c r="L28" s="41">
        <f t="shared" ref="L28" si="141">IF(K28="","",(IF($C28=0,0,$C28)))</f>
        <v>1</v>
      </c>
      <c r="M28" s="41">
        <f t="shared" ref="M28" si="142">IF(L28="","",(IF($C28=0,0,$C28)))</f>
        <v>1</v>
      </c>
      <c r="N28" s="41">
        <f t="shared" ref="N28" si="143">IF(M28="","",(IF($C28=0,0,$C28)))</f>
        <v>1</v>
      </c>
      <c r="O28" s="41">
        <f t="shared" ref="O28" si="144">IF(N28="","",(IF($C28=0,0,$C28)))</f>
        <v>1</v>
      </c>
      <c r="P28" s="41">
        <f t="shared" ref="P28" si="145">IF(O28="","",(IF($C28=0,0,$C28)))</f>
        <v>1</v>
      </c>
      <c r="Q28" s="41">
        <f t="shared" ref="Q28" si="146">IF(P28="","",(IF($C28=0,0,$C28)))</f>
        <v>1</v>
      </c>
      <c r="R28" s="41">
        <f t="shared" ref="R28" si="147">IF(Q28="","",(IF($C28=0,0,$C28)))</f>
        <v>1</v>
      </c>
      <c r="S28" s="41">
        <f t="shared" ref="S28" si="148">IF(R28="","",(IF($C28=0,0,$C28)))</f>
        <v>1</v>
      </c>
    </row>
    <row r="29" spans="1:19" x14ac:dyDescent="0.25">
      <c r="A29" s="39" t="s">
        <v>23</v>
      </c>
      <c r="B29" s="39" t="s">
        <v>92</v>
      </c>
      <c r="C29" s="44">
        <v>29.442308000000001</v>
      </c>
      <c r="D29"/>
      <c r="E29" s="40" t="str">
        <f t="shared" ref="E29" si="149">IF(B29="","",(IF($B29&lt;&gt;0,"NonExempt - Avg Hourly Rate")))</f>
        <v>NonExempt - Avg Hourly Rate</v>
      </c>
      <c r="F29" s="40">
        <f t="shared" ca="1" si="36"/>
        <v>2017</v>
      </c>
      <c r="G29" s="40" t="str">
        <f t="shared" si="37"/>
        <v>002401</v>
      </c>
      <c r="H29" s="42">
        <f t="shared" ref="H29" si="150">IF(G29="","",(IF(C29=0,0,C29)*$G$4*$H$4*$I$4*$J$4))</f>
        <v>30.325577240000001</v>
      </c>
      <c r="I29" s="42">
        <f t="shared" ref="I29" si="151">IF(H29="","",(+H29))</f>
        <v>30.325577240000001</v>
      </c>
      <c r="J29" s="42">
        <f t="shared" ref="J29" si="152">IF(I29="","",(+I29*$J$6))</f>
        <v>31.235344557200001</v>
      </c>
      <c r="K29" s="42">
        <f t="shared" ref="K29" si="153">IF(J29="","",+J29)</f>
        <v>31.235344557200001</v>
      </c>
      <c r="L29" s="42">
        <f t="shared" ref="L29" si="154">IF(K29="","",+K29)</f>
        <v>31.235344557200001</v>
      </c>
      <c r="M29" s="42">
        <f t="shared" ref="M29" si="155">IF(L29="","",+L29)</f>
        <v>31.235344557200001</v>
      </c>
      <c r="N29" s="42">
        <f t="shared" ref="N29" si="156">IF(M29="","",+M29)</f>
        <v>31.235344557200001</v>
      </c>
      <c r="O29" s="42">
        <f t="shared" ref="O29" si="157">IF(N29="","",+N29)</f>
        <v>31.235344557200001</v>
      </c>
      <c r="P29" s="42">
        <f t="shared" ref="P29" si="158">IF(O29="","",+O29)</f>
        <v>31.235344557200001</v>
      </c>
      <c r="Q29" s="42">
        <f t="shared" ref="Q29" si="159">IF(P29="","",+P29)</f>
        <v>31.235344557200001</v>
      </c>
      <c r="R29" s="42">
        <f t="shared" ref="R29" si="160">IF(Q29="","",+Q29)</f>
        <v>31.235344557200001</v>
      </c>
      <c r="S29" s="42">
        <f t="shared" ref="S29" si="161">IF(R29="","",+R29)</f>
        <v>31.235344557200001</v>
      </c>
    </row>
    <row r="30" spans="1:19" x14ac:dyDescent="0.25">
      <c r="A30" s="39" t="s">
        <v>23</v>
      </c>
      <c r="B30" s="39" t="s">
        <v>127</v>
      </c>
      <c r="C30" s="44">
        <v>160</v>
      </c>
      <c r="D30"/>
      <c r="E30" s="40" t="str">
        <f t="shared" ref="E30" si="162">IF(B30="","",(IF($B30&lt;&gt;0,"NonExempt - Vacation Hours")))</f>
        <v>NonExempt - Vacation Hours</v>
      </c>
      <c r="F30" s="40">
        <f t="shared" ca="1" si="36"/>
        <v>2017</v>
      </c>
      <c r="G30" s="40" t="str">
        <f t="shared" si="37"/>
        <v>002401</v>
      </c>
      <c r="H30" s="43">
        <f>IF(G30="","",($C30*'VACSICK EST'!C$50))</f>
        <v>6.7709652598618302</v>
      </c>
      <c r="I30" s="43">
        <f>IF(H30="","",($C30*'VACSICK EST'!D$50))</f>
        <v>7.2153493558487947</v>
      </c>
      <c r="J30" s="43">
        <f>IF(I30="","",($C30*'VACSICK EST'!E$50))</f>
        <v>7.6597334518357583</v>
      </c>
      <c r="K30" s="43">
        <f>IF(J30="","",($C30*'VACSICK EST'!F$50))</f>
        <v>11.136067941390674</v>
      </c>
      <c r="L30" s="43">
        <f>IF(K30="","",($C30*'VACSICK EST'!G$50))</f>
        <v>13.910868071414171</v>
      </c>
      <c r="M30" s="43">
        <f>IF(L30="","",($C30*'VACSICK EST'!H$50))</f>
        <v>15.71500166644036</v>
      </c>
      <c r="N30" s="43">
        <f>IF(M30="","",($C30*'VACSICK EST'!I$50))</f>
        <v>18.187488941830946</v>
      </c>
      <c r="O30" s="43">
        <f>IF(N30="","",($C30*'VACSICK EST'!J$50))</f>
        <v>12.312665358202384</v>
      </c>
      <c r="P30" s="43">
        <f>IF(O30="","",($C30*'VACSICK EST'!K$50))</f>
        <v>10.96305440001975</v>
      </c>
      <c r="Q30" s="43">
        <f>IF(P30="","",($C30*'VACSICK EST'!L$50))</f>
        <v>14.470199520229762</v>
      </c>
      <c r="R30" s="43">
        <f>IF(Q30="","",($C30*'VACSICK EST'!M$50))</f>
        <v>13.873210633946831</v>
      </c>
      <c r="S30" s="43">
        <f>IF(R30="","",($C30*'VACSICK EST'!N$50))</f>
        <v>27.785395398978739</v>
      </c>
    </row>
    <row r="31" spans="1:19" x14ac:dyDescent="0.25">
      <c r="A31" s="39" t="s">
        <v>23</v>
      </c>
      <c r="B31" s="39" t="s">
        <v>95</v>
      </c>
      <c r="C31" s="44">
        <v>40</v>
      </c>
      <c r="D31"/>
      <c r="E31" s="40" t="str">
        <f t="shared" ref="E31" si="163">IF(B31="","",(IF($B31&lt;&gt;0,"NonExempt - Sick Time Hours")))</f>
        <v>NonExempt - Sick Time Hours</v>
      </c>
      <c r="F31" s="40">
        <f t="shared" ca="1" si="36"/>
        <v>2017</v>
      </c>
      <c r="G31" s="40" t="str">
        <f t="shared" si="37"/>
        <v>002401</v>
      </c>
      <c r="H31" s="43">
        <f>IF(G31="","",($C31*'VACSICK EST'!C$30))</f>
        <v>5.0206297898724825</v>
      </c>
      <c r="I31" s="43">
        <f>IF(H31="","",($C31*'VACSICK EST'!D$30))</f>
        <v>4.3254628595396252</v>
      </c>
      <c r="J31" s="43">
        <f>IF(I31="","",($C31*'VACSICK EST'!E$30))</f>
        <v>3.9866328079765485</v>
      </c>
      <c r="K31" s="43">
        <f>IF(J31="","",($C31*'VACSICK EST'!F$30))</f>
        <v>3.5312729378188501</v>
      </c>
      <c r="L31" s="43">
        <f>IF(K31="","",($C31*'VACSICK EST'!G$30))</f>
        <v>2.9281992131045897</v>
      </c>
      <c r="M31" s="43">
        <f>IF(L31="","",($C31*'VACSICK EST'!H$30))</f>
        <v>2.7179349238407422</v>
      </c>
      <c r="N31" s="43">
        <f>IF(M31="","",($C31*'VACSICK EST'!I$30))</f>
        <v>2.9145220043493527</v>
      </c>
      <c r="O31" s="43">
        <f>IF(N31="","",($C31*'VACSICK EST'!J$30))</f>
        <v>3.1324455305161325</v>
      </c>
      <c r="P31" s="43">
        <f>IF(O31="","",($C31*'VACSICK EST'!K$30))</f>
        <v>2.8900853913733289</v>
      </c>
      <c r="Q31" s="43">
        <f>IF(P31="","",($C31*'VACSICK EST'!L$30))</f>
        <v>2.8559835508769371</v>
      </c>
      <c r="R31" s="43">
        <f>IF(Q31="","",($C31*'VACSICK EST'!M$30))</f>
        <v>2.6623142749027777</v>
      </c>
      <c r="S31" s="43">
        <f>IF(R31="","",($C31*'VACSICK EST'!N$30))</f>
        <v>3.0345167158286337</v>
      </c>
    </row>
    <row r="32" spans="1:19" x14ac:dyDescent="0.25">
      <c r="A32" s="39" t="s">
        <v>28</v>
      </c>
      <c r="B32" s="39" t="s">
        <v>93</v>
      </c>
      <c r="C32" s="44">
        <v>1</v>
      </c>
      <c r="D32"/>
      <c r="E32" s="40" t="str">
        <f t="shared" ref="E32" si="164">IF(B32="","",(IF($B32&lt;&gt;0,"NonExempt - Headcount")))</f>
        <v>NonExempt - Headcount</v>
      </c>
      <c r="F32" s="40">
        <f t="shared" ca="1" si="36"/>
        <v>2017</v>
      </c>
      <c r="G32" s="40" t="str">
        <f t="shared" si="37"/>
        <v>002530</v>
      </c>
      <c r="H32" s="41">
        <f t="shared" ref="H32" si="165">IF(G32="","",(IF($C32=0,0,$C32)))</f>
        <v>1</v>
      </c>
      <c r="I32" s="41">
        <f t="shared" ref="I32" si="166">IF(H32="","",(IF($C32=0,0,$C32)))</f>
        <v>1</v>
      </c>
      <c r="J32" s="41">
        <f t="shared" ref="J32" si="167">IF(I32="","",(IF($C32=0,0,$C32)))</f>
        <v>1</v>
      </c>
      <c r="K32" s="41">
        <f t="shared" ref="K32" si="168">IF(J32="","",(IF($C32=0,0,$C32)))</f>
        <v>1</v>
      </c>
      <c r="L32" s="41">
        <f t="shared" ref="L32" si="169">IF(K32="","",(IF($C32=0,0,$C32)))</f>
        <v>1</v>
      </c>
      <c r="M32" s="41">
        <f t="shared" ref="M32" si="170">IF(L32="","",(IF($C32=0,0,$C32)))</f>
        <v>1</v>
      </c>
      <c r="N32" s="41">
        <f t="shared" ref="N32" si="171">IF(M32="","",(IF($C32=0,0,$C32)))</f>
        <v>1</v>
      </c>
      <c r="O32" s="41">
        <f t="shared" ref="O32" si="172">IF(N32="","",(IF($C32=0,0,$C32)))</f>
        <v>1</v>
      </c>
      <c r="P32" s="41">
        <f t="shared" ref="P32" si="173">IF(O32="","",(IF($C32=0,0,$C32)))</f>
        <v>1</v>
      </c>
      <c r="Q32" s="41">
        <f t="shared" ref="Q32" si="174">IF(P32="","",(IF($C32=0,0,$C32)))</f>
        <v>1</v>
      </c>
      <c r="R32" s="41">
        <f t="shared" ref="R32" si="175">IF(Q32="","",(IF($C32=0,0,$C32)))</f>
        <v>1</v>
      </c>
      <c r="S32" s="41">
        <f t="shared" ref="S32" si="176">IF(R32="","",(IF($C32=0,0,$C32)))</f>
        <v>1</v>
      </c>
    </row>
    <row r="33" spans="1:19" x14ac:dyDescent="0.25">
      <c r="A33" s="39" t="s">
        <v>28</v>
      </c>
      <c r="B33" s="39" t="s">
        <v>92</v>
      </c>
      <c r="C33" s="44">
        <v>23.985576999999999</v>
      </c>
      <c r="D33"/>
      <c r="E33" s="40" t="str">
        <f t="shared" ref="E33" si="177">IF(B33="","",(IF($B33&lt;&gt;0,"NonExempt - Avg Hourly Rate")))</f>
        <v>NonExempt - Avg Hourly Rate</v>
      </c>
      <c r="F33" s="40">
        <f t="shared" ca="1" si="36"/>
        <v>2017</v>
      </c>
      <c r="G33" s="40" t="str">
        <f t="shared" si="37"/>
        <v>002530</v>
      </c>
      <c r="H33" s="42">
        <f t="shared" ref="H33" si="178">IF(G33="","",(IF(C33=0,0,C33)*$G$4*$H$4*$I$4*$J$4))</f>
        <v>24.705144310000001</v>
      </c>
      <c r="I33" s="42">
        <f t="shared" ref="I33" si="179">IF(H33="","",(+H33))</f>
        <v>24.705144310000001</v>
      </c>
      <c r="J33" s="42">
        <f t="shared" ref="J33" si="180">IF(I33="","",(+I33*$J$6))</f>
        <v>25.446298639300004</v>
      </c>
      <c r="K33" s="42">
        <f t="shared" ref="K33" si="181">IF(J33="","",+J33)</f>
        <v>25.446298639300004</v>
      </c>
      <c r="L33" s="42">
        <f t="shared" ref="L33" si="182">IF(K33="","",+K33)</f>
        <v>25.446298639300004</v>
      </c>
      <c r="M33" s="42">
        <f t="shared" ref="M33" si="183">IF(L33="","",+L33)</f>
        <v>25.446298639300004</v>
      </c>
      <c r="N33" s="42">
        <f t="shared" ref="N33" si="184">IF(M33="","",+M33)</f>
        <v>25.446298639300004</v>
      </c>
      <c r="O33" s="42">
        <f t="shared" ref="O33" si="185">IF(N33="","",+N33)</f>
        <v>25.446298639300004</v>
      </c>
      <c r="P33" s="42">
        <f t="shared" ref="P33" si="186">IF(O33="","",+O33)</f>
        <v>25.446298639300004</v>
      </c>
      <c r="Q33" s="42">
        <f t="shared" ref="Q33" si="187">IF(P33="","",+P33)</f>
        <v>25.446298639300004</v>
      </c>
      <c r="R33" s="42">
        <f t="shared" ref="R33" si="188">IF(Q33="","",+Q33)</f>
        <v>25.446298639300004</v>
      </c>
      <c r="S33" s="42">
        <f t="shared" ref="S33" si="189">IF(R33="","",+R33)</f>
        <v>25.446298639300004</v>
      </c>
    </row>
    <row r="34" spans="1:19" x14ac:dyDescent="0.25">
      <c r="A34" s="39" t="s">
        <v>28</v>
      </c>
      <c r="B34" s="39" t="s">
        <v>127</v>
      </c>
      <c r="C34" s="44">
        <v>200</v>
      </c>
      <c r="D34"/>
      <c r="E34" s="40" t="str">
        <f t="shared" ref="E34" si="190">IF(B34="","",(IF($B34&lt;&gt;0,"NonExempt - Vacation Hours")))</f>
        <v>NonExempt - Vacation Hours</v>
      </c>
      <c r="F34" s="40">
        <f t="shared" ca="1" si="36"/>
        <v>2017</v>
      </c>
      <c r="G34" s="40" t="str">
        <f t="shared" si="37"/>
        <v>002530</v>
      </c>
      <c r="H34" s="43">
        <f>IF(G34="","",($C34*'VACSICK EST'!C$50))</f>
        <v>8.4637065748272864</v>
      </c>
      <c r="I34" s="43">
        <f>IF(H34="","",($C34*'VACSICK EST'!D$50))</f>
        <v>9.019186694810994</v>
      </c>
      <c r="J34" s="43">
        <f>IF(I34="","",($C34*'VACSICK EST'!E$50))</f>
        <v>9.5746668147946981</v>
      </c>
      <c r="K34" s="43">
        <f>IF(J34="","",($C34*'VACSICK EST'!F$50))</f>
        <v>13.920084926738344</v>
      </c>
      <c r="L34" s="43">
        <f>IF(K34="","",($C34*'VACSICK EST'!G$50))</f>
        <v>17.388585089267714</v>
      </c>
      <c r="M34" s="43">
        <f>IF(L34="","",($C34*'VACSICK EST'!H$50))</f>
        <v>19.643752083050451</v>
      </c>
      <c r="N34" s="43">
        <f>IF(M34="","",($C34*'VACSICK EST'!I$50))</f>
        <v>22.73436117728868</v>
      </c>
      <c r="O34" s="43">
        <f>IF(N34="","",($C34*'VACSICK EST'!J$50))</f>
        <v>15.390831697752979</v>
      </c>
      <c r="P34" s="43">
        <f>IF(O34="","",($C34*'VACSICK EST'!K$50))</f>
        <v>13.703818000024686</v>
      </c>
      <c r="Q34" s="43">
        <f>IF(P34="","",($C34*'VACSICK EST'!L$50))</f>
        <v>18.087749400287205</v>
      </c>
      <c r="R34" s="43">
        <f>IF(Q34="","",($C34*'VACSICK EST'!M$50))</f>
        <v>17.34151329243354</v>
      </c>
      <c r="S34" s="43">
        <f>IF(R34="","",($C34*'VACSICK EST'!N$50))</f>
        <v>34.731744248723423</v>
      </c>
    </row>
    <row r="35" spans="1:19" x14ac:dyDescent="0.25">
      <c r="A35" s="39" t="s">
        <v>28</v>
      </c>
      <c r="B35" s="39" t="s">
        <v>95</v>
      </c>
      <c r="C35" s="44">
        <v>40</v>
      </c>
      <c r="D35"/>
      <c r="E35" s="40" t="str">
        <f t="shared" ref="E35" si="191">IF(B35="","",(IF($B35&lt;&gt;0,"NonExempt - Sick Time Hours")))</f>
        <v>NonExempt - Sick Time Hours</v>
      </c>
      <c r="F35" s="40">
        <f t="shared" ca="1" si="36"/>
        <v>2017</v>
      </c>
      <c r="G35" s="40" t="str">
        <f t="shared" si="37"/>
        <v>002530</v>
      </c>
      <c r="H35" s="43">
        <f>IF(G35="","",($C35*'VACSICK EST'!C$30))</f>
        <v>5.0206297898724825</v>
      </c>
      <c r="I35" s="43">
        <f>IF(H35="","",($C35*'VACSICK EST'!D$30))</f>
        <v>4.3254628595396252</v>
      </c>
      <c r="J35" s="43">
        <f>IF(I35="","",($C35*'VACSICK EST'!E$30))</f>
        <v>3.9866328079765485</v>
      </c>
      <c r="K35" s="43">
        <f>IF(J35="","",($C35*'VACSICK EST'!F$30))</f>
        <v>3.5312729378188501</v>
      </c>
      <c r="L35" s="43">
        <f>IF(K35="","",($C35*'VACSICK EST'!G$30))</f>
        <v>2.9281992131045897</v>
      </c>
      <c r="M35" s="43">
        <f>IF(L35="","",($C35*'VACSICK EST'!H$30))</f>
        <v>2.7179349238407422</v>
      </c>
      <c r="N35" s="43">
        <f>IF(M35="","",($C35*'VACSICK EST'!I$30))</f>
        <v>2.9145220043493527</v>
      </c>
      <c r="O35" s="43">
        <f>IF(N35="","",($C35*'VACSICK EST'!J$30))</f>
        <v>3.1324455305161325</v>
      </c>
      <c r="P35" s="43">
        <f>IF(O35="","",($C35*'VACSICK EST'!K$30))</f>
        <v>2.8900853913733289</v>
      </c>
      <c r="Q35" s="43">
        <f>IF(P35="","",($C35*'VACSICK EST'!L$30))</f>
        <v>2.8559835508769371</v>
      </c>
      <c r="R35" s="43">
        <f>IF(Q35="","",($C35*'VACSICK EST'!M$30))</f>
        <v>2.6623142749027777</v>
      </c>
      <c r="S35" s="43">
        <f>IF(R35="","",($C35*'VACSICK EST'!N$30))</f>
        <v>3.0345167158286337</v>
      </c>
    </row>
    <row r="36" spans="1:19" x14ac:dyDescent="0.25">
      <c r="A36" s="39" t="s">
        <v>32</v>
      </c>
      <c r="B36" s="39" t="s">
        <v>93</v>
      </c>
      <c r="C36" s="44">
        <v>1</v>
      </c>
      <c r="D36"/>
      <c r="E36" s="40" t="str">
        <f t="shared" ref="E36" si="192">IF(B36="","",(IF($B36&lt;&gt;0,"NonExempt - Headcount")))</f>
        <v>NonExempt - Headcount</v>
      </c>
      <c r="F36" s="40">
        <f t="shared" ca="1" si="36"/>
        <v>2017</v>
      </c>
      <c r="G36" s="40" t="str">
        <f t="shared" si="37"/>
        <v>002650</v>
      </c>
      <c r="H36" s="41">
        <f t="shared" ref="H36" si="193">IF(G36="","",(IF($C36=0,0,$C36)))</f>
        <v>1</v>
      </c>
      <c r="I36" s="41">
        <f t="shared" ref="I36" si="194">IF(H36="","",(IF($C36=0,0,$C36)))</f>
        <v>1</v>
      </c>
      <c r="J36" s="41">
        <f t="shared" ref="J36" si="195">IF(I36="","",(IF($C36=0,0,$C36)))</f>
        <v>1</v>
      </c>
      <c r="K36" s="41">
        <f t="shared" ref="K36" si="196">IF(J36="","",(IF($C36=0,0,$C36)))</f>
        <v>1</v>
      </c>
      <c r="L36" s="41">
        <f t="shared" ref="L36" si="197">IF(K36="","",(IF($C36=0,0,$C36)))</f>
        <v>1</v>
      </c>
      <c r="M36" s="41">
        <f t="shared" ref="M36" si="198">IF(L36="","",(IF($C36=0,0,$C36)))</f>
        <v>1</v>
      </c>
      <c r="N36" s="41">
        <f t="shared" ref="N36" si="199">IF(M36="","",(IF($C36=0,0,$C36)))</f>
        <v>1</v>
      </c>
      <c r="O36" s="41">
        <f t="shared" ref="O36" si="200">IF(N36="","",(IF($C36=0,0,$C36)))</f>
        <v>1</v>
      </c>
      <c r="P36" s="41">
        <f t="shared" ref="P36" si="201">IF(O36="","",(IF($C36=0,0,$C36)))</f>
        <v>1</v>
      </c>
      <c r="Q36" s="41">
        <f t="shared" ref="Q36" si="202">IF(P36="","",(IF($C36=0,0,$C36)))</f>
        <v>1</v>
      </c>
      <c r="R36" s="41">
        <f t="shared" ref="R36" si="203">IF(Q36="","",(IF($C36=0,0,$C36)))</f>
        <v>1</v>
      </c>
      <c r="S36" s="41">
        <f t="shared" ref="S36" si="204">IF(R36="","",(IF($C36=0,0,$C36)))</f>
        <v>1</v>
      </c>
    </row>
    <row r="37" spans="1:19" x14ac:dyDescent="0.25">
      <c r="A37" s="39" t="s">
        <v>32</v>
      </c>
      <c r="B37" s="39" t="s">
        <v>92</v>
      </c>
      <c r="C37" s="44">
        <v>30.264423000000001</v>
      </c>
      <c r="D37"/>
      <c r="E37" s="40" t="str">
        <f t="shared" ref="E37" si="205">IF(B37="","",(IF($B37&lt;&gt;0,"NonExempt - Avg Hourly Rate")))</f>
        <v>NonExempt - Avg Hourly Rate</v>
      </c>
      <c r="F37" s="40">
        <f t="shared" ca="1" si="36"/>
        <v>2017</v>
      </c>
      <c r="G37" s="40" t="str">
        <f t="shared" si="37"/>
        <v>002650</v>
      </c>
      <c r="H37" s="42">
        <f t="shared" ref="H37" si="206">IF(G37="","",(IF(C37=0,0,C37)*$G$4*$H$4*$I$4*$J$4))</f>
        <v>31.17235569</v>
      </c>
      <c r="I37" s="42">
        <f t="shared" ref="I37" si="207">IF(H37="","",(+H37))</f>
        <v>31.17235569</v>
      </c>
      <c r="J37" s="42">
        <f t="shared" ref="J37" si="208">IF(I37="","",(+I37*$J$6))</f>
        <v>32.1075263607</v>
      </c>
      <c r="K37" s="42">
        <f t="shared" ref="K37" si="209">IF(J37="","",+J37)</f>
        <v>32.1075263607</v>
      </c>
      <c r="L37" s="42">
        <f t="shared" ref="L37" si="210">IF(K37="","",+K37)</f>
        <v>32.1075263607</v>
      </c>
      <c r="M37" s="42">
        <f t="shared" ref="M37" si="211">IF(L37="","",+L37)</f>
        <v>32.1075263607</v>
      </c>
      <c r="N37" s="42">
        <f t="shared" ref="N37" si="212">IF(M37="","",+M37)</f>
        <v>32.1075263607</v>
      </c>
      <c r="O37" s="42">
        <f t="shared" ref="O37" si="213">IF(N37="","",+N37)</f>
        <v>32.1075263607</v>
      </c>
      <c r="P37" s="42">
        <f t="shared" ref="P37" si="214">IF(O37="","",+O37)</f>
        <v>32.1075263607</v>
      </c>
      <c r="Q37" s="42">
        <f t="shared" ref="Q37" si="215">IF(P37="","",+P37)</f>
        <v>32.1075263607</v>
      </c>
      <c r="R37" s="42">
        <f t="shared" ref="R37" si="216">IF(Q37="","",+Q37)</f>
        <v>32.1075263607</v>
      </c>
      <c r="S37" s="42">
        <f t="shared" ref="S37" si="217">IF(R37="","",+R37)</f>
        <v>32.1075263607</v>
      </c>
    </row>
    <row r="38" spans="1:19" x14ac:dyDescent="0.25">
      <c r="A38" s="39" t="s">
        <v>32</v>
      </c>
      <c r="B38" s="39" t="s">
        <v>127</v>
      </c>
      <c r="C38" s="44">
        <v>120</v>
      </c>
      <c r="D38"/>
      <c r="E38" s="40" t="str">
        <f t="shared" ref="E38" si="218">IF(B38="","",(IF($B38&lt;&gt;0,"NonExempt - Vacation Hours")))</f>
        <v>NonExempt - Vacation Hours</v>
      </c>
      <c r="F38" s="40">
        <f t="shared" ca="1" si="36"/>
        <v>2017</v>
      </c>
      <c r="G38" s="40" t="str">
        <f t="shared" si="37"/>
        <v>002650</v>
      </c>
      <c r="H38" s="43">
        <f>IF(G38="","",($C38*'VACSICK EST'!C$50))</f>
        <v>5.0782239448963722</v>
      </c>
      <c r="I38" s="43">
        <f>IF(H38="","",($C38*'VACSICK EST'!D$50))</f>
        <v>5.4115120168865962</v>
      </c>
      <c r="J38" s="43">
        <f>IF(I38="","",($C38*'VACSICK EST'!E$50))</f>
        <v>5.7448000888768185</v>
      </c>
      <c r="K38" s="43">
        <f>IF(J38="","",($C38*'VACSICK EST'!F$50))</f>
        <v>8.3520509560430067</v>
      </c>
      <c r="L38" s="43">
        <f>IF(K38="","",($C38*'VACSICK EST'!G$50))</f>
        <v>10.433151053560628</v>
      </c>
      <c r="M38" s="43">
        <f>IF(L38="","",($C38*'VACSICK EST'!H$50))</f>
        <v>11.78625124983027</v>
      </c>
      <c r="N38" s="43">
        <f>IF(M38="","",($C38*'VACSICK EST'!I$50))</f>
        <v>13.640616706373208</v>
      </c>
      <c r="O38" s="43">
        <f>IF(N38="","",($C38*'VACSICK EST'!J$50))</f>
        <v>9.2344990186517872</v>
      </c>
      <c r="P38" s="43">
        <f>IF(O38="","",($C38*'VACSICK EST'!K$50))</f>
        <v>8.2222908000148127</v>
      </c>
      <c r="Q38" s="43">
        <f>IF(P38="","",($C38*'VACSICK EST'!L$50))</f>
        <v>10.852649640172322</v>
      </c>
      <c r="R38" s="43">
        <f>IF(Q38="","",($C38*'VACSICK EST'!M$50))</f>
        <v>10.404907975460123</v>
      </c>
      <c r="S38" s="43">
        <f>IF(R38="","",($C38*'VACSICK EST'!N$50))</f>
        <v>20.839046549234055</v>
      </c>
    </row>
    <row r="39" spans="1:19" x14ac:dyDescent="0.25">
      <c r="A39" s="39" t="s">
        <v>32</v>
      </c>
      <c r="B39" s="39" t="s">
        <v>95</v>
      </c>
      <c r="C39" s="44">
        <v>40</v>
      </c>
      <c r="D39"/>
      <c r="E39" s="40" t="str">
        <f t="shared" ref="E39" si="219">IF(B39="","",(IF($B39&lt;&gt;0,"NonExempt - Sick Time Hours")))</f>
        <v>NonExempt - Sick Time Hours</v>
      </c>
      <c r="F39" s="40">
        <f t="shared" ca="1" si="36"/>
        <v>2017</v>
      </c>
      <c r="G39" s="40" t="str">
        <f t="shared" si="37"/>
        <v>002650</v>
      </c>
      <c r="H39" s="43">
        <f>IF(G39="","",($C39*'VACSICK EST'!C$30))</f>
        <v>5.0206297898724825</v>
      </c>
      <c r="I39" s="43">
        <f>IF(H39="","",($C39*'VACSICK EST'!D$30))</f>
        <v>4.3254628595396252</v>
      </c>
      <c r="J39" s="43">
        <f>IF(I39="","",($C39*'VACSICK EST'!E$30))</f>
        <v>3.9866328079765485</v>
      </c>
      <c r="K39" s="43">
        <f>IF(J39="","",($C39*'VACSICK EST'!F$30))</f>
        <v>3.5312729378188501</v>
      </c>
      <c r="L39" s="43">
        <f>IF(K39="","",($C39*'VACSICK EST'!G$30))</f>
        <v>2.9281992131045897</v>
      </c>
      <c r="M39" s="43">
        <f>IF(L39="","",($C39*'VACSICK EST'!H$30))</f>
        <v>2.7179349238407422</v>
      </c>
      <c r="N39" s="43">
        <f>IF(M39="","",($C39*'VACSICK EST'!I$30))</f>
        <v>2.9145220043493527</v>
      </c>
      <c r="O39" s="43">
        <f>IF(N39="","",($C39*'VACSICK EST'!J$30))</f>
        <v>3.1324455305161325</v>
      </c>
      <c r="P39" s="43">
        <f>IF(O39="","",($C39*'VACSICK EST'!K$30))</f>
        <v>2.8900853913733289</v>
      </c>
      <c r="Q39" s="43">
        <f>IF(P39="","",($C39*'VACSICK EST'!L$30))</f>
        <v>2.8559835508769371</v>
      </c>
      <c r="R39" s="43">
        <f>IF(Q39="","",($C39*'VACSICK EST'!M$30))</f>
        <v>2.6623142749027777</v>
      </c>
      <c r="S39" s="43">
        <f>IF(R39="","",($C39*'VACSICK EST'!N$30))</f>
        <v>3.0345167158286337</v>
      </c>
    </row>
    <row r="40" spans="1:19" x14ac:dyDescent="0.25">
      <c r="A40" s="39" t="s">
        <v>34</v>
      </c>
      <c r="B40" s="39" t="s">
        <v>93</v>
      </c>
      <c r="C40" s="44">
        <v>1</v>
      </c>
      <c r="D40"/>
      <c r="E40" s="40" t="str">
        <f t="shared" ref="E40" si="220">IF(B40="","",(IF($B40&lt;&gt;0,"NonExempt - Headcount")))</f>
        <v>NonExempt - Headcount</v>
      </c>
      <c r="F40" s="40">
        <f t="shared" ca="1" si="36"/>
        <v>2017</v>
      </c>
      <c r="G40" s="40" t="str">
        <f t="shared" si="37"/>
        <v>002670</v>
      </c>
      <c r="H40" s="41">
        <f t="shared" ref="H40" si="221">IF(G40="","",(IF($C40=0,0,$C40)))</f>
        <v>1</v>
      </c>
      <c r="I40" s="41">
        <f t="shared" ref="I40" si="222">IF(H40="","",(IF($C40=0,0,$C40)))</f>
        <v>1</v>
      </c>
      <c r="J40" s="41">
        <f t="shared" ref="J40" si="223">IF(I40="","",(IF($C40=0,0,$C40)))</f>
        <v>1</v>
      </c>
      <c r="K40" s="41">
        <f t="shared" ref="K40" si="224">IF(J40="","",(IF($C40=0,0,$C40)))</f>
        <v>1</v>
      </c>
      <c r="L40" s="41">
        <f t="shared" ref="L40" si="225">IF(K40="","",(IF($C40=0,0,$C40)))</f>
        <v>1</v>
      </c>
      <c r="M40" s="41">
        <f t="shared" ref="M40" si="226">IF(L40="","",(IF($C40=0,0,$C40)))</f>
        <v>1</v>
      </c>
      <c r="N40" s="41">
        <f t="shared" ref="N40" si="227">IF(M40="","",(IF($C40=0,0,$C40)))</f>
        <v>1</v>
      </c>
      <c r="O40" s="41">
        <f t="shared" ref="O40" si="228">IF(N40="","",(IF($C40=0,0,$C40)))</f>
        <v>1</v>
      </c>
      <c r="P40" s="41">
        <f t="shared" ref="P40" si="229">IF(O40="","",(IF($C40=0,0,$C40)))</f>
        <v>1</v>
      </c>
      <c r="Q40" s="41">
        <f t="shared" ref="Q40" si="230">IF(P40="","",(IF($C40=0,0,$C40)))</f>
        <v>1</v>
      </c>
      <c r="R40" s="41">
        <f t="shared" ref="R40" si="231">IF(Q40="","",(IF($C40=0,0,$C40)))</f>
        <v>1</v>
      </c>
      <c r="S40" s="41">
        <f t="shared" ref="S40" si="232">IF(R40="","",(IF($C40=0,0,$C40)))</f>
        <v>1</v>
      </c>
    </row>
    <row r="41" spans="1:19" x14ac:dyDescent="0.25">
      <c r="A41" s="39" t="s">
        <v>34</v>
      </c>
      <c r="B41" s="39" t="s">
        <v>92</v>
      </c>
      <c r="C41" s="44">
        <v>28.408653999999999</v>
      </c>
      <c r="D41"/>
      <c r="E41" s="40" t="str">
        <f t="shared" ref="E41" si="233">IF(B41="","",(IF($B41&lt;&gt;0,"NonExempt - Avg Hourly Rate")))</f>
        <v>NonExempt - Avg Hourly Rate</v>
      </c>
      <c r="F41" s="40">
        <f t="shared" ca="1" si="36"/>
        <v>2017</v>
      </c>
      <c r="G41" s="40" t="str">
        <f t="shared" si="37"/>
        <v>002670</v>
      </c>
      <c r="H41" s="42">
        <f t="shared" ref="H41" si="234">IF(G41="","",(IF(C41=0,0,C41)*$G$4*$H$4*$I$4*$J$4))</f>
        <v>29.26091362</v>
      </c>
      <c r="I41" s="42">
        <f t="shared" ref="I41" si="235">IF(H41="","",(+H41))</f>
        <v>29.26091362</v>
      </c>
      <c r="J41" s="42">
        <f t="shared" ref="J41" si="236">IF(I41="","",(+I41*$J$6))</f>
        <v>30.138741028600002</v>
      </c>
      <c r="K41" s="42">
        <f t="shared" ref="K41" si="237">IF(J41="","",+J41)</f>
        <v>30.138741028600002</v>
      </c>
      <c r="L41" s="42">
        <f t="shared" ref="L41" si="238">IF(K41="","",+K41)</f>
        <v>30.138741028600002</v>
      </c>
      <c r="M41" s="42">
        <f t="shared" ref="M41" si="239">IF(L41="","",+L41)</f>
        <v>30.138741028600002</v>
      </c>
      <c r="N41" s="42">
        <f t="shared" ref="N41" si="240">IF(M41="","",+M41)</f>
        <v>30.138741028600002</v>
      </c>
      <c r="O41" s="42">
        <f t="shared" ref="O41" si="241">IF(N41="","",+N41)</f>
        <v>30.138741028600002</v>
      </c>
      <c r="P41" s="42">
        <f t="shared" ref="P41" si="242">IF(O41="","",+O41)</f>
        <v>30.138741028600002</v>
      </c>
      <c r="Q41" s="42">
        <f t="shared" ref="Q41" si="243">IF(P41="","",+P41)</f>
        <v>30.138741028600002</v>
      </c>
      <c r="R41" s="42">
        <f t="shared" ref="R41" si="244">IF(Q41="","",+Q41)</f>
        <v>30.138741028600002</v>
      </c>
      <c r="S41" s="42">
        <f t="shared" ref="S41" si="245">IF(R41="","",+R41)</f>
        <v>30.138741028600002</v>
      </c>
    </row>
    <row r="42" spans="1:19" x14ac:dyDescent="0.25">
      <c r="A42" s="39" t="s">
        <v>34</v>
      </c>
      <c r="B42" s="39" t="s">
        <v>127</v>
      </c>
      <c r="C42" s="44">
        <v>200</v>
      </c>
      <c r="D42"/>
      <c r="E42" s="40" t="str">
        <f t="shared" ref="E42" si="246">IF(B42="","",(IF($B42&lt;&gt;0,"NonExempt - Vacation Hours")))</f>
        <v>NonExempt - Vacation Hours</v>
      </c>
      <c r="F42" s="40">
        <f t="shared" ca="1" si="36"/>
        <v>2017</v>
      </c>
      <c r="G42" s="40" t="str">
        <f t="shared" si="37"/>
        <v>002670</v>
      </c>
      <c r="H42" s="43">
        <f>IF(G42="","",($C42*'VACSICK EST'!C$50))</f>
        <v>8.4637065748272864</v>
      </c>
      <c r="I42" s="43">
        <f>IF(H42="","",($C42*'VACSICK EST'!D$50))</f>
        <v>9.019186694810994</v>
      </c>
      <c r="J42" s="43">
        <f>IF(I42="","",($C42*'VACSICK EST'!E$50))</f>
        <v>9.5746668147946981</v>
      </c>
      <c r="K42" s="43">
        <f>IF(J42="","",($C42*'VACSICK EST'!F$50))</f>
        <v>13.920084926738344</v>
      </c>
      <c r="L42" s="43">
        <f>IF(K42="","",($C42*'VACSICK EST'!G$50))</f>
        <v>17.388585089267714</v>
      </c>
      <c r="M42" s="43">
        <f>IF(L42="","",($C42*'VACSICK EST'!H$50))</f>
        <v>19.643752083050451</v>
      </c>
      <c r="N42" s="43">
        <f>IF(M42="","",($C42*'VACSICK EST'!I$50))</f>
        <v>22.73436117728868</v>
      </c>
      <c r="O42" s="43">
        <f>IF(N42="","",($C42*'VACSICK EST'!J$50))</f>
        <v>15.390831697752979</v>
      </c>
      <c r="P42" s="43">
        <f>IF(O42="","",($C42*'VACSICK EST'!K$50))</f>
        <v>13.703818000024686</v>
      </c>
      <c r="Q42" s="43">
        <f>IF(P42="","",($C42*'VACSICK EST'!L$50))</f>
        <v>18.087749400287205</v>
      </c>
      <c r="R42" s="43">
        <f>IF(Q42="","",($C42*'VACSICK EST'!M$50))</f>
        <v>17.34151329243354</v>
      </c>
      <c r="S42" s="43">
        <f>IF(R42="","",($C42*'VACSICK EST'!N$50))</f>
        <v>34.731744248723423</v>
      </c>
    </row>
    <row r="43" spans="1:19" x14ac:dyDescent="0.25">
      <c r="A43" s="39" t="s">
        <v>34</v>
      </c>
      <c r="B43" s="39" t="s">
        <v>95</v>
      </c>
      <c r="C43" s="44">
        <v>40</v>
      </c>
      <c r="D43"/>
      <c r="E43" s="40" t="str">
        <f t="shared" ref="E43" si="247">IF(B43="","",(IF($B43&lt;&gt;0,"NonExempt - Sick Time Hours")))</f>
        <v>NonExempt - Sick Time Hours</v>
      </c>
      <c r="F43" s="40">
        <f t="shared" ca="1" si="36"/>
        <v>2017</v>
      </c>
      <c r="G43" s="40" t="str">
        <f t="shared" si="37"/>
        <v>002670</v>
      </c>
      <c r="H43" s="43">
        <f>IF(G43="","",($C43*'VACSICK EST'!C$30))</f>
        <v>5.0206297898724825</v>
      </c>
      <c r="I43" s="43">
        <f>IF(H43="","",($C43*'VACSICK EST'!D$30))</f>
        <v>4.3254628595396252</v>
      </c>
      <c r="J43" s="43">
        <f>IF(I43="","",($C43*'VACSICK EST'!E$30))</f>
        <v>3.9866328079765485</v>
      </c>
      <c r="K43" s="43">
        <f>IF(J43="","",($C43*'VACSICK EST'!F$30))</f>
        <v>3.5312729378188501</v>
      </c>
      <c r="L43" s="43">
        <f>IF(K43="","",($C43*'VACSICK EST'!G$30))</f>
        <v>2.9281992131045897</v>
      </c>
      <c r="M43" s="43">
        <f>IF(L43="","",($C43*'VACSICK EST'!H$30))</f>
        <v>2.7179349238407422</v>
      </c>
      <c r="N43" s="43">
        <f>IF(M43="","",($C43*'VACSICK EST'!I$30))</f>
        <v>2.9145220043493527</v>
      </c>
      <c r="O43" s="43">
        <f>IF(N43="","",($C43*'VACSICK EST'!J$30))</f>
        <v>3.1324455305161325</v>
      </c>
      <c r="P43" s="43">
        <f>IF(O43="","",($C43*'VACSICK EST'!K$30))</f>
        <v>2.8900853913733289</v>
      </c>
      <c r="Q43" s="43">
        <f>IF(P43="","",($C43*'VACSICK EST'!L$30))</f>
        <v>2.8559835508769371</v>
      </c>
      <c r="R43" s="43">
        <f>IF(Q43="","",($C43*'VACSICK EST'!M$30))</f>
        <v>2.6623142749027777</v>
      </c>
      <c r="S43" s="43">
        <f>IF(R43="","",($C43*'VACSICK EST'!N$30))</f>
        <v>3.0345167158286337</v>
      </c>
    </row>
    <row r="44" spans="1:19" x14ac:dyDescent="0.25">
      <c r="A44" s="39" t="s">
        <v>50</v>
      </c>
      <c r="B44" s="39" t="s">
        <v>93</v>
      </c>
      <c r="C44" s="44">
        <v>1</v>
      </c>
      <c r="D44"/>
      <c r="E44" s="40" t="str">
        <f t="shared" ref="E44" si="248">IF(B44="","",(IF($B44&lt;&gt;0,"NonExempt - Headcount")))</f>
        <v>NonExempt - Headcount</v>
      </c>
      <c r="F44" s="40">
        <f t="shared" ca="1" si="36"/>
        <v>2017</v>
      </c>
      <c r="G44" s="40" t="str">
        <f t="shared" si="37"/>
        <v>003160</v>
      </c>
      <c r="H44" s="41">
        <f t="shared" ref="H44" si="249">IF(G44="","",(IF($C44=0,0,$C44)))</f>
        <v>1</v>
      </c>
      <c r="I44" s="41">
        <f t="shared" ref="I44" si="250">IF(H44="","",(IF($C44=0,0,$C44)))</f>
        <v>1</v>
      </c>
      <c r="J44" s="41">
        <f t="shared" ref="J44" si="251">IF(I44="","",(IF($C44=0,0,$C44)))</f>
        <v>1</v>
      </c>
      <c r="K44" s="41">
        <f t="shared" ref="K44" si="252">IF(J44="","",(IF($C44=0,0,$C44)))</f>
        <v>1</v>
      </c>
      <c r="L44" s="41">
        <f t="shared" ref="L44" si="253">IF(K44="","",(IF($C44=0,0,$C44)))</f>
        <v>1</v>
      </c>
      <c r="M44" s="41">
        <f t="shared" ref="M44" si="254">IF(L44="","",(IF($C44=0,0,$C44)))</f>
        <v>1</v>
      </c>
      <c r="N44" s="41">
        <f t="shared" ref="N44" si="255">IF(M44="","",(IF($C44=0,0,$C44)))</f>
        <v>1</v>
      </c>
      <c r="O44" s="41">
        <f t="shared" ref="O44" si="256">IF(N44="","",(IF($C44=0,0,$C44)))</f>
        <v>1</v>
      </c>
      <c r="P44" s="41">
        <f t="shared" ref="P44" si="257">IF(O44="","",(IF($C44=0,0,$C44)))</f>
        <v>1</v>
      </c>
      <c r="Q44" s="41">
        <f t="shared" ref="Q44" si="258">IF(P44="","",(IF($C44=0,0,$C44)))</f>
        <v>1</v>
      </c>
      <c r="R44" s="41">
        <f t="shared" ref="R44" si="259">IF(Q44="","",(IF($C44=0,0,$C44)))</f>
        <v>1</v>
      </c>
      <c r="S44" s="41">
        <f t="shared" ref="S44" si="260">IF(R44="","",(IF($C44=0,0,$C44)))</f>
        <v>1</v>
      </c>
    </row>
    <row r="45" spans="1:19" x14ac:dyDescent="0.25">
      <c r="A45" s="39" t="s">
        <v>50</v>
      </c>
      <c r="B45" s="39" t="s">
        <v>92</v>
      </c>
      <c r="C45" s="44">
        <v>22.884615</v>
      </c>
      <c r="D45"/>
      <c r="E45" s="40" t="str">
        <f t="shared" ref="E45" si="261">IF(B45="","",(IF($B45&lt;&gt;0,"NonExempt - Avg Hourly Rate")))</f>
        <v>NonExempt - Avg Hourly Rate</v>
      </c>
      <c r="F45" s="40">
        <f t="shared" ca="1" si="36"/>
        <v>2017</v>
      </c>
      <c r="G45" s="40" t="str">
        <f t="shared" si="37"/>
        <v>003160</v>
      </c>
      <c r="H45" s="42">
        <f t="shared" ref="H45" si="262">IF(G45="","",(IF(C45=0,0,C45)*$G$4*$H$4*$I$4*$J$4))</f>
        <v>23.571153450000001</v>
      </c>
      <c r="I45" s="42">
        <f t="shared" ref="I45" si="263">IF(H45="","",(+H45))</f>
        <v>23.571153450000001</v>
      </c>
      <c r="J45" s="42">
        <f t="shared" ref="J45" si="264">IF(I45="","",(+I45*$J$6))</f>
        <v>24.278288053500003</v>
      </c>
      <c r="K45" s="42">
        <f t="shared" ref="K45" si="265">IF(J45="","",+J45)</f>
        <v>24.278288053500003</v>
      </c>
      <c r="L45" s="42">
        <f t="shared" ref="L45" si="266">IF(K45="","",+K45)</f>
        <v>24.278288053500003</v>
      </c>
      <c r="M45" s="42">
        <f t="shared" ref="M45" si="267">IF(L45="","",+L45)</f>
        <v>24.278288053500003</v>
      </c>
      <c r="N45" s="42">
        <f t="shared" ref="N45" si="268">IF(M45="","",+M45)</f>
        <v>24.278288053500003</v>
      </c>
      <c r="O45" s="42">
        <f t="shared" ref="O45" si="269">IF(N45="","",+N45)</f>
        <v>24.278288053500003</v>
      </c>
      <c r="P45" s="42">
        <f t="shared" ref="P45" si="270">IF(O45="","",+O45)</f>
        <v>24.278288053500003</v>
      </c>
      <c r="Q45" s="42">
        <f t="shared" ref="Q45" si="271">IF(P45="","",+P45)</f>
        <v>24.278288053500003</v>
      </c>
      <c r="R45" s="42">
        <f t="shared" ref="R45" si="272">IF(Q45="","",+Q45)</f>
        <v>24.278288053500003</v>
      </c>
      <c r="S45" s="42">
        <f t="shared" ref="S45" si="273">IF(R45="","",+R45)</f>
        <v>24.278288053500003</v>
      </c>
    </row>
    <row r="46" spans="1:19" x14ac:dyDescent="0.25">
      <c r="A46" s="39" t="s">
        <v>50</v>
      </c>
      <c r="B46" s="39" t="s">
        <v>127</v>
      </c>
      <c r="C46" s="44">
        <v>160</v>
      </c>
      <c r="D46"/>
      <c r="E46" s="40" t="str">
        <f t="shared" ref="E46" si="274">IF(B46="","",(IF($B46&lt;&gt;0,"NonExempt - Vacation Hours")))</f>
        <v>NonExempt - Vacation Hours</v>
      </c>
      <c r="F46" s="40">
        <f t="shared" ca="1" si="36"/>
        <v>2017</v>
      </c>
      <c r="G46" s="40" t="str">
        <f t="shared" si="37"/>
        <v>003160</v>
      </c>
      <c r="H46" s="43">
        <f>IF(G46="","",($C46*'VACSICK EST'!C$50))</f>
        <v>6.7709652598618302</v>
      </c>
      <c r="I46" s="43">
        <f>IF(H46="","",($C46*'VACSICK EST'!D$50))</f>
        <v>7.2153493558487947</v>
      </c>
      <c r="J46" s="43">
        <f>IF(I46="","",($C46*'VACSICK EST'!E$50))</f>
        <v>7.6597334518357583</v>
      </c>
      <c r="K46" s="43">
        <f>IF(J46="","",($C46*'VACSICK EST'!F$50))</f>
        <v>11.136067941390674</v>
      </c>
      <c r="L46" s="43">
        <f>IF(K46="","",($C46*'VACSICK EST'!G$50))</f>
        <v>13.910868071414171</v>
      </c>
      <c r="M46" s="43">
        <f>IF(L46="","",($C46*'VACSICK EST'!H$50))</f>
        <v>15.71500166644036</v>
      </c>
      <c r="N46" s="43">
        <f>IF(M46="","",($C46*'VACSICK EST'!I$50))</f>
        <v>18.187488941830946</v>
      </c>
      <c r="O46" s="43">
        <f>IF(N46="","",($C46*'VACSICK EST'!J$50))</f>
        <v>12.312665358202384</v>
      </c>
      <c r="P46" s="43">
        <f>IF(O46="","",($C46*'VACSICK EST'!K$50))</f>
        <v>10.96305440001975</v>
      </c>
      <c r="Q46" s="43">
        <f>IF(P46="","",($C46*'VACSICK EST'!L$50))</f>
        <v>14.470199520229762</v>
      </c>
      <c r="R46" s="43">
        <f>IF(Q46="","",($C46*'VACSICK EST'!M$50))</f>
        <v>13.873210633946831</v>
      </c>
      <c r="S46" s="43">
        <f>IF(R46="","",($C46*'VACSICK EST'!N$50))</f>
        <v>27.785395398978739</v>
      </c>
    </row>
    <row r="47" spans="1:19" x14ac:dyDescent="0.25">
      <c r="A47" s="39" t="s">
        <v>50</v>
      </c>
      <c r="B47" s="39" t="s">
        <v>95</v>
      </c>
      <c r="C47" s="44">
        <v>40</v>
      </c>
      <c r="D47"/>
      <c r="E47" s="40" t="str">
        <f t="shared" ref="E47" si="275">IF(B47="","",(IF($B47&lt;&gt;0,"NonExempt - Sick Time Hours")))</f>
        <v>NonExempt - Sick Time Hours</v>
      </c>
      <c r="F47" s="40">
        <f t="shared" ca="1" si="36"/>
        <v>2017</v>
      </c>
      <c r="G47" s="40" t="str">
        <f t="shared" si="37"/>
        <v>003160</v>
      </c>
      <c r="H47" s="43">
        <f>IF(G47="","",($C47*'VACSICK EST'!C$30))</f>
        <v>5.0206297898724825</v>
      </c>
      <c r="I47" s="43">
        <f>IF(H47="","",($C47*'VACSICK EST'!D$30))</f>
        <v>4.3254628595396252</v>
      </c>
      <c r="J47" s="43">
        <f>IF(I47="","",($C47*'VACSICK EST'!E$30))</f>
        <v>3.9866328079765485</v>
      </c>
      <c r="K47" s="43">
        <f>IF(J47="","",($C47*'VACSICK EST'!F$30))</f>
        <v>3.5312729378188501</v>
      </c>
      <c r="L47" s="43">
        <f>IF(K47="","",($C47*'VACSICK EST'!G$30))</f>
        <v>2.9281992131045897</v>
      </c>
      <c r="M47" s="43">
        <f>IF(L47="","",($C47*'VACSICK EST'!H$30))</f>
        <v>2.7179349238407422</v>
      </c>
      <c r="N47" s="43">
        <f>IF(M47="","",($C47*'VACSICK EST'!I$30))</f>
        <v>2.9145220043493527</v>
      </c>
      <c r="O47" s="43">
        <f>IF(N47="","",($C47*'VACSICK EST'!J$30))</f>
        <v>3.1324455305161325</v>
      </c>
      <c r="P47" s="43">
        <f>IF(O47="","",($C47*'VACSICK EST'!K$30))</f>
        <v>2.8900853913733289</v>
      </c>
      <c r="Q47" s="43">
        <f>IF(P47="","",($C47*'VACSICK EST'!L$30))</f>
        <v>2.8559835508769371</v>
      </c>
      <c r="R47" s="43">
        <f>IF(Q47="","",($C47*'VACSICK EST'!M$30))</f>
        <v>2.6623142749027777</v>
      </c>
      <c r="S47" s="43">
        <f>IF(R47="","",($C47*'VACSICK EST'!N$30))</f>
        <v>3.0345167158286337</v>
      </c>
    </row>
    <row r="48" spans="1:19" x14ac:dyDescent="0.25">
      <c r="A48" s="39" t="s">
        <v>54</v>
      </c>
      <c r="B48" s="39" t="s">
        <v>93</v>
      </c>
      <c r="C48" s="44">
        <v>1</v>
      </c>
      <c r="D48"/>
      <c r="E48" s="40" t="str">
        <f t="shared" ref="E48" si="276">IF(B48="","",(IF($B48&lt;&gt;0,"NonExempt - Headcount")))</f>
        <v>NonExempt - Headcount</v>
      </c>
      <c r="F48" s="40">
        <f t="shared" ca="1" si="36"/>
        <v>2017</v>
      </c>
      <c r="G48" s="40" t="str">
        <f t="shared" si="37"/>
        <v>003410</v>
      </c>
      <c r="H48" s="41">
        <f t="shared" ref="H48" si="277">IF(G48="","",(IF($C48=0,0,$C48)))</f>
        <v>1</v>
      </c>
      <c r="I48" s="41">
        <f t="shared" ref="I48" si="278">IF(H48="","",(IF($C48=0,0,$C48)))</f>
        <v>1</v>
      </c>
      <c r="J48" s="41">
        <f t="shared" ref="J48" si="279">IF(I48="","",(IF($C48=0,0,$C48)))</f>
        <v>1</v>
      </c>
      <c r="K48" s="41">
        <f t="shared" ref="K48" si="280">IF(J48="","",(IF($C48=0,0,$C48)))</f>
        <v>1</v>
      </c>
      <c r="L48" s="41">
        <f t="shared" ref="L48" si="281">IF(K48="","",(IF($C48=0,0,$C48)))</f>
        <v>1</v>
      </c>
      <c r="M48" s="41">
        <f t="shared" ref="M48" si="282">IF(L48="","",(IF($C48=0,0,$C48)))</f>
        <v>1</v>
      </c>
      <c r="N48" s="41">
        <f t="shared" ref="N48" si="283">IF(M48="","",(IF($C48=0,0,$C48)))</f>
        <v>1</v>
      </c>
      <c r="O48" s="41">
        <f t="shared" ref="O48" si="284">IF(N48="","",(IF($C48=0,0,$C48)))</f>
        <v>1</v>
      </c>
      <c r="P48" s="41">
        <f t="shared" ref="P48" si="285">IF(O48="","",(IF($C48=0,0,$C48)))</f>
        <v>1</v>
      </c>
      <c r="Q48" s="41">
        <f t="shared" ref="Q48" si="286">IF(P48="","",(IF($C48=0,0,$C48)))</f>
        <v>1</v>
      </c>
      <c r="R48" s="41">
        <f t="shared" ref="R48" si="287">IF(Q48="","",(IF($C48=0,0,$C48)))</f>
        <v>1</v>
      </c>
      <c r="S48" s="41">
        <f t="shared" ref="S48" si="288">IF(R48="","",(IF($C48=0,0,$C48)))</f>
        <v>1</v>
      </c>
    </row>
    <row r="49" spans="1:19" x14ac:dyDescent="0.25">
      <c r="A49" s="39" t="s">
        <v>54</v>
      </c>
      <c r="B49" s="39" t="s">
        <v>92</v>
      </c>
      <c r="C49" s="44">
        <v>25.365385</v>
      </c>
      <c r="D49"/>
      <c r="E49" s="40" t="str">
        <f t="shared" ref="E49" si="289">IF(B49="","",(IF($B49&lt;&gt;0,"NonExempt - Avg Hourly Rate")))</f>
        <v>NonExempt - Avg Hourly Rate</v>
      </c>
      <c r="F49" s="40">
        <f t="shared" ca="1" si="36"/>
        <v>2017</v>
      </c>
      <c r="G49" s="40" t="str">
        <f t="shared" si="37"/>
        <v>003410</v>
      </c>
      <c r="H49" s="42">
        <f t="shared" ref="H49" si="290">IF(G49="","",(IF(C49=0,0,C49)*$G$4*$H$4*$I$4*$J$4))</f>
        <v>26.126346550000001</v>
      </c>
      <c r="I49" s="42">
        <f t="shared" ref="I49" si="291">IF(H49="","",(+H49))</f>
        <v>26.126346550000001</v>
      </c>
      <c r="J49" s="42">
        <f t="shared" ref="J49" si="292">IF(I49="","",(+I49*$J$6))</f>
        <v>26.910136946500003</v>
      </c>
      <c r="K49" s="42">
        <f t="shared" ref="K49" si="293">IF(J49="","",+J49)</f>
        <v>26.910136946500003</v>
      </c>
      <c r="L49" s="42">
        <f t="shared" ref="L49" si="294">IF(K49="","",+K49)</f>
        <v>26.910136946500003</v>
      </c>
      <c r="M49" s="42">
        <f t="shared" ref="M49" si="295">IF(L49="","",+L49)</f>
        <v>26.910136946500003</v>
      </c>
      <c r="N49" s="42">
        <f t="shared" ref="N49" si="296">IF(M49="","",+M49)</f>
        <v>26.910136946500003</v>
      </c>
      <c r="O49" s="42">
        <f t="shared" ref="O49" si="297">IF(N49="","",+N49)</f>
        <v>26.910136946500003</v>
      </c>
      <c r="P49" s="42">
        <f t="shared" ref="P49" si="298">IF(O49="","",+O49)</f>
        <v>26.910136946500003</v>
      </c>
      <c r="Q49" s="42">
        <f t="shared" ref="Q49" si="299">IF(P49="","",+P49)</f>
        <v>26.910136946500003</v>
      </c>
      <c r="R49" s="42">
        <f t="shared" ref="R49" si="300">IF(Q49="","",+Q49)</f>
        <v>26.910136946500003</v>
      </c>
      <c r="S49" s="42">
        <f t="shared" ref="S49" si="301">IF(R49="","",+R49)</f>
        <v>26.910136946500003</v>
      </c>
    </row>
    <row r="50" spans="1:19" x14ac:dyDescent="0.25">
      <c r="A50" s="39" t="s">
        <v>54</v>
      </c>
      <c r="B50" s="39" t="s">
        <v>127</v>
      </c>
      <c r="C50" s="44">
        <v>200</v>
      </c>
      <c r="D50"/>
      <c r="E50" s="40" t="str">
        <f t="shared" ref="E50" si="302">IF(B50="","",(IF($B50&lt;&gt;0,"NonExempt - Vacation Hours")))</f>
        <v>NonExempt - Vacation Hours</v>
      </c>
      <c r="F50" s="40">
        <f t="shared" ca="1" si="36"/>
        <v>2017</v>
      </c>
      <c r="G50" s="40" t="str">
        <f t="shared" si="37"/>
        <v>003410</v>
      </c>
      <c r="H50" s="43">
        <f>IF(G50="","",($C50*'VACSICK EST'!C$50))</f>
        <v>8.4637065748272864</v>
      </c>
      <c r="I50" s="43">
        <f>IF(H50="","",($C50*'VACSICK EST'!D$50))</f>
        <v>9.019186694810994</v>
      </c>
      <c r="J50" s="43">
        <f>IF(I50="","",($C50*'VACSICK EST'!E$50))</f>
        <v>9.5746668147946981</v>
      </c>
      <c r="K50" s="43">
        <f>IF(J50="","",($C50*'VACSICK EST'!F$50))</f>
        <v>13.920084926738344</v>
      </c>
      <c r="L50" s="43">
        <f>IF(K50="","",($C50*'VACSICK EST'!G$50))</f>
        <v>17.388585089267714</v>
      </c>
      <c r="M50" s="43">
        <f>IF(L50="","",($C50*'VACSICK EST'!H$50))</f>
        <v>19.643752083050451</v>
      </c>
      <c r="N50" s="43">
        <f>IF(M50="","",($C50*'VACSICK EST'!I$50))</f>
        <v>22.73436117728868</v>
      </c>
      <c r="O50" s="43">
        <f>IF(N50="","",($C50*'VACSICK EST'!J$50))</f>
        <v>15.390831697752979</v>
      </c>
      <c r="P50" s="43">
        <f>IF(O50="","",($C50*'VACSICK EST'!K$50))</f>
        <v>13.703818000024686</v>
      </c>
      <c r="Q50" s="43">
        <f>IF(P50="","",($C50*'VACSICK EST'!L$50))</f>
        <v>18.087749400287205</v>
      </c>
      <c r="R50" s="43">
        <f>IF(Q50="","",($C50*'VACSICK EST'!M$50))</f>
        <v>17.34151329243354</v>
      </c>
      <c r="S50" s="43">
        <f>IF(R50="","",($C50*'VACSICK EST'!N$50))</f>
        <v>34.731744248723423</v>
      </c>
    </row>
    <row r="51" spans="1:19" x14ac:dyDescent="0.25">
      <c r="A51" s="39" t="s">
        <v>54</v>
      </c>
      <c r="B51" s="39" t="s">
        <v>95</v>
      </c>
      <c r="C51" s="44">
        <v>40</v>
      </c>
      <c r="D51"/>
      <c r="E51" s="40" t="str">
        <f t="shared" ref="E51" si="303">IF(B51="","",(IF($B51&lt;&gt;0,"NonExempt - Sick Time Hours")))</f>
        <v>NonExempt - Sick Time Hours</v>
      </c>
      <c r="F51" s="40">
        <f t="shared" ca="1" si="36"/>
        <v>2017</v>
      </c>
      <c r="G51" s="40" t="str">
        <f t="shared" si="37"/>
        <v>003410</v>
      </c>
      <c r="H51" s="43">
        <f>IF(G51="","",($C51*'VACSICK EST'!C$30))</f>
        <v>5.0206297898724825</v>
      </c>
      <c r="I51" s="43">
        <f>IF(H51="","",($C51*'VACSICK EST'!D$30))</f>
        <v>4.3254628595396252</v>
      </c>
      <c r="J51" s="43">
        <f>IF(I51="","",($C51*'VACSICK EST'!E$30))</f>
        <v>3.9866328079765485</v>
      </c>
      <c r="K51" s="43">
        <f>IF(J51="","",($C51*'VACSICK EST'!F$30))</f>
        <v>3.5312729378188501</v>
      </c>
      <c r="L51" s="43">
        <f>IF(K51="","",($C51*'VACSICK EST'!G$30))</f>
        <v>2.9281992131045897</v>
      </c>
      <c r="M51" s="43">
        <f>IF(L51="","",($C51*'VACSICK EST'!H$30))</f>
        <v>2.7179349238407422</v>
      </c>
      <c r="N51" s="43">
        <f>IF(M51="","",($C51*'VACSICK EST'!I$30))</f>
        <v>2.9145220043493527</v>
      </c>
      <c r="O51" s="43">
        <f>IF(N51="","",($C51*'VACSICK EST'!J$30))</f>
        <v>3.1324455305161325</v>
      </c>
      <c r="P51" s="43">
        <f>IF(O51="","",($C51*'VACSICK EST'!K$30))</f>
        <v>2.8900853913733289</v>
      </c>
      <c r="Q51" s="43">
        <f>IF(P51="","",($C51*'VACSICK EST'!L$30))</f>
        <v>2.8559835508769371</v>
      </c>
      <c r="R51" s="43">
        <f>IF(Q51="","",($C51*'VACSICK EST'!M$30))</f>
        <v>2.6623142749027777</v>
      </c>
      <c r="S51" s="43">
        <f>IF(R51="","",($C51*'VACSICK EST'!N$30))</f>
        <v>3.0345167158286337</v>
      </c>
    </row>
    <row r="52" spans="1:19" x14ac:dyDescent="0.25">
      <c r="A52" s="39" t="s">
        <v>57</v>
      </c>
      <c r="B52" s="39" t="s">
        <v>93</v>
      </c>
      <c r="C52" s="44">
        <v>3</v>
      </c>
      <c r="D52"/>
      <c r="E52" s="40" t="str">
        <f t="shared" ref="E52" si="304">IF(B52="","",(IF($B52&lt;&gt;0,"NonExempt - Headcount")))</f>
        <v>NonExempt - Headcount</v>
      </c>
      <c r="F52" s="40">
        <f t="shared" ca="1" si="36"/>
        <v>2017</v>
      </c>
      <c r="G52" s="40" t="str">
        <f t="shared" si="37"/>
        <v>003470</v>
      </c>
      <c r="H52" s="41">
        <f t="shared" ref="H52" si="305">IF(G52="","",(IF($C52=0,0,$C52)))</f>
        <v>3</v>
      </c>
      <c r="I52" s="41">
        <f t="shared" ref="I52" si="306">IF(H52="","",(IF($C52=0,0,$C52)))</f>
        <v>3</v>
      </c>
      <c r="J52" s="41">
        <f t="shared" ref="J52" si="307">IF(I52="","",(IF($C52=0,0,$C52)))</f>
        <v>3</v>
      </c>
      <c r="K52" s="41">
        <f t="shared" ref="K52" si="308">IF(J52="","",(IF($C52=0,0,$C52)))</f>
        <v>3</v>
      </c>
      <c r="L52" s="41">
        <f t="shared" ref="L52" si="309">IF(K52="","",(IF($C52=0,0,$C52)))</f>
        <v>3</v>
      </c>
      <c r="M52" s="41">
        <f t="shared" ref="M52" si="310">IF(L52="","",(IF($C52=0,0,$C52)))</f>
        <v>3</v>
      </c>
      <c r="N52" s="41">
        <f t="shared" ref="N52" si="311">IF(M52="","",(IF($C52=0,0,$C52)))</f>
        <v>3</v>
      </c>
      <c r="O52" s="41">
        <f t="shared" ref="O52" si="312">IF(N52="","",(IF($C52=0,0,$C52)))</f>
        <v>3</v>
      </c>
      <c r="P52" s="41">
        <f t="shared" ref="P52" si="313">IF(O52="","",(IF($C52=0,0,$C52)))</f>
        <v>3</v>
      </c>
      <c r="Q52" s="41">
        <f t="shared" ref="Q52" si="314">IF(P52="","",(IF($C52=0,0,$C52)))</f>
        <v>3</v>
      </c>
      <c r="R52" s="41">
        <f t="shared" ref="R52" si="315">IF(Q52="","",(IF($C52=0,0,$C52)))</f>
        <v>3</v>
      </c>
      <c r="S52" s="41">
        <f t="shared" ref="S52" si="316">IF(R52="","",(IF($C52=0,0,$C52)))</f>
        <v>3</v>
      </c>
    </row>
    <row r="53" spans="1:19" x14ac:dyDescent="0.25">
      <c r="A53" s="39" t="s">
        <v>57</v>
      </c>
      <c r="B53" s="39" t="s">
        <v>92</v>
      </c>
      <c r="C53" s="44">
        <v>26.841346333333334</v>
      </c>
      <c r="D53"/>
      <c r="E53" s="40" t="str">
        <f t="shared" ref="E53" si="317">IF(B53="","",(IF($B53&lt;&gt;0,"NonExempt - Avg Hourly Rate")))</f>
        <v>NonExempt - Avg Hourly Rate</v>
      </c>
      <c r="F53" s="40">
        <f t="shared" ca="1" si="36"/>
        <v>2017</v>
      </c>
      <c r="G53" s="40" t="str">
        <f t="shared" si="37"/>
        <v>003470</v>
      </c>
      <c r="H53" s="42">
        <f t="shared" ref="H53" si="318">IF(G53="","",(IF(C53=0,0,C53)*$G$4*$H$4*$I$4*$J$4))</f>
        <v>27.646586723333336</v>
      </c>
      <c r="I53" s="42">
        <f t="shared" ref="I53" si="319">IF(H53="","",(+H53))</f>
        <v>27.646586723333336</v>
      </c>
      <c r="J53" s="42">
        <f t="shared" ref="J53" si="320">IF(I53="","",(+I53*$J$6))</f>
        <v>28.475984325033338</v>
      </c>
      <c r="K53" s="42">
        <f t="shared" ref="K53" si="321">IF(J53="","",+J53)</f>
        <v>28.475984325033338</v>
      </c>
      <c r="L53" s="42">
        <f t="shared" ref="L53" si="322">IF(K53="","",+K53)</f>
        <v>28.475984325033338</v>
      </c>
      <c r="M53" s="42">
        <f t="shared" ref="M53" si="323">IF(L53="","",+L53)</f>
        <v>28.475984325033338</v>
      </c>
      <c r="N53" s="42">
        <f t="shared" ref="N53" si="324">IF(M53="","",+M53)</f>
        <v>28.475984325033338</v>
      </c>
      <c r="O53" s="42">
        <f t="shared" ref="O53" si="325">IF(N53="","",+N53)</f>
        <v>28.475984325033338</v>
      </c>
      <c r="P53" s="42">
        <f t="shared" ref="P53" si="326">IF(O53="","",+O53)</f>
        <v>28.475984325033338</v>
      </c>
      <c r="Q53" s="42">
        <f t="shared" ref="Q53" si="327">IF(P53="","",+P53)</f>
        <v>28.475984325033338</v>
      </c>
      <c r="R53" s="42">
        <f t="shared" ref="R53" si="328">IF(Q53="","",+Q53)</f>
        <v>28.475984325033338</v>
      </c>
      <c r="S53" s="42">
        <f t="shared" ref="S53" si="329">IF(R53="","",+R53)</f>
        <v>28.475984325033338</v>
      </c>
    </row>
    <row r="54" spans="1:19" x14ac:dyDescent="0.25">
      <c r="A54" s="39" t="s">
        <v>57</v>
      </c>
      <c r="B54" s="39" t="s">
        <v>127</v>
      </c>
      <c r="C54" s="44">
        <v>600</v>
      </c>
      <c r="D54"/>
      <c r="E54" s="40" t="str">
        <f t="shared" ref="E54" si="330">IF(B54="","",(IF($B54&lt;&gt;0,"NonExempt - Vacation Hours")))</f>
        <v>NonExempt - Vacation Hours</v>
      </c>
      <c r="F54" s="40">
        <f t="shared" ca="1" si="36"/>
        <v>2017</v>
      </c>
      <c r="G54" s="40" t="str">
        <f t="shared" si="37"/>
        <v>003470</v>
      </c>
      <c r="H54" s="43">
        <f>IF(G54="","",($C54*'VACSICK EST'!C$50))</f>
        <v>25.391119724481861</v>
      </c>
      <c r="I54" s="43">
        <f>IF(H54="","",($C54*'VACSICK EST'!D$50))</f>
        <v>27.057560084432978</v>
      </c>
      <c r="J54" s="43">
        <f>IF(I54="","",($C54*'VACSICK EST'!E$50))</f>
        <v>28.724000444384096</v>
      </c>
      <c r="K54" s="43">
        <f>IF(J54="","",($C54*'VACSICK EST'!F$50))</f>
        <v>41.760254780215028</v>
      </c>
      <c r="L54" s="43">
        <f>IF(K54="","",($C54*'VACSICK EST'!G$50))</f>
        <v>52.165755267803142</v>
      </c>
      <c r="M54" s="43">
        <f>IF(L54="","",($C54*'VACSICK EST'!H$50))</f>
        <v>58.931256249151353</v>
      </c>
      <c r="N54" s="43">
        <f>IF(M54="","",($C54*'VACSICK EST'!I$50))</f>
        <v>68.203083531866042</v>
      </c>
      <c r="O54" s="43">
        <f>IF(N54="","",($C54*'VACSICK EST'!J$50))</f>
        <v>46.172495093258938</v>
      </c>
      <c r="P54" s="43">
        <f>IF(O54="","",($C54*'VACSICK EST'!K$50))</f>
        <v>41.111454000074062</v>
      </c>
      <c r="Q54" s="43">
        <f>IF(P54="","",($C54*'VACSICK EST'!L$50))</f>
        <v>54.263248200861611</v>
      </c>
      <c r="R54" s="43">
        <f>IF(Q54="","",($C54*'VACSICK EST'!M$50))</f>
        <v>52.024539877300619</v>
      </c>
      <c r="S54" s="43">
        <f>IF(R54="","",($C54*'VACSICK EST'!N$50))</f>
        <v>104.19523274617026</v>
      </c>
    </row>
    <row r="55" spans="1:19" x14ac:dyDescent="0.25">
      <c r="A55" s="39" t="s">
        <v>57</v>
      </c>
      <c r="B55" s="39" t="s">
        <v>95</v>
      </c>
      <c r="C55" s="44">
        <v>120</v>
      </c>
      <c r="D55"/>
      <c r="E55" s="40" t="str">
        <f t="shared" ref="E55" si="331">IF(B55="","",(IF($B55&lt;&gt;0,"NonExempt - Sick Time Hours")))</f>
        <v>NonExempt - Sick Time Hours</v>
      </c>
      <c r="F55" s="40">
        <f t="shared" ca="1" si="36"/>
        <v>2017</v>
      </c>
      <c r="G55" s="40" t="str">
        <f t="shared" si="37"/>
        <v>003470</v>
      </c>
      <c r="H55" s="43">
        <f>IF(G55="","",($C55*'VACSICK EST'!C$30))</f>
        <v>15.061889369617449</v>
      </c>
      <c r="I55" s="43">
        <f>IF(H55="","",($C55*'VACSICK EST'!D$30))</f>
        <v>12.976388578618876</v>
      </c>
      <c r="J55" s="43">
        <f>IF(I55="","",($C55*'VACSICK EST'!E$30))</f>
        <v>11.959898423929646</v>
      </c>
      <c r="K55" s="43">
        <f>IF(J55="","",($C55*'VACSICK EST'!F$30))</f>
        <v>10.593818813456551</v>
      </c>
      <c r="L55" s="43">
        <f>IF(K55="","",($C55*'VACSICK EST'!G$30))</f>
        <v>8.7845976393137697</v>
      </c>
      <c r="M55" s="43">
        <f>IF(L55="","",($C55*'VACSICK EST'!H$30))</f>
        <v>8.1538047715222266</v>
      </c>
      <c r="N55" s="43">
        <f>IF(M55="","",($C55*'VACSICK EST'!I$30))</f>
        <v>8.7435660130480581</v>
      </c>
      <c r="O55" s="43">
        <f>IF(N55="","",($C55*'VACSICK EST'!J$30))</f>
        <v>9.3973365915483971</v>
      </c>
      <c r="P55" s="43">
        <f>IF(O55="","",($C55*'VACSICK EST'!K$30))</f>
        <v>8.6702561741199862</v>
      </c>
      <c r="Q55" s="43">
        <f>IF(P55="","",($C55*'VACSICK EST'!L$30))</f>
        <v>8.5679506526308113</v>
      </c>
      <c r="R55" s="43">
        <f>IF(Q55="","",($C55*'VACSICK EST'!M$30))</f>
        <v>7.9869428247083336</v>
      </c>
      <c r="S55" s="43">
        <f>IF(R55="","",($C55*'VACSICK EST'!N$30))</f>
        <v>9.1035501474859011</v>
      </c>
    </row>
    <row r="56" spans="1:19" x14ac:dyDescent="0.25">
      <c r="A56" s="39" t="s">
        <v>59</v>
      </c>
      <c r="B56" s="39" t="s">
        <v>93</v>
      </c>
      <c r="C56" s="44">
        <v>1</v>
      </c>
      <c r="D56"/>
      <c r="E56" s="40" t="str">
        <f t="shared" ref="E56" si="332">IF(B56="","",(IF($B56&lt;&gt;0,"NonExempt - Headcount")))</f>
        <v>NonExempt - Headcount</v>
      </c>
      <c r="F56" s="40">
        <f t="shared" ca="1" si="36"/>
        <v>2017</v>
      </c>
      <c r="G56" s="40" t="str">
        <f t="shared" si="37"/>
        <v>004010</v>
      </c>
      <c r="H56" s="41">
        <f t="shared" ref="H56" si="333">IF(G56="","",(IF($C56=0,0,$C56)))</f>
        <v>1</v>
      </c>
      <c r="I56" s="41">
        <f t="shared" ref="I56" si="334">IF(H56="","",(IF($C56=0,0,$C56)))</f>
        <v>1</v>
      </c>
      <c r="J56" s="41">
        <f t="shared" ref="J56" si="335">IF(I56="","",(IF($C56=0,0,$C56)))</f>
        <v>1</v>
      </c>
      <c r="K56" s="41">
        <f t="shared" ref="K56" si="336">IF(J56="","",(IF($C56=0,0,$C56)))</f>
        <v>1</v>
      </c>
      <c r="L56" s="41">
        <f t="shared" ref="L56" si="337">IF(K56="","",(IF($C56=0,0,$C56)))</f>
        <v>1</v>
      </c>
      <c r="M56" s="41">
        <f t="shared" ref="M56" si="338">IF(L56="","",(IF($C56=0,0,$C56)))</f>
        <v>1</v>
      </c>
      <c r="N56" s="41">
        <f t="shared" ref="N56" si="339">IF(M56="","",(IF($C56=0,0,$C56)))</f>
        <v>1</v>
      </c>
      <c r="O56" s="41">
        <f t="shared" ref="O56" si="340">IF(N56="","",(IF($C56=0,0,$C56)))</f>
        <v>1</v>
      </c>
      <c r="P56" s="41">
        <f t="shared" ref="P56" si="341">IF(O56="","",(IF($C56=0,0,$C56)))</f>
        <v>1</v>
      </c>
      <c r="Q56" s="41">
        <f t="shared" ref="Q56" si="342">IF(P56="","",(IF($C56=0,0,$C56)))</f>
        <v>1</v>
      </c>
      <c r="R56" s="41">
        <f t="shared" ref="R56" si="343">IF(Q56="","",(IF($C56=0,0,$C56)))</f>
        <v>1</v>
      </c>
      <c r="S56" s="41">
        <f t="shared" ref="S56" si="344">IF(R56="","",(IF($C56=0,0,$C56)))</f>
        <v>1</v>
      </c>
    </row>
    <row r="57" spans="1:19" x14ac:dyDescent="0.25">
      <c r="A57" s="39" t="s">
        <v>59</v>
      </c>
      <c r="B57" s="39" t="s">
        <v>92</v>
      </c>
      <c r="C57" s="44">
        <v>20.959105999999998</v>
      </c>
      <c r="D57"/>
      <c r="E57" s="40" t="str">
        <f t="shared" ref="E57" si="345">IF(B57="","",(IF($B57&lt;&gt;0,"NonExempt - Avg Hourly Rate")))</f>
        <v>NonExempt - Avg Hourly Rate</v>
      </c>
      <c r="F57" s="40">
        <f t="shared" ca="1" si="36"/>
        <v>2017</v>
      </c>
      <c r="G57" s="40" t="str">
        <f t="shared" si="37"/>
        <v>004010</v>
      </c>
      <c r="H57" s="42">
        <f t="shared" ref="H57" si="346">IF(G57="","",(IF(C57=0,0,C57)*$G$4*$H$4*$I$4*$J$4))</f>
        <v>21.587879179999998</v>
      </c>
      <c r="I57" s="42">
        <f t="shared" ref="I57" si="347">IF(H57="","",(+H57))</f>
        <v>21.587879179999998</v>
      </c>
      <c r="J57" s="42">
        <f t="shared" ref="J57" si="348">IF(I57="","",(+I57*$J$6))</f>
        <v>22.235515555399999</v>
      </c>
      <c r="K57" s="42">
        <f t="shared" ref="K57" si="349">IF(J57="","",+J57)</f>
        <v>22.235515555399999</v>
      </c>
      <c r="L57" s="42">
        <f t="shared" ref="L57" si="350">IF(K57="","",+K57)</f>
        <v>22.235515555399999</v>
      </c>
      <c r="M57" s="42">
        <f t="shared" ref="M57" si="351">IF(L57="","",+L57)</f>
        <v>22.235515555399999</v>
      </c>
      <c r="N57" s="42">
        <f t="shared" ref="N57" si="352">IF(M57="","",+M57)</f>
        <v>22.235515555399999</v>
      </c>
      <c r="O57" s="42">
        <f t="shared" ref="O57" si="353">IF(N57="","",+N57)</f>
        <v>22.235515555399999</v>
      </c>
      <c r="P57" s="42">
        <f t="shared" ref="P57" si="354">IF(O57="","",+O57)</f>
        <v>22.235515555399999</v>
      </c>
      <c r="Q57" s="42">
        <f t="shared" ref="Q57" si="355">IF(P57="","",+P57)</f>
        <v>22.235515555399999</v>
      </c>
      <c r="R57" s="42">
        <f t="shared" ref="R57" si="356">IF(Q57="","",+Q57)</f>
        <v>22.235515555399999</v>
      </c>
      <c r="S57" s="42">
        <f t="shared" ref="S57" si="357">IF(R57="","",+R57)</f>
        <v>22.235515555399999</v>
      </c>
    </row>
    <row r="58" spans="1:19" x14ac:dyDescent="0.25">
      <c r="A58" s="39" t="s">
        <v>59</v>
      </c>
      <c r="B58" s="39" t="s">
        <v>127</v>
      </c>
      <c r="C58" s="44">
        <v>160</v>
      </c>
      <c r="D58"/>
      <c r="E58" s="40" t="str">
        <f t="shared" ref="E58" si="358">IF(B58="","",(IF($B58&lt;&gt;0,"NonExempt - Vacation Hours")))</f>
        <v>NonExempt - Vacation Hours</v>
      </c>
      <c r="F58" s="40">
        <f t="shared" ca="1" si="36"/>
        <v>2017</v>
      </c>
      <c r="G58" s="40" t="str">
        <f t="shared" si="37"/>
        <v>004010</v>
      </c>
      <c r="H58" s="43">
        <f>IF(G58="","",($C58*'VACSICK EST'!C$50))</f>
        <v>6.7709652598618302</v>
      </c>
      <c r="I58" s="43">
        <f>IF(H58="","",($C58*'VACSICK EST'!D$50))</f>
        <v>7.2153493558487947</v>
      </c>
      <c r="J58" s="43">
        <f>IF(I58="","",($C58*'VACSICK EST'!E$50))</f>
        <v>7.6597334518357583</v>
      </c>
      <c r="K58" s="43">
        <f>IF(J58="","",($C58*'VACSICK EST'!F$50))</f>
        <v>11.136067941390674</v>
      </c>
      <c r="L58" s="43">
        <f>IF(K58="","",($C58*'VACSICK EST'!G$50))</f>
        <v>13.910868071414171</v>
      </c>
      <c r="M58" s="43">
        <f>IF(L58="","",($C58*'VACSICK EST'!H$50))</f>
        <v>15.71500166644036</v>
      </c>
      <c r="N58" s="43">
        <f>IF(M58="","",($C58*'VACSICK EST'!I$50))</f>
        <v>18.187488941830946</v>
      </c>
      <c r="O58" s="43">
        <f>IF(N58="","",($C58*'VACSICK EST'!J$50))</f>
        <v>12.312665358202384</v>
      </c>
      <c r="P58" s="43">
        <f>IF(O58="","",($C58*'VACSICK EST'!K$50))</f>
        <v>10.96305440001975</v>
      </c>
      <c r="Q58" s="43">
        <f>IF(P58="","",($C58*'VACSICK EST'!L$50))</f>
        <v>14.470199520229762</v>
      </c>
      <c r="R58" s="43">
        <f>IF(Q58="","",($C58*'VACSICK EST'!M$50))</f>
        <v>13.873210633946831</v>
      </c>
      <c r="S58" s="43">
        <f>IF(R58="","",($C58*'VACSICK EST'!N$50))</f>
        <v>27.785395398978739</v>
      </c>
    </row>
    <row r="59" spans="1:19" x14ac:dyDescent="0.25">
      <c r="A59" s="39" t="s">
        <v>59</v>
      </c>
      <c r="B59" s="39" t="s">
        <v>95</v>
      </c>
      <c r="C59" s="44">
        <v>40</v>
      </c>
      <c r="D59"/>
      <c r="E59" s="40" t="str">
        <f t="shared" ref="E59" si="359">IF(B59="","",(IF($B59&lt;&gt;0,"NonExempt - Sick Time Hours")))</f>
        <v>NonExempt - Sick Time Hours</v>
      </c>
      <c r="F59" s="40">
        <f t="shared" ca="1" si="36"/>
        <v>2017</v>
      </c>
      <c r="G59" s="40" t="str">
        <f t="shared" si="37"/>
        <v>004010</v>
      </c>
      <c r="H59" s="43">
        <f>IF(G59="","",($C59*'VACSICK EST'!C$30))</f>
        <v>5.0206297898724825</v>
      </c>
      <c r="I59" s="43">
        <f>IF(H59="","",($C59*'VACSICK EST'!D$30))</f>
        <v>4.3254628595396252</v>
      </c>
      <c r="J59" s="43">
        <f>IF(I59="","",($C59*'VACSICK EST'!E$30))</f>
        <v>3.9866328079765485</v>
      </c>
      <c r="K59" s="43">
        <f>IF(J59="","",($C59*'VACSICK EST'!F$30))</f>
        <v>3.5312729378188501</v>
      </c>
      <c r="L59" s="43">
        <f>IF(K59="","",($C59*'VACSICK EST'!G$30))</f>
        <v>2.9281992131045897</v>
      </c>
      <c r="M59" s="43">
        <f>IF(L59="","",($C59*'VACSICK EST'!H$30))</f>
        <v>2.7179349238407422</v>
      </c>
      <c r="N59" s="43">
        <f>IF(M59="","",($C59*'VACSICK EST'!I$30))</f>
        <v>2.9145220043493527</v>
      </c>
      <c r="O59" s="43">
        <f>IF(N59="","",($C59*'VACSICK EST'!J$30))</f>
        <v>3.1324455305161325</v>
      </c>
      <c r="P59" s="43">
        <f>IF(O59="","",($C59*'VACSICK EST'!K$30))</f>
        <v>2.8900853913733289</v>
      </c>
      <c r="Q59" s="43">
        <f>IF(P59="","",($C59*'VACSICK EST'!L$30))</f>
        <v>2.8559835508769371</v>
      </c>
      <c r="R59" s="43">
        <f>IF(Q59="","",($C59*'VACSICK EST'!M$30))</f>
        <v>2.6623142749027777</v>
      </c>
      <c r="S59" s="43">
        <f>IF(R59="","",($C59*'VACSICK EST'!N$30))</f>
        <v>3.0345167158286337</v>
      </c>
    </row>
    <row r="60" spans="1:19" x14ac:dyDescent="0.25">
      <c r="A60" s="39" t="s">
        <v>64</v>
      </c>
      <c r="B60" s="39" t="s">
        <v>93</v>
      </c>
      <c r="C60" s="44">
        <v>1</v>
      </c>
      <c r="D60"/>
      <c r="E60" s="40" t="str">
        <f t="shared" ref="E60" si="360">IF(B60="","",(IF($B60&lt;&gt;0,"NonExempt - Headcount")))</f>
        <v>NonExempt - Headcount</v>
      </c>
      <c r="F60" s="40">
        <f t="shared" ca="1" si="36"/>
        <v>2017</v>
      </c>
      <c r="G60" s="40" t="str">
        <f t="shared" si="37"/>
        <v>004190</v>
      </c>
      <c r="H60" s="41">
        <f t="shared" ref="H60" si="361">IF(G60="","",(IF($C60=0,0,$C60)))</f>
        <v>1</v>
      </c>
      <c r="I60" s="41">
        <f t="shared" ref="I60" si="362">IF(H60="","",(IF($C60=0,0,$C60)))</f>
        <v>1</v>
      </c>
      <c r="J60" s="41">
        <f t="shared" ref="J60" si="363">IF(I60="","",(IF($C60=0,0,$C60)))</f>
        <v>1</v>
      </c>
      <c r="K60" s="41">
        <f t="shared" ref="K60" si="364">IF(J60="","",(IF($C60=0,0,$C60)))</f>
        <v>1</v>
      </c>
      <c r="L60" s="41">
        <f t="shared" ref="L60" si="365">IF(K60="","",(IF($C60=0,0,$C60)))</f>
        <v>1</v>
      </c>
      <c r="M60" s="41">
        <f t="shared" ref="M60" si="366">IF(L60="","",(IF($C60=0,0,$C60)))</f>
        <v>1</v>
      </c>
      <c r="N60" s="41">
        <f t="shared" ref="N60" si="367">IF(M60="","",(IF($C60=0,0,$C60)))</f>
        <v>1</v>
      </c>
      <c r="O60" s="41">
        <f t="shared" ref="O60" si="368">IF(N60="","",(IF($C60=0,0,$C60)))</f>
        <v>1</v>
      </c>
      <c r="P60" s="41">
        <f t="shared" ref="P60" si="369">IF(O60="","",(IF($C60=0,0,$C60)))</f>
        <v>1</v>
      </c>
      <c r="Q60" s="41">
        <f t="shared" ref="Q60" si="370">IF(P60="","",(IF($C60=0,0,$C60)))</f>
        <v>1</v>
      </c>
      <c r="R60" s="41">
        <f t="shared" ref="R60" si="371">IF(Q60="","",(IF($C60=0,0,$C60)))</f>
        <v>1</v>
      </c>
      <c r="S60" s="41">
        <f t="shared" ref="S60" si="372">IF(R60="","",(IF($C60=0,0,$C60)))</f>
        <v>1</v>
      </c>
    </row>
    <row r="61" spans="1:19" x14ac:dyDescent="0.25">
      <c r="A61" s="39" t="s">
        <v>64</v>
      </c>
      <c r="B61" s="39" t="s">
        <v>92</v>
      </c>
      <c r="C61" s="44">
        <v>25.567308000000001</v>
      </c>
      <c r="D61"/>
      <c r="E61" s="40" t="str">
        <f t="shared" ref="E61" si="373">IF(B61="","",(IF($B61&lt;&gt;0,"NonExempt - Avg Hourly Rate")))</f>
        <v>NonExempt - Avg Hourly Rate</v>
      </c>
      <c r="F61" s="40">
        <f t="shared" ca="1" si="36"/>
        <v>2017</v>
      </c>
      <c r="G61" s="40" t="str">
        <f t="shared" si="37"/>
        <v>004190</v>
      </c>
      <c r="H61" s="42">
        <f t="shared" ref="H61" si="374">IF(G61="","",(IF(C61=0,0,C61)*$G$4*$H$4*$I$4*$J$4))</f>
        <v>26.33432724</v>
      </c>
      <c r="I61" s="42">
        <f t="shared" ref="I61" si="375">IF(H61="","",(+H61))</f>
        <v>26.33432724</v>
      </c>
      <c r="J61" s="42">
        <f t="shared" ref="J61" si="376">IF(I61="","",(+I61*$J$6))</f>
        <v>27.124357057200001</v>
      </c>
      <c r="K61" s="42">
        <f t="shared" ref="K61" si="377">IF(J61="","",+J61)</f>
        <v>27.124357057200001</v>
      </c>
      <c r="L61" s="42">
        <f t="shared" ref="L61" si="378">IF(K61="","",+K61)</f>
        <v>27.124357057200001</v>
      </c>
      <c r="M61" s="42">
        <f t="shared" ref="M61" si="379">IF(L61="","",+L61)</f>
        <v>27.124357057200001</v>
      </c>
      <c r="N61" s="42">
        <f t="shared" ref="N61" si="380">IF(M61="","",+M61)</f>
        <v>27.124357057200001</v>
      </c>
      <c r="O61" s="42">
        <f t="shared" ref="O61" si="381">IF(N61="","",+N61)</f>
        <v>27.124357057200001</v>
      </c>
      <c r="P61" s="42">
        <f t="shared" ref="P61" si="382">IF(O61="","",+O61)</f>
        <v>27.124357057200001</v>
      </c>
      <c r="Q61" s="42">
        <f t="shared" ref="Q61" si="383">IF(P61="","",+P61)</f>
        <v>27.124357057200001</v>
      </c>
      <c r="R61" s="42">
        <f t="shared" ref="R61" si="384">IF(Q61="","",+Q61)</f>
        <v>27.124357057200001</v>
      </c>
      <c r="S61" s="42">
        <f t="shared" ref="S61" si="385">IF(R61="","",+R61)</f>
        <v>27.124357057200001</v>
      </c>
    </row>
    <row r="62" spans="1:19" x14ac:dyDescent="0.25">
      <c r="A62" s="39" t="s">
        <v>64</v>
      </c>
      <c r="B62" s="39" t="s">
        <v>127</v>
      </c>
      <c r="C62" s="44">
        <v>200</v>
      </c>
      <c r="D62"/>
      <c r="E62" s="40" t="str">
        <f t="shared" ref="E62" si="386">IF(B62="","",(IF($B62&lt;&gt;0,"NonExempt - Vacation Hours")))</f>
        <v>NonExempt - Vacation Hours</v>
      </c>
      <c r="F62" s="40">
        <f t="shared" ca="1" si="36"/>
        <v>2017</v>
      </c>
      <c r="G62" s="40" t="str">
        <f t="shared" si="37"/>
        <v>004190</v>
      </c>
      <c r="H62" s="43">
        <f>IF(G62="","",($C62*'VACSICK EST'!C$50))</f>
        <v>8.4637065748272864</v>
      </c>
      <c r="I62" s="43">
        <f>IF(H62="","",($C62*'VACSICK EST'!D$50))</f>
        <v>9.019186694810994</v>
      </c>
      <c r="J62" s="43">
        <f>IF(I62="","",($C62*'VACSICK EST'!E$50))</f>
        <v>9.5746668147946981</v>
      </c>
      <c r="K62" s="43">
        <f>IF(J62="","",($C62*'VACSICK EST'!F$50))</f>
        <v>13.920084926738344</v>
      </c>
      <c r="L62" s="43">
        <f>IF(K62="","",($C62*'VACSICK EST'!G$50))</f>
        <v>17.388585089267714</v>
      </c>
      <c r="M62" s="43">
        <f>IF(L62="","",($C62*'VACSICK EST'!H$50))</f>
        <v>19.643752083050451</v>
      </c>
      <c r="N62" s="43">
        <f>IF(M62="","",($C62*'VACSICK EST'!I$50))</f>
        <v>22.73436117728868</v>
      </c>
      <c r="O62" s="43">
        <f>IF(N62="","",($C62*'VACSICK EST'!J$50))</f>
        <v>15.390831697752979</v>
      </c>
      <c r="P62" s="43">
        <f>IF(O62="","",($C62*'VACSICK EST'!K$50))</f>
        <v>13.703818000024686</v>
      </c>
      <c r="Q62" s="43">
        <f>IF(P62="","",($C62*'VACSICK EST'!L$50))</f>
        <v>18.087749400287205</v>
      </c>
      <c r="R62" s="43">
        <f>IF(Q62="","",($C62*'VACSICK EST'!M$50))</f>
        <v>17.34151329243354</v>
      </c>
      <c r="S62" s="43">
        <f>IF(R62="","",($C62*'VACSICK EST'!N$50))</f>
        <v>34.731744248723423</v>
      </c>
    </row>
    <row r="63" spans="1:19" x14ac:dyDescent="0.25">
      <c r="A63" s="39" t="s">
        <v>64</v>
      </c>
      <c r="B63" s="39" t="s">
        <v>95</v>
      </c>
      <c r="C63" s="44">
        <v>40</v>
      </c>
      <c r="D63"/>
      <c r="E63" s="40" t="str">
        <f t="shared" ref="E63" si="387">IF(B63="","",(IF($B63&lt;&gt;0,"NonExempt - Sick Time Hours")))</f>
        <v>NonExempt - Sick Time Hours</v>
      </c>
      <c r="F63" s="40">
        <f t="shared" ca="1" si="36"/>
        <v>2017</v>
      </c>
      <c r="G63" s="40" t="str">
        <f t="shared" si="37"/>
        <v>004190</v>
      </c>
      <c r="H63" s="43">
        <f>IF(G63="","",($C63*'VACSICK EST'!C$30))</f>
        <v>5.0206297898724825</v>
      </c>
      <c r="I63" s="43">
        <f>IF(H63="","",($C63*'VACSICK EST'!D$30))</f>
        <v>4.3254628595396252</v>
      </c>
      <c r="J63" s="43">
        <f>IF(I63="","",($C63*'VACSICK EST'!E$30))</f>
        <v>3.9866328079765485</v>
      </c>
      <c r="K63" s="43">
        <f>IF(J63="","",($C63*'VACSICK EST'!F$30))</f>
        <v>3.5312729378188501</v>
      </c>
      <c r="L63" s="43">
        <f>IF(K63="","",($C63*'VACSICK EST'!G$30))</f>
        <v>2.9281992131045897</v>
      </c>
      <c r="M63" s="43">
        <f>IF(L63="","",($C63*'VACSICK EST'!H$30))</f>
        <v>2.7179349238407422</v>
      </c>
      <c r="N63" s="43">
        <f>IF(M63="","",($C63*'VACSICK EST'!I$30))</f>
        <v>2.9145220043493527</v>
      </c>
      <c r="O63" s="43">
        <f>IF(N63="","",($C63*'VACSICK EST'!J$30))</f>
        <v>3.1324455305161325</v>
      </c>
      <c r="P63" s="43">
        <f>IF(O63="","",($C63*'VACSICK EST'!K$30))</f>
        <v>2.8900853913733289</v>
      </c>
      <c r="Q63" s="43">
        <f>IF(P63="","",($C63*'VACSICK EST'!L$30))</f>
        <v>2.8559835508769371</v>
      </c>
      <c r="R63" s="43">
        <f>IF(Q63="","",($C63*'VACSICK EST'!M$30))</f>
        <v>2.6623142749027777</v>
      </c>
      <c r="S63" s="43">
        <f>IF(R63="","",($C63*'VACSICK EST'!N$30))</f>
        <v>3.0345167158286337</v>
      </c>
    </row>
    <row r="64" spans="1:19" x14ac:dyDescent="0.25">
      <c r="A64" s="39" t="s">
        <v>69</v>
      </c>
      <c r="B64" s="39" t="s">
        <v>93</v>
      </c>
      <c r="C64" s="44">
        <v>2</v>
      </c>
      <c r="D64"/>
      <c r="E64" s="40" t="str">
        <f t="shared" ref="E64" si="388">IF(B64="","",(IF($B64&lt;&gt;0,"NonExempt - Headcount")))</f>
        <v>NonExempt - Headcount</v>
      </c>
      <c r="F64" s="40">
        <f t="shared" ca="1" si="36"/>
        <v>2017</v>
      </c>
      <c r="G64" s="40" t="str">
        <f t="shared" si="37"/>
        <v>004290</v>
      </c>
      <c r="H64" s="41">
        <f t="shared" ref="H64" si="389">IF(G64="","",(IF($C64=0,0,$C64)))</f>
        <v>2</v>
      </c>
      <c r="I64" s="41">
        <f t="shared" ref="I64" si="390">IF(H64="","",(IF($C64=0,0,$C64)))</f>
        <v>2</v>
      </c>
      <c r="J64" s="41">
        <f t="shared" ref="J64" si="391">IF(I64="","",(IF($C64=0,0,$C64)))</f>
        <v>2</v>
      </c>
      <c r="K64" s="41">
        <f t="shared" ref="K64" si="392">IF(J64="","",(IF($C64=0,0,$C64)))</f>
        <v>2</v>
      </c>
      <c r="L64" s="41">
        <f t="shared" ref="L64" si="393">IF(K64="","",(IF($C64=0,0,$C64)))</f>
        <v>2</v>
      </c>
      <c r="M64" s="41">
        <f t="shared" ref="M64" si="394">IF(L64="","",(IF($C64=0,0,$C64)))</f>
        <v>2</v>
      </c>
      <c r="N64" s="41">
        <f t="shared" ref="N64" si="395">IF(M64="","",(IF($C64=0,0,$C64)))</f>
        <v>2</v>
      </c>
      <c r="O64" s="41">
        <f t="shared" ref="O64" si="396">IF(N64="","",(IF($C64=0,0,$C64)))</f>
        <v>2</v>
      </c>
      <c r="P64" s="41">
        <f t="shared" ref="P64" si="397">IF(O64="","",(IF($C64=0,0,$C64)))</f>
        <v>2</v>
      </c>
      <c r="Q64" s="41">
        <f t="shared" ref="Q64" si="398">IF(P64="","",(IF($C64=0,0,$C64)))</f>
        <v>2</v>
      </c>
      <c r="R64" s="41">
        <f t="shared" ref="R64" si="399">IF(Q64="","",(IF($C64=0,0,$C64)))</f>
        <v>2</v>
      </c>
      <c r="S64" s="41">
        <f t="shared" ref="S64" si="400">IF(R64="","",(IF($C64=0,0,$C64)))</f>
        <v>2</v>
      </c>
    </row>
    <row r="65" spans="1:19" x14ac:dyDescent="0.25">
      <c r="A65" s="39" t="s">
        <v>69</v>
      </c>
      <c r="B65" s="39" t="s">
        <v>92</v>
      </c>
      <c r="C65" s="44">
        <v>16.987980999999998</v>
      </c>
      <c r="D65"/>
      <c r="E65" s="40" t="str">
        <f t="shared" ref="E65" si="401">IF(B65="","",(IF($B65&lt;&gt;0,"NonExempt - Avg Hourly Rate")))</f>
        <v>NonExempt - Avg Hourly Rate</v>
      </c>
      <c r="F65" s="40">
        <f t="shared" ca="1" si="36"/>
        <v>2017</v>
      </c>
      <c r="G65" s="40" t="str">
        <f t="shared" si="37"/>
        <v>004290</v>
      </c>
      <c r="H65" s="42">
        <f t="shared" ref="H65" si="402">IF(G65="","",(IF(C65=0,0,C65)*$G$4*$H$4*$I$4*$J$4))</f>
        <v>17.497620429999998</v>
      </c>
      <c r="I65" s="42">
        <f t="shared" ref="I65" si="403">IF(H65="","",(+H65))</f>
        <v>17.497620429999998</v>
      </c>
      <c r="J65" s="42">
        <f t="shared" ref="J65" si="404">IF(I65="","",(+I65*$J$6))</f>
        <v>18.0225490429</v>
      </c>
      <c r="K65" s="42">
        <f t="shared" ref="K65" si="405">IF(J65="","",+J65)</f>
        <v>18.0225490429</v>
      </c>
      <c r="L65" s="42">
        <f t="shared" ref="L65" si="406">IF(K65="","",+K65)</f>
        <v>18.0225490429</v>
      </c>
      <c r="M65" s="42">
        <f t="shared" ref="M65" si="407">IF(L65="","",+L65)</f>
        <v>18.0225490429</v>
      </c>
      <c r="N65" s="42">
        <f t="shared" ref="N65" si="408">IF(M65="","",+M65)</f>
        <v>18.0225490429</v>
      </c>
      <c r="O65" s="42">
        <f t="shared" ref="O65" si="409">IF(N65="","",+N65)</f>
        <v>18.0225490429</v>
      </c>
      <c r="P65" s="42">
        <f t="shared" ref="P65" si="410">IF(O65="","",+O65)</f>
        <v>18.0225490429</v>
      </c>
      <c r="Q65" s="42">
        <f t="shared" ref="Q65" si="411">IF(P65="","",+P65)</f>
        <v>18.0225490429</v>
      </c>
      <c r="R65" s="42">
        <f t="shared" ref="R65" si="412">IF(Q65="","",+Q65)</f>
        <v>18.0225490429</v>
      </c>
      <c r="S65" s="42">
        <f t="shared" ref="S65" si="413">IF(R65="","",+R65)</f>
        <v>18.0225490429</v>
      </c>
    </row>
    <row r="66" spans="1:19" x14ac:dyDescent="0.25">
      <c r="A66" s="39" t="s">
        <v>69</v>
      </c>
      <c r="B66" s="39" t="s">
        <v>127</v>
      </c>
      <c r="C66" s="44">
        <v>160</v>
      </c>
      <c r="D66"/>
      <c r="E66" s="40" t="str">
        <f t="shared" ref="E66" si="414">IF(B66="","",(IF($B66&lt;&gt;0,"NonExempt - Vacation Hours")))</f>
        <v>NonExempt - Vacation Hours</v>
      </c>
      <c r="F66" s="40">
        <f t="shared" ca="1" si="36"/>
        <v>2017</v>
      </c>
      <c r="G66" s="40" t="str">
        <f t="shared" si="37"/>
        <v>004290</v>
      </c>
      <c r="H66" s="43">
        <f>IF(G66="","",($C66*'VACSICK EST'!C$50))</f>
        <v>6.7709652598618302</v>
      </c>
      <c r="I66" s="43">
        <f>IF(H66="","",($C66*'VACSICK EST'!D$50))</f>
        <v>7.2153493558487947</v>
      </c>
      <c r="J66" s="43">
        <f>IF(I66="","",($C66*'VACSICK EST'!E$50))</f>
        <v>7.6597334518357583</v>
      </c>
      <c r="K66" s="43">
        <f>IF(J66="","",($C66*'VACSICK EST'!F$50))</f>
        <v>11.136067941390674</v>
      </c>
      <c r="L66" s="43">
        <f>IF(K66="","",($C66*'VACSICK EST'!G$50))</f>
        <v>13.910868071414171</v>
      </c>
      <c r="M66" s="43">
        <f>IF(L66="","",($C66*'VACSICK EST'!H$50))</f>
        <v>15.71500166644036</v>
      </c>
      <c r="N66" s="43">
        <f>IF(M66="","",($C66*'VACSICK EST'!I$50))</f>
        <v>18.187488941830946</v>
      </c>
      <c r="O66" s="43">
        <f>IF(N66="","",($C66*'VACSICK EST'!J$50))</f>
        <v>12.312665358202384</v>
      </c>
      <c r="P66" s="43">
        <f>IF(O66="","",($C66*'VACSICK EST'!K$50))</f>
        <v>10.96305440001975</v>
      </c>
      <c r="Q66" s="43">
        <f>IF(P66="","",($C66*'VACSICK EST'!L$50))</f>
        <v>14.470199520229762</v>
      </c>
      <c r="R66" s="43">
        <f>IF(Q66="","",($C66*'VACSICK EST'!M$50))</f>
        <v>13.873210633946831</v>
      </c>
      <c r="S66" s="43">
        <f>IF(R66="","",($C66*'VACSICK EST'!N$50))</f>
        <v>27.785395398978739</v>
      </c>
    </row>
    <row r="67" spans="1:19" x14ac:dyDescent="0.25">
      <c r="A67" s="39" t="s">
        <v>69</v>
      </c>
      <c r="B67" s="39" t="s">
        <v>95</v>
      </c>
      <c r="C67" s="44">
        <v>80</v>
      </c>
      <c r="D67"/>
      <c r="E67" s="40" t="str">
        <f t="shared" ref="E67" si="415">IF(B67="","",(IF($B67&lt;&gt;0,"NonExempt - Sick Time Hours")))</f>
        <v>NonExempt - Sick Time Hours</v>
      </c>
      <c r="F67" s="40">
        <f t="shared" ca="1" si="36"/>
        <v>2017</v>
      </c>
      <c r="G67" s="40" t="str">
        <f t="shared" si="37"/>
        <v>004290</v>
      </c>
      <c r="H67" s="43">
        <f>IF(G67="","",($C67*'VACSICK EST'!C$30))</f>
        <v>10.041259579744965</v>
      </c>
      <c r="I67" s="43">
        <f>IF(H67="","",($C67*'VACSICK EST'!D$30))</f>
        <v>8.6509257190792503</v>
      </c>
      <c r="J67" s="43">
        <f>IF(I67="","",($C67*'VACSICK EST'!E$30))</f>
        <v>7.973265615953097</v>
      </c>
      <c r="K67" s="43">
        <f>IF(J67="","",($C67*'VACSICK EST'!F$30))</f>
        <v>7.0625458756377002</v>
      </c>
      <c r="L67" s="43">
        <f>IF(K67="","",($C67*'VACSICK EST'!G$30))</f>
        <v>5.8563984262091795</v>
      </c>
      <c r="M67" s="43">
        <f>IF(L67="","",($C67*'VACSICK EST'!H$30))</f>
        <v>5.4358698476814844</v>
      </c>
      <c r="N67" s="43">
        <f>IF(M67="","",($C67*'VACSICK EST'!I$30))</f>
        <v>5.8290440086987054</v>
      </c>
      <c r="O67" s="43">
        <f>IF(N67="","",($C67*'VACSICK EST'!J$30))</f>
        <v>6.264891061032265</v>
      </c>
      <c r="P67" s="43">
        <f>IF(O67="","",($C67*'VACSICK EST'!K$30))</f>
        <v>5.7801707827466577</v>
      </c>
      <c r="Q67" s="43">
        <f>IF(P67="","",($C67*'VACSICK EST'!L$30))</f>
        <v>5.7119671017538742</v>
      </c>
      <c r="R67" s="43">
        <f>IF(Q67="","",($C67*'VACSICK EST'!M$30))</f>
        <v>5.3246285498055554</v>
      </c>
      <c r="S67" s="43">
        <f>IF(R67="","",($C67*'VACSICK EST'!N$30))</f>
        <v>6.0690334316572674</v>
      </c>
    </row>
    <row r="68" spans="1:19" x14ac:dyDescent="0.25">
      <c r="A68" s="39" t="s">
        <v>73</v>
      </c>
      <c r="B68" s="39" t="s">
        <v>93</v>
      </c>
      <c r="C68" s="44">
        <v>1</v>
      </c>
      <c r="D68"/>
      <c r="E68" s="40" t="str">
        <f t="shared" ref="E68" si="416">IF(B68="","",(IF($B68&lt;&gt;0,"NonExempt - Headcount")))</f>
        <v>NonExempt - Headcount</v>
      </c>
      <c r="F68" s="40">
        <f t="shared" ca="1" si="36"/>
        <v>2017</v>
      </c>
      <c r="G68" s="40" t="str">
        <f t="shared" si="37"/>
        <v>004450</v>
      </c>
      <c r="H68" s="41">
        <f t="shared" ref="H68" si="417">IF(G68="","",(IF($C68=0,0,$C68)))</f>
        <v>1</v>
      </c>
      <c r="I68" s="41">
        <f t="shared" ref="I68" si="418">IF(H68="","",(IF($C68=0,0,$C68)))</f>
        <v>1</v>
      </c>
      <c r="J68" s="41">
        <f t="shared" ref="J68" si="419">IF(I68="","",(IF($C68=0,0,$C68)))</f>
        <v>1</v>
      </c>
      <c r="K68" s="41">
        <f t="shared" ref="K68" si="420">IF(J68="","",(IF($C68=0,0,$C68)))</f>
        <v>1</v>
      </c>
      <c r="L68" s="41">
        <f t="shared" ref="L68" si="421">IF(K68="","",(IF($C68=0,0,$C68)))</f>
        <v>1</v>
      </c>
      <c r="M68" s="41">
        <f t="shared" ref="M68" si="422">IF(L68="","",(IF($C68=0,0,$C68)))</f>
        <v>1</v>
      </c>
      <c r="N68" s="41">
        <f t="shared" ref="N68" si="423">IF(M68="","",(IF($C68=0,0,$C68)))</f>
        <v>1</v>
      </c>
      <c r="O68" s="41">
        <f t="shared" ref="O68" si="424">IF(N68="","",(IF($C68=0,0,$C68)))</f>
        <v>1</v>
      </c>
      <c r="P68" s="41">
        <f t="shared" ref="P68" si="425">IF(O68="","",(IF($C68=0,0,$C68)))</f>
        <v>1</v>
      </c>
      <c r="Q68" s="41">
        <f t="shared" ref="Q68" si="426">IF(P68="","",(IF($C68=0,0,$C68)))</f>
        <v>1</v>
      </c>
      <c r="R68" s="41">
        <f t="shared" ref="R68" si="427">IF(Q68="","",(IF($C68=0,0,$C68)))</f>
        <v>1</v>
      </c>
      <c r="S68" s="41">
        <f t="shared" ref="S68" si="428">IF(R68="","",(IF($C68=0,0,$C68)))</f>
        <v>1</v>
      </c>
    </row>
    <row r="69" spans="1:19" x14ac:dyDescent="0.25">
      <c r="A69" s="39" t="s">
        <v>73</v>
      </c>
      <c r="B69" s="39" t="s">
        <v>92</v>
      </c>
      <c r="C69" s="44">
        <v>17.331731000000001</v>
      </c>
      <c r="D69"/>
      <c r="E69" s="40" t="str">
        <f t="shared" ref="E69" si="429">IF(B69="","",(IF($B69&lt;&gt;0,"NonExempt - Avg Hourly Rate")))</f>
        <v>NonExempt - Avg Hourly Rate</v>
      </c>
      <c r="F69" s="40">
        <f t="shared" ca="1" si="36"/>
        <v>2017</v>
      </c>
      <c r="G69" s="40" t="str">
        <f t="shared" si="37"/>
        <v>004450</v>
      </c>
      <c r="H69" s="42">
        <f t="shared" ref="H69" si="430">IF(G69="","",(IF(C69=0,0,C69)*$G$4*$H$4*$I$4*$J$4))</f>
        <v>17.851682930000003</v>
      </c>
      <c r="I69" s="42">
        <f t="shared" ref="I69" si="431">IF(H69="","",(+H69))</f>
        <v>17.851682930000003</v>
      </c>
      <c r="J69" s="42">
        <f t="shared" ref="J69" si="432">IF(I69="","",(+I69*$J$6))</f>
        <v>18.387233417900003</v>
      </c>
      <c r="K69" s="42">
        <f t="shared" ref="K69" si="433">IF(J69="","",+J69)</f>
        <v>18.387233417900003</v>
      </c>
      <c r="L69" s="42">
        <f t="shared" ref="L69" si="434">IF(K69="","",+K69)</f>
        <v>18.387233417900003</v>
      </c>
      <c r="M69" s="42">
        <f t="shared" ref="M69" si="435">IF(L69="","",+L69)</f>
        <v>18.387233417900003</v>
      </c>
      <c r="N69" s="42">
        <f t="shared" ref="N69" si="436">IF(M69="","",+M69)</f>
        <v>18.387233417900003</v>
      </c>
      <c r="O69" s="42">
        <f t="shared" ref="O69" si="437">IF(N69="","",+N69)</f>
        <v>18.387233417900003</v>
      </c>
      <c r="P69" s="42">
        <f t="shared" ref="P69" si="438">IF(O69="","",+O69)</f>
        <v>18.387233417900003</v>
      </c>
      <c r="Q69" s="42">
        <f t="shared" ref="Q69" si="439">IF(P69="","",+P69)</f>
        <v>18.387233417900003</v>
      </c>
      <c r="R69" s="42">
        <f t="shared" ref="R69" si="440">IF(Q69="","",+Q69)</f>
        <v>18.387233417900003</v>
      </c>
      <c r="S69" s="42">
        <f t="shared" ref="S69" si="441">IF(R69="","",+R69)</f>
        <v>18.387233417900003</v>
      </c>
    </row>
    <row r="70" spans="1:19" x14ac:dyDescent="0.25">
      <c r="A70" s="39" t="s">
        <v>73</v>
      </c>
      <c r="B70" s="39" t="s">
        <v>127</v>
      </c>
      <c r="C70" s="44">
        <v>80</v>
      </c>
      <c r="D70"/>
      <c r="E70" s="40" t="str">
        <f t="shared" ref="E70" si="442">IF(B70="","",(IF($B70&lt;&gt;0,"NonExempt - Vacation Hours")))</f>
        <v>NonExempt - Vacation Hours</v>
      </c>
      <c r="F70" s="40">
        <f t="shared" ca="1" si="36"/>
        <v>2017</v>
      </c>
      <c r="G70" s="40" t="str">
        <f t="shared" si="37"/>
        <v>004450</v>
      </c>
      <c r="H70" s="43">
        <f>IF(G70="","",($C70*'VACSICK EST'!C$50))</f>
        <v>3.3854826299309151</v>
      </c>
      <c r="I70" s="43">
        <f>IF(H70="","",($C70*'VACSICK EST'!D$50))</f>
        <v>3.6076746779243973</v>
      </c>
      <c r="J70" s="43">
        <f>IF(I70="","",($C70*'VACSICK EST'!E$50))</f>
        <v>3.8298667259178791</v>
      </c>
      <c r="K70" s="43">
        <f>IF(J70="","",($C70*'VACSICK EST'!F$50))</f>
        <v>5.5680339706953372</v>
      </c>
      <c r="L70" s="43">
        <f>IF(K70="","",($C70*'VACSICK EST'!G$50))</f>
        <v>6.9554340357070856</v>
      </c>
      <c r="M70" s="43">
        <f>IF(L70="","",($C70*'VACSICK EST'!H$50))</f>
        <v>7.8575008332201799</v>
      </c>
      <c r="N70" s="43">
        <f>IF(M70="","",($C70*'VACSICK EST'!I$50))</f>
        <v>9.0937444709154729</v>
      </c>
      <c r="O70" s="43">
        <f>IF(N70="","",($C70*'VACSICK EST'!J$50))</f>
        <v>6.1563326791011921</v>
      </c>
      <c r="P70" s="43">
        <f>IF(O70="","",($C70*'VACSICK EST'!K$50))</f>
        <v>5.4815272000098751</v>
      </c>
      <c r="Q70" s="43">
        <f>IF(P70="","",($C70*'VACSICK EST'!L$50))</f>
        <v>7.2350997601148812</v>
      </c>
      <c r="R70" s="43">
        <f>IF(Q70="","",($C70*'VACSICK EST'!M$50))</f>
        <v>6.9366053169734156</v>
      </c>
      <c r="S70" s="43">
        <f>IF(R70="","",($C70*'VACSICK EST'!N$50))</f>
        <v>13.89269769948937</v>
      </c>
    </row>
    <row r="71" spans="1:19" x14ac:dyDescent="0.25">
      <c r="A71" s="39" t="s">
        <v>73</v>
      </c>
      <c r="B71" s="39" t="s">
        <v>95</v>
      </c>
      <c r="C71" s="44">
        <v>40</v>
      </c>
      <c r="D71"/>
      <c r="E71" s="40" t="str">
        <f t="shared" ref="E71" si="443">IF(B71="","",(IF($B71&lt;&gt;0,"NonExempt - Sick Time Hours")))</f>
        <v>NonExempt - Sick Time Hours</v>
      </c>
      <c r="F71" s="40">
        <f t="shared" ca="1" si="36"/>
        <v>2017</v>
      </c>
      <c r="G71" s="40" t="str">
        <f t="shared" si="37"/>
        <v>004450</v>
      </c>
      <c r="H71" s="43">
        <f>IF(G71="","",($C71*'VACSICK EST'!C$30))</f>
        <v>5.0206297898724825</v>
      </c>
      <c r="I71" s="43">
        <f>IF(H71="","",($C71*'VACSICK EST'!D$30))</f>
        <v>4.3254628595396252</v>
      </c>
      <c r="J71" s="43">
        <f>IF(I71="","",($C71*'VACSICK EST'!E$30))</f>
        <v>3.9866328079765485</v>
      </c>
      <c r="K71" s="43">
        <f>IF(J71="","",($C71*'VACSICK EST'!F$30))</f>
        <v>3.5312729378188501</v>
      </c>
      <c r="L71" s="43">
        <f>IF(K71="","",($C71*'VACSICK EST'!G$30))</f>
        <v>2.9281992131045897</v>
      </c>
      <c r="M71" s="43">
        <f>IF(L71="","",($C71*'VACSICK EST'!H$30))</f>
        <v>2.7179349238407422</v>
      </c>
      <c r="N71" s="43">
        <f>IF(M71="","",($C71*'VACSICK EST'!I$30))</f>
        <v>2.9145220043493527</v>
      </c>
      <c r="O71" s="43">
        <f>IF(N71="","",($C71*'VACSICK EST'!J$30))</f>
        <v>3.1324455305161325</v>
      </c>
      <c r="P71" s="43">
        <f>IF(O71="","",($C71*'VACSICK EST'!K$30))</f>
        <v>2.8900853913733289</v>
      </c>
      <c r="Q71" s="43">
        <f>IF(P71="","",($C71*'VACSICK EST'!L$30))</f>
        <v>2.8559835508769371</v>
      </c>
      <c r="R71" s="43">
        <f>IF(Q71="","",($C71*'VACSICK EST'!M$30))</f>
        <v>2.6623142749027777</v>
      </c>
      <c r="S71" s="43">
        <f>IF(R71="","",($C71*'VACSICK EST'!N$30))</f>
        <v>3.0345167158286337</v>
      </c>
    </row>
    <row r="72" spans="1:19" x14ac:dyDescent="0.25">
      <c r="A72" s="39" t="s">
        <v>74</v>
      </c>
      <c r="B72" s="39" t="s">
        <v>93</v>
      </c>
      <c r="C72" s="44">
        <v>1</v>
      </c>
      <c r="D72"/>
      <c r="E72" s="40" t="str">
        <f t="shared" ref="E72" si="444">IF(B72="","",(IF($B72&lt;&gt;0,"NonExempt - Headcount")))</f>
        <v>NonExempt - Headcount</v>
      </c>
      <c r="F72" s="40">
        <f t="shared" ca="1" si="36"/>
        <v>2017</v>
      </c>
      <c r="G72" s="40" t="str">
        <f t="shared" si="37"/>
        <v>004470</v>
      </c>
      <c r="H72" s="41">
        <f t="shared" ref="H72" si="445">IF(G72="","",(IF($C72=0,0,$C72)))</f>
        <v>1</v>
      </c>
      <c r="I72" s="41">
        <f t="shared" ref="I72" si="446">IF(H72="","",(IF($C72=0,0,$C72)))</f>
        <v>1</v>
      </c>
      <c r="J72" s="41">
        <f t="shared" ref="J72" si="447">IF(I72="","",(IF($C72=0,0,$C72)))</f>
        <v>1</v>
      </c>
      <c r="K72" s="41">
        <f t="shared" ref="K72" si="448">IF(J72="","",(IF($C72=0,0,$C72)))</f>
        <v>1</v>
      </c>
      <c r="L72" s="41">
        <f t="shared" ref="L72" si="449">IF(K72="","",(IF($C72=0,0,$C72)))</f>
        <v>1</v>
      </c>
      <c r="M72" s="41">
        <f t="shared" ref="M72" si="450">IF(L72="","",(IF($C72=0,0,$C72)))</f>
        <v>1</v>
      </c>
      <c r="N72" s="41">
        <f t="shared" ref="N72" si="451">IF(M72="","",(IF($C72=0,0,$C72)))</f>
        <v>1</v>
      </c>
      <c r="O72" s="41">
        <f t="shared" ref="O72" si="452">IF(N72="","",(IF($C72=0,0,$C72)))</f>
        <v>1</v>
      </c>
      <c r="P72" s="41">
        <f t="shared" ref="P72" si="453">IF(O72="","",(IF($C72=0,0,$C72)))</f>
        <v>1</v>
      </c>
      <c r="Q72" s="41">
        <f t="shared" ref="Q72" si="454">IF(P72="","",(IF($C72=0,0,$C72)))</f>
        <v>1</v>
      </c>
      <c r="R72" s="41">
        <f t="shared" ref="R72" si="455">IF(Q72="","",(IF($C72=0,0,$C72)))</f>
        <v>1</v>
      </c>
      <c r="S72" s="41">
        <f t="shared" ref="S72" si="456">IF(R72="","",(IF($C72=0,0,$C72)))</f>
        <v>1</v>
      </c>
    </row>
    <row r="73" spans="1:19" x14ac:dyDescent="0.25">
      <c r="A73" s="39" t="s">
        <v>74</v>
      </c>
      <c r="B73" s="39" t="s">
        <v>92</v>
      </c>
      <c r="C73" s="44">
        <v>22.423076999999999</v>
      </c>
      <c r="D73"/>
      <c r="E73" s="40" t="str">
        <f t="shared" ref="E73" si="457">IF(B73="","",(IF($B73&lt;&gt;0,"NonExempt - Avg Hourly Rate")))</f>
        <v>NonExempt - Avg Hourly Rate</v>
      </c>
      <c r="F73" s="40">
        <f t="shared" ca="1" si="36"/>
        <v>2017</v>
      </c>
      <c r="G73" s="40" t="str">
        <f t="shared" si="37"/>
        <v>004470</v>
      </c>
      <c r="H73" s="42">
        <f t="shared" ref="H73" si="458">IF(G73="","",(IF(C73=0,0,C73)*$G$4*$H$4*$I$4*$J$4))</f>
        <v>23.095769310000001</v>
      </c>
      <c r="I73" s="42">
        <f t="shared" ref="I73" si="459">IF(H73="","",(+H73))</f>
        <v>23.095769310000001</v>
      </c>
      <c r="J73" s="42">
        <f t="shared" ref="J73" si="460">IF(I73="","",(+I73*$J$6))</f>
        <v>23.788642389300001</v>
      </c>
      <c r="K73" s="42">
        <f t="shared" ref="K73" si="461">IF(J73="","",+J73)</f>
        <v>23.788642389300001</v>
      </c>
      <c r="L73" s="42">
        <f t="shared" ref="L73" si="462">IF(K73="","",+K73)</f>
        <v>23.788642389300001</v>
      </c>
      <c r="M73" s="42">
        <f t="shared" ref="M73" si="463">IF(L73="","",+L73)</f>
        <v>23.788642389300001</v>
      </c>
      <c r="N73" s="42">
        <f t="shared" ref="N73" si="464">IF(M73="","",+M73)</f>
        <v>23.788642389300001</v>
      </c>
      <c r="O73" s="42">
        <f t="shared" ref="O73" si="465">IF(N73="","",+N73)</f>
        <v>23.788642389300001</v>
      </c>
      <c r="P73" s="42">
        <f t="shared" ref="P73" si="466">IF(O73="","",+O73)</f>
        <v>23.788642389300001</v>
      </c>
      <c r="Q73" s="42">
        <f t="shared" ref="Q73" si="467">IF(P73="","",+P73)</f>
        <v>23.788642389300001</v>
      </c>
      <c r="R73" s="42">
        <f t="shared" ref="R73" si="468">IF(Q73="","",+Q73)</f>
        <v>23.788642389300001</v>
      </c>
      <c r="S73" s="42">
        <f t="shared" ref="S73" si="469">IF(R73="","",+R73)</f>
        <v>23.788642389300001</v>
      </c>
    </row>
    <row r="74" spans="1:19" x14ac:dyDescent="0.25">
      <c r="A74" s="39" t="s">
        <v>74</v>
      </c>
      <c r="B74" s="39" t="s">
        <v>127</v>
      </c>
      <c r="C74" s="44">
        <v>120</v>
      </c>
      <c r="D74"/>
      <c r="E74" s="40" t="str">
        <f t="shared" ref="E74" si="470">IF(B74="","",(IF($B74&lt;&gt;0,"NonExempt - Vacation Hours")))</f>
        <v>NonExempt - Vacation Hours</v>
      </c>
      <c r="F74" s="40">
        <f t="shared" ca="1" si="36"/>
        <v>2017</v>
      </c>
      <c r="G74" s="40" t="str">
        <f t="shared" si="37"/>
        <v>004470</v>
      </c>
      <c r="H74" s="43">
        <f>IF(G74="","",($C74*'VACSICK EST'!C$50))</f>
        <v>5.0782239448963722</v>
      </c>
      <c r="I74" s="43">
        <f>IF(H74="","",($C74*'VACSICK EST'!D$50))</f>
        <v>5.4115120168865962</v>
      </c>
      <c r="J74" s="43">
        <f>IF(I74="","",($C74*'VACSICK EST'!E$50))</f>
        <v>5.7448000888768185</v>
      </c>
      <c r="K74" s="43">
        <f>IF(J74="","",($C74*'VACSICK EST'!F$50))</f>
        <v>8.3520509560430067</v>
      </c>
      <c r="L74" s="43">
        <f>IF(K74="","",($C74*'VACSICK EST'!G$50))</f>
        <v>10.433151053560628</v>
      </c>
      <c r="M74" s="43">
        <f>IF(L74="","",($C74*'VACSICK EST'!H$50))</f>
        <v>11.78625124983027</v>
      </c>
      <c r="N74" s="43">
        <f>IF(M74="","",($C74*'VACSICK EST'!I$50))</f>
        <v>13.640616706373208</v>
      </c>
      <c r="O74" s="43">
        <f>IF(N74="","",($C74*'VACSICK EST'!J$50))</f>
        <v>9.2344990186517872</v>
      </c>
      <c r="P74" s="43">
        <f>IF(O74="","",($C74*'VACSICK EST'!K$50))</f>
        <v>8.2222908000148127</v>
      </c>
      <c r="Q74" s="43">
        <f>IF(P74="","",($C74*'VACSICK EST'!L$50))</f>
        <v>10.852649640172322</v>
      </c>
      <c r="R74" s="43">
        <f>IF(Q74="","",($C74*'VACSICK EST'!M$50))</f>
        <v>10.404907975460123</v>
      </c>
      <c r="S74" s="43">
        <f>IF(R74="","",($C74*'VACSICK EST'!N$50))</f>
        <v>20.839046549234055</v>
      </c>
    </row>
    <row r="75" spans="1:19" x14ac:dyDescent="0.25">
      <c r="A75" s="39" t="s">
        <v>74</v>
      </c>
      <c r="B75" s="39" t="s">
        <v>95</v>
      </c>
      <c r="C75" s="44">
        <v>40</v>
      </c>
      <c r="D75"/>
      <c r="E75" s="40" t="str">
        <f t="shared" ref="E75" si="471">IF(B75="","",(IF($B75&lt;&gt;0,"NonExempt - Sick Time Hours")))</f>
        <v>NonExempt - Sick Time Hours</v>
      </c>
      <c r="F75" s="40">
        <f t="shared" ca="1" si="36"/>
        <v>2017</v>
      </c>
      <c r="G75" s="40" t="str">
        <f t="shared" si="37"/>
        <v>004470</v>
      </c>
      <c r="H75" s="43">
        <f>IF(G75="","",($C75*'VACSICK EST'!C$30))</f>
        <v>5.0206297898724825</v>
      </c>
      <c r="I75" s="43">
        <f>IF(H75="","",($C75*'VACSICK EST'!D$30))</f>
        <v>4.3254628595396252</v>
      </c>
      <c r="J75" s="43">
        <f>IF(I75="","",($C75*'VACSICK EST'!E$30))</f>
        <v>3.9866328079765485</v>
      </c>
      <c r="K75" s="43">
        <f>IF(J75="","",($C75*'VACSICK EST'!F$30))</f>
        <v>3.5312729378188501</v>
      </c>
      <c r="L75" s="43">
        <f>IF(K75="","",($C75*'VACSICK EST'!G$30))</f>
        <v>2.9281992131045897</v>
      </c>
      <c r="M75" s="43">
        <f>IF(L75="","",($C75*'VACSICK EST'!H$30))</f>
        <v>2.7179349238407422</v>
      </c>
      <c r="N75" s="43">
        <f>IF(M75="","",($C75*'VACSICK EST'!I$30))</f>
        <v>2.9145220043493527</v>
      </c>
      <c r="O75" s="43">
        <f>IF(N75="","",($C75*'VACSICK EST'!J$30))</f>
        <v>3.1324455305161325</v>
      </c>
      <c r="P75" s="43">
        <f>IF(O75="","",($C75*'VACSICK EST'!K$30))</f>
        <v>2.8900853913733289</v>
      </c>
      <c r="Q75" s="43">
        <f>IF(P75="","",($C75*'VACSICK EST'!L$30))</f>
        <v>2.8559835508769371</v>
      </c>
      <c r="R75" s="43">
        <f>IF(Q75="","",($C75*'VACSICK EST'!M$30))</f>
        <v>2.6623142749027777</v>
      </c>
      <c r="S75" s="43">
        <f>IF(R75="","",($C75*'VACSICK EST'!N$30))</f>
        <v>3.0345167158286337</v>
      </c>
    </row>
    <row r="76" spans="1:19" x14ac:dyDescent="0.25">
      <c r="A76" s="39" t="s">
        <v>80</v>
      </c>
      <c r="B76" s="39" t="s">
        <v>93</v>
      </c>
      <c r="C76" s="44">
        <v>1</v>
      </c>
      <c r="D76"/>
      <c r="E76" s="40" t="str">
        <f t="shared" ref="E76" si="472">IF(B76="","",(IF($B76&lt;&gt;0,"NonExempt - Headcount")))</f>
        <v>NonExempt - Headcount</v>
      </c>
      <c r="F76" s="40">
        <f t="shared" ca="1" si="36"/>
        <v>2017</v>
      </c>
      <c r="G76" s="40" t="str">
        <f t="shared" si="37"/>
        <v>004510</v>
      </c>
      <c r="H76" s="41">
        <f t="shared" ref="H76" si="473">IF(G76="","",(IF($C76=0,0,$C76)))</f>
        <v>1</v>
      </c>
      <c r="I76" s="41">
        <f t="shared" ref="I76" si="474">IF(H76="","",(IF($C76=0,0,$C76)))</f>
        <v>1</v>
      </c>
      <c r="J76" s="41">
        <f t="shared" ref="J76" si="475">IF(I76="","",(IF($C76=0,0,$C76)))</f>
        <v>1</v>
      </c>
      <c r="K76" s="41">
        <f t="shared" ref="K76" si="476">IF(J76="","",(IF($C76=0,0,$C76)))</f>
        <v>1</v>
      </c>
      <c r="L76" s="41">
        <f t="shared" ref="L76" si="477">IF(K76="","",(IF($C76=0,0,$C76)))</f>
        <v>1</v>
      </c>
      <c r="M76" s="41">
        <f t="shared" ref="M76" si="478">IF(L76="","",(IF($C76=0,0,$C76)))</f>
        <v>1</v>
      </c>
      <c r="N76" s="41">
        <f t="shared" ref="N76" si="479">IF(M76="","",(IF($C76=0,0,$C76)))</f>
        <v>1</v>
      </c>
      <c r="O76" s="41">
        <f t="shared" ref="O76" si="480">IF(N76="","",(IF($C76=0,0,$C76)))</f>
        <v>1</v>
      </c>
      <c r="P76" s="41">
        <f t="shared" ref="P76" si="481">IF(O76="","",(IF($C76=0,0,$C76)))</f>
        <v>1</v>
      </c>
      <c r="Q76" s="41">
        <f t="shared" ref="Q76" si="482">IF(P76="","",(IF($C76=0,0,$C76)))</f>
        <v>1</v>
      </c>
      <c r="R76" s="41">
        <f t="shared" ref="R76" si="483">IF(Q76="","",(IF($C76=0,0,$C76)))</f>
        <v>1</v>
      </c>
      <c r="S76" s="41">
        <f t="shared" ref="S76" si="484">IF(R76="","",(IF($C76=0,0,$C76)))</f>
        <v>1</v>
      </c>
    </row>
    <row r="77" spans="1:19" x14ac:dyDescent="0.25">
      <c r="A77" s="39" t="s">
        <v>80</v>
      </c>
      <c r="B77" s="39" t="s">
        <v>92</v>
      </c>
      <c r="C77" s="44">
        <v>20.495191999999999</v>
      </c>
      <c r="D77"/>
      <c r="E77" s="40" t="str">
        <f t="shared" ref="E77" si="485">IF(B77="","",(IF($B77&lt;&gt;0,"NonExempt - Avg Hourly Rate")))</f>
        <v>NonExempt - Avg Hourly Rate</v>
      </c>
      <c r="F77" s="40">
        <f t="shared" ref="F77:F87" ca="1" si="486">IF(E77="","",$E$5)</f>
        <v>2017</v>
      </c>
      <c r="G77" s="40" t="str">
        <f t="shared" ref="G77:G87" si="487">IF(E77="","",A77)</f>
        <v>004510</v>
      </c>
      <c r="H77" s="42">
        <f t="shared" ref="H77" si="488">IF(G77="","",(IF(C77=0,0,C77)*$G$4*$H$4*$I$4*$J$4))</f>
        <v>21.11004776</v>
      </c>
      <c r="I77" s="42">
        <f t="shared" ref="I77" si="489">IF(H77="","",(+H77))</f>
        <v>21.11004776</v>
      </c>
      <c r="J77" s="42">
        <f t="shared" ref="J77" si="490">IF(I77="","",(+I77*$J$6))</f>
        <v>21.7433491928</v>
      </c>
      <c r="K77" s="42">
        <f t="shared" ref="K77" si="491">IF(J77="","",+J77)</f>
        <v>21.7433491928</v>
      </c>
      <c r="L77" s="42">
        <f t="shared" ref="L77" si="492">IF(K77="","",+K77)</f>
        <v>21.7433491928</v>
      </c>
      <c r="M77" s="42">
        <f t="shared" ref="M77" si="493">IF(L77="","",+L77)</f>
        <v>21.7433491928</v>
      </c>
      <c r="N77" s="42">
        <f t="shared" ref="N77" si="494">IF(M77="","",+M77)</f>
        <v>21.7433491928</v>
      </c>
      <c r="O77" s="42">
        <f t="shared" ref="O77" si="495">IF(N77="","",+N77)</f>
        <v>21.7433491928</v>
      </c>
      <c r="P77" s="42">
        <f t="shared" ref="P77" si="496">IF(O77="","",+O77)</f>
        <v>21.7433491928</v>
      </c>
      <c r="Q77" s="42">
        <f t="shared" ref="Q77" si="497">IF(P77="","",+P77)</f>
        <v>21.7433491928</v>
      </c>
      <c r="R77" s="42">
        <f t="shared" ref="R77" si="498">IF(Q77="","",+Q77)</f>
        <v>21.7433491928</v>
      </c>
      <c r="S77" s="42">
        <f t="shared" ref="S77" si="499">IF(R77="","",+R77)</f>
        <v>21.7433491928</v>
      </c>
    </row>
    <row r="78" spans="1:19" x14ac:dyDescent="0.25">
      <c r="A78" s="39" t="s">
        <v>80</v>
      </c>
      <c r="B78" s="39" t="s">
        <v>127</v>
      </c>
      <c r="C78" s="44">
        <v>120</v>
      </c>
      <c r="D78"/>
      <c r="E78" s="40" t="str">
        <f t="shared" ref="E78" si="500">IF(B78="","",(IF($B78&lt;&gt;0,"NonExempt - Vacation Hours")))</f>
        <v>NonExempt - Vacation Hours</v>
      </c>
      <c r="F78" s="40">
        <f t="shared" ca="1" si="486"/>
        <v>2017</v>
      </c>
      <c r="G78" s="40" t="str">
        <f t="shared" si="487"/>
        <v>004510</v>
      </c>
      <c r="H78" s="43">
        <f>IF(G78="","",($C78*'VACSICK EST'!C$50))</f>
        <v>5.0782239448963722</v>
      </c>
      <c r="I78" s="43">
        <f>IF(H78="","",($C78*'VACSICK EST'!D$50))</f>
        <v>5.4115120168865962</v>
      </c>
      <c r="J78" s="43">
        <f>IF(I78="","",($C78*'VACSICK EST'!E$50))</f>
        <v>5.7448000888768185</v>
      </c>
      <c r="K78" s="43">
        <f>IF(J78="","",($C78*'VACSICK EST'!F$50))</f>
        <v>8.3520509560430067</v>
      </c>
      <c r="L78" s="43">
        <f>IF(K78="","",($C78*'VACSICK EST'!G$50))</f>
        <v>10.433151053560628</v>
      </c>
      <c r="M78" s="43">
        <f>IF(L78="","",($C78*'VACSICK EST'!H$50))</f>
        <v>11.78625124983027</v>
      </c>
      <c r="N78" s="43">
        <f>IF(M78="","",($C78*'VACSICK EST'!I$50))</f>
        <v>13.640616706373208</v>
      </c>
      <c r="O78" s="43">
        <f>IF(N78="","",($C78*'VACSICK EST'!J$50))</f>
        <v>9.2344990186517872</v>
      </c>
      <c r="P78" s="43">
        <f>IF(O78="","",($C78*'VACSICK EST'!K$50))</f>
        <v>8.2222908000148127</v>
      </c>
      <c r="Q78" s="43">
        <f>IF(P78="","",($C78*'VACSICK EST'!L$50))</f>
        <v>10.852649640172322</v>
      </c>
      <c r="R78" s="43">
        <f>IF(Q78="","",($C78*'VACSICK EST'!M$50))</f>
        <v>10.404907975460123</v>
      </c>
      <c r="S78" s="43">
        <f>IF(R78="","",($C78*'VACSICK EST'!N$50))</f>
        <v>20.839046549234055</v>
      </c>
    </row>
    <row r="79" spans="1:19" x14ac:dyDescent="0.25">
      <c r="A79" s="39" t="s">
        <v>80</v>
      </c>
      <c r="B79" s="39" t="s">
        <v>95</v>
      </c>
      <c r="C79" s="44">
        <v>40</v>
      </c>
      <c r="D79"/>
      <c r="E79" s="40" t="str">
        <f t="shared" ref="E79" si="501">IF(B79="","",(IF($B79&lt;&gt;0,"NonExempt - Sick Time Hours")))</f>
        <v>NonExempt - Sick Time Hours</v>
      </c>
      <c r="F79" s="40">
        <f t="shared" ca="1" si="486"/>
        <v>2017</v>
      </c>
      <c r="G79" s="40" t="str">
        <f t="shared" si="487"/>
        <v>004510</v>
      </c>
      <c r="H79" s="43">
        <f>IF(G79="","",($C79*'VACSICK EST'!C$30))</f>
        <v>5.0206297898724825</v>
      </c>
      <c r="I79" s="43">
        <f>IF(H79="","",($C79*'VACSICK EST'!D$30))</f>
        <v>4.3254628595396252</v>
      </c>
      <c r="J79" s="43">
        <f>IF(I79="","",($C79*'VACSICK EST'!E$30))</f>
        <v>3.9866328079765485</v>
      </c>
      <c r="K79" s="43">
        <f>IF(J79="","",($C79*'VACSICK EST'!F$30))</f>
        <v>3.5312729378188501</v>
      </c>
      <c r="L79" s="43">
        <f>IF(K79="","",($C79*'VACSICK EST'!G$30))</f>
        <v>2.9281992131045897</v>
      </c>
      <c r="M79" s="43">
        <f>IF(L79="","",($C79*'VACSICK EST'!H$30))</f>
        <v>2.7179349238407422</v>
      </c>
      <c r="N79" s="43">
        <f>IF(M79="","",($C79*'VACSICK EST'!I$30))</f>
        <v>2.9145220043493527</v>
      </c>
      <c r="O79" s="43">
        <f>IF(N79="","",($C79*'VACSICK EST'!J$30))</f>
        <v>3.1324455305161325</v>
      </c>
      <c r="P79" s="43">
        <f>IF(O79="","",($C79*'VACSICK EST'!K$30))</f>
        <v>2.8900853913733289</v>
      </c>
      <c r="Q79" s="43">
        <f>IF(P79="","",($C79*'VACSICK EST'!L$30))</f>
        <v>2.8559835508769371</v>
      </c>
      <c r="R79" s="43">
        <f>IF(Q79="","",($C79*'VACSICK EST'!M$30))</f>
        <v>2.6623142749027777</v>
      </c>
      <c r="S79" s="43">
        <f>IF(R79="","",($C79*'VACSICK EST'!N$30))</f>
        <v>3.0345167158286337</v>
      </c>
    </row>
    <row r="80" spans="1:19" x14ac:dyDescent="0.25">
      <c r="A80" s="39" t="s">
        <v>82</v>
      </c>
      <c r="B80" s="39" t="s">
        <v>93</v>
      </c>
      <c r="C80" s="44">
        <v>4</v>
      </c>
      <c r="D80"/>
      <c r="E80" s="40" t="str">
        <f t="shared" ref="E80" si="502">IF(B80="","",(IF($B80&lt;&gt;0,"NonExempt - Headcount")))</f>
        <v>NonExempt - Headcount</v>
      </c>
      <c r="F80" s="40">
        <f t="shared" ca="1" si="486"/>
        <v>2017</v>
      </c>
      <c r="G80" s="40" t="str">
        <f t="shared" si="487"/>
        <v>004600</v>
      </c>
      <c r="H80" s="41">
        <f t="shared" ref="H80" si="503">IF(G80="","",(IF($C80=0,0,$C80)))</f>
        <v>4</v>
      </c>
      <c r="I80" s="41">
        <f t="shared" ref="I80" si="504">IF(H80="","",(IF($C80=0,0,$C80)))</f>
        <v>4</v>
      </c>
      <c r="J80" s="41">
        <f t="shared" ref="J80" si="505">IF(I80="","",(IF($C80=0,0,$C80)))</f>
        <v>4</v>
      </c>
      <c r="K80" s="41">
        <f t="shared" ref="K80" si="506">IF(J80="","",(IF($C80=0,0,$C80)))</f>
        <v>4</v>
      </c>
      <c r="L80" s="41">
        <f t="shared" ref="L80" si="507">IF(K80="","",(IF($C80=0,0,$C80)))</f>
        <v>4</v>
      </c>
      <c r="M80" s="41">
        <f t="shared" ref="M80" si="508">IF(L80="","",(IF($C80=0,0,$C80)))</f>
        <v>4</v>
      </c>
      <c r="N80" s="41">
        <f t="shared" ref="N80" si="509">IF(M80="","",(IF($C80=0,0,$C80)))</f>
        <v>4</v>
      </c>
      <c r="O80" s="41">
        <f t="shared" ref="O80" si="510">IF(N80="","",(IF($C80=0,0,$C80)))</f>
        <v>4</v>
      </c>
      <c r="P80" s="41">
        <f t="shared" ref="P80" si="511">IF(O80="","",(IF($C80=0,0,$C80)))</f>
        <v>4</v>
      </c>
      <c r="Q80" s="41">
        <f t="shared" ref="Q80" si="512">IF(P80="","",(IF($C80=0,0,$C80)))</f>
        <v>4</v>
      </c>
      <c r="R80" s="41">
        <f t="shared" ref="R80" si="513">IF(Q80="","",(IF($C80=0,0,$C80)))</f>
        <v>4</v>
      </c>
      <c r="S80" s="41">
        <f t="shared" ref="S80" si="514">IF(R80="","",(IF($C80=0,0,$C80)))</f>
        <v>4</v>
      </c>
    </row>
    <row r="81" spans="1:19" x14ac:dyDescent="0.25">
      <c r="A81" s="39" t="s">
        <v>82</v>
      </c>
      <c r="B81" s="39" t="s">
        <v>92</v>
      </c>
      <c r="C81" s="44">
        <v>21.160697000000003</v>
      </c>
      <c r="D81"/>
      <c r="E81" s="40" t="str">
        <f t="shared" ref="E81" si="515">IF(B81="","",(IF($B81&lt;&gt;0,"NonExempt - Avg Hourly Rate")))</f>
        <v>NonExempt - Avg Hourly Rate</v>
      </c>
      <c r="F81" s="40">
        <f t="shared" ca="1" si="486"/>
        <v>2017</v>
      </c>
      <c r="G81" s="40" t="str">
        <f t="shared" si="487"/>
        <v>004600</v>
      </c>
      <c r="H81" s="42">
        <f t="shared" ref="H81" si="516">IF(G81="","",(IF(C81=0,0,C81)*$G$4*$H$4*$I$4*$J$4))</f>
        <v>21.795517910000004</v>
      </c>
      <c r="I81" s="42">
        <f t="shared" ref="I81" si="517">IF(H81="","",(+H81))</f>
        <v>21.795517910000004</v>
      </c>
      <c r="J81" s="42">
        <f t="shared" ref="J81" si="518">IF(I81="","",(+I81*$J$6))</f>
        <v>22.449383447300004</v>
      </c>
      <c r="K81" s="42">
        <f t="shared" ref="K81" si="519">IF(J81="","",+J81)</f>
        <v>22.449383447300004</v>
      </c>
      <c r="L81" s="42">
        <f t="shared" ref="L81" si="520">IF(K81="","",+K81)</f>
        <v>22.449383447300004</v>
      </c>
      <c r="M81" s="42">
        <f t="shared" ref="M81" si="521">IF(L81="","",+L81)</f>
        <v>22.449383447300004</v>
      </c>
      <c r="N81" s="42">
        <f t="shared" ref="N81" si="522">IF(M81="","",+M81)</f>
        <v>22.449383447300004</v>
      </c>
      <c r="O81" s="42">
        <f t="shared" ref="O81" si="523">IF(N81="","",+N81)</f>
        <v>22.449383447300004</v>
      </c>
      <c r="P81" s="42">
        <f t="shared" ref="P81" si="524">IF(O81="","",+O81)</f>
        <v>22.449383447300004</v>
      </c>
      <c r="Q81" s="42">
        <f t="shared" ref="Q81" si="525">IF(P81="","",+P81)</f>
        <v>22.449383447300004</v>
      </c>
      <c r="R81" s="42">
        <f t="shared" ref="R81" si="526">IF(Q81="","",+Q81)</f>
        <v>22.449383447300004</v>
      </c>
      <c r="S81" s="42">
        <f t="shared" ref="S81" si="527">IF(R81="","",+R81)</f>
        <v>22.449383447300004</v>
      </c>
    </row>
    <row r="82" spans="1:19" x14ac:dyDescent="0.25">
      <c r="A82" s="39" t="s">
        <v>82</v>
      </c>
      <c r="B82" s="39" t="s">
        <v>127</v>
      </c>
      <c r="C82" s="44">
        <v>480</v>
      </c>
      <c r="D82"/>
      <c r="E82" s="40" t="str">
        <f t="shared" ref="E82" si="528">IF(B82="","",(IF($B82&lt;&gt;0,"NonExempt - Vacation Hours")))</f>
        <v>NonExempt - Vacation Hours</v>
      </c>
      <c r="F82" s="40">
        <f t="shared" ca="1" si="486"/>
        <v>2017</v>
      </c>
      <c r="G82" s="40" t="str">
        <f t="shared" si="487"/>
        <v>004600</v>
      </c>
      <c r="H82" s="43">
        <f>IF(G82="","",($C82*'VACSICK EST'!C$50))</f>
        <v>20.312895779585489</v>
      </c>
      <c r="I82" s="43">
        <f>IF(H82="","",($C82*'VACSICK EST'!D$50))</f>
        <v>21.646048067546385</v>
      </c>
      <c r="J82" s="43">
        <f>IF(I82="","",($C82*'VACSICK EST'!E$50))</f>
        <v>22.979200355507274</v>
      </c>
      <c r="K82" s="43">
        <f>IF(J82="","",($C82*'VACSICK EST'!F$50))</f>
        <v>33.408203824172027</v>
      </c>
      <c r="L82" s="43">
        <f>IF(K82="","",($C82*'VACSICK EST'!G$50))</f>
        <v>41.732604214242514</v>
      </c>
      <c r="M82" s="43">
        <f>IF(L82="","",($C82*'VACSICK EST'!H$50))</f>
        <v>47.145004999321081</v>
      </c>
      <c r="N82" s="43">
        <f>IF(M82="","",($C82*'VACSICK EST'!I$50))</f>
        <v>54.562466825492834</v>
      </c>
      <c r="O82" s="43">
        <f>IF(N82="","",($C82*'VACSICK EST'!J$50))</f>
        <v>36.937996074607149</v>
      </c>
      <c r="P82" s="43">
        <f>IF(O82="","",($C82*'VACSICK EST'!K$50))</f>
        <v>32.889163200059251</v>
      </c>
      <c r="Q82" s="43">
        <f>IF(P82="","",($C82*'VACSICK EST'!L$50))</f>
        <v>43.410598560689287</v>
      </c>
      <c r="R82" s="43">
        <f>IF(Q82="","",($C82*'VACSICK EST'!M$50))</f>
        <v>41.619631901840492</v>
      </c>
      <c r="S82" s="43">
        <f>IF(R82="","",($C82*'VACSICK EST'!N$50))</f>
        <v>83.356186196936221</v>
      </c>
    </row>
    <row r="83" spans="1:19" x14ac:dyDescent="0.25">
      <c r="A83" s="39" t="s">
        <v>82</v>
      </c>
      <c r="B83" s="39" t="s">
        <v>95</v>
      </c>
      <c r="C83" s="44">
        <v>160</v>
      </c>
      <c r="D83"/>
      <c r="E83" s="40" t="str">
        <f t="shared" ref="E83" si="529">IF(B83="","",(IF($B83&lt;&gt;0,"NonExempt - Sick Time Hours")))</f>
        <v>NonExempt - Sick Time Hours</v>
      </c>
      <c r="F83" s="40">
        <f t="shared" ca="1" si="486"/>
        <v>2017</v>
      </c>
      <c r="G83" s="40" t="str">
        <f t="shared" si="487"/>
        <v>004600</v>
      </c>
      <c r="H83" s="43">
        <f>IF(G83="","",($C83*'VACSICK EST'!C$30))</f>
        <v>20.08251915948993</v>
      </c>
      <c r="I83" s="43">
        <f>IF(H83="","",($C83*'VACSICK EST'!D$30))</f>
        <v>17.301851438158501</v>
      </c>
      <c r="J83" s="43">
        <f>IF(I83="","",($C83*'VACSICK EST'!E$30))</f>
        <v>15.946531231906194</v>
      </c>
      <c r="K83" s="43">
        <f>IF(J83="","",($C83*'VACSICK EST'!F$30))</f>
        <v>14.1250917512754</v>
      </c>
      <c r="L83" s="43">
        <f>IF(K83="","",($C83*'VACSICK EST'!G$30))</f>
        <v>11.712796852418359</v>
      </c>
      <c r="M83" s="43">
        <f>IF(L83="","",($C83*'VACSICK EST'!H$30))</f>
        <v>10.871739695362969</v>
      </c>
      <c r="N83" s="43">
        <f>IF(M83="","",($C83*'VACSICK EST'!I$30))</f>
        <v>11.658088017397411</v>
      </c>
      <c r="O83" s="43">
        <f>IF(N83="","",($C83*'VACSICK EST'!J$30))</f>
        <v>12.52978212206453</v>
      </c>
      <c r="P83" s="43">
        <f>IF(O83="","",($C83*'VACSICK EST'!K$30))</f>
        <v>11.560341565493315</v>
      </c>
      <c r="Q83" s="43">
        <f>IF(P83="","",($C83*'VACSICK EST'!L$30))</f>
        <v>11.423934203507748</v>
      </c>
      <c r="R83" s="43">
        <f>IF(Q83="","",($C83*'VACSICK EST'!M$30))</f>
        <v>10.649257099611111</v>
      </c>
      <c r="S83" s="43">
        <f>IF(R83="","",($C83*'VACSICK EST'!N$30))</f>
        <v>12.138066863314535</v>
      </c>
    </row>
    <row r="84" spans="1:19" x14ac:dyDescent="0.25">
      <c r="A84" s="49" t="s">
        <v>97</v>
      </c>
      <c r="B84" s="49"/>
      <c r="C84" s="50">
        <v>40</v>
      </c>
      <c r="D84"/>
      <c r="E84" s="40" t="str">
        <f t="shared" ref="E84" si="530">IF(B84="","",(IF($B84&lt;&gt;0,"NonExempt - Headcount")))</f>
        <v/>
      </c>
      <c r="F84" s="40" t="str">
        <f t="shared" si="486"/>
        <v/>
      </c>
      <c r="G84" s="40" t="str">
        <f t="shared" si="487"/>
        <v/>
      </c>
      <c r="H84" s="41" t="str">
        <f t="shared" ref="H84" si="531">IF(G84="","",(IF($C84=0,0,$C84)))</f>
        <v/>
      </c>
      <c r="I84" s="41" t="str">
        <f t="shared" ref="I84" si="532">IF(H84="","",(IF($C84=0,0,$C84)))</f>
        <v/>
      </c>
      <c r="J84" s="41" t="str">
        <f t="shared" ref="J84" si="533">IF(I84="","",(IF($C84=0,0,$C84)))</f>
        <v/>
      </c>
      <c r="K84" s="41" t="str">
        <f t="shared" ref="K84" si="534">IF(J84="","",(IF($C84=0,0,$C84)))</f>
        <v/>
      </c>
      <c r="L84" s="41" t="str">
        <f t="shared" ref="L84" si="535">IF(K84="","",(IF($C84=0,0,$C84)))</f>
        <v/>
      </c>
      <c r="M84" s="41" t="str">
        <f t="shared" ref="M84" si="536">IF(L84="","",(IF($C84=0,0,$C84)))</f>
        <v/>
      </c>
      <c r="N84" s="41" t="str">
        <f t="shared" ref="N84" si="537">IF(M84="","",(IF($C84=0,0,$C84)))</f>
        <v/>
      </c>
      <c r="O84" s="41" t="str">
        <f t="shared" ref="O84" si="538">IF(N84="","",(IF($C84=0,0,$C84)))</f>
        <v/>
      </c>
      <c r="P84" s="41" t="str">
        <f t="shared" ref="P84" si="539">IF(O84="","",(IF($C84=0,0,$C84)))</f>
        <v/>
      </c>
      <c r="Q84" s="41" t="str">
        <f t="shared" ref="Q84" si="540">IF(P84="","",(IF($C84=0,0,$C84)))</f>
        <v/>
      </c>
      <c r="R84" s="41" t="str">
        <f t="shared" ref="R84" si="541">IF(Q84="","",(IF($C84=0,0,$C84)))</f>
        <v/>
      </c>
      <c r="S84" s="41" t="str">
        <f t="shared" ref="S84" si="542">IF(R84="","",(IF($C84=0,0,$C84)))</f>
        <v/>
      </c>
    </row>
    <row r="85" spans="1:19" x14ac:dyDescent="0.25">
      <c r="A85" s="51" t="s">
        <v>96</v>
      </c>
      <c r="B85" s="51"/>
      <c r="C85" s="52">
        <v>21.069033050000002</v>
      </c>
      <c r="D85"/>
      <c r="E85" s="40" t="str">
        <f t="shared" ref="E85" si="543">IF(B85="","",(IF($B85&lt;&gt;0,"NonExempt - Avg Hourly Rate")))</f>
        <v/>
      </c>
      <c r="F85" s="40" t="str">
        <f t="shared" si="486"/>
        <v/>
      </c>
      <c r="G85" s="40" t="str">
        <f t="shared" si="487"/>
        <v/>
      </c>
      <c r="H85" s="42" t="str">
        <f t="shared" ref="H85" si="544">IF(G85="","",(IF(C85=0,0,C85)*$G$4*$H$4*$I$4*$J$4))</f>
        <v/>
      </c>
      <c r="I85" s="42" t="str">
        <f t="shared" ref="I85" si="545">IF(H85="","",(+H85))</f>
        <v/>
      </c>
      <c r="J85" s="42" t="str">
        <f t="shared" ref="J85" si="546">IF(I85="","",(+I85*$J$6))</f>
        <v/>
      </c>
      <c r="K85" s="42" t="str">
        <f t="shared" ref="K85" si="547">IF(J85="","",+J85)</f>
        <v/>
      </c>
      <c r="L85" s="42" t="str">
        <f t="shared" ref="L85" si="548">IF(K85="","",+K85)</f>
        <v/>
      </c>
      <c r="M85" s="42" t="str">
        <f t="shared" ref="M85" si="549">IF(L85="","",+L85)</f>
        <v/>
      </c>
      <c r="N85" s="42" t="str">
        <f t="shared" ref="N85" si="550">IF(M85="","",+M85)</f>
        <v/>
      </c>
      <c r="O85" s="42" t="str">
        <f t="shared" ref="O85" si="551">IF(N85="","",+N85)</f>
        <v/>
      </c>
      <c r="P85" s="42" t="str">
        <f t="shared" ref="P85" si="552">IF(O85="","",+O85)</f>
        <v/>
      </c>
      <c r="Q85" s="42" t="str">
        <f t="shared" ref="Q85" si="553">IF(P85="","",+P85)</f>
        <v/>
      </c>
      <c r="R85" s="42" t="str">
        <f t="shared" ref="R85" si="554">IF(Q85="","",+Q85)</f>
        <v/>
      </c>
      <c r="S85" s="42" t="str">
        <f t="shared" ref="S85" si="555">IF(R85="","",+R85)</f>
        <v/>
      </c>
    </row>
    <row r="86" spans="1:19" x14ac:dyDescent="0.25">
      <c r="A86" s="51" t="s">
        <v>128</v>
      </c>
      <c r="B86" s="51"/>
      <c r="C86" s="52">
        <v>5640</v>
      </c>
      <c r="D86"/>
      <c r="E86" s="40" t="str">
        <f t="shared" ref="E86" si="556">IF(B86="","",(IF($B86&lt;&gt;0,"NonExempt - Vacation Hours")))</f>
        <v/>
      </c>
      <c r="F86" s="40" t="str">
        <f t="shared" si="486"/>
        <v/>
      </c>
      <c r="G86" s="40" t="str">
        <f t="shared" si="487"/>
        <v/>
      </c>
      <c r="H86" s="43" t="str">
        <f>IF(G86="","",($C86*'VACSICK EST'!C$50))</f>
        <v/>
      </c>
      <c r="I86" s="43" t="str">
        <f>IF(H86="","",($C86*'VACSICK EST'!D$50))</f>
        <v/>
      </c>
      <c r="J86" s="43" t="str">
        <f>IF(I86="","",($C86*'VACSICK EST'!E$50))</f>
        <v/>
      </c>
      <c r="K86" s="43" t="str">
        <f>IF(J86="","",($C86*'VACSICK EST'!F$50))</f>
        <v/>
      </c>
      <c r="L86" s="43" t="str">
        <f>IF(K86="","",($C86*'VACSICK EST'!G$50))</f>
        <v/>
      </c>
      <c r="M86" s="43" t="str">
        <f>IF(L86="","",($C86*'VACSICK EST'!H$50))</f>
        <v/>
      </c>
      <c r="N86" s="43" t="str">
        <f>IF(M86="","",($C86*'VACSICK EST'!I$50))</f>
        <v/>
      </c>
      <c r="O86" s="43" t="str">
        <f>IF(N86="","",($C86*'VACSICK EST'!J$50))</f>
        <v/>
      </c>
      <c r="P86" s="43" t="str">
        <f>IF(O86="","",($C86*'VACSICK EST'!K$50))</f>
        <v/>
      </c>
      <c r="Q86" s="43" t="str">
        <f>IF(P86="","",($C86*'VACSICK EST'!L$50))</f>
        <v/>
      </c>
      <c r="R86" s="43" t="str">
        <f>IF(Q86="","",($C86*'VACSICK EST'!M$50))</f>
        <v/>
      </c>
      <c r="S86" s="43" t="str">
        <f>IF(R86="","",($C86*'VACSICK EST'!N$50))</f>
        <v/>
      </c>
    </row>
    <row r="87" spans="1:19" x14ac:dyDescent="0.25">
      <c r="A87" s="51" t="s">
        <v>99</v>
      </c>
      <c r="B87" s="51"/>
      <c r="C87" s="52">
        <v>1600</v>
      </c>
      <c r="D87"/>
      <c r="E87" s="40" t="str">
        <f t="shared" ref="E87" si="557">IF(B87="","",(IF($B87&lt;&gt;0,"NonExempt - Sick Time Hours")))</f>
        <v/>
      </c>
      <c r="F87" s="40" t="str">
        <f t="shared" si="486"/>
        <v/>
      </c>
      <c r="G87" s="40" t="str">
        <f t="shared" si="487"/>
        <v/>
      </c>
      <c r="H87" s="43" t="str">
        <f>IF(G87="","",($C87*'VACSICK EST'!C$30))</f>
        <v/>
      </c>
      <c r="I87" s="43" t="str">
        <f>IF(H87="","",($C87*'VACSICK EST'!D$30))</f>
        <v/>
      </c>
      <c r="J87" s="43" t="str">
        <f>IF(I87="","",($C87*'VACSICK EST'!E$30))</f>
        <v/>
      </c>
      <c r="K87" s="43" t="str">
        <f>IF(J87="","",($C87*'VACSICK EST'!F$30))</f>
        <v/>
      </c>
      <c r="L87" s="43" t="str">
        <f>IF(K87="","",($C87*'VACSICK EST'!G$30))</f>
        <v/>
      </c>
      <c r="M87" s="43" t="str">
        <f>IF(L87="","",($C87*'VACSICK EST'!H$30))</f>
        <v/>
      </c>
      <c r="N87" s="43" t="str">
        <f>IF(M87="","",($C87*'VACSICK EST'!I$30))</f>
        <v/>
      </c>
      <c r="O87" s="43" t="str">
        <f>IF(N87="","",($C87*'VACSICK EST'!J$30))</f>
        <v/>
      </c>
      <c r="P87" s="43" t="str">
        <f>IF(O87="","",($C87*'VACSICK EST'!K$30))</f>
        <v/>
      </c>
      <c r="Q87" s="43" t="str">
        <f>IF(P87="","",($C87*'VACSICK EST'!L$30))</f>
        <v/>
      </c>
      <c r="R87" s="43" t="str">
        <f>IF(Q87="","",($C87*'VACSICK EST'!M$30))</f>
        <v/>
      </c>
      <c r="S87" s="43" t="str">
        <f>IF(R87="","",($C87*'VACSICK EST'!N$30))</f>
        <v/>
      </c>
    </row>
  </sheetData>
  <autoFilter ref="E7:S87"/>
  <mergeCells count="5">
    <mergeCell ref="F3:F4"/>
    <mergeCell ref="Q3:S3"/>
    <mergeCell ref="A1:C1"/>
    <mergeCell ref="H1:S1"/>
    <mergeCell ref="P4:S4"/>
  </mergeCells>
  <pageMargins left="0.5" right="0.5" top="1" bottom="1.25" header="0.5" footer="0.5"/>
  <pageSetup scale="56" fitToHeight="0" orientation="landscape" r:id="rId1"/>
  <headerFooter scaleWithDoc="0">
    <oddFooter>&amp;R&amp;"Times New Roman,Bold"&amp;12Attachment 1 to Response to LGE PSC-2 Question No. 90(b)
Page &amp;P of &amp;N
K.Blake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A1:S87"/>
  <sheetViews>
    <sheetView zoomScale="85" zoomScaleNormal="85" workbookViewId="0">
      <selection activeCell="B1" sqref="B1"/>
    </sheetView>
  </sheetViews>
  <sheetFormatPr defaultRowHeight="15" x14ac:dyDescent="0.25"/>
  <cols>
    <col min="1" max="1" width="24.85546875" style="2" bestFit="1" customWidth="1"/>
    <col min="2" max="2" width="19.85546875" style="2" customWidth="1"/>
    <col min="3" max="3" width="6.5703125" style="2" customWidth="1"/>
    <col min="4" max="4" width="14.42578125" style="2" bestFit="1" customWidth="1"/>
    <col min="5" max="5" width="27.5703125" style="2" bestFit="1" customWidth="1"/>
    <col min="6" max="6" width="10.5703125" style="2" customWidth="1"/>
    <col min="7" max="7" width="15.5703125" style="2" bestFit="1" customWidth="1"/>
    <col min="8" max="19" width="8.7109375" style="2" customWidth="1"/>
    <col min="20" max="16384" width="9.140625" style="2"/>
  </cols>
  <sheetData>
    <row r="1" spans="1:19" x14ac:dyDescent="0.25">
      <c r="A1" s="62" t="s">
        <v>173</v>
      </c>
      <c r="B1" s="62"/>
      <c r="C1" s="62"/>
      <c r="H1" s="63" t="s">
        <v>174</v>
      </c>
      <c r="I1" s="64"/>
      <c r="J1" s="64"/>
      <c r="K1" s="64"/>
      <c r="L1" s="64"/>
      <c r="M1" s="64"/>
      <c r="N1" s="64"/>
      <c r="O1" s="64"/>
      <c r="P1" s="64"/>
      <c r="Q1" s="64"/>
      <c r="R1" s="64"/>
      <c r="S1" s="65"/>
    </row>
    <row r="2" spans="1:19" ht="15.75" thickBot="1" x14ac:dyDescent="0.3"/>
    <row r="3" spans="1:19" x14ac:dyDescent="0.25">
      <c r="A3" s="46" t="s">
        <v>87</v>
      </c>
      <c r="B3" s="46" t="s">
        <v>7</v>
      </c>
      <c r="D3" s="16" t="s">
        <v>102</v>
      </c>
      <c r="E3" s="16" t="s">
        <v>138</v>
      </c>
      <c r="F3" s="60" t="s">
        <v>126</v>
      </c>
      <c r="G3" s="5" t="s">
        <v>105</v>
      </c>
      <c r="H3" s="5" t="s">
        <v>106</v>
      </c>
      <c r="I3" s="5" t="s">
        <v>107</v>
      </c>
      <c r="J3" s="5" t="s">
        <v>108</v>
      </c>
      <c r="Q3" s="59" t="s">
        <v>136</v>
      </c>
      <c r="R3" s="59"/>
      <c r="S3" s="59"/>
    </row>
    <row r="4" spans="1:19" x14ac:dyDescent="0.25">
      <c r="A4" s="46" t="s">
        <v>0</v>
      </c>
      <c r="B4" s="46" t="s">
        <v>4</v>
      </c>
      <c r="C4" s="15" t="s">
        <v>137</v>
      </c>
      <c r="D4" s="17">
        <v>0</v>
      </c>
      <c r="E4" s="18">
        <v>3</v>
      </c>
      <c r="F4" s="61"/>
      <c r="G4" s="14">
        <v>1.03</v>
      </c>
      <c r="H4" s="14">
        <v>1.03</v>
      </c>
      <c r="I4" s="14">
        <v>1</v>
      </c>
      <c r="J4" s="14">
        <v>1</v>
      </c>
      <c r="P4" s="66" t="s">
        <v>175</v>
      </c>
      <c r="Q4" s="67"/>
      <c r="R4" s="67"/>
      <c r="S4" s="68"/>
    </row>
    <row r="5" spans="1:19" ht="15.75" thickBot="1" x14ac:dyDescent="0.3">
      <c r="A5" s="47" t="s">
        <v>1</v>
      </c>
      <c r="B5" s="47" t="s">
        <v>5</v>
      </c>
      <c r="D5" s="19">
        <f ca="1">YEAR(TODAY())</f>
        <v>2015</v>
      </c>
      <c r="E5" s="8">
        <f ca="1">D5+E4</f>
        <v>2018</v>
      </c>
    </row>
    <row r="6" spans="1:19" x14ac:dyDescent="0.25">
      <c r="J6" s="7">
        <v>1.03</v>
      </c>
      <c r="K6" s="2" t="s">
        <v>165</v>
      </c>
    </row>
    <row r="7" spans="1:19" x14ac:dyDescent="0.25">
      <c r="A7" s="48"/>
      <c r="B7" s="48"/>
      <c r="C7" s="48" t="s">
        <v>103</v>
      </c>
      <c r="D7"/>
      <c r="E7" s="3" t="s">
        <v>100</v>
      </c>
      <c r="F7" s="3" t="s">
        <v>101</v>
      </c>
      <c r="G7" s="3" t="s">
        <v>104</v>
      </c>
      <c r="H7" s="3" t="s">
        <v>109</v>
      </c>
      <c r="I7" s="3" t="s">
        <v>110</v>
      </c>
      <c r="J7" s="3" t="s">
        <v>111</v>
      </c>
      <c r="K7" s="3" t="s">
        <v>112</v>
      </c>
      <c r="L7" s="3" t="s">
        <v>113</v>
      </c>
      <c r="M7" s="3" t="s">
        <v>114</v>
      </c>
      <c r="N7" s="3" t="s">
        <v>115</v>
      </c>
      <c r="O7" s="3" t="s">
        <v>116</v>
      </c>
      <c r="P7" s="3" t="s">
        <v>117</v>
      </c>
      <c r="Q7" s="3" t="s">
        <v>118</v>
      </c>
      <c r="R7" s="3" t="s">
        <v>119</v>
      </c>
      <c r="S7" s="3" t="s">
        <v>120</v>
      </c>
    </row>
    <row r="8" spans="1:19" x14ac:dyDescent="0.25">
      <c r="A8" s="39" t="s">
        <v>6</v>
      </c>
      <c r="B8" s="39" t="s">
        <v>93</v>
      </c>
      <c r="C8" s="44">
        <v>13</v>
      </c>
      <c r="D8"/>
      <c r="E8" s="40" t="str">
        <f>IF(B8="","",(IF($B8&lt;&gt;0,"NonExempt - Headcount")))</f>
        <v>NonExempt - Headcount</v>
      </c>
      <c r="F8" s="11">
        <f ca="1">IF(E8="","",$E$5)</f>
        <v>2018</v>
      </c>
      <c r="G8" s="11" t="str">
        <f>IF(E8="","",A8)</f>
        <v>001220</v>
      </c>
      <c r="H8" s="13">
        <f t="shared" ref="H8" si="0">IF(G8="","",(IF($C8=0,0,$C8)))</f>
        <v>13</v>
      </c>
      <c r="I8" s="13">
        <f t="shared" ref="I8" si="1">IF(H8="","",(IF($C8=0,0,$C8)))</f>
        <v>13</v>
      </c>
      <c r="J8" s="13">
        <f t="shared" ref="J8" si="2">IF(I8="","",(IF($C8=0,0,$C8)))</f>
        <v>13</v>
      </c>
      <c r="K8" s="13">
        <f t="shared" ref="K8" si="3">IF(J8="","",(IF($C8=0,0,$C8)))</f>
        <v>13</v>
      </c>
      <c r="L8" s="13">
        <f t="shared" ref="L8" si="4">IF(K8="","",(IF($C8=0,0,$C8)))</f>
        <v>13</v>
      </c>
      <c r="M8" s="13">
        <f t="shared" ref="M8" si="5">IF(L8="","",(IF($C8=0,0,$C8)))</f>
        <v>13</v>
      </c>
      <c r="N8" s="13">
        <f t="shared" ref="N8" si="6">IF(M8="","",(IF($C8=0,0,$C8)))</f>
        <v>13</v>
      </c>
      <c r="O8" s="13">
        <f t="shared" ref="O8" si="7">IF(N8="","",(IF($C8=0,0,$C8)))</f>
        <v>13</v>
      </c>
      <c r="P8" s="13">
        <f t="shared" ref="P8" si="8">IF(O8="","",(IF($C8=0,0,$C8)))</f>
        <v>13</v>
      </c>
      <c r="Q8" s="13">
        <f t="shared" ref="Q8" si="9">IF(P8="","",(IF($C8=0,0,$C8)))</f>
        <v>13</v>
      </c>
      <c r="R8" s="13">
        <f t="shared" ref="R8" si="10">IF(Q8="","",(IF($C8=0,0,$C8)))</f>
        <v>13</v>
      </c>
      <c r="S8" s="13">
        <f t="shared" ref="S8" si="11">IF(R8="","",(IF($C8=0,0,$C8)))</f>
        <v>13</v>
      </c>
    </row>
    <row r="9" spans="1:19" x14ac:dyDescent="0.25">
      <c r="A9" s="39" t="s">
        <v>6</v>
      </c>
      <c r="B9" s="39" t="s">
        <v>92</v>
      </c>
      <c r="C9" s="44">
        <v>14.535192461538461</v>
      </c>
      <c r="D9"/>
      <c r="E9" s="40" t="str">
        <f>IF(B9="","",(IF($B9&lt;&gt;0,"NonExempt - Avg Hourly Rate")))</f>
        <v>NonExempt - Avg Hourly Rate</v>
      </c>
      <c r="F9" s="11">
        <f t="shared" ref="F9:F12" ca="1" si="12">IF(E9="","",$E$5)</f>
        <v>2018</v>
      </c>
      <c r="G9" s="11" t="str">
        <f t="shared" ref="G9:G12" si="13">IF(E9="","",A9)</f>
        <v>001220</v>
      </c>
      <c r="H9" s="12">
        <f>IF(G9="","",(IF(C9=0,0,C9)*$G$4*$H$4*$I$4*$J$4))</f>
        <v>15.420385682446154</v>
      </c>
      <c r="I9" s="12">
        <f>IF(H9="","",(+H9))</f>
        <v>15.420385682446154</v>
      </c>
      <c r="J9" s="12">
        <f>IF(I9="","",(+I9*$J$6))</f>
        <v>15.882997252919539</v>
      </c>
      <c r="K9" s="12">
        <f>IF(J9="","",+J9)</f>
        <v>15.882997252919539</v>
      </c>
      <c r="L9" s="12">
        <f t="shared" ref="L9" si="14">IF(K9="","",+K9)</f>
        <v>15.882997252919539</v>
      </c>
      <c r="M9" s="12">
        <f t="shared" ref="M9" si="15">IF(L9="","",+L9)</f>
        <v>15.882997252919539</v>
      </c>
      <c r="N9" s="12">
        <f t="shared" ref="N9" si="16">IF(M9="","",+M9)</f>
        <v>15.882997252919539</v>
      </c>
      <c r="O9" s="12">
        <f t="shared" ref="O9" si="17">IF(N9="","",+N9)</f>
        <v>15.882997252919539</v>
      </c>
      <c r="P9" s="12">
        <f t="shared" ref="P9" si="18">IF(O9="","",+O9)</f>
        <v>15.882997252919539</v>
      </c>
      <c r="Q9" s="12">
        <f t="shared" ref="Q9" si="19">IF(P9="","",+P9)</f>
        <v>15.882997252919539</v>
      </c>
      <c r="R9" s="12">
        <f t="shared" ref="R9" si="20">IF(Q9="","",+Q9)</f>
        <v>15.882997252919539</v>
      </c>
      <c r="S9" s="12">
        <f t="shared" ref="S9" si="21">IF(R9="","",+R9)</f>
        <v>15.882997252919539</v>
      </c>
    </row>
    <row r="10" spans="1:19" x14ac:dyDescent="0.25">
      <c r="A10" s="39" t="s">
        <v>6</v>
      </c>
      <c r="B10" s="45" t="s">
        <v>139</v>
      </c>
      <c r="C10" s="44">
        <v>1480</v>
      </c>
      <c r="D10"/>
      <c r="E10" s="40" t="str">
        <f>IF(B10="","",(IF($B10&lt;&gt;0,"NonExempt - Vacation Hours")))</f>
        <v>NonExempt - Vacation Hours</v>
      </c>
      <c r="F10" s="11">
        <f t="shared" ca="1" si="12"/>
        <v>2018</v>
      </c>
      <c r="G10" s="11" t="str">
        <f t="shared" si="13"/>
        <v>001220</v>
      </c>
      <c r="H10" s="33">
        <f>IF(G10="","",($C10*'VACSICK EST'!C$50))</f>
        <v>62.631428653721926</v>
      </c>
      <c r="I10" s="33">
        <f>IF(H10="","",($C10*'VACSICK EST'!D$50))</f>
        <v>66.741981541601348</v>
      </c>
      <c r="J10" s="33">
        <f>IF(I10="","",($C10*'VACSICK EST'!E$50))</f>
        <v>70.85253442948077</v>
      </c>
      <c r="K10" s="33">
        <f>IF(J10="","",($C10*'VACSICK EST'!F$50))</f>
        <v>103.00862845786374</v>
      </c>
      <c r="L10" s="33">
        <f>IF(K10="","",($C10*'VACSICK EST'!G$50))</f>
        <v>128.67552966058108</v>
      </c>
      <c r="M10" s="33">
        <f>IF(L10="","",($C10*'VACSICK EST'!H$50))</f>
        <v>145.36376541457332</v>
      </c>
      <c r="N10" s="33">
        <f>IF(M10="","",($C10*'VACSICK EST'!I$50))</f>
        <v>168.23427271193623</v>
      </c>
      <c r="O10" s="33">
        <f>IF(N10="","",($C10*'VACSICK EST'!J$50))</f>
        <v>113.89215456337205</v>
      </c>
      <c r="P10" s="33">
        <f>IF(O10="","",($C10*'VACSICK EST'!K$50))</f>
        <v>101.40825320018268</v>
      </c>
      <c r="Q10" s="33">
        <f>IF(P10="","",($C10*'VACSICK EST'!L$50))</f>
        <v>133.84934556212531</v>
      </c>
      <c r="R10" s="33">
        <f>IF(Q10="","",($C10*'VACSICK EST'!M$50))</f>
        <v>128.32719836400818</v>
      </c>
      <c r="S10" s="33">
        <f>IF(R10="","",($C10*'VACSICK EST'!N$50))</f>
        <v>257.01490744055332</v>
      </c>
    </row>
    <row r="11" spans="1:19" x14ac:dyDescent="0.25">
      <c r="A11" s="39" t="s">
        <v>6</v>
      </c>
      <c r="B11" s="39" t="s">
        <v>95</v>
      </c>
      <c r="C11" s="44">
        <v>520</v>
      </c>
      <c r="D11"/>
      <c r="E11" s="40" t="str">
        <f>IF(B11="","",(IF($B11&lt;&gt;0,"NonExempt - Sick Time Hours")))</f>
        <v>NonExempt - Sick Time Hours</v>
      </c>
      <c r="F11" s="11">
        <f t="shared" ca="1" si="12"/>
        <v>2018</v>
      </c>
      <c r="G11" s="11" t="str">
        <f t="shared" si="13"/>
        <v>001220</v>
      </c>
      <c r="H11" s="33">
        <f>IF(G11="","",($C11*'VACSICK EST'!C$30))</f>
        <v>65.268187268342274</v>
      </c>
      <c r="I11" s="33">
        <f>IF(H11="","",($C11*'VACSICK EST'!D$30))</f>
        <v>56.231017174015122</v>
      </c>
      <c r="J11" s="33">
        <f>IF(I11="","",($C11*'VACSICK EST'!E$30))</f>
        <v>51.826226503695132</v>
      </c>
      <c r="K11" s="33">
        <f>IF(J11="","",($C11*'VACSICK EST'!F$30))</f>
        <v>45.906548191645051</v>
      </c>
      <c r="L11" s="33">
        <f>IF(K11="","",($C11*'VACSICK EST'!G$30))</f>
        <v>38.06658977035967</v>
      </c>
      <c r="M11" s="33">
        <f>IF(L11="","",($C11*'VACSICK EST'!H$30))</f>
        <v>35.33315400992965</v>
      </c>
      <c r="N11" s="33">
        <f>IF(M11="","",($C11*'VACSICK EST'!I$30))</f>
        <v>37.888786056541583</v>
      </c>
      <c r="O11" s="33">
        <f>IF(N11="","",($C11*'VACSICK EST'!J$30))</f>
        <v>40.721791896709725</v>
      </c>
      <c r="P11" s="33">
        <f>IF(O11="","",($C11*'VACSICK EST'!K$30))</f>
        <v>37.57111008785327</v>
      </c>
      <c r="Q11" s="33">
        <f>IF(P11="","",($C11*'VACSICK EST'!L$30))</f>
        <v>37.127786161400181</v>
      </c>
      <c r="R11" s="33">
        <f>IF(Q11="","",($C11*'VACSICK EST'!M$30))</f>
        <v>34.610085573736114</v>
      </c>
      <c r="S11" s="33">
        <f>IF(R11="","",($C11*'VACSICK EST'!N$30))</f>
        <v>39.448717305772234</v>
      </c>
    </row>
    <row r="12" spans="1:19" x14ac:dyDescent="0.25">
      <c r="A12" s="39" t="s">
        <v>8</v>
      </c>
      <c r="B12" s="39" t="s">
        <v>93</v>
      </c>
      <c r="C12" s="44">
        <v>3</v>
      </c>
      <c r="D12"/>
      <c r="E12" s="40" t="str">
        <f t="shared" ref="E12" si="22">IF(B12="","",(IF($B12&lt;&gt;0,"NonExempt - Headcount")))</f>
        <v>NonExempt - Headcount</v>
      </c>
      <c r="F12" s="11">
        <f t="shared" ca="1" si="12"/>
        <v>2018</v>
      </c>
      <c r="G12" s="11" t="str">
        <f t="shared" si="13"/>
        <v>001280</v>
      </c>
      <c r="H12" s="13">
        <f t="shared" ref="H12" si="23">IF(G12="","",(IF($C12=0,0,$C12)))</f>
        <v>3</v>
      </c>
      <c r="I12" s="13">
        <f t="shared" ref="I12" si="24">IF(H12="","",(IF($C12=0,0,$C12)))</f>
        <v>3</v>
      </c>
      <c r="J12" s="13">
        <f t="shared" ref="J12" si="25">IF(I12="","",(IF($C12=0,0,$C12)))</f>
        <v>3</v>
      </c>
      <c r="K12" s="13">
        <f t="shared" ref="K12" si="26">IF(J12="","",(IF($C12=0,0,$C12)))</f>
        <v>3</v>
      </c>
      <c r="L12" s="13">
        <f t="shared" ref="L12" si="27">IF(K12="","",(IF($C12=0,0,$C12)))</f>
        <v>3</v>
      </c>
      <c r="M12" s="13">
        <f t="shared" ref="M12" si="28">IF(L12="","",(IF($C12=0,0,$C12)))</f>
        <v>3</v>
      </c>
      <c r="N12" s="13">
        <f t="shared" ref="N12" si="29">IF(M12="","",(IF($C12=0,0,$C12)))</f>
        <v>3</v>
      </c>
      <c r="O12" s="13">
        <f t="shared" ref="O12" si="30">IF(N12="","",(IF($C12=0,0,$C12)))</f>
        <v>3</v>
      </c>
      <c r="P12" s="13">
        <f t="shared" ref="P12" si="31">IF(O12="","",(IF($C12=0,0,$C12)))</f>
        <v>3</v>
      </c>
      <c r="Q12" s="13">
        <f t="shared" ref="Q12" si="32">IF(P12="","",(IF($C12=0,0,$C12)))</f>
        <v>3</v>
      </c>
      <c r="R12" s="13">
        <f t="shared" ref="R12" si="33">IF(Q12="","",(IF($C12=0,0,$C12)))</f>
        <v>3</v>
      </c>
      <c r="S12" s="13">
        <f t="shared" ref="S12" si="34">IF(R12="","",(IF($C12=0,0,$C12)))</f>
        <v>3</v>
      </c>
    </row>
    <row r="13" spans="1:19" x14ac:dyDescent="0.25">
      <c r="A13" s="39" t="s">
        <v>8</v>
      </c>
      <c r="B13" s="39" t="s">
        <v>92</v>
      </c>
      <c r="C13" s="44">
        <v>27.868590000000001</v>
      </c>
      <c r="D13"/>
      <c r="E13" s="40" t="str">
        <f t="shared" ref="E13" si="35">IF(B13="","",(IF($B13&lt;&gt;0,"NonExempt - Avg Hourly Rate")))</f>
        <v>NonExempt - Avg Hourly Rate</v>
      </c>
      <c r="F13" s="11">
        <f t="shared" ref="F13:F76" ca="1" si="36">IF(E13="","",$E$5)</f>
        <v>2018</v>
      </c>
      <c r="G13" s="11" t="str">
        <f t="shared" ref="G13:G76" si="37">IF(E13="","",A13)</f>
        <v>001280</v>
      </c>
      <c r="H13" s="12">
        <f t="shared" ref="H13" si="38">IF(G13="","",(IF(C13=0,0,C13)*$G$4*$H$4*$I$4*$J$4))</f>
        <v>29.565787131000004</v>
      </c>
      <c r="I13" s="12">
        <f t="shared" ref="I13" si="39">IF(H13="","",(+H13))</f>
        <v>29.565787131000004</v>
      </c>
      <c r="J13" s="12">
        <f t="shared" ref="J13" si="40">IF(I13="","",(+I13*$J$6))</f>
        <v>30.452760744930004</v>
      </c>
      <c r="K13" s="12">
        <f t="shared" ref="K13" si="41">IF(J13="","",+J13)</f>
        <v>30.452760744930004</v>
      </c>
      <c r="L13" s="12">
        <f t="shared" ref="L13" si="42">IF(K13="","",+K13)</f>
        <v>30.452760744930004</v>
      </c>
      <c r="M13" s="12">
        <f t="shared" ref="M13" si="43">IF(L13="","",+L13)</f>
        <v>30.452760744930004</v>
      </c>
      <c r="N13" s="12">
        <f t="shared" ref="N13" si="44">IF(M13="","",+M13)</f>
        <v>30.452760744930004</v>
      </c>
      <c r="O13" s="12">
        <f t="shared" ref="O13" si="45">IF(N13="","",+N13)</f>
        <v>30.452760744930004</v>
      </c>
      <c r="P13" s="12">
        <f t="shared" ref="P13" si="46">IF(O13="","",+O13)</f>
        <v>30.452760744930004</v>
      </c>
      <c r="Q13" s="12">
        <f t="shared" ref="Q13" si="47">IF(P13="","",+P13)</f>
        <v>30.452760744930004</v>
      </c>
      <c r="R13" s="12">
        <f t="shared" ref="R13" si="48">IF(Q13="","",+Q13)</f>
        <v>30.452760744930004</v>
      </c>
      <c r="S13" s="12">
        <f t="shared" ref="S13" si="49">IF(R13="","",+R13)</f>
        <v>30.452760744930004</v>
      </c>
    </row>
    <row r="14" spans="1:19" x14ac:dyDescent="0.25">
      <c r="A14" s="39" t="s">
        <v>8</v>
      </c>
      <c r="B14" s="39" t="s">
        <v>139</v>
      </c>
      <c r="C14" s="44">
        <v>560</v>
      </c>
      <c r="D14"/>
      <c r="E14" s="40" t="str">
        <f t="shared" ref="E14" si="50">IF(B14="","",(IF($B14&lt;&gt;0,"NonExempt - Vacation Hours")))</f>
        <v>NonExempt - Vacation Hours</v>
      </c>
      <c r="F14" s="11">
        <f t="shared" ca="1" si="36"/>
        <v>2018</v>
      </c>
      <c r="G14" s="11" t="str">
        <f t="shared" si="37"/>
        <v>001280</v>
      </c>
      <c r="H14" s="33">
        <f>IF(G14="","",($C14*'VACSICK EST'!C$50))</f>
        <v>23.698378409516405</v>
      </c>
      <c r="I14" s="33">
        <f>IF(H14="","",($C14*'VACSICK EST'!D$50))</f>
        <v>25.253722745470782</v>
      </c>
      <c r="J14" s="33">
        <f>IF(I14="","",($C14*'VACSICK EST'!E$50))</f>
        <v>26.809067081425155</v>
      </c>
      <c r="K14" s="33">
        <f>IF(J14="","",($C14*'VACSICK EST'!F$50))</f>
        <v>38.976237794867359</v>
      </c>
      <c r="L14" s="33">
        <f>IF(K14="","",($C14*'VACSICK EST'!G$50))</f>
        <v>48.688038249949599</v>
      </c>
      <c r="M14" s="33">
        <f>IF(L14="","",($C14*'VACSICK EST'!H$50))</f>
        <v>55.00250583254126</v>
      </c>
      <c r="N14" s="33">
        <f>IF(M14="","",($C14*'VACSICK EST'!I$50))</f>
        <v>63.656211296408308</v>
      </c>
      <c r="O14" s="33">
        <f>IF(N14="","",($C14*'VACSICK EST'!J$50))</f>
        <v>43.094328753708346</v>
      </c>
      <c r="P14" s="33">
        <f>IF(O14="","",($C14*'VACSICK EST'!K$50))</f>
        <v>38.370690400069122</v>
      </c>
      <c r="Q14" s="33">
        <f>IF(P14="","",($C14*'VACSICK EST'!L$50))</f>
        <v>50.645698320804172</v>
      </c>
      <c r="R14" s="33">
        <f>IF(Q14="","",($C14*'VACSICK EST'!M$50))</f>
        <v>48.556237218813905</v>
      </c>
      <c r="S14" s="33">
        <f>IF(R14="","",($C14*'VACSICK EST'!N$50))</f>
        <v>97.248883896425582</v>
      </c>
    </row>
    <row r="15" spans="1:19" x14ac:dyDescent="0.25">
      <c r="A15" s="39" t="s">
        <v>8</v>
      </c>
      <c r="B15" s="39" t="s">
        <v>95</v>
      </c>
      <c r="C15" s="44">
        <v>120</v>
      </c>
      <c r="D15"/>
      <c r="E15" s="40" t="str">
        <f t="shared" ref="E15" si="51">IF(B15="","",(IF($B15&lt;&gt;0,"NonExempt - Sick Time Hours")))</f>
        <v>NonExempt - Sick Time Hours</v>
      </c>
      <c r="F15" s="11">
        <f t="shared" ca="1" si="36"/>
        <v>2018</v>
      </c>
      <c r="G15" s="11" t="str">
        <f t="shared" si="37"/>
        <v>001280</v>
      </c>
      <c r="H15" s="33">
        <f>IF(G15="","",($C15*'VACSICK EST'!C$30))</f>
        <v>15.061889369617449</v>
      </c>
      <c r="I15" s="33">
        <f>IF(H15="","",($C15*'VACSICK EST'!D$30))</f>
        <v>12.976388578618876</v>
      </c>
      <c r="J15" s="33">
        <f>IF(I15="","",($C15*'VACSICK EST'!E$30))</f>
        <v>11.959898423929646</v>
      </c>
      <c r="K15" s="33">
        <f>IF(J15="","",($C15*'VACSICK EST'!F$30))</f>
        <v>10.593818813456551</v>
      </c>
      <c r="L15" s="33">
        <f>IF(K15="","",($C15*'VACSICK EST'!G$30))</f>
        <v>8.7845976393137697</v>
      </c>
      <c r="M15" s="33">
        <f>IF(L15="","",($C15*'VACSICK EST'!H$30))</f>
        <v>8.1538047715222266</v>
      </c>
      <c r="N15" s="33">
        <f>IF(M15="","",($C15*'VACSICK EST'!I$30))</f>
        <v>8.7435660130480581</v>
      </c>
      <c r="O15" s="33">
        <f>IF(N15="","",($C15*'VACSICK EST'!J$30))</f>
        <v>9.3973365915483971</v>
      </c>
      <c r="P15" s="33">
        <f>IF(O15="","",($C15*'VACSICK EST'!K$30))</f>
        <v>8.6702561741199862</v>
      </c>
      <c r="Q15" s="33">
        <f>IF(P15="","",($C15*'VACSICK EST'!L$30))</f>
        <v>8.5679506526308113</v>
      </c>
      <c r="R15" s="33">
        <f>IF(Q15="","",($C15*'VACSICK EST'!M$30))</f>
        <v>7.9869428247083336</v>
      </c>
      <c r="S15" s="33">
        <f>IF(R15="","",($C15*'VACSICK EST'!N$30))</f>
        <v>9.1035501474859011</v>
      </c>
    </row>
    <row r="16" spans="1:19" x14ac:dyDescent="0.25">
      <c r="A16" s="39" t="s">
        <v>9</v>
      </c>
      <c r="B16" s="39" t="s">
        <v>93</v>
      </c>
      <c r="C16" s="44">
        <v>2</v>
      </c>
      <c r="D16"/>
      <c r="E16" s="40" t="str">
        <f t="shared" ref="E16" si="52">IF(B16="","",(IF($B16&lt;&gt;0,"NonExempt - Headcount")))</f>
        <v>NonExempt - Headcount</v>
      </c>
      <c r="F16" s="11">
        <f t="shared" ca="1" si="36"/>
        <v>2018</v>
      </c>
      <c r="G16" s="11" t="str">
        <f t="shared" si="37"/>
        <v>001295</v>
      </c>
      <c r="H16" s="13">
        <f t="shared" ref="H16" si="53">IF(G16="","",(IF($C16=0,0,$C16)))</f>
        <v>2</v>
      </c>
      <c r="I16" s="13">
        <f t="shared" ref="I16" si="54">IF(H16="","",(IF($C16=0,0,$C16)))</f>
        <v>2</v>
      </c>
      <c r="J16" s="13">
        <f t="shared" ref="J16" si="55">IF(I16="","",(IF($C16=0,0,$C16)))</f>
        <v>2</v>
      </c>
      <c r="K16" s="13">
        <f t="shared" ref="K16" si="56">IF(J16="","",(IF($C16=0,0,$C16)))</f>
        <v>2</v>
      </c>
      <c r="L16" s="13">
        <f t="shared" ref="L16" si="57">IF(K16="","",(IF($C16=0,0,$C16)))</f>
        <v>2</v>
      </c>
      <c r="M16" s="13">
        <f t="shared" ref="M16" si="58">IF(L16="","",(IF($C16=0,0,$C16)))</f>
        <v>2</v>
      </c>
      <c r="N16" s="13">
        <f t="shared" ref="N16" si="59">IF(M16="","",(IF($C16=0,0,$C16)))</f>
        <v>2</v>
      </c>
      <c r="O16" s="13">
        <f t="shared" ref="O16" si="60">IF(N16="","",(IF($C16=0,0,$C16)))</f>
        <v>2</v>
      </c>
      <c r="P16" s="13">
        <f t="shared" ref="P16" si="61">IF(O16="","",(IF($C16=0,0,$C16)))</f>
        <v>2</v>
      </c>
      <c r="Q16" s="13">
        <f t="shared" ref="Q16" si="62">IF(P16="","",(IF($C16=0,0,$C16)))</f>
        <v>2</v>
      </c>
      <c r="R16" s="13">
        <f t="shared" ref="R16" si="63">IF(Q16="","",(IF($C16=0,0,$C16)))</f>
        <v>2</v>
      </c>
      <c r="S16" s="13">
        <f t="shared" ref="S16" si="64">IF(R16="","",(IF($C16=0,0,$C16)))</f>
        <v>2</v>
      </c>
    </row>
    <row r="17" spans="1:19" x14ac:dyDescent="0.25">
      <c r="A17" s="39" t="s">
        <v>9</v>
      </c>
      <c r="B17" s="39" t="s">
        <v>92</v>
      </c>
      <c r="C17" s="44">
        <v>24.317307499999998</v>
      </c>
      <c r="D17"/>
      <c r="E17" s="40" t="str">
        <f t="shared" ref="E17" si="65">IF(B17="","",(IF($B17&lt;&gt;0,"NonExempt - Avg Hourly Rate")))</f>
        <v>NonExempt - Avg Hourly Rate</v>
      </c>
      <c r="F17" s="11">
        <f t="shared" ca="1" si="36"/>
        <v>2018</v>
      </c>
      <c r="G17" s="11" t="str">
        <f t="shared" si="37"/>
        <v>001295</v>
      </c>
      <c r="H17" s="12">
        <f t="shared" ref="H17" si="66">IF(G17="","",(IF(C17=0,0,C17)*$G$4*$H$4*$I$4*$J$4))</f>
        <v>25.798231526750001</v>
      </c>
      <c r="I17" s="12">
        <f t="shared" ref="I17" si="67">IF(H17="","",(+H17))</f>
        <v>25.798231526750001</v>
      </c>
      <c r="J17" s="12">
        <f t="shared" ref="J17" si="68">IF(I17="","",(+I17*$J$6))</f>
        <v>26.572178472552501</v>
      </c>
      <c r="K17" s="12">
        <f t="shared" ref="K17" si="69">IF(J17="","",+J17)</f>
        <v>26.572178472552501</v>
      </c>
      <c r="L17" s="12">
        <f t="shared" ref="L17" si="70">IF(K17="","",+K17)</f>
        <v>26.572178472552501</v>
      </c>
      <c r="M17" s="12">
        <f t="shared" ref="M17" si="71">IF(L17="","",+L17)</f>
        <v>26.572178472552501</v>
      </c>
      <c r="N17" s="12">
        <f t="shared" ref="N17" si="72">IF(M17="","",+M17)</f>
        <v>26.572178472552501</v>
      </c>
      <c r="O17" s="12">
        <f t="shared" ref="O17" si="73">IF(N17="","",+N17)</f>
        <v>26.572178472552501</v>
      </c>
      <c r="P17" s="12">
        <f t="shared" ref="P17" si="74">IF(O17="","",+O17)</f>
        <v>26.572178472552501</v>
      </c>
      <c r="Q17" s="12">
        <f t="shared" ref="Q17" si="75">IF(P17="","",+P17)</f>
        <v>26.572178472552501</v>
      </c>
      <c r="R17" s="12">
        <f t="shared" ref="R17" si="76">IF(Q17="","",+Q17)</f>
        <v>26.572178472552501</v>
      </c>
      <c r="S17" s="12">
        <f t="shared" ref="S17" si="77">IF(R17="","",+R17)</f>
        <v>26.572178472552501</v>
      </c>
    </row>
    <row r="18" spans="1:19" x14ac:dyDescent="0.25">
      <c r="A18" s="39" t="s">
        <v>9</v>
      </c>
      <c r="B18" s="45" t="s">
        <v>139</v>
      </c>
      <c r="C18" s="44">
        <v>400</v>
      </c>
      <c r="D18"/>
      <c r="E18" s="40" t="str">
        <f t="shared" ref="E18" si="78">IF(B18="","",(IF($B18&lt;&gt;0,"NonExempt - Vacation Hours")))</f>
        <v>NonExempt - Vacation Hours</v>
      </c>
      <c r="F18" s="11">
        <f t="shared" ca="1" si="36"/>
        <v>2018</v>
      </c>
      <c r="G18" s="11" t="str">
        <f t="shared" si="37"/>
        <v>001295</v>
      </c>
      <c r="H18" s="33">
        <f>IF(G18="","",($C18*'VACSICK EST'!C$50))</f>
        <v>16.927413149654573</v>
      </c>
      <c r="I18" s="33">
        <f>IF(H18="","",($C18*'VACSICK EST'!D$50))</f>
        <v>18.038373389621988</v>
      </c>
      <c r="J18" s="33">
        <f>IF(I18="","",($C18*'VACSICK EST'!E$50))</f>
        <v>19.149333629589396</v>
      </c>
      <c r="K18" s="33">
        <f>IF(J18="","",($C18*'VACSICK EST'!F$50))</f>
        <v>27.840169853476688</v>
      </c>
      <c r="L18" s="33">
        <f>IF(K18="","",($C18*'VACSICK EST'!G$50))</f>
        <v>34.777170178535428</v>
      </c>
      <c r="M18" s="33">
        <f>IF(L18="","",($C18*'VACSICK EST'!H$50))</f>
        <v>39.287504166100902</v>
      </c>
      <c r="N18" s="33">
        <f>IF(M18="","",($C18*'VACSICK EST'!I$50))</f>
        <v>45.468722354577359</v>
      </c>
      <c r="O18" s="33">
        <f>IF(N18="","",($C18*'VACSICK EST'!J$50))</f>
        <v>30.781663395505959</v>
      </c>
      <c r="P18" s="33">
        <f>IF(O18="","",($C18*'VACSICK EST'!K$50))</f>
        <v>27.407636000049372</v>
      </c>
      <c r="Q18" s="33">
        <f>IF(P18="","",($C18*'VACSICK EST'!L$50))</f>
        <v>36.17549880057441</v>
      </c>
      <c r="R18" s="33">
        <f>IF(Q18="","",($C18*'VACSICK EST'!M$50))</f>
        <v>34.683026584867079</v>
      </c>
      <c r="S18" s="33">
        <f>IF(R18="","",($C18*'VACSICK EST'!N$50))</f>
        <v>69.463488497446846</v>
      </c>
    </row>
    <row r="19" spans="1:19" x14ac:dyDescent="0.25">
      <c r="A19" s="39" t="s">
        <v>9</v>
      </c>
      <c r="B19" s="39" t="s">
        <v>95</v>
      </c>
      <c r="C19" s="44">
        <v>80</v>
      </c>
      <c r="D19"/>
      <c r="E19" s="40" t="str">
        <f t="shared" ref="E19" si="79">IF(B19="","",(IF($B19&lt;&gt;0,"NonExempt - Sick Time Hours")))</f>
        <v>NonExempt - Sick Time Hours</v>
      </c>
      <c r="F19" s="11">
        <f t="shared" ca="1" si="36"/>
        <v>2018</v>
      </c>
      <c r="G19" s="11" t="str">
        <f t="shared" si="37"/>
        <v>001295</v>
      </c>
      <c r="H19" s="33">
        <f>IF(G19="","",($C19*'VACSICK EST'!C$30))</f>
        <v>10.041259579744965</v>
      </c>
      <c r="I19" s="33">
        <f>IF(H19="","",($C19*'VACSICK EST'!D$30))</f>
        <v>8.6509257190792503</v>
      </c>
      <c r="J19" s="33">
        <f>IF(I19="","",($C19*'VACSICK EST'!E$30))</f>
        <v>7.973265615953097</v>
      </c>
      <c r="K19" s="33">
        <f>IF(J19="","",($C19*'VACSICK EST'!F$30))</f>
        <v>7.0625458756377002</v>
      </c>
      <c r="L19" s="33">
        <f>IF(K19="","",($C19*'VACSICK EST'!G$30))</f>
        <v>5.8563984262091795</v>
      </c>
      <c r="M19" s="33">
        <f>IF(L19="","",($C19*'VACSICK EST'!H$30))</f>
        <v>5.4358698476814844</v>
      </c>
      <c r="N19" s="33">
        <f>IF(M19="","",($C19*'VACSICK EST'!I$30))</f>
        <v>5.8290440086987054</v>
      </c>
      <c r="O19" s="33">
        <f>IF(N19="","",($C19*'VACSICK EST'!J$30))</f>
        <v>6.264891061032265</v>
      </c>
      <c r="P19" s="33">
        <f>IF(O19="","",($C19*'VACSICK EST'!K$30))</f>
        <v>5.7801707827466577</v>
      </c>
      <c r="Q19" s="33">
        <f>IF(P19="","",($C19*'VACSICK EST'!L$30))</f>
        <v>5.7119671017538742</v>
      </c>
      <c r="R19" s="33">
        <f>IF(Q19="","",($C19*'VACSICK EST'!M$30))</f>
        <v>5.3246285498055554</v>
      </c>
      <c r="S19" s="33">
        <f>IF(R19="","",($C19*'VACSICK EST'!N$30))</f>
        <v>6.0690334316572674</v>
      </c>
    </row>
    <row r="20" spans="1:19" x14ac:dyDescent="0.25">
      <c r="A20" s="39" t="s">
        <v>13</v>
      </c>
      <c r="B20" s="39" t="s">
        <v>93</v>
      </c>
      <c r="C20" s="44">
        <v>1</v>
      </c>
      <c r="D20"/>
      <c r="E20" s="40" t="str">
        <f t="shared" ref="E20" si="80">IF(B20="","",(IF($B20&lt;&gt;0,"NonExempt - Headcount")))</f>
        <v>NonExempt - Headcount</v>
      </c>
      <c r="F20" s="11">
        <f t="shared" ca="1" si="36"/>
        <v>2018</v>
      </c>
      <c r="G20" s="11" t="str">
        <f t="shared" si="37"/>
        <v>002030</v>
      </c>
      <c r="H20" s="13">
        <f t="shared" ref="H20" si="81">IF(G20="","",(IF($C20=0,0,$C20)))</f>
        <v>1</v>
      </c>
      <c r="I20" s="13">
        <f t="shared" ref="I20" si="82">IF(H20="","",(IF($C20=0,0,$C20)))</f>
        <v>1</v>
      </c>
      <c r="J20" s="13">
        <f t="shared" ref="J20" si="83">IF(I20="","",(IF($C20=0,0,$C20)))</f>
        <v>1</v>
      </c>
      <c r="K20" s="13">
        <f t="shared" ref="K20" si="84">IF(J20="","",(IF($C20=0,0,$C20)))</f>
        <v>1</v>
      </c>
      <c r="L20" s="13">
        <f t="shared" ref="L20" si="85">IF(K20="","",(IF($C20=0,0,$C20)))</f>
        <v>1</v>
      </c>
      <c r="M20" s="13">
        <f t="shared" ref="M20" si="86">IF(L20="","",(IF($C20=0,0,$C20)))</f>
        <v>1</v>
      </c>
      <c r="N20" s="13">
        <f t="shared" ref="N20" si="87">IF(M20="","",(IF($C20=0,0,$C20)))</f>
        <v>1</v>
      </c>
      <c r="O20" s="13">
        <f t="shared" ref="O20" si="88">IF(N20="","",(IF($C20=0,0,$C20)))</f>
        <v>1</v>
      </c>
      <c r="P20" s="13">
        <f t="shared" ref="P20" si="89">IF(O20="","",(IF($C20=0,0,$C20)))</f>
        <v>1</v>
      </c>
      <c r="Q20" s="13">
        <f t="shared" ref="Q20" si="90">IF(P20="","",(IF($C20=0,0,$C20)))</f>
        <v>1</v>
      </c>
      <c r="R20" s="13">
        <f t="shared" ref="R20" si="91">IF(Q20="","",(IF($C20=0,0,$C20)))</f>
        <v>1</v>
      </c>
      <c r="S20" s="13">
        <f t="shared" ref="S20" si="92">IF(R20="","",(IF($C20=0,0,$C20)))</f>
        <v>1</v>
      </c>
    </row>
    <row r="21" spans="1:19" x14ac:dyDescent="0.25">
      <c r="A21" s="39" t="s">
        <v>13</v>
      </c>
      <c r="B21" s="39" t="s">
        <v>92</v>
      </c>
      <c r="C21" s="44">
        <v>28.567308000000001</v>
      </c>
      <c r="D21"/>
      <c r="E21" s="40" t="str">
        <f t="shared" ref="E21" si="93">IF(B21="","",(IF($B21&lt;&gt;0,"NonExempt - Avg Hourly Rate")))</f>
        <v>NonExempt - Avg Hourly Rate</v>
      </c>
      <c r="F21" s="11">
        <f t="shared" ca="1" si="36"/>
        <v>2018</v>
      </c>
      <c r="G21" s="11" t="str">
        <f t="shared" si="37"/>
        <v>002030</v>
      </c>
      <c r="H21" s="12">
        <f t="shared" ref="H21" si="94">IF(G21="","",(IF(C21=0,0,C21)*$G$4*$H$4*$I$4*$J$4))</f>
        <v>30.307057057200002</v>
      </c>
      <c r="I21" s="12">
        <f t="shared" ref="I21" si="95">IF(H21="","",(+H21))</f>
        <v>30.307057057200002</v>
      </c>
      <c r="J21" s="12">
        <f t="shared" ref="J21" si="96">IF(I21="","",(+I21*$J$6))</f>
        <v>31.216268768916002</v>
      </c>
      <c r="K21" s="12">
        <f t="shared" ref="K21" si="97">IF(J21="","",+J21)</f>
        <v>31.216268768916002</v>
      </c>
      <c r="L21" s="12">
        <f t="shared" ref="L21" si="98">IF(K21="","",+K21)</f>
        <v>31.216268768916002</v>
      </c>
      <c r="M21" s="12">
        <f t="shared" ref="M21" si="99">IF(L21="","",+L21)</f>
        <v>31.216268768916002</v>
      </c>
      <c r="N21" s="12">
        <f t="shared" ref="N21" si="100">IF(M21="","",+M21)</f>
        <v>31.216268768916002</v>
      </c>
      <c r="O21" s="12">
        <f t="shared" ref="O21" si="101">IF(N21="","",+N21)</f>
        <v>31.216268768916002</v>
      </c>
      <c r="P21" s="12">
        <f t="shared" ref="P21" si="102">IF(O21="","",+O21)</f>
        <v>31.216268768916002</v>
      </c>
      <c r="Q21" s="12">
        <f t="shared" ref="Q21" si="103">IF(P21="","",+P21)</f>
        <v>31.216268768916002</v>
      </c>
      <c r="R21" s="12">
        <f t="shared" ref="R21" si="104">IF(Q21="","",+Q21)</f>
        <v>31.216268768916002</v>
      </c>
      <c r="S21" s="12">
        <f t="shared" ref="S21" si="105">IF(R21="","",+R21)</f>
        <v>31.216268768916002</v>
      </c>
    </row>
    <row r="22" spans="1:19" x14ac:dyDescent="0.25">
      <c r="A22" s="39" t="s">
        <v>13</v>
      </c>
      <c r="B22" s="39" t="s">
        <v>139</v>
      </c>
      <c r="C22" s="44">
        <v>200</v>
      </c>
      <c r="D22"/>
      <c r="E22" s="40" t="str">
        <f t="shared" ref="E22" si="106">IF(B22="","",(IF($B22&lt;&gt;0,"NonExempt - Vacation Hours")))</f>
        <v>NonExempt - Vacation Hours</v>
      </c>
      <c r="F22" s="11">
        <f t="shared" ca="1" si="36"/>
        <v>2018</v>
      </c>
      <c r="G22" s="11" t="str">
        <f t="shared" si="37"/>
        <v>002030</v>
      </c>
      <c r="H22" s="33">
        <f>IF(G22="","",($C22*'VACSICK EST'!C$50))</f>
        <v>8.4637065748272864</v>
      </c>
      <c r="I22" s="33">
        <f>IF(H22="","",($C22*'VACSICK EST'!D$50))</f>
        <v>9.019186694810994</v>
      </c>
      <c r="J22" s="33">
        <f>IF(I22="","",($C22*'VACSICK EST'!E$50))</f>
        <v>9.5746668147946981</v>
      </c>
      <c r="K22" s="33">
        <f>IF(J22="","",($C22*'VACSICK EST'!F$50))</f>
        <v>13.920084926738344</v>
      </c>
      <c r="L22" s="33">
        <f>IF(K22="","",($C22*'VACSICK EST'!G$50))</f>
        <v>17.388585089267714</v>
      </c>
      <c r="M22" s="33">
        <f>IF(L22="","",($C22*'VACSICK EST'!H$50))</f>
        <v>19.643752083050451</v>
      </c>
      <c r="N22" s="33">
        <f>IF(M22="","",($C22*'VACSICK EST'!I$50))</f>
        <v>22.73436117728868</v>
      </c>
      <c r="O22" s="33">
        <f>IF(N22="","",($C22*'VACSICK EST'!J$50))</f>
        <v>15.390831697752979</v>
      </c>
      <c r="P22" s="33">
        <f>IF(O22="","",($C22*'VACSICK EST'!K$50))</f>
        <v>13.703818000024686</v>
      </c>
      <c r="Q22" s="33">
        <f>IF(P22="","",($C22*'VACSICK EST'!L$50))</f>
        <v>18.087749400287205</v>
      </c>
      <c r="R22" s="33">
        <f>IF(Q22="","",($C22*'VACSICK EST'!M$50))</f>
        <v>17.34151329243354</v>
      </c>
      <c r="S22" s="33">
        <f>IF(R22="","",($C22*'VACSICK EST'!N$50))</f>
        <v>34.731744248723423</v>
      </c>
    </row>
    <row r="23" spans="1:19" x14ac:dyDescent="0.25">
      <c r="A23" s="39" t="s">
        <v>13</v>
      </c>
      <c r="B23" s="39" t="s">
        <v>95</v>
      </c>
      <c r="C23" s="44">
        <v>40</v>
      </c>
      <c r="D23"/>
      <c r="E23" s="40" t="str">
        <f t="shared" ref="E23" si="107">IF(B23="","",(IF($B23&lt;&gt;0,"NonExempt - Sick Time Hours")))</f>
        <v>NonExempt - Sick Time Hours</v>
      </c>
      <c r="F23" s="11">
        <f t="shared" ca="1" si="36"/>
        <v>2018</v>
      </c>
      <c r="G23" s="11" t="str">
        <f t="shared" si="37"/>
        <v>002030</v>
      </c>
      <c r="H23" s="33">
        <f>IF(G23="","",($C23*'VACSICK EST'!C$30))</f>
        <v>5.0206297898724825</v>
      </c>
      <c r="I23" s="33">
        <f>IF(H23="","",($C23*'VACSICK EST'!D$30))</f>
        <v>4.3254628595396252</v>
      </c>
      <c r="J23" s="33">
        <f>IF(I23="","",($C23*'VACSICK EST'!E$30))</f>
        <v>3.9866328079765485</v>
      </c>
      <c r="K23" s="33">
        <f>IF(J23="","",($C23*'VACSICK EST'!F$30))</f>
        <v>3.5312729378188501</v>
      </c>
      <c r="L23" s="33">
        <f>IF(K23="","",($C23*'VACSICK EST'!G$30))</f>
        <v>2.9281992131045897</v>
      </c>
      <c r="M23" s="33">
        <f>IF(L23="","",($C23*'VACSICK EST'!H$30))</f>
        <v>2.7179349238407422</v>
      </c>
      <c r="N23" s="33">
        <f>IF(M23="","",($C23*'VACSICK EST'!I$30))</f>
        <v>2.9145220043493527</v>
      </c>
      <c r="O23" s="33">
        <f>IF(N23="","",($C23*'VACSICK EST'!J$30))</f>
        <v>3.1324455305161325</v>
      </c>
      <c r="P23" s="33">
        <f>IF(O23="","",($C23*'VACSICK EST'!K$30))</f>
        <v>2.8900853913733289</v>
      </c>
      <c r="Q23" s="33">
        <f>IF(P23="","",($C23*'VACSICK EST'!L$30))</f>
        <v>2.8559835508769371</v>
      </c>
      <c r="R23" s="33">
        <f>IF(Q23="","",($C23*'VACSICK EST'!M$30))</f>
        <v>2.6623142749027777</v>
      </c>
      <c r="S23" s="33">
        <f>IF(R23="","",($C23*'VACSICK EST'!N$30))</f>
        <v>3.0345167158286337</v>
      </c>
    </row>
    <row r="24" spans="1:19" x14ac:dyDescent="0.25">
      <c r="A24" s="39" t="s">
        <v>21</v>
      </c>
      <c r="B24" s="39" t="s">
        <v>93</v>
      </c>
      <c r="C24" s="44">
        <v>1</v>
      </c>
      <c r="D24"/>
      <c r="E24" s="40" t="str">
        <f t="shared" ref="E24" si="108">IF(B24="","",(IF($B24&lt;&gt;0,"NonExempt - Headcount")))</f>
        <v>NonExempt - Headcount</v>
      </c>
      <c r="F24" s="11">
        <f t="shared" ca="1" si="36"/>
        <v>2018</v>
      </c>
      <c r="G24" s="11" t="str">
        <f t="shared" si="37"/>
        <v>002340</v>
      </c>
      <c r="H24" s="13">
        <f t="shared" ref="H24" si="109">IF(G24="","",(IF($C24=0,0,$C24)))</f>
        <v>1</v>
      </c>
      <c r="I24" s="13">
        <f t="shared" ref="I24" si="110">IF(H24="","",(IF($C24=0,0,$C24)))</f>
        <v>1</v>
      </c>
      <c r="J24" s="13">
        <f t="shared" ref="J24" si="111">IF(I24="","",(IF($C24=0,0,$C24)))</f>
        <v>1</v>
      </c>
      <c r="K24" s="13">
        <f t="shared" ref="K24" si="112">IF(J24="","",(IF($C24=0,0,$C24)))</f>
        <v>1</v>
      </c>
      <c r="L24" s="13">
        <f t="shared" ref="L24" si="113">IF(K24="","",(IF($C24=0,0,$C24)))</f>
        <v>1</v>
      </c>
      <c r="M24" s="13">
        <f t="shared" ref="M24" si="114">IF(L24="","",(IF($C24=0,0,$C24)))</f>
        <v>1</v>
      </c>
      <c r="N24" s="13">
        <f t="shared" ref="N24" si="115">IF(M24="","",(IF($C24=0,0,$C24)))</f>
        <v>1</v>
      </c>
      <c r="O24" s="13">
        <f t="shared" ref="O24" si="116">IF(N24="","",(IF($C24=0,0,$C24)))</f>
        <v>1</v>
      </c>
      <c r="P24" s="13">
        <f t="shared" ref="P24" si="117">IF(O24="","",(IF($C24=0,0,$C24)))</f>
        <v>1</v>
      </c>
      <c r="Q24" s="13">
        <f t="shared" ref="Q24" si="118">IF(P24="","",(IF($C24=0,0,$C24)))</f>
        <v>1</v>
      </c>
      <c r="R24" s="13">
        <f t="shared" ref="R24" si="119">IF(Q24="","",(IF($C24=0,0,$C24)))</f>
        <v>1</v>
      </c>
      <c r="S24" s="13">
        <f t="shared" ref="S24" si="120">IF(R24="","",(IF($C24=0,0,$C24)))</f>
        <v>1</v>
      </c>
    </row>
    <row r="25" spans="1:19" x14ac:dyDescent="0.25">
      <c r="A25" s="39" t="s">
        <v>21</v>
      </c>
      <c r="B25" s="39" t="s">
        <v>92</v>
      </c>
      <c r="C25" s="44">
        <v>26.725961999999999</v>
      </c>
      <c r="D25"/>
      <c r="E25" s="40" t="str">
        <f t="shared" ref="E25" si="121">IF(B25="","",(IF($B25&lt;&gt;0,"NonExempt - Avg Hourly Rate")))</f>
        <v>NonExempt - Avg Hourly Rate</v>
      </c>
      <c r="F25" s="11">
        <f t="shared" ca="1" si="36"/>
        <v>2018</v>
      </c>
      <c r="G25" s="11" t="str">
        <f t="shared" si="37"/>
        <v>002340</v>
      </c>
      <c r="H25" s="12">
        <f t="shared" ref="H25" si="122">IF(G25="","",(IF(C25=0,0,C25)*$G$4*$H$4*$I$4*$J$4))</f>
        <v>28.353573085800001</v>
      </c>
      <c r="I25" s="12">
        <f t="shared" ref="I25" si="123">IF(H25="","",(+H25))</f>
        <v>28.353573085800001</v>
      </c>
      <c r="J25" s="12">
        <f t="shared" ref="J25" si="124">IF(I25="","",(+I25*$J$6))</f>
        <v>29.204180278374</v>
      </c>
      <c r="K25" s="12">
        <f t="shared" ref="K25" si="125">IF(J25="","",+J25)</f>
        <v>29.204180278374</v>
      </c>
      <c r="L25" s="12">
        <f t="shared" ref="L25" si="126">IF(K25="","",+K25)</f>
        <v>29.204180278374</v>
      </c>
      <c r="M25" s="12">
        <f t="shared" ref="M25" si="127">IF(L25="","",+L25)</f>
        <v>29.204180278374</v>
      </c>
      <c r="N25" s="12">
        <f t="shared" ref="N25" si="128">IF(M25="","",+M25)</f>
        <v>29.204180278374</v>
      </c>
      <c r="O25" s="12">
        <f t="shared" ref="O25" si="129">IF(N25="","",+N25)</f>
        <v>29.204180278374</v>
      </c>
      <c r="P25" s="12">
        <f t="shared" ref="P25" si="130">IF(O25="","",+O25)</f>
        <v>29.204180278374</v>
      </c>
      <c r="Q25" s="12">
        <f t="shared" ref="Q25" si="131">IF(P25="","",+P25)</f>
        <v>29.204180278374</v>
      </c>
      <c r="R25" s="12">
        <f t="shared" ref="R25" si="132">IF(Q25="","",+Q25)</f>
        <v>29.204180278374</v>
      </c>
      <c r="S25" s="12">
        <f t="shared" ref="S25" si="133">IF(R25="","",+R25)</f>
        <v>29.204180278374</v>
      </c>
    </row>
    <row r="26" spans="1:19" x14ac:dyDescent="0.25">
      <c r="A26" s="39" t="s">
        <v>21</v>
      </c>
      <c r="B26" s="39" t="s">
        <v>139</v>
      </c>
      <c r="C26" s="44">
        <v>200</v>
      </c>
      <c r="D26"/>
      <c r="E26" s="40" t="str">
        <f t="shared" ref="E26" si="134">IF(B26="","",(IF($B26&lt;&gt;0,"NonExempt - Vacation Hours")))</f>
        <v>NonExempt - Vacation Hours</v>
      </c>
      <c r="F26" s="11">
        <f t="shared" ca="1" si="36"/>
        <v>2018</v>
      </c>
      <c r="G26" s="11" t="str">
        <f t="shared" si="37"/>
        <v>002340</v>
      </c>
      <c r="H26" s="33">
        <f>IF(G26="","",($C26*'VACSICK EST'!C$50))</f>
        <v>8.4637065748272864</v>
      </c>
      <c r="I26" s="33">
        <f>IF(H26="","",($C26*'VACSICK EST'!D$50))</f>
        <v>9.019186694810994</v>
      </c>
      <c r="J26" s="33">
        <f>IF(I26="","",($C26*'VACSICK EST'!E$50))</f>
        <v>9.5746668147946981</v>
      </c>
      <c r="K26" s="33">
        <f>IF(J26="","",($C26*'VACSICK EST'!F$50))</f>
        <v>13.920084926738344</v>
      </c>
      <c r="L26" s="33">
        <f>IF(K26="","",($C26*'VACSICK EST'!G$50))</f>
        <v>17.388585089267714</v>
      </c>
      <c r="M26" s="33">
        <f>IF(L26="","",($C26*'VACSICK EST'!H$50))</f>
        <v>19.643752083050451</v>
      </c>
      <c r="N26" s="33">
        <f>IF(M26="","",($C26*'VACSICK EST'!I$50))</f>
        <v>22.73436117728868</v>
      </c>
      <c r="O26" s="33">
        <f>IF(N26="","",($C26*'VACSICK EST'!J$50))</f>
        <v>15.390831697752979</v>
      </c>
      <c r="P26" s="33">
        <f>IF(O26="","",($C26*'VACSICK EST'!K$50))</f>
        <v>13.703818000024686</v>
      </c>
      <c r="Q26" s="33">
        <f>IF(P26="","",($C26*'VACSICK EST'!L$50))</f>
        <v>18.087749400287205</v>
      </c>
      <c r="R26" s="33">
        <f>IF(Q26="","",($C26*'VACSICK EST'!M$50))</f>
        <v>17.34151329243354</v>
      </c>
      <c r="S26" s="33">
        <f>IF(R26="","",($C26*'VACSICK EST'!N$50))</f>
        <v>34.731744248723423</v>
      </c>
    </row>
    <row r="27" spans="1:19" x14ac:dyDescent="0.25">
      <c r="A27" s="39" t="s">
        <v>21</v>
      </c>
      <c r="B27" s="39" t="s">
        <v>95</v>
      </c>
      <c r="C27" s="44">
        <v>40</v>
      </c>
      <c r="D27"/>
      <c r="E27" s="40" t="str">
        <f t="shared" ref="E27" si="135">IF(B27="","",(IF($B27&lt;&gt;0,"NonExempt - Sick Time Hours")))</f>
        <v>NonExempt - Sick Time Hours</v>
      </c>
      <c r="F27" s="11">
        <f t="shared" ca="1" si="36"/>
        <v>2018</v>
      </c>
      <c r="G27" s="11" t="str">
        <f t="shared" si="37"/>
        <v>002340</v>
      </c>
      <c r="H27" s="33">
        <f>IF(G27="","",($C27*'VACSICK EST'!C$30))</f>
        <v>5.0206297898724825</v>
      </c>
      <c r="I27" s="33">
        <f>IF(H27="","",($C27*'VACSICK EST'!D$30))</f>
        <v>4.3254628595396252</v>
      </c>
      <c r="J27" s="33">
        <f>IF(I27="","",($C27*'VACSICK EST'!E$30))</f>
        <v>3.9866328079765485</v>
      </c>
      <c r="K27" s="33">
        <f>IF(J27="","",($C27*'VACSICK EST'!F$30))</f>
        <v>3.5312729378188501</v>
      </c>
      <c r="L27" s="33">
        <f>IF(K27="","",($C27*'VACSICK EST'!G$30))</f>
        <v>2.9281992131045897</v>
      </c>
      <c r="M27" s="33">
        <f>IF(L27="","",($C27*'VACSICK EST'!H$30))</f>
        <v>2.7179349238407422</v>
      </c>
      <c r="N27" s="33">
        <f>IF(M27="","",($C27*'VACSICK EST'!I$30))</f>
        <v>2.9145220043493527</v>
      </c>
      <c r="O27" s="33">
        <f>IF(N27="","",($C27*'VACSICK EST'!J$30))</f>
        <v>3.1324455305161325</v>
      </c>
      <c r="P27" s="33">
        <f>IF(O27="","",($C27*'VACSICK EST'!K$30))</f>
        <v>2.8900853913733289</v>
      </c>
      <c r="Q27" s="33">
        <f>IF(P27="","",($C27*'VACSICK EST'!L$30))</f>
        <v>2.8559835508769371</v>
      </c>
      <c r="R27" s="33">
        <f>IF(Q27="","",($C27*'VACSICK EST'!M$30))</f>
        <v>2.6623142749027777</v>
      </c>
      <c r="S27" s="33">
        <f>IF(R27="","",($C27*'VACSICK EST'!N$30))</f>
        <v>3.0345167158286337</v>
      </c>
    </row>
    <row r="28" spans="1:19" x14ac:dyDescent="0.25">
      <c r="A28" s="39" t="s">
        <v>23</v>
      </c>
      <c r="B28" s="39" t="s">
        <v>93</v>
      </c>
      <c r="C28" s="44">
        <v>1</v>
      </c>
      <c r="D28"/>
      <c r="E28" s="40" t="str">
        <f t="shared" ref="E28" si="136">IF(B28="","",(IF($B28&lt;&gt;0,"NonExempt - Headcount")))</f>
        <v>NonExempt - Headcount</v>
      </c>
      <c r="F28" s="11">
        <f t="shared" ca="1" si="36"/>
        <v>2018</v>
      </c>
      <c r="G28" s="11" t="str">
        <f t="shared" si="37"/>
        <v>002401</v>
      </c>
      <c r="H28" s="13">
        <f t="shared" ref="H28" si="137">IF(G28="","",(IF($C28=0,0,$C28)))</f>
        <v>1</v>
      </c>
      <c r="I28" s="13">
        <f t="shared" ref="I28" si="138">IF(H28="","",(IF($C28=0,0,$C28)))</f>
        <v>1</v>
      </c>
      <c r="J28" s="13">
        <f t="shared" ref="J28" si="139">IF(I28="","",(IF($C28=0,0,$C28)))</f>
        <v>1</v>
      </c>
      <c r="K28" s="13">
        <f t="shared" ref="K28" si="140">IF(J28="","",(IF($C28=0,0,$C28)))</f>
        <v>1</v>
      </c>
      <c r="L28" s="13">
        <f t="shared" ref="L28" si="141">IF(K28="","",(IF($C28=0,0,$C28)))</f>
        <v>1</v>
      </c>
      <c r="M28" s="13">
        <f t="shared" ref="M28" si="142">IF(L28="","",(IF($C28=0,0,$C28)))</f>
        <v>1</v>
      </c>
      <c r="N28" s="13">
        <f t="shared" ref="N28" si="143">IF(M28="","",(IF($C28=0,0,$C28)))</f>
        <v>1</v>
      </c>
      <c r="O28" s="13">
        <f t="shared" ref="O28" si="144">IF(N28="","",(IF($C28=0,0,$C28)))</f>
        <v>1</v>
      </c>
      <c r="P28" s="13">
        <f t="shared" ref="P28" si="145">IF(O28="","",(IF($C28=0,0,$C28)))</f>
        <v>1</v>
      </c>
      <c r="Q28" s="13">
        <f t="shared" ref="Q28" si="146">IF(P28="","",(IF($C28=0,0,$C28)))</f>
        <v>1</v>
      </c>
      <c r="R28" s="13">
        <f t="shared" ref="R28" si="147">IF(Q28="","",(IF($C28=0,0,$C28)))</f>
        <v>1</v>
      </c>
      <c r="S28" s="13">
        <f t="shared" ref="S28" si="148">IF(R28="","",(IF($C28=0,0,$C28)))</f>
        <v>1</v>
      </c>
    </row>
    <row r="29" spans="1:19" x14ac:dyDescent="0.25">
      <c r="A29" s="39" t="s">
        <v>23</v>
      </c>
      <c r="B29" s="39" t="s">
        <v>92</v>
      </c>
      <c r="C29" s="44">
        <v>29.442308000000001</v>
      </c>
      <c r="D29"/>
      <c r="E29" s="40" t="str">
        <f t="shared" ref="E29" si="149">IF(B29="","",(IF($B29&lt;&gt;0,"NonExempt - Avg Hourly Rate")))</f>
        <v>NonExempt - Avg Hourly Rate</v>
      </c>
      <c r="F29" s="11">
        <f t="shared" ca="1" si="36"/>
        <v>2018</v>
      </c>
      <c r="G29" s="11" t="str">
        <f t="shared" si="37"/>
        <v>002401</v>
      </c>
      <c r="H29" s="12">
        <f t="shared" ref="H29" si="150">IF(G29="","",(IF(C29=0,0,C29)*$G$4*$H$4*$I$4*$J$4))</f>
        <v>31.235344557200001</v>
      </c>
      <c r="I29" s="12">
        <f t="shared" ref="I29" si="151">IF(H29="","",(+H29))</f>
        <v>31.235344557200001</v>
      </c>
      <c r="J29" s="12">
        <f t="shared" ref="J29" si="152">IF(I29="","",(+I29*$J$6))</f>
        <v>32.172404893916003</v>
      </c>
      <c r="K29" s="12">
        <f t="shared" ref="K29" si="153">IF(J29="","",+J29)</f>
        <v>32.172404893916003</v>
      </c>
      <c r="L29" s="12">
        <f t="shared" ref="L29" si="154">IF(K29="","",+K29)</f>
        <v>32.172404893916003</v>
      </c>
      <c r="M29" s="12">
        <f t="shared" ref="M29" si="155">IF(L29="","",+L29)</f>
        <v>32.172404893916003</v>
      </c>
      <c r="N29" s="12">
        <f t="shared" ref="N29" si="156">IF(M29="","",+M29)</f>
        <v>32.172404893916003</v>
      </c>
      <c r="O29" s="12">
        <f t="shared" ref="O29" si="157">IF(N29="","",+N29)</f>
        <v>32.172404893916003</v>
      </c>
      <c r="P29" s="12">
        <f t="shared" ref="P29" si="158">IF(O29="","",+O29)</f>
        <v>32.172404893916003</v>
      </c>
      <c r="Q29" s="12">
        <f t="shared" ref="Q29" si="159">IF(P29="","",+P29)</f>
        <v>32.172404893916003</v>
      </c>
      <c r="R29" s="12">
        <f t="shared" ref="R29" si="160">IF(Q29="","",+Q29)</f>
        <v>32.172404893916003</v>
      </c>
      <c r="S29" s="12">
        <f t="shared" ref="S29" si="161">IF(R29="","",+R29)</f>
        <v>32.172404893916003</v>
      </c>
    </row>
    <row r="30" spans="1:19" x14ac:dyDescent="0.25">
      <c r="A30" s="39" t="s">
        <v>23</v>
      </c>
      <c r="B30" s="39" t="s">
        <v>139</v>
      </c>
      <c r="C30" s="44">
        <v>200</v>
      </c>
      <c r="D30"/>
      <c r="E30" s="40" t="str">
        <f t="shared" ref="E30" si="162">IF(B30="","",(IF($B30&lt;&gt;0,"NonExempt - Vacation Hours")))</f>
        <v>NonExempt - Vacation Hours</v>
      </c>
      <c r="F30" s="11">
        <f t="shared" ca="1" si="36"/>
        <v>2018</v>
      </c>
      <c r="G30" s="11" t="str">
        <f t="shared" si="37"/>
        <v>002401</v>
      </c>
      <c r="H30" s="33">
        <f>IF(G30="","",($C30*'VACSICK EST'!C$50))</f>
        <v>8.4637065748272864</v>
      </c>
      <c r="I30" s="33">
        <f>IF(H30="","",($C30*'VACSICK EST'!D$50))</f>
        <v>9.019186694810994</v>
      </c>
      <c r="J30" s="33">
        <f>IF(I30="","",($C30*'VACSICK EST'!E$50))</f>
        <v>9.5746668147946981</v>
      </c>
      <c r="K30" s="33">
        <f>IF(J30="","",($C30*'VACSICK EST'!F$50))</f>
        <v>13.920084926738344</v>
      </c>
      <c r="L30" s="33">
        <f>IF(K30="","",($C30*'VACSICK EST'!G$50))</f>
        <v>17.388585089267714</v>
      </c>
      <c r="M30" s="33">
        <f>IF(L30="","",($C30*'VACSICK EST'!H$50))</f>
        <v>19.643752083050451</v>
      </c>
      <c r="N30" s="33">
        <f>IF(M30="","",($C30*'VACSICK EST'!I$50))</f>
        <v>22.73436117728868</v>
      </c>
      <c r="O30" s="33">
        <f>IF(N30="","",($C30*'VACSICK EST'!J$50))</f>
        <v>15.390831697752979</v>
      </c>
      <c r="P30" s="33">
        <f>IF(O30="","",($C30*'VACSICK EST'!K$50))</f>
        <v>13.703818000024686</v>
      </c>
      <c r="Q30" s="33">
        <f>IF(P30="","",($C30*'VACSICK EST'!L$50))</f>
        <v>18.087749400287205</v>
      </c>
      <c r="R30" s="33">
        <f>IF(Q30="","",($C30*'VACSICK EST'!M$50))</f>
        <v>17.34151329243354</v>
      </c>
      <c r="S30" s="33">
        <f>IF(R30="","",($C30*'VACSICK EST'!N$50))</f>
        <v>34.731744248723423</v>
      </c>
    </row>
    <row r="31" spans="1:19" x14ac:dyDescent="0.25">
      <c r="A31" s="39" t="s">
        <v>23</v>
      </c>
      <c r="B31" s="39" t="s">
        <v>95</v>
      </c>
      <c r="C31" s="44">
        <v>40</v>
      </c>
      <c r="D31"/>
      <c r="E31" s="40" t="str">
        <f t="shared" ref="E31" si="163">IF(B31="","",(IF($B31&lt;&gt;0,"NonExempt - Sick Time Hours")))</f>
        <v>NonExempt - Sick Time Hours</v>
      </c>
      <c r="F31" s="11">
        <f t="shared" ca="1" si="36"/>
        <v>2018</v>
      </c>
      <c r="G31" s="11" t="str">
        <f t="shared" si="37"/>
        <v>002401</v>
      </c>
      <c r="H31" s="33">
        <f>IF(G31="","",($C31*'VACSICK EST'!C$30))</f>
        <v>5.0206297898724825</v>
      </c>
      <c r="I31" s="33">
        <f>IF(H31="","",($C31*'VACSICK EST'!D$30))</f>
        <v>4.3254628595396252</v>
      </c>
      <c r="J31" s="33">
        <f>IF(I31="","",($C31*'VACSICK EST'!E$30))</f>
        <v>3.9866328079765485</v>
      </c>
      <c r="K31" s="33">
        <f>IF(J31="","",($C31*'VACSICK EST'!F$30))</f>
        <v>3.5312729378188501</v>
      </c>
      <c r="L31" s="33">
        <f>IF(K31="","",($C31*'VACSICK EST'!G$30))</f>
        <v>2.9281992131045897</v>
      </c>
      <c r="M31" s="33">
        <f>IF(L31="","",($C31*'VACSICK EST'!H$30))</f>
        <v>2.7179349238407422</v>
      </c>
      <c r="N31" s="33">
        <f>IF(M31="","",($C31*'VACSICK EST'!I$30))</f>
        <v>2.9145220043493527</v>
      </c>
      <c r="O31" s="33">
        <f>IF(N31="","",($C31*'VACSICK EST'!J$30))</f>
        <v>3.1324455305161325</v>
      </c>
      <c r="P31" s="33">
        <f>IF(O31="","",($C31*'VACSICK EST'!K$30))</f>
        <v>2.8900853913733289</v>
      </c>
      <c r="Q31" s="33">
        <f>IF(P31="","",($C31*'VACSICK EST'!L$30))</f>
        <v>2.8559835508769371</v>
      </c>
      <c r="R31" s="33">
        <f>IF(Q31="","",($C31*'VACSICK EST'!M$30))</f>
        <v>2.6623142749027777</v>
      </c>
      <c r="S31" s="33">
        <f>IF(R31="","",($C31*'VACSICK EST'!N$30))</f>
        <v>3.0345167158286337</v>
      </c>
    </row>
    <row r="32" spans="1:19" x14ac:dyDescent="0.25">
      <c r="A32" s="39" t="s">
        <v>28</v>
      </c>
      <c r="B32" s="39" t="s">
        <v>93</v>
      </c>
      <c r="C32" s="44">
        <v>1</v>
      </c>
      <c r="D32"/>
      <c r="E32" s="40" t="str">
        <f t="shared" ref="E32" si="164">IF(B32="","",(IF($B32&lt;&gt;0,"NonExempt - Headcount")))</f>
        <v>NonExempt - Headcount</v>
      </c>
      <c r="F32" s="11">
        <f t="shared" ca="1" si="36"/>
        <v>2018</v>
      </c>
      <c r="G32" s="11" t="str">
        <f t="shared" si="37"/>
        <v>002530</v>
      </c>
      <c r="H32" s="13">
        <f t="shared" ref="H32" si="165">IF(G32="","",(IF($C32=0,0,$C32)))</f>
        <v>1</v>
      </c>
      <c r="I32" s="13">
        <f t="shared" ref="I32" si="166">IF(H32="","",(IF($C32=0,0,$C32)))</f>
        <v>1</v>
      </c>
      <c r="J32" s="13">
        <f t="shared" ref="J32" si="167">IF(I32="","",(IF($C32=0,0,$C32)))</f>
        <v>1</v>
      </c>
      <c r="K32" s="13">
        <f t="shared" ref="K32" si="168">IF(J32="","",(IF($C32=0,0,$C32)))</f>
        <v>1</v>
      </c>
      <c r="L32" s="13">
        <f t="shared" ref="L32" si="169">IF(K32="","",(IF($C32=0,0,$C32)))</f>
        <v>1</v>
      </c>
      <c r="M32" s="13">
        <f t="shared" ref="M32" si="170">IF(L32="","",(IF($C32=0,0,$C32)))</f>
        <v>1</v>
      </c>
      <c r="N32" s="13">
        <f t="shared" ref="N32" si="171">IF(M32="","",(IF($C32=0,0,$C32)))</f>
        <v>1</v>
      </c>
      <c r="O32" s="13">
        <f t="shared" ref="O32" si="172">IF(N32="","",(IF($C32=0,0,$C32)))</f>
        <v>1</v>
      </c>
      <c r="P32" s="13">
        <f t="shared" ref="P32" si="173">IF(O32="","",(IF($C32=0,0,$C32)))</f>
        <v>1</v>
      </c>
      <c r="Q32" s="13">
        <f t="shared" ref="Q32" si="174">IF(P32="","",(IF($C32=0,0,$C32)))</f>
        <v>1</v>
      </c>
      <c r="R32" s="13">
        <f t="shared" ref="R32" si="175">IF(Q32="","",(IF($C32=0,0,$C32)))</f>
        <v>1</v>
      </c>
      <c r="S32" s="13">
        <f t="shared" ref="S32" si="176">IF(R32="","",(IF($C32=0,0,$C32)))</f>
        <v>1</v>
      </c>
    </row>
    <row r="33" spans="1:19" x14ac:dyDescent="0.25">
      <c r="A33" s="39" t="s">
        <v>28</v>
      </c>
      <c r="B33" s="39" t="s">
        <v>92</v>
      </c>
      <c r="C33" s="44">
        <v>23.985576999999999</v>
      </c>
      <c r="D33"/>
      <c r="E33" s="40" t="str">
        <f t="shared" ref="E33" si="177">IF(B33="","",(IF($B33&lt;&gt;0,"NonExempt - Avg Hourly Rate")))</f>
        <v>NonExempt - Avg Hourly Rate</v>
      </c>
      <c r="F33" s="11">
        <f t="shared" ca="1" si="36"/>
        <v>2018</v>
      </c>
      <c r="G33" s="11" t="str">
        <f t="shared" si="37"/>
        <v>002530</v>
      </c>
      <c r="H33" s="12">
        <f t="shared" ref="H33" si="178">IF(G33="","",(IF(C33=0,0,C33)*$G$4*$H$4*$I$4*$J$4))</f>
        <v>25.446298639300004</v>
      </c>
      <c r="I33" s="12">
        <f t="shared" ref="I33" si="179">IF(H33="","",(+H33))</f>
        <v>25.446298639300004</v>
      </c>
      <c r="J33" s="12">
        <f t="shared" ref="J33" si="180">IF(I33="","",(+I33*$J$6))</f>
        <v>26.209687598479004</v>
      </c>
      <c r="K33" s="12">
        <f t="shared" ref="K33" si="181">IF(J33="","",+J33)</f>
        <v>26.209687598479004</v>
      </c>
      <c r="L33" s="12">
        <f t="shared" ref="L33" si="182">IF(K33="","",+K33)</f>
        <v>26.209687598479004</v>
      </c>
      <c r="M33" s="12">
        <f t="shared" ref="M33" si="183">IF(L33="","",+L33)</f>
        <v>26.209687598479004</v>
      </c>
      <c r="N33" s="12">
        <f t="shared" ref="N33" si="184">IF(M33="","",+M33)</f>
        <v>26.209687598479004</v>
      </c>
      <c r="O33" s="12">
        <f t="shared" ref="O33" si="185">IF(N33="","",+N33)</f>
        <v>26.209687598479004</v>
      </c>
      <c r="P33" s="12">
        <f t="shared" ref="P33" si="186">IF(O33="","",+O33)</f>
        <v>26.209687598479004</v>
      </c>
      <c r="Q33" s="12">
        <f t="shared" ref="Q33" si="187">IF(P33="","",+P33)</f>
        <v>26.209687598479004</v>
      </c>
      <c r="R33" s="12">
        <f t="shared" ref="R33" si="188">IF(Q33="","",+Q33)</f>
        <v>26.209687598479004</v>
      </c>
      <c r="S33" s="12">
        <f t="shared" ref="S33" si="189">IF(R33="","",+R33)</f>
        <v>26.209687598479004</v>
      </c>
    </row>
    <row r="34" spans="1:19" x14ac:dyDescent="0.25">
      <c r="A34" s="39" t="s">
        <v>28</v>
      </c>
      <c r="B34" s="39" t="s">
        <v>139</v>
      </c>
      <c r="C34" s="44">
        <v>200</v>
      </c>
      <c r="D34"/>
      <c r="E34" s="40" t="str">
        <f t="shared" ref="E34" si="190">IF(B34="","",(IF($B34&lt;&gt;0,"NonExempt - Vacation Hours")))</f>
        <v>NonExempt - Vacation Hours</v>
      </c>
      <c r="F34" s="11">
        <f t="shared" ca="1" si="36"/>
        <v>2018</v>
      </c>
      <c r="G34" s="11" t="str">
        <f t="shared" si="37"/>
        <v>002530</v>
      </c>
      <c r="H34" s="33">
        <f>IF(G34="","",($C34*'VACSICK EST'!C$50))</f>
        <v>8.4637065748272864</v>
      </c>
      <c r="I34" s="33">
        <f>IF(H34="","",($C34*'VACSICK EST'!D$50))</f>
        <v>9.019186694810994</v>
      </c>
      <c r="J34" s="33">
        <f>IF(I34="","",($C34*'VACSICK EST'!E$50))</f>
        <v>9.5746668147946981</v>
      </c>
      <c r="K34" s="33">
        <f>IF(J34="","",($C34*'VACSICK EST'!F$50))</f>
        <v>13.920084926738344</v>
      </c>
      <c r="L34" s="33">
        <f>IF(K34="","",($C34*'VACSICK EST'!G$50))</f>
        <v>17.388585089267714</v>
      </c>
      <c r="M34" s="33">
        <f>IF(L34="","",($C34*'VACSICK EST'!H$50))</f>
        <v>19.643752083050451</v>
      </c>
      <c r="N34" s="33">
        <f>IF(M34="","",($C34*'VACSICK EST'!I$50))</f>
        <v>22.73436117728868</v>
      </c>
      <c r="O34" s="33">
        <f>IF(N34="","",($C34*'VACSICK EST'!J$50))</f>
        <v>15.390831697752979</v>
      </c>
      <c r="P34" s="33">
        <f>IF(O34="","",($C34*'VACSICK EST'!K$50))</f>
        <v>13.703818000024686</v>
      </c>
      <c r="Q34" s="33">
        <f>IF(P34="","",($C34*'VACSICK EST'!L$50))</f>
        <v>18.087749400287205</v>
      </c>
      <c r="R34" s="33">
        <f>IF(Q34="","",($C34*'VACSICK EST'!M$50))</f>
        <v>17.34151329243354</v>
      </c>
      <c r="S34" s="33">
        <f>IF(R34="","",($C34*'VACSICK EST'!N$50))</f>
        <v>34.731744248723423</v>
      </c>
    </row>
    <row r="35" spans="1:19" x14ac:dyDescent="0.25">
      <c r="A35" s="39" t="s">
        <v>28</v>
      </c>
      <c r="B35" s="39" t="s">
        <v>95</v>
      </c>
      <c r="C35" s="44">
        <v>40</v>
      </c>
      <c r="D35"/>
      <c r="E35" s="40" t="str">
        <f t="shared" ref="E35" si="191">IF(B35="","",(IF($B35&lt;&gt;0,"NonExempt - Sick Time Hours")))</f>
        <v>NonExempt - Sick Time Hours</v>
      </c>
      <c r="F35" s="11">
        <f t="shared" ca="1" si="36"/>
        <v>2018</v>
      </c>
      <c r="G35" s="11" t="str">
        <f t="shared" si="37"/>
        <v>002530</v>
      </c>
      <c r="H35" s="33">
        <f>IF(G35="","",($C35*'VACSICK EST'!C$30))</f>
        <v>5.0206297898724825</v>
      </c>
      <c r="I35" s="33">
        <f>IF(H35="","",($C35*'VACSICK EST'!D$30))</f>
        <v>4.3254628595396252</v>
      </c>
      <c r="J35" s="33">
        <f>IF(I35="","",($C35*'VACSICK EST'!E$30))</f>
        <v>3.9866328079765485</v>
      </c>
      <c r="K35" s="33">
        <f>IF(J35="","",($C35*'VACSICK EST'!F$30))</f>
        <v>3.5312729378188501</v>
      </c>
      <c r="L35" s="33">
        <f>IF(K35="","",($C35*'VACSICK EST'!G$30))</f>
        <v>2.9281992131045897</v>
      </c>
      <c r="M35" s="33">
        <f>IF(L35="","",($C35*'VACSICK EST'!H$30))</f>
        <v>2.7179349238407422</v>
      </c>
      <c r="N35" s="33">
        <f>IF(M35="","",($C35*'VACSICK EST'!I$30))</f>
        <v>2.9145220043493527</v>
      </c>
      <c r="O35" s="33">
        <f>IF(N35="","",($C35*'VACSICK EST'!J$30))</f>
        <v>3.1324455305161325</v>
      </c>
      <c r="P35" s="33">
        <f>IF(O35="","",($C35*'VACSICK EST'!K$30))</f>
        <v>2.8900853913733289</v>
      </c>
      <c r="Q35" s="33">
        <f>IF(P35="","",($C35*'VACSICK EST'!L$30))</f>
        <v>2.8559835508769371</v>
      </c>
      <c r="R35" s="33">
        <f>IF(Q35="","",($C35*'VACSICK EST'!M$30))</f>
        <v>2.6623142749027777</v>
      </c>
      <c r="S35" s="33">
        <f>IF(R35="","",($C35*'VACSICK EST'!N$30))</f>
        <v>3.0345167158286337</v>
      </c>
    </row>
    <row r="36" spans="1:19" x14ac:dyDescent="0.25">
      <c r="A36" s="39" t="s">
        <v>32</v>
      </c>
      <c r="B36" s="39" t="s">
        <v>93</v>
      </c>
      <c r="C36" s="44">
        <v>1</v>
      </c>
      <c r="D36"/>
      <c r="E36" s="40" t="str">
        <f t="shared" ref="E36" si="192">IF(B36="","",(IF($B36&lt;&gt;0,"NonExempt - Headcount")))</f>
        <v>NonExempt - Headcount</v>
      </c>
      <c r="F36" s="11">
        <f t="shared" ca="1" si="36"/>
        <v>2018</v>
      </c>
      <c r="G36" s="11" t="str">
        <f t="shared" si="37"/>
        <v>002650</v>
      </c>
      <c r="H36" s="13">
        <f t="shared" ref="H36" si="193">IF(G36="","",(IF($C36=0,0,$C36)))</f>
        <v>1</v>
      </c>
      <c r="I36" s="13">
        <f t="shared" ref="I36" si="194">IF(H36="","",(IF($C36=0,0,$C36)))</f>
        <v>1</v>
      </c>
      <c r="J36" s="13">
        <f t="shared" ref="J36" si="195">IF(I36="","",(IF($C36=0,0,$C36)))</f>
        <v>1</v>
      </c>
      <c r="K36" s="13">
        <f t="shared" ref="K36" si="196">IF(J36="","",(IF($C36=0,0,$C36)))</f>
        <v>1</v>
      </c>
      <c r="L36" s="13">
        <f t="shared" ref="L36" si="197">IF(K36="","",(IF($C36=0,0,$C36)))</f>
        <v>1</v>
      </c>
      <c r="M36" s="13">
        <f t="shared" ref="M36" si="198">IF(L36="","",(IF($C36=0,0,$C36)))</f>
        <v>1</v>
      </c>
      <c r="N36" s="13">
        <f t="shared" ref="N36" si="199">IF(M36="","",(IF($C36=0,0,$C36)))</f>
        <v>1</v>
      </c>
      <c r="O36" s="13">
        <f t="shared" ref="O36" si="200">IF(N36="","",(IF($C36=0,0,$C36)))</f>
        <v>1</v>
      </c>
      <c r="P36" s="13">
        <f t="shared" ref="P36" si="201">IF(O36="","",(IF($C36=0,0,$C36)))</f>
        <v>1</v>
      </c>
      <c r="Q36" s="13">
        <f t="shared" ref="Q36" si="202">IF(P36="","",(IF($C36=0,0,$C36)))</f>
        <v>1</v>
      </c>
      <c r="R36" s="13">
        <f t="shared" ref="R36" si="203">IF(Q36="","",(IF($C36=0,0,$C36)))</f>
        <v>1</v>
      </c>
      <c r="S36" s="13">
        <f t="shared" ref="S36" si="204">IF(R36="","",(IF($C36=0,0,$C36)))</f>
        <v>1</v>
      </c>
    </row>
    <row r="37" spans="1:19" x14ac:dyDescent="0.25">
      <c r="A37" s="39" t="s">
        <v>32</v>
      </c>
      <c r="B37" s="39" t="s">
        <v>92</v>
      </c>
      <c r="C37" s="44">
        <v>30.264423000000001</v>
      </c>
      <c r="D37"/>
      <c r="E37" s="40" t="str">
        <f t="shared" ref="E37" si="205">IF(B37="","",(IF($B37&lt;&gt;0,"NonExempt - Avg Hourly Rate")))</f>
        <v>NonExempt - Avg Hourly Rate</v>
      </c>
      <c r="F37" s="11">
        <f t="shared" ca="1" si="36"/>
        <v>2018</v>
      </c>
      <c r="G37" s="11" t="str">
        <f t="shared" si="37"/>
        <v>002650</v>
      </c>
      <c r="H37" s="12">
        <f t="shared" ref="H37" si="206">IF(G37="","",(IF(C37=0,0,C37)*$G$4*$H$4*$I$4*$J$4))</f>
        <v>32.1075263607</v>
      </c>
      <c r="I37" s="12">
        <f t="shared" ref="I37" si="207">IF(H37="","",(+H37))</f>
        <v>32.1075263607</v>
      </c>
      <c r="J37" s="12">
        <f t="shared" ref="J37" si="208">IF(I37="","",(+I37*$J$6))</f>
        <v>33.070752151520999</v>
      </c>
      <c r="K37" s="12">
        <f t="shared" ref="K37" si="209">IF(J37="","",+J37)</f>
        <v>33.070752151520999</v>
      </c>
      <c r="L37" s="12">
        <f t="shared" ref="L37" si="210">IF(K37="","",+K37)</f>
        <v>33.070752151520999</v>
      </c>
      <c r="M37" s="12">
        <f t="shared" ref="M37" si="211">IF(L37="","",+L37)</f>
        <v>33.070752151520999</v>
      </c>
      <c r="N37" s="12">
        <f t="shared" ref="N37" si="212">IF(M37="","",+M37)</f>
        <v>33.070752151520999</v>
      </c>
      <c r="O37" s="12">
        <f t="shared" ref="O37" si="213">IF(N37="","",+N37)</f>
        <v>33.070752151520999</v>
      </c>
      <c r="P37" s="12">
        <f t="shared" ref="P37" si="214">IF(O37="","",+O37)</f>
        <v>33.070752151520999</v>
      </c>
      <c r="Q37" s="12">
        <f t="shared" ref="Q37" si="215">IF(P37="","",+P37)</f>
        <v>33.070752151520999</v>
      </c>
      <c r="R37" s="12">
        <f t="shared" ref="R37" si="216">IF(Q37="","",+Q37)</f>
        <v>33.070752151520999</v>
      </c>
      <c r="S37" s="12">
        <f t="shared" ref="S37" si="217">IF(R37="","",+R37)</f>
        <v>33.070752151520999</v>
      </c>
    </row>
    <row r="38" spans="1:19" x14ac:dyDescent="0.25">
      <c r="A38" s="39" t="s">
        <v>32</v>
      </c>
      <c r="B38" s="39" t="s">
        <v>139</v>
      </c>
      <c r="C38" s="44">
        <v>120</v>
      </c>
      <c r="D38"/>
      <c r="E38" s="40" t="str">
        <f t="shared" ref="E38" si="218">IF(B38="","",(IF($B38&lt;&gt;0,"NonExempt - Vacation Hours")))</f>
        <v>NonExempt - Vacation Hours</v>
      </c>
      <c r="F38" s="11">
        <f t="shared" ca="1" si="36"/>
        <v>2018</v>
      </c>
      <c r="G38" s="11" t="str">
        <f t="shared" si="37"/>
        <v>002650</v>
      </c>
      <c r="H38" s="33">
        <f>IF(G38="","",($C38*'VACSICK EST'!C$50))</f>
        <v>5.0782239448963722</v>
      </c>
      <c r="I38" s="33">
        <f>IF(H38="","",($C38*'VACSICK EST'!D$50))</f>
        <v>5.4115120168865962</v>
      </c>
      <c r="J38" s="33">
        <f>IF(I38="","",($C38*'VACSICK EST'!E$50))</f>
        <v>5.7448000888768185</v>
      </c>
      <c r="K38" s="33">
        <f>IF(J38="","",($C38*'VACSICK EST'!F$50))</f>
        <v>8.3520509560430067</v>
      </c>
      <c r="L38" s="33">
        <f>IF(K38="","",($C38*'VACSICK EST'!G$50))</f>
        <v>10.433151053560628</v>
      </c>
      <c r="M38" s="33">
        <f>IF(L38="","",($C38*'VACSICK EST'!H$50))</f>
        <v>11.78625124983027</v>
      </c>
      <c r="N38" s="33">
        <f>IF(M38="","",($C38*'VACSICK EST'!I$50))</f>
        <v>13.640616706373208</v>
      </c>
      <c r="O38" s="33">
        <f>IF(N38="","",($C38*'VACSICK EST'!J$50))</f>
        <v>9.2344990186517872</v>
      </c>
      <c r="P38" s="33">
        <f>IF(O38="","",($C38*'VACSICK EST'!K$50))</f>
        <v>8.2222908000148127</v>
      </c>
      <c r="Q38" s="33">
        <f>IF(P38="","",($C38*'VACSICK EST'!L$50))</f>
        <v>10.852649640172322</v>
      </c>
      <c r="R38" s="33">
        <f>IF(Q38="","",($C38*'VACSICK EST'!M$50))</f>
        <v>10.404907975460123</v>
      </c>
      <c r="S38" s="33">
        <f>IF(R38="","",($C38*'VACSICK EST'!N$50))</f>
        <v>20.839046549234055</v>
      </c>
    </row>
    <row r="39" spans="1:19" x14ac:dyDescent="0.25">
      <c r="A39" s="39" t="s">
        <v>32</v>
      </c>
      <c r="B39" s="39" t="s">
        <v>95</v>
      </c>
      <c r="C39" s="44">
        <v>40</v>
      </c>
      <c r="D39"/>
      <c r="E39" s="40" t="str">
        <f t="shared" ref="E39" si="219">IF(B39="","",(IF($B39&lt;&gt;0,"NonExempt - Sick Time Hours")))</f>
        <v>NonExempt - Sick Time Hours</v>
      </c>
      <c r="F39" s="11">
        <f t="shared" ca="1" si="36"/>
        <v>2018</v>
      </c>
      <c r="G39" s="11" t="str">
        <f t="shared" si="37"/>
        <v>002650</v>
      </c>
      <c r="H39" s="33">
        <f>IF(G39="","",($C39*'VACSICK EST'!C$30))</f>
        <v>5.0206297898724825</v>
      </c>
      <c r="I39" s="33">
        <f>IF(H39="","",($C39*'VACSICK EST'!D$30))</f>
        <v>4.3254628595396252</v>
      </c>
      <c r="J39" s="33">
        <f>IF(I39="","",($C39*'VACSICK EST'!E$30))</f>
        <v>3.9866328079765485</v>
      </c>
      <c r="K39" s="33">
        <f>IF(J39="","",($C39*'VACSICK EST'!F$30))</f>
        <v>3.5312729378188501</v>
      </c>
      <c r="L39" s="33">
        <f>IF(K39="","",($C39*'VACSICK EST'!G$30))</f>
        <v>2.9281992131045897</v>
      </c>
      <c r="M39" s="33">
        <f>IF(L39="","",($C39*'VACSICK EST'!H$30))</f>
        <v>2.7179349238407422</v>
      </c>
      <c r="N39" s="33">
        <f>IF(M39="","",($C39*'VACSICK EST'!I$30))</f>
        <v>2.9145220043493527</v>
      </c>
      <c r="O39" s="33">
        <f>IF(N39="","",($C39*'VACSICK EST'!J$30))</f>
        <v>3.1324455305161325</v>
      </c>
      <c r="P39" s="33">
        <f>IF(O39="","",($C39*'VACSICK EST'!K$30))</f>
        <v>2.8900853913733289</v>
      </c>
      <c r="Q39" s="33">
        <f>IF(P39="","",($C39*'VACSICK EST'!L$30))</f>
        <v>2.8559835508769371</v>
      </c>
      <c r="R39" s="33">
        <f>IF(Q39="","",($C39*'VACSICK EST'!M$30))</f>
        <v>2.6623142749027777</v>
      </c>
      <c r="S39" s="33">
        <f>IF(R39="","",($C39*'VACSICK EST'!N$30))</f>
        <v>3.0345167158286337</v>
      </c>
    </row>
    <row r="40" spans="1:19" x14ac:dyDescent="0.25">
      <c r="A40" s="39" t="s">
        <v>34</v>
      </c>
      <c r="B40" s="39" t="s">
        <v>93</v>
      </c>
      <c r="C40" s="44">
        <v>1</v>
      </c>
      <c r="D40"/>
      <c r="E40" s="40" t="str">
        <f t="shared" ref="E40" si="220">IF(B40="","",(IF($B40&lt;&gt;0,"NonExempt - Headcount")))</f>
        <v>NonExempt - Headcount</v>
      </c>
      <c r="F40" s="11">
        <f t="shared" ca="1" si="36"/>
        <v>2018</v>
      </c>
      <c r="G40" s="11" t="str">
        <f t="shared" si="37"/>
        <v>002670</v>
      </c>
      <c r="H40" s="13">
        <f t="shared" ref="H40" si="221">IF(G40="","",(IF($C40=0,0,$C40)))</f>
        <v>1</v>
      </c>
      <c r="I40" s="13">
        <f t="shared" ref="I40" si="222">IF(H40="","",(IF($C40=0,0,$C40)))</f>
        <v>1</v>
      </c>
      <c r="J40" s="13">
        <f t="shared" ref="J40" si="223">IF(I40="","",(IF($C40=0,0,$C40)))</f>
        <v>1</v>
      </c>
      <c r="K40" s="13">
        <f t="shared" ref="K40" si="224">IF(J40="","",(IF($C40=0,0,$C40)))</f>
        <v>1</v>
      </c>
      <c r="L40" s="13">
        <f t="shared" ref="L40" si="225">IF(K40="","",(IF($C40=0,0,$C40)))</f>
        <v>1</v>
      </c>
      <c r="M40" s="13">
        <f t="shared" ref="M40" si="226">IF(L40="","",(IF($C40=0,0,$C40)))</f>
        <v>1</v>
      </c>
      <c r="N40" s="13">
        <f t="shared" ref="N40" si="227">IF(M40="","",(IF($C40=0,0,$C40)))</f>
        <v>1</v>
      </c>
      <c r="O40" s="13">
        <f t="shared" ref="O40" si="228">IF(N40="","",(IF($C40=0,0,$C40)))</f>
        <v>1</v>
      </c>
      <c r="P40" s="13">
        <f t="shared" ref="P40" si="229">IF(O40="","",(IF($C40=0,0,$C40)))</f>
        <v>1</v>
      </c>
      <c r="Q40" s="13">
        <f t="shared" ref="Q40" si="230">IF(P40="","",(IF($C40=0,0,$C40)))</f>
        <v>1</v>
      </c>
      <c r="R40" s="13">
        <f t="shared" ref="R40" si="231">IF(Q40="","",(IF($C40=0,0,$C40)))</f>
        <v>1</v>
      </c>
      <c r="S40" s="13">
        <f t="shared" ref="S40" si="232">IF(R40="","",(IF($C40=0,0,$C40)))</f>
        <v>1</v>
      </c>
    </row>
    <row r="41" spans="1:19" x14ac:dyDescent="0.25">
      <c r="A41" s="39" t="s">
        <v>34</v>
      </c>
      <c r="B41" s="39" t="s">
        <v>92</v>
      </c>
      <c r="C41" s="44">
        <v>28.408653999999999</v>
      </c>
      <c r="D41"/>
      <c r="E41" s="40" t="str">
        <f t="shared" ref="E41" si="233">IF(B41="","",(IF($B41&lt;&gt;0,"NonExempt - Avg Hourly Rate")))</f>
        <v>NonExempt - Avg Hourly Rate</v>
      </c>
      <c r="F41" s="11">
        <f t="shared" ca="1" si="36"/>
        <v>2018</v>
      </c>
      <c r="G41" s="11" t="str">
        <f t="shared" si="37"/>
        <v>002670</v>
      </c>
      <c r="H41" s="12">
        <f t="shared" ref="H41" si="234">IF(G41="","",(IF(C41=0,0,C41)*$G$4*$H$4*$I$4*$J$4))</f>
        <v>30.138741028600002</v>
      </c>
      <c r="I41" s="12">
        <f t="shared" ref="I41" si="235">IF(H41="","",(+H41))</f>
        <v>30.138741028600002</v>
      </c>
      <c r="J41" s="12">
        <f t="shared" ref="J41" si="236">IF(I41="","",(+I41*$J$6))</f>
        <v>31.042903259458004</v>
      </c>
      <c r="K41" s="12">
        <f t="shared" ref="K41" si="237">IF(J41="","",+J41)</f>
        <v>31.042903259458004</v>
      </c>
      <c r="L41" s="12">
        <f t="shared" ref="L41" si="238">IF(K41="","",+K41)</f>
        <v>31.042903259458004</v>
      </c>
      <c r="M41" s="12">
        <f t="shared" ref="M41" si="239">IF(L41="","",+L41)</f>
        <v>31.042903259458004</v>
      </c>
      <c r="N41" s="12">
        <f t="shared" ref="N41" si="240">IF(M41="","",+M41)</f>
        <v>31.042903259458004</v>
      </c>
      <c r="O41" s="12">
        <f t="shared" ref="O41" si="241">IF(N41="","",+N41)</f>
        <v>31.042903259458004</v>
      </c>
      <c r="P41" s="12">
        <f t="shared" ref="P41" si="242">IF(O41="","",+O41)</f>
        <v>31.042903259458004</v>
      </c>
      <c r="Q41" s="12">
        <f t="shared" ref="Q41" si="243">IF(P41="","",+P41)</f>
        <v>31.042903259458004</v>
      </c>
      <c r="R41" s="12">
        <f t="shared" ref="R41" si="244">IF(Q41="","",+Q41)</f>
        <v>31.042903259458004</v>
      </c>
      <c r="S41" s="12">
        <f t="shared" ref="S41" si="245">IF(R41="","",+R41)</f>
        <v>31.042903259458004</v>
      </c>
    </row>
    <row r="42" spans="1:19" x14ac:dyDescent="0.25">
      <c r="A42" s="39" t="s">
        <v>34</v>
      </c>
      <c r="B42" s="39" t="s">
        <v>139</v>
      </c>
      <c r="C42" s="44">
        <v>200</v>
      </c>
      <c r="D42"/>
      <c r="E42" s="40" t="str">
        <f t="shared" ref="E42" si="246">IF(B42="","",(IF($B42&lt;&gt;0,"NonExempt - Vacation Hours")))</f>
        <v>NonExempt - Vacation Hours</v>
      </c>
      <c r="F42" s="11">
        <f t="shared" ca="1" si="36"/>
        <v>2018</v>
      </c>
      <c r="G42" s="11" t="str">
        <f t="shared" si="37"/>
        <v>002670</v>
      </c>
      <c r="H42" s="33">
        <f>IF(G42="","",($C42*'VACSICK EST'!C$50))</f>
        <v>8.4637065748272864</v>
      </c>
      <c r="I42" s="33">
        <f>IF(H42="","",($C42*'VACSICK EST'!D$50))</f>
        <v>9.019186694810994</v>
      </c>
      <c r="J42" s="33">
        <f>IF(I42="","",($C42*'VACSICK EST'!E$50))</f>
        <v>9.5746668147946981</v>
      </c>
      <c r="K42" s="33">
        <f>IF(J42="","",($C42*'VACSICK EST'!F$50))</f>
        <v>13.920084926738344</v>
      </c>
      <c r="L42" s="33">
        <f>IF(K42="","",($C42*'VACSICK EST'!G$50))</f>
        <v>17.388585089267714</v>
      </c>
      <c r="M42" s="33">
        <f>IF(L42="","",($C42*'VACSICK EST'!H$50))</f>
        <v>19.643752083050451</v>
      </c>
      <c r="N42" s="33">
        <f>IF(M42="","",($C42*'VACSICK EST'!I$50))</f>
        <v>22.73436117728868</v>
      </c>
      <c r="O42" s="33">
        <f>IF(N42="","",($C42*'VACSICK EST'!J$50))</f>
        <v>15.390831697752979</v>
      </c>
      <c r="P42" s="33">
        <f>IF(O42="","",($C42*'VACSICK EST'!K$50))</f>
        <v>13.703818000024686</v>
      </c>
      <c r="Q42" s="33">
        <f>IF(P42="","",($C42*'VACSICK EST'!L$50))</f>
        <v>18.087749400287205</v>
      </c>
      <c r="R42" s="33">
        <f>IF(Q42="","",($C42*'VACSICK EST'!M$50))</f>
        <v>17.34151329243354</v>
      </c>
      <c r="S42" s="33">
        <f>IF(R42="","",($C42*'VACSICK EST'!N$50))</f>
        <v>34.731744248723423</v>
      </c>
    </row>
    <row r="43" spans="1:19" x14ac:dyDescent="0.25">
      <c r="A43" s="39" t="s">
        <v>34</v>
      </c>
      <c r="B43" s="39" t="s">
        <v>95</v>
      </c>
      <c r="C43" s="44">
        <v>40</v>
      </c>
      <c r="D43"/>
      <c r="E43" s="40" t="str">
        <f t="shared" ref="E43" si="247">IF(B43="","",(IF($B43&lt;&gt;0,"NonExempt - Sick Time Hours")))</f>
        <v>NonExempt - Sick Time Hours</v>
      </c>
      <c r="F43" s="11">
        <f t="shared" ca="1" si="36"/>
        <v>2018</v>
      </c>
      <c r="G43" s="11" t="str">
        <f t="shared" si="37"/>
        <v>002670</v>
      </c>
      <c r="H43" s="33">
        <f>IF(G43="","",($C43*'VACSICK EST'!C$30))</f>
        <v>5.0206297898724825</v>
      </c>
      <c r="I43" s="33">
        <f>IF(H43="","",($C43*'VACSICK EST'!D$30))</f>
        <v>4.3254628595396252</v>
      </c>
      <c r="J43" s="33">
        <f>IF(I43="","",($C43*'VACSICK EST'!E$30))</f>
        <v>3.9866328079765485</v>
      </c>
      <c r="K43" s="33">
        <f>IF(J43="","",($C43*'VACSICK EST'!F$30))</f>
        <v>3.5312729378188501</v>
      </c>
      <c r="L43" s="33">
        <f>IF(K43="","",($C43*'VACSICK EST'!G$30))</f>
        <v>2.9281992131045897</v>
      </c>
      <c r="M43" s="33">
        <f>IF(L43="","",($C43*'VACSICK EST'!H$30))</f>
        <v>2.7179349238407422</v>
      </c>
      <c r="N43" s="33">
        <f>IF(M43="","",($C43*'VACSICK EST'!I$30))</f>
        <v>2.9145220043493527</v>
      </c>
      <c r="O43" s="33">
        <f>IF(N43="","",($C43*'VACSICK EST'!J$30))</f>
        <v>3.1324455305161325</v>
      </c>
      <c r="P43" s="33">
        <f>IF(O43="","",($C43*'VACSICK EST'!K$30))</f>
        <v>2.8900853913733289</v>
      </c>
      <c r="Q43" s="33">
        <f>IF(P43="","",($C43*'VACSICK EST'!L$30))</f>
        <v>2.8559835508769371</v>
      </c>
      <c r="R43" s="33">
        <f>IF(Q43="","",($C43*'VACSICK EST'!M$30))</f>
        <v>2.6623142749027777</v>
      </c>
      <c r="S43" s="33">
        <f>IF(R43="","",($C43*'VACSICK EST'!N$30))</f>
        <v>3.0345167158286337</v>
      </c>
    </row>
    <row r="44" spans="1:19" x14ac:dyDescent="0.25">
      <c r="A44" s="39" t="s">
        <v>50</v>
      </c>
      <c r="B44" s="39" t="s">
        <v>93</v>
      </c>
      <c r="C44" s="44">
        <v>1</v>
      </c>
      <c r="D44"/>
      <c r="E44" s="40" t="str">
        <f t="shared" ref="E44" si="248">IF(B44="","",(IF($B44&lt;&gt;0,"NonExempt - Headcount")))</f>
        <v>NonExempt - Headcount</v>
      </c>
      <c r="F44" s="11">
        <f t="shared" ca="1" si="36"/>
        <v>2018</v>
      </c>
      <c r="G44" s="11" t="str">
        <f t="shared" si="37"/>
        <v>003160</v>
      </c>
      <c r="H44" s="13">
        <f t="shared" ref="H44" si="249">IF(G44="","",(IF($C44=0,0,$C44)))</f>
        <v>1</v>
      </c>
      <c r="I44" s="13">
        <f t="shared" ref="I44" si="250">IF(H44="","",(IF($C44=0,0,$C44)))</f>
        <v>1</v>
      </c>
      <c r="J44" s="13">
        <f t="shared" ref="J44" si="251">IF(I44="","",(IF($C44=0,0,$C44)))</f>
        <v>1</v>
      </c>
      <c r="K44" s="13">
        <f t="shared" ref="K44" si="252">IF(J44="","",(IF($C44=0,0,$C44)))</f>
        <v>1</v>
      </c>
      <c r="L44" s="13">
        <f t="shared" ref="L44" si="253">IF(K44="","",(IF($C44=0,0,$C44)))</f>
        <v>1</v>
      </c>
      <c r="M44" s="13">
        <f t="shared" ref="M44" si="254">IF(L44="","",(IF($C44=0,0,$C44)))</f>
        <v>1</v>
      </c>
      <c r="N44" s="13">
        <f t="shared" ref="N44" si="255">IF(M44="","",(IF($C44=0,0,$C44)))</f>
        <v>1</v>
      </c>
      <c r="O44" s="13">
        <f t="shared" ref="O44" si="256">IF(N44="","",(IF($C44=0,0,$C44)))</f>
        <v>1</v>
      </c>
      <c r="P44" s="13">
        <f t="shared" ref="P44" si="257">IF(O44="","",(IF($C44=0,0,$C44)))</f>
        <v>1</v>
      </c>
      <c r="Q44" s="13">
        <f t="shared" ref="Q44" si="258">IF(P44="","",(IF($C44=0,0,$C44)))</f>
        <v>1</v>
      </c>
      <c r="R44" s="13">
        <f t="shared" ref="R44" si="259">IF(Q44="","",(IF($C44=0,0,$C44)))</f>
        <v>1</v>
      </c>
      <c r="S44" s="13">
        <f t="shared" ref="S44" si="260">IF(R44="","",(IF($C44=0,0,$C44)))</f>
        <v>1</v>
      </c>
    </row>
    <row r="45" spans="1:19" x14ac:dyDescent="0.25">
      <c r="A45" s="39" t="s">
        <v>50</v>
      </c>
      <c r="B45" s="39" t="s">
        <v>92</v>
      </c>
      <c r="C45" s="44">
        <v>22.884615</v>
      </c>
      <c r="D45"/>
      <c r="E45" s="40" t="str">
        <f t="shared" ref="E45" si="261">IF(B45="","",(IF($B45&lt;&gt;0,"NonExempt - Avg Hourly Rate")))</f>
        <v>NonExempt - Avg Hourly Rate</v>
      </c>
      <c r="F45" s="11">
        <f t="shared" ca="1" si="36"/>
        <v>2018</v>
      </c>
      <c r="G45" s="11" t="str">
        <f t="shared" si="37"/>
        <v>003160</v>
      </c>
      <c r="H45" s="12">
        <f t="shared" ref="H45" si="262">IF(G45="","",(IF(C45=0,0,C45)*$G$4*$H$4*$I$4*$J$4))</f>
        <v>24.278288053500003</v>
      </c>
      <c r="I45" s="12">
        <f t="shared" ref="I45" si="263">IF(H45="","",(+H45))</f>
        <v>24.278288053500003</v>
      </c>
      <c r="J45" s="12">
        <f t="shared" ref="J45" si="264">IF(I45="","",(+I45*$J$6))</f>
        <v>25.006636695105005</v>
      </c>
      <c r="K45" s="12">
        <f t="shared" ref="K45" si="265">IF(J45="","",+J45)</f>
        <v>25.006636695105005</v>
      </c>
      <c r="L45" s="12">
        <f t="shared" ref="L45" si="266">IF(K45="","",+K45)</f>
        <v>25.006636695105005</v>
      </c>
      <c r="M45" s="12">
        <f t="shared" ref="M45" si="267">IF(L45="","",+L45)</f>
        <v>25.006636695105005</v>
      </c>
      <c r="N45" s="12">
        <f t="shared" ref="N45" si="268">IF(M45="","",+M45)</f>
        <v>25.006636695105005</v>
      </c>
      <c r="O45" s="12">
        <f t="shared" ref="O45" si="269">IF(N45="","",+N45)</f>
        <v>25.006636695105005</v>
      </c>
      <c r="P45" s="12">
        <f t="shared" ref="P45" si="270">IF(O45="","",+O45)</f>
        <v>25.006636695105005</v>
      </c>
      <c r="Q45" s="12">
        <f t="shared" ref="Q45" si="271">IF(P45="","",+P45)</f>
        <v>25.006636695105005</v>
      </c>
      <c r="R45" s="12">
        <f t="shared" ref="R45" si="272">IF(Q45="","",+Q45)</f>
        <v>25.006636695105005</v>
      </c>
      <c r="S45" s="12">
        <f t="shared" ref="S45" si="273">IF(R45="","",+R45)</f>
        <v>25.006636695105005</v>
      </c>
    </row>
    <row r="46" spans="1:19" x14ac:dyDescent="0.25">
      <c r="A46" s="39" t="s">
        <v>50</v>
      </c>
      <c r="B46" s="39" t="s">
        <v>139</v>
      </c>
      <c r="C46" s="44">
        <v>160</v>
      </c>
      <c r="D46"/>
      <c r="E46" s="40" t="str">
        <f t="shared" ref="E46" si="274">IF(B46="","",(IF($B46&lt;&gt;0,"NonExempt - Vacation Hours")))</f>
        <v>NonExempt - Vacation Hours</v>
      </c>
      <c r="F46" s="11">
        <f t="shared" ca="1" si="36"/>
        <v>2018</v>
      </c>
      <c r="G46" s="11" t="str">
        <f t="shared" si="37"/>
        <v>003160</v>
      </c>
      <c r="H46" s="33">
        <f>IF(G46="","",($C46*'VACSICK EST'!C$50))</f>
        <v>6.7709652598618302</v>
      </c>
      <c r="I46" s="33">
        <f>IF(H46="","",($C46*'VACSICK EST'!D$50))</f>
        <v>7.2153493558487947</v>
      </c>
      <c r="J46" s="33">
        <f>IF(I46="","",($C46*'VACSICK EST'!E$50))</f>
        <v>7.6597334518357583</v>
      </c>
      <c r="K46" s="33">
        <f>IF(J46="","",($C46*'VACSICK EST'!F$50))</f>
        <v>11.136067941390674</v>
      </c>
      <c r="L46" s="33">
        <f>IF(K46="","",($C46*'VACSICK EST'!G$50))</f>
        <v>13.910868071414171</v>
      </c>
      <c r="M46" s="33">
        <f>IF(L46="","",($C46*'VACSICK EST'!H$50))</f>
        <v>15.71500166644036</v>
      </c>
      <c r="N46" s="33">
        <f>IF(M46="","",($C46*'VACSICK EST'!I$50))</f>
        <v>18.187488941830946</v>
      </c>
      <c r="O46" s="33">
        <f>IF(N46="","",($C46*'VACSICK EST'!J$50))</f>
        <v>12.312665358202384</v>
      </c>
      <c r="P46" s="33">
        <f>IF(O46="","",($C46*'VACSICK EST'!K$50))</f>
        <v>10.96305440001975</v>
      </c>
      <c r="Q46" s="33">
        <f>IF(P46="","",($C46*'VACSICK EST'!L$50))</f>
        <v>14.470199520229762</v>
      </c>
      <c r="R46" s="33">
        <f>IF(Q46="","",($C46*'VACSICK EST'!M$50))</f>
        <v>13.873210633946831</v>
      </c>
      <c r="S46" s="33">
        <f>IF(R46="","",($C46*'VACSICK EST'!N$50))</f>
        <v>27.785395398978739</v>
      </c>
    </row>
    <row r="47" spans="1:19" x14ac:dyDescent="0.25">
      <c r="A47" s="39" t="s">
        <v>50</v>
      </c>
      <c r="B47" s="39" t="s">
        <v>95</v>
      </c>
      <c r="C47" s="44">
        <v>40</v>
      </c>
      <c r="D47"/>
      <c r="E47" s="40" t="str">
        <f t="shared" ref="E47" si="275">IF(B47="","",(IF($B47&lt;&gt;0,"NonExempt - Sick Time Hours")))</f>
        <v>NonExempt - Sick Time Hours</v>
      </c>
      <c r="F47" s="11">
        <f t="shared" ca="1" si="36"/>
        <v>2018</v>
      </c>
      <c r="G47" s="11" t="str">
        <f t="shared" si="37"/>
        <v>003160</v>
      </c>
      <c r="H47" s="33">
        <f>IF(G47="","",($C47*'VACSICK EST'!C$30))</f>
        <v>5.0206297898724825</v>
      </c>
      <c r="I47" s="33">
        <f>IF(H47="","",($C47*'VACSICK EST'!D$30))</f>
        <v>4.3254628595396252</v>
      </c>
      <c r="J47" s="33">
        <f>IF(I47="","",($C47*'VACSICK EST'!E$30))</f>
        <v>3.9866328079765485</v>
      </c>
      <c r="K47" s="33">
        <f>IF(J47="","",($C47*'VACSICK EST'!F$30))</f>
        <v>3.5312729378188501</v>
      </c>
      <c r="L47" s="33">
        <f>IF(K47="","",($C47*'VACSICK EST'!G$30))</f>
        <v>2.9281992131045897</v>
      </c>
      <c r="M47" s="33">
        <f>IF(L47="","",($C47*'VACSICK EST'!H$30))</f>
        <v>2.7179349238407422</v>
      </c>
      <c r="N47" s="33">
        <f>IF(M47="","",($C47*'VACSICK EST'!I$30))</f>
        <v>2.9145220043493527</v>
      </c>
      <c r="O47" s="33">
        <f>IF(N47="","",($C47*'VACSICK EST'!J$30))</f>
        <v>3.1324455305161325</v>
      </c>
      <c r="P47" s="33">
        <f>IF(O47="","",($C47*'VACSICK EST'!K$30))</f>
        <v>2.8900853913733289</v>
      </c>
      <c r="Q47" s="33">
        <f>IF(P47="","",($C47*'VACSICK EST'!L$30))</f>
        <v>2.8559835508769371</v>
      </c>
      <c r="R47" s="33">
        <f>IF(Q47="","",($C47*'VACSICK EST'!M$30))</f>
        <v>2.6623142749027777</v>
      </c>
      <c r="S47" s="33">
        <f>IF(R47="","",($C47*'VACSICK EST'!N$30))</f>
        <v>3.0345167158286337</v>
      </c>
    </row>
    <row r="48" spans="1:19" x14ac:dyDescent="0.25">
      <c r="A48" s="39" t="s">
        <v>54</v>
      </c>
      <c r="B48" s="39" t="s">
        <v>93</v>
      </c>
      <c r="C48" s="44">
        <v>1</v>
      </c>
      <c r="D48"/>
      <c r="E48" s="40" t="str">
        <f t="shared" ref="E48" si="276">IF(B48="","",(IF($B48&lt;&gt;0,"NonExempt - Headcount")))</f>
        <v>NonExempt - Headcount</v>
      </c>
      <c r="F48" s="11">
        <f t="shared" ca="1" si="36"/>
        <v>2018</v>
      </c>
      <c r="G48" s="11" t="str">
        <f t="shared" si="37"/>
        <v>003410</v>
      </c>
      <c r="H48" s="13">
        <f t="shared" ref="H48" si="277">IF(G48="","",(IF($C48=0,0,$C48)))</f>
        <v>1</v>
      </c>
      <c r="I48" s="13">
        <f t="shared" ref="I48" si="278">IF(H48="","",(IF($C48=0,0,$C48)))</f>
        <v>1</v>
      </c>
      <c r="J48" s="13">
        <f t="shared" ref="J48" si="279">IF(I48="","",(IF($C48=0,0,$C48)))</f>
        <v>1</v>
      </c>
      <c r="K48" s="13">
        <f t="shared" ref="K48" si="280">IF(J48="","",(IF($C48=0,0,$C48)))</f>
        <v>1</v>
      </c>
      <c r="L48" s="13">
        <f t="shared" ref="L48" si="281">IF(K48="","",(IF($C48=0,0,$C48)))</f>
        <v>1</v>
      </c>
      <c r="M48" s="13">
        <f t="shared" ref="M48" si="282">IF(L48="","",(IF($C48=0,0,$C48)))</f>
        <v>1</v>
      </c>
      <c r="N48" s="13">
        <f t="shared" ref="N48" si="283">IF(M48="","",(IF($C48=0,0,$C48)))</f>
        <v>1</v>
      </c>
      <c r="O48" s="13">
        <f t="shared" ref="O48" si="284">IF(N48="","",(IF($C48=0,0,$C48)))</f>
        <v>1</v>
      </c>
      <c r="P48" s="13">
        <f t="shared" ref="P48" si="285">IF(O48="","",(IF($C48=0,0,$C48)))</f>
        <v>1</v>
      </c>
      <c r="Q48" s="13">
        <f t="shared" ref="Q48" si="286">IF(P48="","",(IF($C48=0,0,$C48)))</f>
        <v>1</v>
      </c>
      <c r="R48" s="13">
        <f t="shared" ref="R48" si="287">IF(Q48="","",(IF($C48=0,0,$C48)))</f>
        <v>1</v>
      </c>
      <c r="S48" s="13">
        <f t="shared" ref="S48" si="288">IF(R48="","",(IF($C48=0,0,$C48)))</f>
        <v>1</v>
      </c>
    </row>
    <row r="49" spans="1:19" x14ac:dyDescent="0.25">
      <c r="A49" s="39" t="s">
        <v>54</v>
      </c>
      <c r="B49" s="39" t="s">
        <v>92</v>
      </c>
      <c r="C49" s="44">
        <v>25.365385</v>
      </c>
      <c r="D49"/>
      <c r="E49" s="40" t="str">
        <f t="shared" ref="E49" si="289">IF(B49="","",(IF($B49&lt;&gt;0,"NonExempt - Avg Hourly Rate")))</f>
        <v>NonExempt - Avg Hourly Rate</v>
      </c>
      <c r="F49" s="11">
        <f t="shared" ca="1" si="36"/>
        <v>2018</v>
      </c>
      <c r="G49" s="11" t="str">
        <f t="shared" si="37"/>
        <v>003410</v>
      </c>
      <c r="H49" s="12">
        <f t="shared" ref="H49" si="290">IF(G49="","",(IF(C49=0,0,C49)*$G$4*$H$4*$I$4*$J$4))</f>
        <v>26.910136946500003</v>
      </c>
      <c r="I49" s="12">
        <f t="shared" ref="I49" si="291">IF(H49="","",(+H49))</f>
        <v>26.910136946500003</v>
      </c>
      <c r="J49" s="12">
        <f t="shared" ref="J49" si="292">IF(I49="","",(+I49*$J$6))</f>
        <v>27.717441054895005</v>
      </c>
      <c r="K49" s="12">
        <f t="shared" ref="K49" si="293">IF(J49="","",+J49)</f>
        <v>27.717441054895005</v>
      </c>
      <c r="L49" s="12">
        <f t="shared" ref="L49" si="294">IF(K49="","",+K49)</f>
        <v>27.717441054895005</v>
      </c>
      <c r="M49" s="12">
        <f t="shared" ref="M49" si="295">IF(L49="","",+L49)</f>
        <v>27.717441054895005</v>
      </c>
      <c r="N49" s="12">
        <f t="shared" ref="N49" si="296">IF(M49="","",+M49)</f>
        <v>27.717441054895005</v>
      </c>
      <c r="O49" s="12">
        <f t="shared" ref="O49" si="297">IF(N49="","",+N49)</f>
        <v>27.717441054895005</v>
      </c>
      <c r="P49" s="12">
        <f t="shared" ref="P49" si="298">IF(O49="","",+O49)</f>
        <v>27.717441054895005</v>
      </c>
      <c r="Q49" s="12">
        <f t="shared" ref="Q49" si="299">IF(P49="","",+P49)</f>
        <v>27.717441054895005</v>
      </c>
      <c r="R49" s="12">
        <f t="shared" ref="R49" si="300">IF(Q49="","",+Q49)</f>
        <v>27.717441054895005</v>
      </c>
      <c r="S49" s="12">
        <f t="shared" ref="S49" si="301">IF(R49="","",+R49)</f>
        <v>27.717441054895005</v>
      </c>
    </row>
    <row r="50" spans="1:19" x14ac:dyDescent="0.25">
      <c r="A50" s="39" t="s">
        <v>54</v>
      </c>
      <c r="B50" s="39" t="s">
        <v>139</v>
      </c>
      <c r="C50" s="44">
        <v>200</v>
      </c>
      <c r="D50"/>
      <c r="E50" s="40" t="str">
        <f t="shared" ref="E50" si="302">IF(B50="","",(IF($B50&lt;&gt;0,"NonExempt - Vacation Hours")))</f>
        <v>NonExempt - Vacation Hours</v>
      </c>
      <c r="F50" s="11">
        <f t="shared" ca="1" si="36"/>
        <v>2018</v>
      </c>
      <c r="G50" s="11" t="str">
        <f t="shared" si="37"/>
        <v>003410</v>
      </c>
      <c r="H50" s="33">
        <f>IF(G50="","",($C50*'VACSICK EST'!C$50))</f>
        <v>8.4637065748272864</v>
      </c>
      <c r="I50" s="33">
        <f>IF(H50="","",($C50*'VACSICK EST'!D$50))</f>
        <v>9.019186694810994</v>
      </c>
      <c r="J50" s="33">
        <f>IF(I50="","",($C50*'VACSICK EST'!E$50))</f>
        <v>9.5746668147946981</v>
      </c>
      <c r="K50" s="33">
        <f>IF(J50="","",($C50*'VACSICK EST'!F$50))</f>
        <v>13.920084926738344</v>
      </c>
      <c r="L50" s="33">
        <f>IF(K50="","",($C50*'VACSICK EST'!G$50))</f>
        <v>17.388585089267714</v>
      </c>
      <c r="M50" s="33">
        <f>IF(L50="","",($C50*'VACSICK EST'!H$50))</f>
        <v>19.643752083050451</v>
      </c>
      <c r="N50" s="33">
        <f>IF(M50="","",($C50*'VACSICK EST'!I$50))</f>
        <v>22.73436117728868</v>
      </c>
      <c r="O50" s="33">
        <f>IF(N50="","",($C50*'VACSICK EST'!J$50))</f>
        <v>15.390831697752979</v>
      </c>
      <c r="P50" s="33">
        <f>IF(O50="","",($C50*'VACSICK EST'!K$50))</f>
        <v>13.703818000024686</v>
      </c>
      <c r="Q50" s="33">
        <f>IF(P50="","",($C50*'VACSICK EST'!L$50))</f>
        <v>18.087749400287205</v>
      </c>
      <c r="R50" s="33">
        <f>IF(Q50="","",($C50*'VACSICK EST'!M$50))</f>
        <v>17.34151329243354</v>
      </c>
      <c r="S50" s="33">
        <f>IF(R50="","",($C50*'VACSICK EST'!N$50))</f>
        <v>34.731744248723423</v>
      </c>
    </row>
    <row r="51" spans="1:19" x14ac:dyDescent="0.25">
      <c r="A51" s="39" t="s">
        <v>54</v>
      </c>
      <c r="B51" s="39" t="s">
        <v>95</v>
      </c>
      <c r="C51" s="44">
        <v>40</v>
      </c>
      <c r="D51"/>
      <c r="E51" s="40" t="str">
        <f t="shared" ref="E51" si="303">IF(B51="","",(IF($B51&lt;&gt;0,"NonExempt - Sick Time Hours")))</f>
        <v>NonExempt - Sick Time Hours</v>
      </c>
      <c r="F51" s="11">
        <f t="shared" ca="1" si="36"/>
        <v>2018</v>
      </c>
      <c r="G51" s="11" t="str">
        <f t="shared" si="37"/>
        <v>003410</v>
      </c>
      <c r="H51" s="33">
        <f>IF(G51="","",($C51*'VACSICK EST'!C$30))</f>
        <v>5.0206297898724825</v>
      </c>
      <c r="I51" s="33">
        <f>IF(H51="","",($C51*'VACSICK EST'!D$30))</f>
        <v>4.3254628595396252</v>
      </c>
      <c r="J51" s="33">
        <f>IF(I51="","",($C51*'VACSICK EST'!E$30))</f>
        <v>3.9866328079765485</v>
      </c>
      <c r="K51" s="33">
        <f>IF(J51="","",($C51*'VACSICK EST'!F$30))</f>
        <v>3.5312729378188501</v>
      </c>
      <c r="L51" s="33">
        <f>IF(K51="","",($C51*'VACSICK EST'!G$30))</f>
        <v>2.9281992131045897</v>
      </c>
      <c r="M51" s="33">
        <f>IF(L51="","",($C51*'VACSICK EST'!H$30))</f>
        <v>2.7179349238407422</v>
      </c>
      <c r="N51" s="33">
        <f>IF(M51="","",($C51*'VACSICK EST'!I$30))</f>
        <v>2.9145220043493527</v>
      </c>
      <c r="O51" s="33">
        <f>IF(N51="","",($C51*'VACSICK EST'!J$30))</f>
        <v>3.1324455305161325</v>
      </c>
      <c r="P51" s="33">
        <f>IF(O51="","",($C51*'VACSICK EST'!K$30))</f>
        <v>2.8900853913733289</v>
      </c>
      <c r="Q51" s="33">
        <f>IF(P51="","",($C51*'VACSICK EST'!L$30))</f>
        <v>2.8559835508769371</v>
      </c>
      <c r="R51" s="33">
        <f>IF(Q51="","",($C51*'VACSICK EST'!M$30))</f>
        <v>2.6623142749027777</v>
      </c>
      <c r="S51" s="33">
        <f>IF(R51="","",($C51*'VACSICK EST'!N$30))</f>
        <v>3.0345167158286337</v>
      </c>
    </row>
    <row r="52" spans="1:19" x14ac:dyDescent="0.25">
      <c r="A52" s="39" t="s">
        <v>57</v>
      </c>
      <c r="B52" s="39" t="s">
        <v>93</v>
      </c>
      <c r="C52" s="44">
        <v>3</v>
      </c>
      <c r="D52"/>
      <c r="E52" s="40" t="str">
        <f t="shared" ref="E52" si="304">IF(B52="","",(IF($B52&lt;&gt;0,"NonExempt - Headcount")))</f>
        <v>NonExempt - Headcount</v>
      </c>
      <c r="F52" s="11">
        <f t="shared" ca="1" si="36"/>
        <v>2018</v>
      </c>
      <c r="G52" s="11" t="str">
        <f t="shared" si="37"/>
        <v>003470</v>
      </c>
      <c r="H52" s="13">
        <f t="shared" ref="H52" si="305">IF(G52="","",(IF($C52=0,0,$C52)))</f>
        <v>3</v>
      </c>
      <c r="I52" s="13">
        <f t="shared" ref="I52" si="306">IF(H52="","",(IF($C52=0,0,$C52)))</f>
        <v>3</v>
      </c>
      <c r="J52" s="13">
        <f t="shared" ref="J52" si="307">IF(I52="","",(IF($C52=0,0,$C52)))</f>
        <v>3</v>
      </c>
      <c r="K52" s="13">
        <f t="shared" ref="K52" si="308">IF(J52="","",(IF($C52=0,0,$C52)))</f>
        <v>3</v>
      </c>
      <c r="L52" s="13">
        <f t="shared" ref="L52" si="309">IF(K52="","",(IF($C52=0,0,$C52)))</f>
        <v>3</v>
      </c>
      <c r="M52" s="13">
        <f t="shared" ref="M52" si="310">IF(L52="","",(IF($C52=0,0,$C52)))</f>
        <v>3</v>
      </c>
      <c r="N52" s="13">
        <f t="shared" ref="N52" si="311">IF(M52="","",(IF($C52=0,0,$C52)))</f>
        <v>3</v>
      </c>
      <c r="O52" s="13">
        <f t="shared" ref="O52" si="312">IF(N52="","",(IF($C52=0,0,$C52)))</f>
        <v>3</v>
      </c>
      <c r="P52" s="13">
        <f t="shared" ref="P52" si="313">IF(O52="","",(IF($C52=0,0,$C52)))</f>
        <v>3</v>
      </c>
      <c r="Q52" s="13">
        <f t="shared" ref="Q52" si="314">IF(P52="","",(IF($C52=0,0,$C52)))</f>
        <v>3</v>
      </c>
      <c r="R52" s="13">
        <f t="shared" ref="R52" si="315">IF(Q52="","",(IF($C52=0,0,$C52)))</f>
        <v>3</v>
      </c>
      <c r="S52" s="13">
        <f t="shared" ref="S52" si="316">IF(R52="","",(IF($C52=0,0,$C52)))</f>
        <v>3</v>
      </c>
    </row>
    <row r="53" spans="1:19" x14ac:dyDescent="0.25">
      <c r="A53" s="39" t="s">
        <v>57</v>
      </c>
      <c r="B53" s="39" t="s">
        <v>92</v>
      </c>
      <c r="C53" s="44">
        <v>26.841346333333334</v>
      </c>
      <c r="D53"/>
      <c r="E53" s="40" t="str">
        <f t="shared" ref="E53" si="317">IF(B53="","",(IF($B53&lt;&gt;0,"NonExempt - Avg Hourly Rate")))</f>
        <v>NonExempt - Avg Hourly Rate</v>
      </c>
      <c r="F53" s="11">
        <f t="shared" ca="1" si="36"/>
        <v>2018</v>
      </c>
      <c r="G53" s="11" t="str">
        <f t="shared" si="37"/>
        <v>003470</v>
      </c>
      <c r="H53" s="12">
        <f t="shared" ref="H53" si="318">IF(G53="","",(IF(C53=0,0,C53)*$G$4*$H$4*$I$4*$J$4))</f>
        <v>28.475984325033338</v>
      </c>
      <c r="I53" s="12">
        <f t="shared" ref="I53" si="319">IF(H53="","",(+H53))</f>
        <v>28.475984325033338</v>
      </c>
      <c r="J53" s="12">
        <f t="shared" ref="J53" si="320">IF(I53="","",(+I53*$J$6))</f>
        <v>29.330263854784338</v>
      </c>
      <c r="K53" s="12">
        <f t="shared" ref="K53" si="321">IF(J53="","",+J53)</f>
        <v>29.330263854784338</v>
      </c>
      <c r="L53" s="12">
        <f t="shared" ref="L53" si="322">IF(K53="","",+K53)</f>
        <v>29.330263854784338</v>
      </c>
      <c r="M53" s="12">
        <f t="shared" ref="M53" si="323">IF(L53="","",+L53)</f>
        <v>29.330263854784338</v>
      </c>
      <c r="N53" s="12">
        <f t="shared" ref="N53" si="324">IF(M53="","",+M53)</f>
        <v>29.330263854784338</v>
      </c>
      <c r="O53" s="12">
        <f t="shared" ref="O53" si="325">IF(N53="","",+N53)</f>
        <v>29.330263854784338</v>
      </c>
      <c r="P53" s="12">
        <f t="shared" ref="P53" si="326">IF(O53="","",+O53)</f>
        <v>29.330263854784338</v>
      </c>
      <c r="Q53" s="12">
        <f t="shared" ref="Q53" si="327">IF(P53="","",+P53)</f>
        <v>29.330263854784338</v>
      </c>
      <c r="R53" s="12">
        <f t="shared" ref="R53" si="328">IF(Q53="","",+Q53)</f>
        <v>29.330263854784338</v>
      </c>
      <c r="S53" s="12">
        <f t="shared" ref="S53" si="329">IF(R53="","",+R53)</f>
        <v>29.330263854784338</v>
      </c>
    </row>
    <row r="54" spans="1:19" x14ac:dyDescent="0.25">
      <c r="A54" s="39" t="s">
        <v>57</v>
      </c>
      <c r="B54" s="39" t="s">
        <v>139</v>
      </c>
      <c r="C54" s="44">
        <v>600</v>
      </c>
      <c r="D54"/>
      <c r="E54" s="40" t="str">
        <f t="shared" ref="E54" si="330">IF(B54="","",(IF($B54&lt;&gt;0,"NonExempt - Vacation Hours")))</f>
        <v>NonExempt - Vacation Hours</v>
      </c>
      <c r="F54" s="11">
        <f t="shared" ca="1" si="36"/>
        <v>2018</v>
      </c>
      <c r="G54" s="11" t="str">
        <f t="shared" si="37"/>
        <v>003470</v>
      </c>
      <c r="H54" s="33">
        <f>IF(G54="","",($C54*'VACSICK EST'!C$50))</f>
        <v>25.391119724481861</v>
      </c>
      <c r="I54" s="33">
        <f>IF(H54="","",($C54*'VACSICK EST'!D$50))</f>
        <v>27.057560084432978</v>
      </c>
      <c r="J54" s="33">
        <f>IF(I54="","",($C54*'VACSICK EST'!E$50))</f>
        <v>28.724000444384096</v>
      </c>
      <c r="K54" s="33">
        <f>IF(J54="","",($C54*'VACSICK EST'!F$50))</f>
        <v>41.760254780215028</v>
      </c>
      <c r="L54" s="33">
        <f>IF(K54="","",($C54*'VACSICK EST'!G$50))</f>
        <v>52.165755267803142</v>
      </c>
      <c r="M54" s="33">
        <f>IF(L54="","",($C54*'VACSICK EST'!H$50))</f>
        <v>58.931256249151353</v>
      </c>
      <c r="N54" s="33">
        <f>IF(M54="","",($C54*'VACSICK EST'!I$50))</f>
        <v>68.203083531866042</v>
      </c>
      <c r="O54" s="33">
        <f>IF(N54="","",($C54*'VACSICK EST'!J$50))</f>
        <v>46.172495093258938</v>
      </c>
      <c r="P54" s="33">
        <f>IF(O54="","",($C54*'VACSICK EST'!K$50))</f>
        <v>41.111454000074062</v>
      </c>
      <c r="Q54" s="33">
        <f>IF(P54="","",($C54*'VACSICK EST'!L$50))</f>
        <v>54.263248200861611</v>
      </c>
      <c r="R54" s="33">
        <f>IF(Q54="","",($C54*'VACSICK EST'!M$50))</f>
        <v>52.024539877300619</v>
      </c>
      <c r="S54" s="33">
        <f>IF(R54="","",($C54*'VACSICK EST'!N$50))</f>
        <v>104.19523274617026</v>
      </c>
    </row>
    <row r="55" spans="1:19" x14ac:dyDescent="0.25">
      <c r="A55" s="39" t="s">
        <v>57</v>
      </c>
      <c r="B55" s="39" t="s">
        <v>95</v>
      </c>
      <c r="C55" s="44">
        <v>120</v>
      </c>
      <c r="D55"/>
      <c r="E55" s="40" t="str">
        <f t="shared" ref="E55" si="331">IF(B55="","",(IF($B55&lt;&gt;0,"NonExempt - Sick Time Hours")))</f>
        <v>NonExempt - Sick Time Hours</v>
      </c>
      <c r="F55" s="11">
        <f t="shared" ca="1" si="36"/>
        <v>2018</v>
      </c>
      <c r="G55" s="11" t="str">
        <f t="shared" si="37"/>
        <v>003470</v>
      </c>
      <c r="H55" s="33">
        <f>IF(G55="","",($C55*'VACSICK EST'!C$30))</f>
        <v>15.061889369617449</v>
      </c>
      <c r="I55" s="33">
        <f>IF(H55="","",($C55*'VACSICK EST'!D$30))</f>
        <v>12.976388578618876</v>
      </c>
      <c r="J55" s="33">
        <f>IF(I55="","",($C55*'VACSICK EST'!E$30))</f>
        <v>11.959898423929646</v>
      </c>
      <c r="K55" s="33">
        <f>IF(J55="","",($C55*'VACSICK EST'!F$30))</f>
        <v>10.593818813456551</v>
      </c>
      <c r="L55" s="33">
        <f>IF(K55="","",($C55*'VACSICK EST'!G$30))</f>
        <v>8.7845976393137697</v>
      </c>
      <c r="M55" s="33">
        <f>IF(L55="","",($C55*'VACSICK EST'!H$30))</f>
        <v>8.1538047715222266</v>
      </c>
      <c r="N55" s="33">
        <f>IF(M55="","",($C55*'VACSICK EST'!I$30))</f>
        <v>8.7435660130480581</v>
      </c>
      <c r="O55" s="33">
        <f>IF(N55="","",($C55*'VACSICK EST'!J$30))</f>
        <v>9.3973365915483971</v>
      </c>
      <c r="P55" s="33">
        <f>IF(O55="","",($C55*'VACSICK EST'!K$30))</f>
        <v>8.6702561741199862</v>
      </c>
      <c r="Q55" s="33">
        <f>IF(P55="","",($C55*'VACSICK EST'!L$30))</f>
        <v>8.5679506526308113</v>
      </c>
      <c r="R55" s="33">
        <f>IF(Q55="","",($C55*'VACSICK EST'!M$30))</f>
        <v>7.9869428247083336</v>
      </c>
      <c r="S55" s="33">
        <f>IF(R55="","",($C55*'VACSICK EST'!N$30))</f>
        <v>9.1035501474859011</v>
      </c>
    </row>
    <row r="56" spans="1:19" x14ac:dyDescent="0.25">
      <c r="A56" s="39" t="s">
        <v>59</v>
      </c>
      <c r="B56" s="39" t="s">
        <v>93</v>
      </c>
      <c r="C56" s="44">
        <v>1</v>
      </c>
      <c r="D56"/>
      <c r="E56" s="40" t="str">
        <f t="shared" ref="E56" si="332">IF(B56="","",(IF($B56&lt;&gt;0,"NonExempt - Headcount")))</f>
        <v>NonExempt - Headcount</v>
      </c>
      <c r="F56" s="11">
        <f t="shared" ca="1" si="36"/>
        <v>2018</v>
      </c>
      <c r="G56" s="11" t="str">
        <f t="shared" si="37"/>
        <v>004010</v>
      </c>
      <c r="H56" s="13">
        <f t="shared" ref="H56" si="333">IF(G56="","",(IF($C56=0,0,$C56)))</f>
        <v>1</v>
      </c>
      <c r="I56" s="13">
        <f t="shared" ref="I56" si="334">IF(H56="","",(IF($C56=0,0,$C56)))</f>
        <v>1</v>
      </c>
      <c r="J56" s="13">
        <f t="shared" ref="J56" si="335">IF(I56="","",(IF($C56=0,0,$C56)))</f>
        <v>1</v>
      </c>
      <c r="K56" s="13">
        <f t="shared" ref="K56" si="336">IF(J56="","",(IF($C56=0,0,$C56)))</f>
        <v>1</v>
      </c>
      <c r="L56" s="13">
        <f t="shared" ref="L56" si="337">IF(K56="","",(IF($C56=0,0,$C56)))</f>
        <v>1</v>
      </c>
      <c r="M56" s="13">
        <f t="shared" ref="M56" si="338">IF(L56="","",(IF($C56=0,0,$C56)))</f>
        <v>1</v>
      </c>
      <c r="N56" s="13">
        <f t="shared" ref="N56" si="339">IF(M56="","",(IF($C56=0,0,$C56)))</f>
        <v>1</v>
      </c>
      <c r="O56" s="13">
        <f t="shared" ref="O56" si="340">IF(N56="","",(IF($C56=0,0,$C56)))</f>
        <v>1</v>
      </c>
      <c r="P56" s="13">
        <f t="shared" ref="P56" si="341">IF(O56="","",(IF($C56=0,0,$C56)))</f>
        <v>1</v>
      </c>
      <c r="Q56" s="13">
        <f t="shared" ref="Q56" si="342">IF(P56="","",(IF($C56=0,0,$C56)))</f>
        <v>1</v>
      </c>
      <c r="R56" s="13">
        <f t="shared" ref="R56" si="343">IF(Q56="","",(IF($C56=0,0,$C56)))</f>
        <v>1</v>
      </c>
      <c r="S56" s="13">
        <f t="shared" ref="S56" si="344">IF(R56="","",(IF($C56=0,0,$C56)))</f>
        <v>1</v>
      </c>
    </row>
    <row r="57" spans="1:19" x14ac:dyDescent="0.25">
      <c r="A57" s="39" t="s">
        <v>59</v>
      </c>
      <c r="B57" s="39" t="s">
        <v>92</v>
      </c>
      <c r="C57" s="44">
        <v>20.959105999999998</v>
      </c>
      <c r="D57"/>
      <c r="E57" s="40" t="str">
        <f t="shared" ref="E57" si="345">IF(B57="","",(IF($B57&lt;&gt;0,"NonExempt - Avg Hourly Rate")))</f>
        <v>NonExempt - Avg Hourly Rate</v>
      </c>
      <c r="F57" s="11">
        <f t="shared" ca="1" si="36"/>
        <v>2018</v>
      </c>
      <c r="G57" s="11" t="str">
        <f t="shared" si="37"/>
        <v>004010</v>
      </c>
      <c r="H57" s="12">
        <f t="shared" ref="H57" si="346">IF(G57="","",(IF(C57=0,0,C57)*$G$4*$H$4*$I$4*$J$4))</f>
        <v>22.235515555399999</v>
      </c>
      <c r="I57" s="12">
        <f t="shared" ref="I57" si="347">IF(H57="","",(+H57))</f>
        <v>22.235515555399999</v>
      </c>
      <c r="J57" s="12">
        <f t="shared" ref="J57" si="348">IF(I57="","",(+I57*$J$6))</f>
        <v>22.902581022061998</v>
      </c>
      <c r="K57" s="12">
        <f t="shared" ref="K57" si="349">IF(J57="","",+J57)</f>
        <v>22.902581022061998</v>
      </c>
      <c r="L57" s="12">
        <f t="shared" ref="L57" si="350">IF(K57="","",+K57)</f>
        <v>22.902581022061998</v>
      </c>
      <c r="M57" s="12">
        <f t="shared" ref="M57" si="351">IF(L57="","",+L57)</f>
        <v>22.902581022061998</v>
      </c>
      <c r="N57" s="12">
        <f t="shared" ref="N57" si="352">IF(M57="","",+M57)</f>
        <v>22.902581022061998</v>
      </c>
      <c r="O57" s="12">
        <f t="shared" ref="O57" si="353">IF(N57="","",+N57)</f>
        <v>22.902581022061998</v>
      </c>
      <c r="P57" s="12">
        <f t="shared" ref="P57" si="354">IF(O57="","",+O57)</f>
        <v>22.902581022061998</v>
      </c>
      <c r="Q57" s="12">
        <f t="shared" ref="Q57" si="355">IF(P57="","",+P57)</f>
        <v>22.902581022061998</v>
      </c>
      <c r="R57" s="12">
        <f t="shared" ref="R57" si="356">IF(Q57="","",+Q57)</f>
        <v>22.902581022061998</v>
      </c>
      <c r="S57" s="12">
        <f t="shared" ref="S57" si="357">IF(R57="","",+R57)</f>
        <v>22.902581022061998</v>
      </c>
    </row>
    <row r="58" spans="1:19" x14ac:dyDescent="0.25">
      <c r="A58" s="39" t="s">
        <v>59</v>
      </c>
      <c r="B58" s="39" t="s">
        <v>139</v>
      </c>
      <c r="C58" s="44">
        <v>160</v>
      </c>
      <c r="D58"/>
      <c r="E58" s="40" t="str">
        <f t="shared" ref="E58" si="358">IF(B58="","",(IF($B58&lt;&gt;0,"NonExempt - Vacation Hours")))</f>
        <v>NonExempt - Vacation Hours</v>
      </c>
      <c r="F58" s="11">
        <f t="shared" ca="1" si="36"/>
        <v>2018</v>
      </c>
      <c r="G58" s="11" t="str">
        <f t="shared" si="37"/>
        <v>004010</v>
      </c>
      <c r="H58" s="33">
        <f>IF(G58="","",($C58*'VACSICK EST'!C$50))</f>
        <v>6.7709652598618302</v>
      </c>
      <c r="I58" s="33">
        <f>IF(H58="","",($C58*'VACSICK EST'!D$50))</f>
        <v>7.2153493558487947</v>
      </c>
      <c r="J58" s="33">
        <f>IF(I58="","",($C58*'VACSICK EST'!E$50))</f>
        <v>7.6597334518357583</v>
      </c>
      <c r="K58" s="33">
        <f>IF(J58="","",($C58*'VACSICK EST'!F$50))</f>
        <v>11.136067941390674</v>
      </c>
      <c r="L58" s="33">
        <f>IF(K58="","",($C58*'VACSICK EST'!G$50))</f>
        <v>13.910868071414171</v>
      </c>
      <c r="M58" s="33">
        <f>IF(L58="","",($C58*'VACSICK EST'!H$50))</f>
        <v>15.71500166644036</v>
      </c>
      <c r="N58" s="33">
        <f>IF(M58="","",($C58*'VACSICK EST'!I$50))</f>
        <v>18.187488941830946</v>
      </c>
      <c r="O58" s="33">
        <f>IF(N58="","",($C58*'VACSICK EST'!J$50))</f>
        <v>12.312665358202384</v>
      </c>
      <c r="P58" s="33">
        <f>IF(O58="","",($C58*'VACSICK EST'!K$50))</f>
        <v>10.96305440001975</v>
      </c>
      <c r="Q58" s="33">
        <f>IF(P58="","",($C58*'VACSICK EST'!L$50))</f>
        <v>14.470199520229762</v>
      </c>
      <c r="R58" s="33">
        <f>IF(Q58="","",($C58*'VACSICK EST'!M$50))</f>
        <v>13.873210633946831</v>
      </c>
      <c r="S58" s="33">
        <f>IF(R58="","",($C58*'VACSICK EST'!N$50))</f>
        <v>27.785395398978739</v>
      </c>
    </row>
    <row r="59" spans="1:19" x14ac:dyDescent="0.25">
      <c r="A59" s="39" t="s">
        <v>59</v>
      </c>
      <c r="B59" s="39" t="s">
        <v>95</v>
      </c>
      <c r="C59" s="44">
        <v>40</v>
      </c>
      <c r="D59"/>
      <c r="E59" s="40" t="str">
        <f t="shared" ref="E59" si="359">IF(B59="","",(IF($B59&lt;&gt;0,"NonExempt - Sick Time Hours")))</f>
        <v>NonExempt - Sick Time Hours</v>
      </c>
      <c r="F59" s="11">
        <f t="shared" ca="1" si="36"/>
        <v>2018</v>
      </c>
      <c r="G59" s="11" t="str">
        <f t="shared" si="37"/>
        <v>004010</v>
      </c>
      <c r="H59" s="33">
        <f>IF(G59="","",($C59*'VACSICK EST'!C$30))</f>
        <v>5.0206297898724825</v>
      </c>
      <c r="I59" s="33">
        <f>IF(H59="","",($C59*'VACSICK EST'!D$30))</f>
        <v>4.3254628595396252</v>
      </c>
      <c r="J59" s="33">
        <f>IF(I59="","",($C59*'VACSICK EST'!E$30))</f>
        <v>3.9866328079765485</v>
      </c>
      <c r="K59" s="33">
        <f>IF(J59="","",($C59*'VACSICK EST'!F$30))</f>
        <v>3.5312729378188501</v>
      </c>
      <c r="L59" s="33">
        <f>IF(K59="","",($C59*'VACSICK EST'!G$30))</f>
        <v>2.9281992131045897</v>
      </c>
      <c r="M59" s="33">
        <f>IF(L59="","",($C59*'VACSICK EST'!H$30))</f>
        <v>2.7179349238407422</v>
      </c>
      <c r="N59" s="33">
        <f>IF(M59="","",($C59*'VACSICK EST'!I$30))</f>
        <v>2.9145220043493527</v>
      </c>
      <c r="O59" s="33">
        <f>IF(N59="","",($C59*'VACSICK EST'!J$30))</f>
        <v>3.1324455305161325</v>
      </c>
      <c r="P59" s="33">
        <f>IF(O59="","",($C59*'VACSICK EST'!K$30))</f>
        <v>2.8900853913733289</v>
      </c>
      <c r="Q59" s="33">
        <f>IF(P59="","",($C59*'VACSICK EST'!L$30))</f>
        <v>2.8559835508769371</v>
      </c>
      <c r="R59" s="33">
        <f>IF(Q59="","",($C59*'VACSICK EST'!M$30))</f>
        <v>2.6623142749027777</v>
      </c>
      <c r="S59" s="33">
        <f>IF(R59="","",($C59*'VACSICK EST'!N$30))</f>
        <v>3.0345167158286337</v>
      </c>
    </row>
    <row r="60" spans="1:19" x14ac:dyDescent="0.25">
      <c r="A60" s="39" t="s">
        <v>64</v>
      </c>
      <c r="B60" s="39" t="s">
        <v>93</v>
      </c>
      <c r="C60" s="44">
        <v>1</v>
      </c>
      <c r="D60"/>
      <c r="E60" s="40" t="str">
        <f t="shared" ref="E60" si="360">IF(B60="","",(IF($B60&lt;&gt;0,"NonExempt - Headcount")))</f>
        <v>NonExempt - Headcount</v>
      </c>
      <c r="F60" s="11">
        <f t="shared" ca="1" si="36"/>
        <v>2018</v>
      </c>
      <c r="G60" s="11" t="str">
        <f t="shared" si="37"/>
        <v>004190</v>
      </c>
      <c r="H60" s="13">
        <f t="shared" ref="H60" si="361">IF(G60="","",(IF($C60=0,0,$C60)))</f>
        <v>1</v>
      </c>
      <c r="I60" s="13">
        <f t="shared" ref="I60" si="362">IF(H60="","",(IF($C60=0,0,$C60)))</f>
        <v>1</v>
      </c>
      <c r="J60" s="13">
        <f t="shared" ref="J60" si="363">IF(I60="","",(IF($C60=0,0,$C60)))</f>
        <v>1</v>
      </c>
      <c r="K60" s="13">
        <f t="shared" ref="K60" si="364">IF(J60="","",(IF($C60=0,0,$C60)))</f>
        <v>1</v>
      </c>
      <c r="L60" s="13">
        <f t="shared" ref="L60" si="365">IF(K60="","",(IF($C60=0,0,$C60)))</f>
        <v>1</v>
      </c>
      <c r="M60" s="13">
        <f t="shared" ref="M60" si="366">IF(L60="","",(IF($C60=0,0,$C60)))</f>
        <v>1</v>
      </c>
      <c r="N60" s="13">
        <f t="shared" ref="N60" si="367">IF(M60="","",(IF($C60=0,0,$C60)))</f>
        <v>1</v>
      </c>
      <c r="O60" s="13">
        <f t="shared" ref="O60" si="368">IF(N60="","",(IF($C60=0,0,$C60)))</f>
        <v>1</v>
      </c>
      <c r="P60" s="13">
        <f t="shared" ref="P60" si="369">IF(O60="","",(IF($C60=0,0,$C60)))</f>
        <v>1</v>
      </c>
      <c r="Q60" s="13">
        <f t="shared" ref="Q60" si="370">IF(P60="","",(IF($C60=0,0,$C60)))</f>
        <v>1</v>
      </c>
      <c r="R60" s="13">
        <f t="shared" ref="R60" si="371">IF(Q60="","",(IF($C60=0,0,$C60)))</f>
        <v>1</v>
      </c>
      <c r="S60" s="13">
        <f t="shared" ref="S60" si="372">IF(R60="","",(IF($C60=0,0,$C60)))</f>
        <v>1</v>
      </c>
    </row>
    <row r="61" spans="1:19" x14ac:dyDescent="0.25">
      <c r="A61" s="39" t="s">
        <v>64</v>
      </c>
      <c r="B61" s="39" t="s">
        <v>92</v>
      </c>
      <c r="C61" s="44">
        <v>25.567308000000001</v>
      </c>
      <c r="D61"/>
      <c r="E61" s="40" t="str">
        <f t="shared" ref="E61" si="373">IF(B61="","",(IF($B61&lt;&gt;0,"NonExempt - Avg Hourly Rate")))</f>
        <v>NonExempt - Avg Hourly Rate</v>
      </c>
      <c r="F61" s="11">
        <f t="shared" ca="1" si="36"/>
        <v>2018</v>
      </c>
      <c r="G61" s="11" t="str">
        <f t="shared" si="37"/>
        <v>004190</v>
      </c>
      <c r="H61" s="12">
        <f t="shared" ref="H61" si="374">IF(G61="","",(IF(C61=0,0,C61)*$G$4*$H$4*$I$4*$J$4))</f>
        <v>27.124357057200001</v>
      </c>
      <c r="I61" s="12">
        <f t="shared" ref="I61" si="375">IF(H61="","",(+H61))</f>
        <v>27.124357057200001</v>
      </c>
      <c r="J61" s="12">
        <f t="shared" ref="J61" si="376">IF(I61="","",(+I61*$J$6))</f>
        <v>27.938087768916002</v>
      </c>
      <c r="K61" s="12">
        <f t="shared" ref="K61" si="377">IF(J61="","",+J61)</f>
        <v>27.938087768916002</v>
      </c>
      <c r="L61" s="12">
        <f t="shared" ref="L61" si="378">IF(K61="","",+K61)</f>
        <v>27.938087768916002</v>
      </c>
      <c r="M61" s="12">
        <f t="shared" ref="M61" si="379">IF(L61="","",+L61)</f>
        <v>27.938087768916002</v>
      </c>
      <c r="N61" s="12">
        <f t="shared" ref="N61" si="380">IF(M61="","",+M61)</f>
        <v>27.938087768916002</v>
      </c>
      <c r="O61" s="12">
        <f t="shared" ref="O61" si="381">IF(N61="","",+N61)</f>
        <v>27.938087768916002</v>
      </c>
      <c r="P61" s="12">
        <f t="shared" ref="P61" si="382">IF(O61="","",+O61)</f>
        <v>27.938087768916002</v>
      </c>
      <c r="Q61" s="12">
        <f t="shared" ref="Q61" si="383">IF(P61="","",+P61)</f>
        <v>27.938087768916002</v>
      </c>
      <c r="R61" s="12">
        <f t="shared" ref="R61" si="384">IF(Q61="","",+Q61)</f>
        <v>27.938087768916002</v>
      </c>
      <c r="S61" s="12">
        <f t="shared" ref="S61" si="385">IF(R61="","",+R61)</f>
        <v>27.938087768916002</v>
      </c>
    </row>
    <row r="62" spans="1:19" x14ac:dyDescent="0.25">
      <c r="A62" s="39" t="s">
        <v>64</v>
      </c>
      <c r="B62" s="39" t="s">
        <v>139</v>
      </c>
      <c r="C62" s="44">
        <v>200</v>
      </c>
      <c r="D62"/>
      <c r="E62" s="40" t="str">
        <f t="shared" ref="E62" si="386">IF(B62="","",(IF($B62&lt;&gt;0,"NonExempt - Vacation Hours")))</f>
        <v>NonExempt - Vacation Hours</v>
      </c>
      <c r="F62" s="11">
        <f t="shared" ca="1" si="36"/>
        <v>2018</v>
      </c>
      <c r="G62" s="11" t="str">
        <f t="shared" si="37"/>
        <v>004190</v>
      </c>
      <c r="H62" s="33">
        <f>IF(G62="","",($C62*'VACSICK EST'!C$50))</f>
        <v>8.4637065748272864</v>
      </c>
      <c r="I62" s="33">
        <f>IF(H62="","",($C62*'VACSICK EST'!D$50))</f>
        <v>9.019186694810994</v>
      </c>
      <c r="J62" s="33">
        <f>IF(I62="","",($C62*'VACSICK EST'!E$50))</f>
        <v>9.5746668147946981</v>
      </c>
      <c r="K62" s="33">
        <f>IF(J62="","",($C62*'VACSICK EST'!F$50))</f>
        <v>13.920084926738344</v>
      </c>
      <c r="L62" s="33">
        <f>IF(K62="","",($C62*'VACSICK EST'!G$50))</f>
        <v>17.388585089267714</v>
      </c>
      <c r="M62" s="33">
        <f>IF(L62="","",($C62*'VACSICK EST'!H$50))</f>
        <v>19.643752083050451</v>
      </c>
      <c r="N62" s="33">
        <f>IF(M62="","",($C62*'VACSICK EST'!I$50))</f>
        <v>22.73436117728868</v>
      </c>
      <c r="O62" s="33">
        <f>IF(N62="","",($C62*'VACSICK EST'!J$50))</f>
        <v>15.390831697752979</v>
      </c>
      <c r="P62" s="33">
        <f>IF(O62="","",($C62*'VACSICK EST'!K$50))</f>
        <v>13.703818000024686</v>
      </c>
      <c r="Q62" s="33">
        <f>IF(P62="","",($C62*'VACSICK EST'!L$50))</f>
        <v>18.087749400287205</v>
      </c>
      <c r="R62" s="33">
        <f>IF(Q62="","",($C62*'VACSICK EST'!M$50))</f>
        <v>17.34151329243354</v>
      </c>
      <c r="S62" s="33">
        <f>IF(R62="","",($C62*'VACSICK EST'!N$50))</f>
        <v>34.731744248723423</v>
      </c>
    </row>
    <row r="63" spans="1:19" x14ac:dyDescent="0.25">
      <c r="A63" s="39" t="s">
        <v>64</v>
      </c>
      <c r="B63" s="39" t="s">
        <v>95</v>
      </c>
      <c r="C63" s="44">
        <v>40</v>
      </c>
      <c r="D63"/>
      <c r="E63" s="40" t="str">
        <f t="shared" ref="E63" si="387">IF(B63="","",(IF($B63&lt;&gt;0,"NonExempt - Sick Time Hours")))</f>
        <v>NonExempt - Sick Time Hours</v>
      </c>
      <c r="F63" s="11">
        <f t="shared" ca="1" si="36"/>
        <v>2018</v>
      </c>
      <c r="G63" s="11" t="str">
        <f t="shared" si="37"/>
        <v>004190</v>
      </c>
      <c r="H63" s="33">
        <f>IF(G63="","",($C63*'VACSICK EST'!C$30))</f>
        <v>5.0206297898724825</v>
      </c>
      <c r="I63" s="33">
        <f>IF(H63="","",($C63*'VACSICK EST'!D$30))</f>
        <v>4.3254628595396252</v>
      </c>
      <c r="J63" s="33">
        <f>IF(I63="","",($C63*'VACSICK EST'!E$30))</f>
        <v>3.9866328079765485</v>
      </c>
      <c r="K63" s="33">
        <f>IF(J63="","",($C63*'VACSICK EST'!F$30))</f>
        <v>3.5312729378188501</v>
      </c>
      <c r="L63" s="33">
        <f>IF(K63="","",($C63*'VACSICK EST'!G$30))</f>
        <v>2.9281992131045897</v>
      </c>
      <c r="M63" s="33">
        <f>IF(L63="","",($C63*'VACSICK EST'!H$30))</f>
        <v>2.7179349238407422</v>
      </c>
      <c r="N63" s="33">
        <f>IF(M63="","",($C63*'VACSICK EST'!I$30))</f>
        <v>2.9145220043493527</v>
      </c>
      <c r="O63" s="33">
        <f>IF(N63="","",($C63*'VACSICK EST'!J$30))</f>
        <v>3.1324455305161325</v>
      </c>
      <c r="P63" s="33">
        <f>IF(O63="","",($C63*'VACSICK EST'!K$30))</f>
        <v>2.8900853913733289</v>
      </c>
      <c r="Q63" s="33">
        <f>IF(P63="","",($C63*'VACSICK EST'!L$30))</f>
        <v>2.8559835508769371</v>
      </c>
      <c r="R63" s="33">
        <f>IF(Q63="","",($C63*'VACSICK EST'!M$30))</f>
        <v>2.6623142749027777</v>
      </c>
      <c r="S63" s="33">
        <f>IF(R63="","",($C63*'VACSICK EST'!N$30))</f>
        <v>3.0345167158286337</v>
      </c>
    </row>
    <row r="64" spans="1:19" x14ac:dyDescent="0.25">
      <c r="A64" s="39" t="s">
        <v>69</v>
      </c>
      <c r="B64" s="39" t="s">
        <v>93</v>
      </c>
      <c r="C64" s="44">
        <v>2</v>
      </c>
      <c r="D64"/>
      <c r="E64" s="40" t="str">
        <f t="shared" ref="E64" si="388">IF(B64="","",(IF($B64&lt;&gt;0,"NonExempt - Headcount")))</f>
        <v>NonExempt - Headcount</v>
      </c>
      <c r="F64" s="11">
        <f t="shared" ca="1" si="36"/>
        <v>2018</v>
      </c>
      <c r="G64" s="11" t="str">
        <f t="shared" si="37"/>
        <v>004290</v>
      </c>
      <c r="H64" s="13">
        <f t="shared" ref="H64" si="389">IF(G64="","",(IF($C64=0,0,$C64)))</f>
        <v>2</v>
      </c>
      <c r="I64" s="13">
        <f t="shared" ref="I64" si="390">IF(H64="","",(IF($C64=0,0,$C64)))</f>
        <v>2</v>
      </c>
      <c r="J64" s="13">
        <f t="shared" ref="J64" si="391">IF(I64="","",(IF($C64=0,0,$C64)))</f>
        <v>2</v>
      </c>
      <c r="K64" s="13">
        <f t="shared" ref="K64" si="392">IF(J64="","",(IF($C64=0,0,$C64)))</f>
        <v>2</v>
      </c>
      <c r="L64" s="13">
        <f t="shared" ref="L64" si="393">IF(K64="","",(IF($C64=0,0,$C64)))</f>
        <v>2</v>
      </c>
      <c r="M64" s="13">
        <f t="shared" ref="M64" si="394">IF(L64="","",(IF($C64=0,0,$C64)))</f>
        <v>2</v>
      </c>
      <c r="N64" s="13">
        <f t="shared" ref="N64" si="395">IF(M64="","",(IF($C64=0,0,$C64)))</f>
        <v>2</v>
      </c>
      <c r="O64" s="13">
        <f t="shared" ref="O64" si="396">IF(N64="","",(IF($C64=0,0,$C64)))</f>
        <v>2</v>
      </c>
      <c r="P64" s="13">
        <f t="shared" ref="P64" si="397">IF(O64="","",(IF($C64=0,0,$C64)))</f>
        <v>2</v>
      </c>
      <c r="Q64" s="13">
        <f t="shared" ref="Q64" si="398">IF(P64="","",(IF($C64=0,0,$C64)))</f>
        <v>2</v>
      </c>
      <c r="R64" s="13">
        <f t="shared" ref="R64" si="399">IF(Q64="","",(IF($C64=0,0,$C64)))</f>
        <v>2</v>
      </c>
      <c r="S64" s="13">
        <f t="shared" ref="S64" si="400">IF(R64="","",(IF($C64=0,0,$C64)))</f>
        <v>2</v>
      </c>
    </row>
    <row r="65" spans="1:19" x14ac:dyDescent="0.25">
      <c r="A65" s="39" t="s">
        <v>69</v>
      </c>
      <c r="B65" s="39" t="s">
        <v>92</v>
      </c>
      <c r="C65" s="44">
        <v>16.987980999999998</v>
      </c>
      <c r="D65"/>
      <c r="E65" s="40" t="str">
        <f t="shared" ref="E65" si="401">IF(B65="","",(IF($B65&lt;&gt;0,"NonExempt - Avg Hourly Rate")))</f>
        <v>NonExempt - Avg Hourly Rate</v>
      </c>
      <c r="F65" s="11">
        <f t="shared" ca="1" si="36"/>
        <v>2018</v>
      </c>
      <c r="G65" s="11" t="str">
        <f t="shared" si="37"/>
        <v>004290</v>
      </c>
      <c r="H65" s="12">
        <f t="shared" ref="H65" si="402">IF(G65="","",(IF(C65=0,0,C65)*$G$4*$H$4*$I$4*$J$4))</f>
        <v>18.0225490429</v>
      </c>
      <c r="I65" s="12">
        <f t="shared" ref="I65" si="403">IF(H65="","",(+H65))</f>
        <v>18.0225490429</v>
      </c>
      <c r="J65" s="12">
        <f t="shared" ref="J65" si="404">IF(I65="","",(+I65*$J$6))</f>
        <v>18.563225514187</v>
      </c>
      <c r="K65" s="12">
        <f t="shared" ref="K65" si="405">IF(J65="","",+J65)</f>
        <v>18.563225514187</v>
      </c>
      <c r="L65" s="12">
        <f t="shared" ref="L65" si="406">IF(K65="","",+K65)</f>
        <v>18.563225514187</v>
      </c>
      <c r="M65" s="12">
        <f t="shared" ref="M65" si="407">IF(L65="","",+L65)</f>
        <v>18.563225514187</v>
      </c>
      <c r="N65" s="12">
        <f t="shared" ref="N65" si="408">IF(M65="","",+M65)</f>
        <v>18.563225514187</v>
      </c>
      <c r="O65" s="12">
        <f t="shared" ref="O65" si="409">IF(N65="","",+N65)</f>
        <v>18.563225514187</v>
      </c>
      <c r="P65" s="12">
        <f t="shared" ref="P65" si="410">IF(O65="","",+O65)</f>
        <v>18.563225514187</v>
      </c>
      <c r="Q65" s="12">
        <f t="shared" ref="Q65" si="411">IF(P65="","",+P65)</f>
        <v>18.563225514187</v>
      </c>
      <c r="R65" s="12">
        <f t="shared" ref="R65" si="412">IF(Q65="","",+Q65)</f>
        <v>18.563225514187</v>
      </c>
      <c r="S65" s="12">
        <f t="shared" ref="S65" si="413">IF(R65="","",+R65)</f>
        <v>18.563225514187</v>
      </c>
    </row>
    <row r="66" spans="1:19" x14ac:dyDescent="0.25">
      <c r="A66" s="39" t="s">
        <v>69</v>
      </c>
      <c r="B66" s="39" t="s">
        <v>139</v>
      </c>
      <c r="C66" s="44">
        <v>160</v>
      </c>
      <c r="D66"/>
      <c r="E66" s="40" t="str">
        <f t="shared" ref="E66" si="414">IF(B66="","",(IF($B66&lt;&gt;0,"NonExempt - Vacation Hours")))</f>
        <v>NonExempt - Vacation Hours</v>
      </c>
      <c r="F66" s="11">
        <f t="shared" ca="1" si="36"/>
        <v>2018</v>
      </c>
      <c r="G66" s="11" t="str">
        <f t="shared" si="37"/>
        <v>004290</v>
      </c>
      <c r="H66" s="33">
        <f>IF(G66="","",($C66*'VACSICK EST'!C$50))</f>
        <v>6.7709652598618302</v>
      </c>
      <c r="I66" s="33">
        <f>IF(H66="","",($C66*'VACSICK EST'!D$50))</f>
        <v>7.2153493558487947</v>
      </c>
      <c r="J66" s="33">
        <f>IF(I66="","",($C66*'VACSICK EST'!E$50))</f>
        <v>7.6597334518357583</v>
      </c>
      <c r="K66" s="33">
        <f>IF(J66="","",($C66*'VACSICK EST'!F$50))</f>
        <v>11.136067941390674</v>
      </c>
      <c r="L66" s="33">
        <f>IF(K66="","",($C66*'VACSICK EST'!G$50))</f>
        <v>13.910868071414171</v>
      </c>
      <c r="M66" s="33">
        <f>IF(L66="","",($C66*'VACSICK EST'!H$50))</f>
        <v>15.71500166644036</v>
      </c>
      <c r="N66" s="33">
        <f>IF(M66="","",($C66*'VACSICK EST'!I$50))</f>
        <v>18.187488941830946</v>
      </c>
      <c r="O66" s="33">
        <f>IF(N66="","",($C66*'VACSICK EST'!J$50))</f>
        <v>12.312665358202384</v>
      </c>
      <c r="P66" s="33">
        <f>IF(O66="","",($C66*'VACSICK EST'!K$50))</f>
        <v>10.96305440001975</v>
      </c>
      <c r="Q66" s="33">
        <f>IF(P66="","",($C66*'VACSICK EST'!L$50))</f>
        <v>14.470199520229762</v>
      </c>
      <c r="R66" s="33">
        <f>IF(Q66="","",($C66*'VACSICK EST'!M$50))</f>
        <v>13.873210633946831</v>
      </c>
      <c r="S66" s="33">
        <f>IF(R66="","",($C66*'VACSICK EST'!N$50))</f>
        <v>27.785395398978739</v>
      </c>
    </row>
    <row r="67" spans="1:19" x14ac:dyDescent="0.25">
      <c r="A67" s="39" t="s">
        <v>69</v>
      </c>
      <c r="B67" s="39" t="s">
        <v>95</v>
      </c>
      <c r="C67" s="44">
        <v>80</v>
      </c>
      <c r="D67"/>
      <c r="E67" s="40" t="str">
        <f t="shared" ref="E67" si="415">IF(B67="","",(IF($B67&lt;&gt;0,"NonExempt - Sick Time Hours")))</f>
        <v>NonExempt - Sick Time Hours</v>
      </c>
      <c r="F67" s="11">
        <f t="shared" ca="1" si="36"/>
        <v>2018</v>
      </c>
      <c r="G67" s="11" t="str">
        <f t="shared" si="37"/>
        <v>004290</v>
      </c>
      <c r="H67" s="33">
        <f>IF(G67="","",($C67*'VACSICK EST'!C$30))</f>
        <v>10.041259579744965</v>
      </c>
      <c r="I67" s="33">
        <f>IF(H67="","",($C67*'VACSICK EST'!D$30))</f>
        <v>8.6509257190792503</v>
      </c>
      <c r="J67" s="33">
        <f>IF(I67="","",($C67*'VACSICK EST'!E$30))</f>
        <v>7.973265615953097</v>
      </c>
      <c r="K67" s="33">
        <f>IF(J67="","",($C67*'VACSICK EST'!F$30))</f>
        <v>7.0625458756377002</v>
      </c>
      <c r="L67" s="33">
        <f>IF(K67="","",($C67*'VACSICK EST'!G$30))</f>
        <v>5.8563984262091795</v>
      </c>
      <c r="M67" s="33">
        <f>IF(L67="","",($C67*'VACSICK EST'!H$30))</f>
        <v>5.4358698476814844</v>
      </c>
      <c r="N67" s="33">
        <f>IF(M67="","",($C67*'VACSICK EST'!I$30))</f>
        <v>5.8290440086987054</v>
      </c>
      <c r="O67" s="33">
        <f>IF(N67="","",($C67*'VACSICK EST'!J$30))</f>
        <v>6.264891061032265</v>
      </c>
      <c r="P67" s="33">
        <f>IF(O67="","",($C67*'VACSICK EST'!K$30))</f>
        <v>5.7801707827466577</v>
      </c>
      <c r="Q67" s="33">
        <f>IF(P67="","",($C67*'VACSICK EST'!L$30))</f>
        <v>5.7119671017538742</v>
      </c>
      <c r="R67" s="33">
        <f>IF(Q67="","",($C67*'VACSICK EST'!M$30))</f>
        <v>5.3246285498055554</v>
      </c>
      <c r="S67" s="33">
        <f>IF(R67="","",($C67*'VACSICK EST'!N$30))</f>
        <v>6.0690334316572674</v>
      </c>
    </row>
    <row r="68" spans="1:19" x14ac:dyDescent="0.25">
      <c r="A68" s="39" t="s">
        <v>73</v>
      </c>
      <c r="B68" s="39" t="s">
        <v>93</v>
      </c>
      <c r="C68" s="44">
        <v>1</v>
      </c>
      <c r="D68"/>
      <c r="E68" s="40" t="str">
        <f t="shared" ref="E68" si="416">IF(B68="","",(IF($B68&lt;&gt;0,"NonExempt - Headcount")))</f>
        <v>NonExempt - Headcount</v>
      </c>
      <c r="F68" s="11">
        <f t="shared" ca="1" si="36"/>
        <v>2018</v>
      </c>
      <c r="G68" s="11" t="str">
        <f t="shared" si="37"/>
        <v>004450</v>
      </c>
      <c r="H68" s="13">
        <f t="shared" ref="H68" si="417">IF(G68="","",(IF($C68=0,0,$C68)))</f>
        <v>1</v>
      </c>
      <c r="I68" s="13">
        <f t="shared" ref="I68" si="418">IF(H68="","",(IF($C68=0,0,$C68)))</f>
        <v>1</v>
      </c>
      <c r="J68" s="13">
        <f t="shared" ref="J68" si="419">IF(I68="","",(IF($C68=0,0,$C68)))</f>
        <v>1</v>
      </c>
      <c r="K68" s="13">
        <f t="shared" ref="K68" si="420">IF(J68="","",(IF($C68=0,0,$C68)))</f>
        <v>1</v>
      </c>
      <c r="L68" s="13">
        <f t="shared" ref="L68" si="421">IF(K68="","",(IF($C68=0,0,$C68)))</f>
        <v>1</v>
      </c>
      <c r="M68" s="13">
        <f t="shared" ref="M68" si="422">IF(L68="","",(IF($C68=0,0,$C68)))</f>
        <v>1</v>
      </c>
      <c r="N68" s="13">
        <f t="shared" ref="N68" si="423">IF(M68="","",(IF($C68=0,0,$C68)))</f>
        <v>1</v>
      </c>
      <c r="O68" s="13">
        <f t="shared" ref="O68" si="424">IF(N68="","",(IF($C68=0,0,$C68)))</f>
        <v>1</v>
      </c>
      <c r="P68" s="13">
        <f t="shared" ref="P68" si="425">IF(O68="","",(IF($C68=0,0,$C68)))</f>
        <v>1</v>
      </c>
      <c r="Q68" s="13">
        <f t="shared" ref="Q68" si="426">IF(P68="","",(IF($C68=0,0,$C68)))</f>
        <v>1</v>
      </c>
      <c r="R68" s="13">
        <f t="shared" ref="R68" si="427">IF(Q68="","",(IF($C68=0,0,$C68)))</f>
        <v>1</v>
      </c>
      <c r="S68" s="13">
        <f t="shared" ref="S68" si="428">IF(R68="","",(IF($C68=0,0,$C68)))</f>
        <v>1</v>
      </c>
    </row>
    <row r="69" spans="1:19" x14ac:dyDescent="0.25">
      <c r="A69" s="39" t="s">
        <v>73</v>
      </c>
      <c r="B69" s="39" t="s">
        <v>92</v>
      </c>
      <c r="C69" s="44">
        <v>17.331731000000001</v>
      </c>
      <c r="D69"/>
      <c r="E69" s="40" t="str">
        <f t="shared" ref="E69" si="429">IF(B69="","",(IF($B69&lt;&gt;0,"NonExempt - Avg Hourly Rate")))</f>
        <v>NonExempt - Avg Hourly Rate</v>
      </c>
      <c r="F69" s="11">
        <f t="shared" ca="1" si="36"/>
        <v>2018</v>
      </c>
      <c r="G69" s="11" t="str">
        <f t="shared" si="37"/>
        <v>004450</v>
      </c>
      <c r="H69" s="12">
        <f t="shared" ref="H69" si="430">IF(G69="","",(IF(C69=0,0,C69)*$G$4*$H$4*$I$4*$J$4))</f>
        <v>18.387233417900003</v>
      </c>
      <c r="I69" s="12">
        <f t="shared" ref="I69" si="431">IF(H69="","",(+H69))</f>
        <v>18.387233417900003</v>
      </c>
      <c r="J69" s="12">
        <f t="shared" ref="J69" si="432">IF(I69="","",(+I69*$J$6))</f>
        <v>18.938850420437003</v>
      </c>
      <c r="K69" s="12">
        <f t="shared" ref="K69" si="433">IF(J69="","",+J69)</f>
        <v>18.938850420437003</v>
      </c>
      <c r="L69" s="12">
        <f t="shared" ref="L69" si="434">IF(K69="","",+K69)</f>
        <v>18.938850420437003</v>
      </c>
      <c r="M69" s="12">
        <f t="shared" ref="M69" si="435">IF(L69="","",+L69)</f>
        <v>18.938850420437003</v>
      </c>
      <c r="N69" s="12">
        <f t="shared" ref="N69" si="436">IF(M69="","",+M69)</f>
        <v>18.938850420437003</v>
      </c>
      <c r="O69" s="12">
        <f t="shared" ref="O69" si="437">IF(N69="","",+N69)</f>
        <v>18.938850420437003</v>
      </c>
      <c r="P69" s="12">
        <f t="shared" ref="P69" si="438">IF(O69="","",+O69)</f>
        <v>18.938850420437003</v>
      </c>
      <c r="Q69" s="12">
        <f t="shared" ref="Q69" si="439">IF(P69="","",+P69)</f>
        <v>18.938850420437003</v>
      </c>
      <c r="R69" s="12">
        <f t="shared" ref="R69" si="440">IF(Q69="","",+Q69)</f>
        <v>18.938850420437003</v>
      </c>
      <c r="S69" s="12">
        <f t="shared" ref="S69" si="441">IF(R69="","",+R69)</f>
        <v>18.938850420437003</v>
      </c>
    </row>
    <row r="70" spans="1:19" x14ac:dyDescent="0.25">
      <c r="A70" s="39" t="s">
        <v>73</v>
      </c>
      <c r="B70" s="39" t="s">
        <v>139</v>
      </c>
      <c r="C70" s="44">
        <v>80</v>
      </c>
      <c r="D70"/>
      <c r="E70" s="40" t="str">
        <f t="shared" ref="E70" si="442">IF(B70="","",(IF($B70&lt;&gt;0,"NonExempt - Vacation Hours")))</f>
        <v>NonExempt - Vacation Hours</v>
      </c>
      <c r="F70" s="11">
        <f t="shared" ca="1" si="36"/>
        <v>2018</v>
      </c>
      <c r="G70" s="11" t="str">
        <f t="shared" si="37"/>
        <v>004450</v>
      </c>
      <c r="H70" s="33">
        <f>IF(G70="","",($C70*'VACSICK EST'!C$50))</f>
        <v>3.3854826299309151</v>
      </c>
      <c r="I70" s="33">
        <f>IF(H70="","",($C70*'VACSICK EST'!D$50))</f>
        <v>3.6076746779243973</v>
      </c>
      <c r="J70" s="33">
        <f>IF(I70="","",($C70*'VACSICK EST'!E$50))</f>
        <v>3.8298667259178791</v>
      </c>
      <c r="K70" s="33">
        <f>IF(J70="","",($C70*'VACSICK EST'!F$50))</f>
        <v>5.5680339706953372</v>
      </c>
      <c r="L70" s="33">
        <f>IF(K70="","",($C70*'VACSICK EST'!G$50))</f>
        <v>6.9554340357070856</v>
      </c>
      <c r="M70" s="33">
        <f>IF(L70="","",($C70*'VACSICK EST'!H$50))</f>
        <v>7.8575008332201799</v>
      </c>
      <c r="N70" s="33">
        <f>IF(M70="","",($C70*'VACSICK EST'!I$50))</f>
        <v>9.0937444709154729</v>
      </c>
      <c r="O70" s="33">
        <f>IF(N70="","",($C70*'VACSICK EST'!J$50))</f>
        <v>6.1563326791011921</v>
      </c>
      <c r="P70" s="33">
        <f>IF(O70="","",($C70*'VACSICK EST'!K$50))</f>
        <v>5.4815272000098751</v>
      </c>
      <c r="Q70" s="33">
        <f>IF(P70="","",($C70*'VACSICK EST'!L$50))</f>
        <v>7.2350997601148812</v>
      </c>
      <c r="R70" s="33">
        <f>IF(Q70="","",($C70*'VACSICK EST'!M$50))</f>
        <v>6.9366053169734156</v>
      </c>
      <c r="S70" s="33">
        <f>IF(R70="","",($C70*'VACSICK EST'!N$50))</f>
        <v>13.89269769948937</v>
      </c>
    </row>
    <row r="71" spans="1:19" x14ac:dyDescent="0.25">
      <c r="A71" s="39" t="s">
        <v>73</v>
      </c>
      <c r="B71" s="39" t="s">
        <v>95</v>
      </c>
      <c r="C71" s="44">
        <v>40</v>
      </c>
      <c r="D71"/>
      <c r="E71" s="40" t="str">
        <f t="shared" ref="E71" si="443">IF(B71="","",(IF($B71&lt;&gt;0,"NonExempt - Sick Time Hours")))</f>
        <v>NonExempt - Sick Time Hours</v>
      </c>
      <c r="F71" s="11">
        <f t="shared" ca="1" si="36"/>
        <v>2018</v>
      </c>
      <c r="G71" s="11" t="str">
        <f t="shared" si="37"/>
        <v>004450</v>
      </c>
      <c r="H71" s="33">
        <f>IF(G71="","",($C71*'VACSICK EST'!C$30))</f>
        <v>5.0206297898724825</v>
      </c>
      <c r="I71" s="33">
        <f>IF(H71="","",($C71*'VACSICK EST'!D$30))</f>
        <v>4.3254628595396252</v>
      </c>
      <c r="J71" s="33">
        <f>IF(I71="","",($C71*'VACSICK EST'!E$30))</f>
        <v>3.9866328079765485</v>
      </c>
      <c r="K71" s="33">
        <f>IF(J71="","",($C71*'VACSICK EST'!F$30))</f>
        <v>3.5312729378188501</v>
      </c>
      <c r="L71" s="33">
        <f>IF(K71="","",($C71*'VACSICK EST'!G$30))</f>
        <v>2.9281992131045897</v>
      </c>
      <c r="M71" s="33">
        <f>IF(L71="","",($C71*'VACSICK EST'!H$30))</f>
        <v>2.7179349238407422</v>
      </c>
      <c r="N71" s="33">
        <f>IF(M71="","",($C71*'VACSICK EST'!I$30))</f>
        <v>2.9145220043493527</v>
      </c>
      <c r="O71" s="33">
        <f>IF(N71="","",($C71*'VACSICK EST'!J$30))</f>
        <v>3.1324455305161325</v>
      </c>
      <c r="P71" s="33">
        <f>IF(O71="","",($C71*'VACSICK EST'!K$30))</f>
        <v>2.8900853913733289</v>
      </c>
      <c r="Q71" s="33">
        <f>IF(P71="","",($C71*'VACSICK EST'!L$30))</f>
        <v>2.8559835508769371</v>
      </c>
      <c r="R71" s="33">
        <f>IF(Q71="","",($C71*'VACSICK EST'!M$30))</f>
        <v>2.6623142749027777</v>
      </c>
      <c r="S71" s="33">
        <f>IF(R71="","",($C71*'VACSICK EST'!N$30))</f>
        <v>3.0345167158286337</v>
      </c>
    </row>
    <row r="72" spans="1:19" x14ac:dyDescent="0.25">
      <c r="A72" s="39" t="s">
        <v>74</v>
      </c>
      <c r="B72" s="39" t="s">
        <v>93</v>
      </c>
      <c r="C72" s="44">
        <v>1</v>
      </c>
      <c r="D72"/>
      <c r="E72" s="40" t="str">
        <f t="shared" ref="E72" si="444">IF(B72="","",(IF($B72&lt;&gt;0,"NonExempt - Headcount")))</f>
        <v>NonExempt - Headcount</v>
      </c>
      <c r="F72" s="11">
        <f t="shared" ca="1" si="36"/>
        <v>2018</v>
      </c>
      <c r="G72" s="11" t="str">
        <f t="shared" si="37"/>
        <v>004470</v>
      </c>
      <c r="H72" s="13">
        <f t="shared" ref="H72" si="445">IF(G72="","",(IF($C72=0,0,$C72)))</f>
        <v>1</v>
      </c>
      <c r="I72" s="13">
        <f t="shared" ref="I72" si="446">IF(H72="","",(IF($C72=0,0,$C72)))</f>
        <v>1</v>
      </c>
      <c r="J72" s="13">
        <f t="shared" ref="J72" si="447">IF(I72="","",(IF($C72=0,0,$C72)))</f>
        <v>1</v>
      </c>
      <c r="K72" s="13">
        <f t="shared" ref="K72" si="448">IF(J72="","",(IF($C72=0,0,$C72)))</f>
        <v>1</v>
      </c>
      <c r="L72" s="13">
        <f t="shared" ref="L72" si="449">IF(K72="","",(IF($C72=0,0,$C72)))</f>
        <v>1</v>
      </c>
      <c r="M72" s="13">
        <f t="shared" ref="M72" si="450">IF(L72="","",(IF($C72=0,0,$C72)))</f>
        <v>1</v>
      </c>
      <c r="N72" s="13">
        <f t="shared" ref="N72" si="451">IF(M72="","",(IF($C72=0,0,$C72)))</f>
        <v>1</v>
      </c>
      <c r="O72" s="13">
        <f t="shared" ref="O72" si="452">IF(N72="","",(IF($C72=0,0,$C72)))</f>
        <v>1</v>
      </c>
      <c r="P72" s="13">
        <f t="shared" ref="P72" si="453">IF(O72="","",(IF($C72=0,0,$C72)))</f>
        <v>1</v>
      </c>
      <c r="Q72" s="13">
        <f t="shared" ref="Q72" si="454">IF(P72="","",(IF($C72=0,0,$C72)))</f>
        <v>1</v>
      </c>
      <c r="R72" s="13">
        <f t="shared" ref="R72" si="455">IF(Q72="","",(IF($C72=0,0,$C72)))</f>
        <v>1</v>
      </c>
      <c r="S72" s="13">
        <f t="shared" ref="S72" si="456">IF(R72="","",(IF($C72=0,0,$C72)))</f>
        <v>1</v>
      </c>
    </row>
    <row r="73" spans="1:19" x14ac:dyDescent="0.25">
      <c r="A73" s="39" t="s">
        <v>74</v>
      </c>
      <c r="B73" s="39" t="s">
        <v>92</v>
      </c>
      <c r="C73" s="44">
        <v>22.423076999999999</v>
      </c>
      <c r="D73"/>
      <c r="E73" s="40" t="str">
        <f t="shared" ref="E73" si="457">IF(B73="","",(IF($B73&lt;&gt;0,"NonExempt - Avg Hourly Rate")))</f>
        <v>NonExempt - Avg Hourly Rate</v>
      </c>
      <c r="F73" s="11">
        <f t="shared" ca="1" si="36"/>
        <v>2018</v>
      </c>
      <c r="G73" s="11" t="str">
        <f t="shared" si="37"/>
        <v>004470</v>
      </c>
      <c r="H73" s="12">
        <f t="shared" ref="H73" si="458">IF(G73="","",(IF(C73=0,0,C73)*$G$4*$H$4*$I$4*$J$4))</f>
        <v>23.788642389300001</v>
      </c>
      <c r="I73" s="12">
        <f t="shared" ref="I73" si="459">IF(H73="","",(+H73))</f>
        <v>23.788642389300001</v>
      </c>
      <c r="J73" s="12">
        <f t="shared" ref="J73" si="460">IF(I73="","",(+I73*$J$6))</f>
        <v>24.502301660979001</v>
      </c>
      <c r="K73" s="12">
        <f t="shared" ref="K73" si="461">IF(J73="","",+J73)</f>
        <v>24.502301660979001</v>
      </c>
      <c r="L73" s="12">
        <f t="shared" ref="L73" si="462">IF(K73="","",+K73)</f>
        <v>24.502301660979001</v>
      </c>
      <c r="M73" s="12">
        <f t="shared" ref="M73" si="463">IF(L73="","",+L73)</f>
        <v>24.502301660979001</v>
      </c>
      <c r="N73" s="12">
        <f t="shared" ref="N73" si="464">IF(M73="","",+M73)</f>
        <v>24.502301660979001</v>
      </c>
      <c r="O73" s="12">
        <f t="shared" ref="O73" si="465">IF(N73="","",+N73)</f>
        <v>24.502301660979001</v>
      </c>
      <c r="P73" s="12">
        <f t="shared" ref="P73" si="466">IF(O73="","",+O73)</f>
        <v>24.502301660979001</v>
      </c>
      <c r="Q73" s="12">
        <f t="shared" ref="Q73" si="467">IF(P73="","",+P73)</f>
        <v>24.502301660979001</v>
      </c>
      <c r="R73" s="12">
        <f t="shared" ref="R73" si="468">IF(Q73="","",+Q73)</f>
        <v>24.502301660979001</v>
      </c>
      <c r="S73" s="12">
        <f t="shared" ref="S73" si="469">IF(R73="","",+R73)</f>
        <v>24.502301660979001</v>
      </c>
    </row>
    <row r="74" spans="1:19" x14ac:dyDescent="0.25">
      <c r="A74" s="39" t="s">
        <v>74</v>
      </c>
      <c r="B74" s="39" t="s">
        <v>139</v>
      </c>
      <c r="C74" s="44">
        <v>120</v>
      </c>
      <c r="D74"/>
      <c r="E74" s="40" t="str">
        <f t="shared" ref="E74" si="470">IF(B74="","",(IF($B74&lt;&gt;0,"NonExempt - Vacation Hours")))</f>
        <v>NonExempt - Vacation Hours</v>
      </c>
      <c r="F74" s="11">
        <f t="shared" ca="1" si="36"/>
        <v>2018</v>
      </c>
      <c r="G74" s="11" t="str">
        <f t="shared" si="37"/>
        <v>004470</v>
      </c>
      <c r="H74" s="33">
        <f>IF(G74="","",($C74*'VACSICK EST'!C$50))</f>
        <v>5.0782239448963722</v>
      </c>
      <c r="I74" s="33">
        <f>IF(H74="","",($C74*'VACSICK EST'!D$50))</f>
        <v>5.4115120168865962</v>
      </c>
      <c r="J74" s="33">
        <f>IF(I74="","",($C74*'VACSICK EST'!E$50))</f>
        <v>5.7448000888768185</v>
      </c>
      <c r="K74" s="33">
        <f>IF(J74="","",($C74*'VACSICK EST'!F$50))</f>
        <v>8.3520509560430067</v>
      </c>
      <c r="L74" s="33">
        <f>IF(K74="","",($C74*'VACSICK EST'!G$50))</f>
        <v>10.433151053560628</v>
      </c>
      <c r="M74" s="33">
        <f>IF(L74="","",($C74*'VACSICK EST'!H$50))</f>
        <v>11.78625124983027</v>
      </c>
      <c r="N74" s="33">
        <f>IF(M74="","",($C74*'VACSICK EST'!I$50))</f>
        <v>13.640616706373208</v>
      </c>
      <c r="O74" s="33">
        <f>IF(N74="","",($C74*'VACSICK EST'!J$50))</f>
        <v>9.2344990186517872</v>
      </c>
      <c r="P74" s="33">
        <f>IF(O74="","",($C74*'VACSICK EST'!K$50))</f>
        <v>8.2222908000148127</v>
      </c>
      <c r="Q74" s="33">
        <f>IF(P74="","",($C74*'VACSICK EST'!L$50))</f>
        <v>10.852649640172322</v>
      </c>
      <c r="R74" s="33">
        <f>IF(Q74="","",($C74*'VACSICK EST'!M$50))</f>
        <v>10.404907975460123</v>
      </c>
      <c r="S74" s="33">
        <f>IF(R74="","",($C74*'VACSICK EST'!N$50))</f>
        <v>20.839046549234055</v>
      </c>
    </row>
    <row r="75" spans="1:19" x14ac:dyDescent="0.25">
      <c r="A75" s="39" t="s">
        <v>74</v>
      </c>
      <c r="B75" s="39" t="s">
        <v>95</v>
      </c>
      <c r="C75" s="44">
        <v>40</v>
      </c>
      <c r="D75"/>
      <c r="E75" s="40" t="str">
        <f t="shared" ref="E75" si="471">IF(B75="","",(IF($B75&lt;&gt;0,"NonExempt - Sick Time Hours")))</f>
        <v>NonExempt - Sick Time Hours</v>
      </c>
      <c r="F75" s="11">
        <f t="shared" ca="1" si="36"/>
        <v>2018</v>
      </c>
      <c r="G75" s="11" t="str">
        <f t="shared" si="37"/>
        <v>004470</v>
      </c>
      <c r="H75" s="33">
        <f>IF(G75="","",($C75*'VACSICK EST'!C$30))</f>
        <v>5.0206297898724825</v>
      </c>
      <c r="I75" s="33">
        <f>IF(H75="","",($C75*'VACSICK EST'!D$30))</f>
        <v>4.3254628595396252</v>
      </c>
      <c r="J75" s="33">
        <f>IF(I75="","",($C75*'VACSICK EST'!E$30))</f>
        <v>3.9866328079765485</v>
      </c>
      <c r="K75" s="33">
        <f>IF(J75="","",($C75*'VACSICK EST'!F$30))</f>
        <v>3.5312729378188501</v>
      </c>
      <c r="L75" s="33">
        <f>IF(K75="","",($C75*'VACSICK EST'!G$30))</f>
        <v>2.9281992131045897</v>
      </c>
      <c r="M75" s="33">
        <f>IF(L75="","",($C75*'VACSICK EST'!H$30))</f>
        <v>2.7179349238407422</v>
      </c>
      <c r="N75" s="33">
        <f>IF(M75="","",($C75*'VACSICK EST'!I$30))</f>
        <v>2.9145220043493527</v>
      </c>
      <c r="O75" s="33">
        <f>IF(N75="","",($C75*'VACSICK EST'!J$30))</f>
        <v>3.1324455305161325</v>
      </c>
      <c r="P75" s="33">
        <f>IF(O75="","",($C75*'VACSICK EST'!K$30))</f>
        <v>2.8900853913733289</v>
      </c>
      <c r="Q75" s="33">
        <f>IF(P75="","",($C75*'VACSICK EST'!L$30))</f>
        <v>2.8559835508769371</v>
      </c>
      <c r="R75" s="33">
        <f>IF(Q75="","",($C75*'VACSICK EST'!M$30))</f>
        <v>2.6623142749027777</v>
      </c>
      <c r="S75" s="33">
        <f>IF(R75="","",($C75*'VACSICK EST'!N$30))</f>
        <v>3.0345167158286337</v>
      </c>
    </row>
    <row r="76" spans="1:19" x14ac:dyDescent="0.25">
      <c r="A76" s="39" t="s">
        <v>80</v>
      </c>
      <c r="B76" s="39" t="s">
        <v>93</v>
      </c>
      <c r="C76" s="44">
        <v>1</v>
      </c>
      <c r="D76"/>
      <c r="E76" s="40" t="str">
        <f t="shared" ref="E76" si="472">IF(B76="","",(IF($B76&lt;&gt;0,"NonExempt - Headcount")))</f>
        <v>NonExempt - Headcount</v>
      </c>
      <c r="F76" s="11">
        <f t="shared" ca="1" si="36"/>
        <v>2018</v>
      </c>
      <c r="G76" s="11" t="str">
        <f t="shared" si="37"/>
        <v>004510</v>
      </c>
      <c r="H76" s="13">
        <f t="shared" ref="H76" si="473">IF(G76="","",(IF($C76=0,0,$C76)))</f>
        <v>1</v>
      </c>
      <c r="I76" s="13">
        <f t="shared" ref="I76" si="474">IF(H76="","",(IF($C76=0,0,$C76)))</f>
        <v>1</v>
      </c>
      <c r="J76" s="13">
        <f t="shared" ref="J76" si="475">IF(I76="","",(IF($C76=0,0,$C76)))</f>
        <v>1</v>
      </c>
      <c r="K76" s="13">
        <f t="shared" ref="K76" si="476">IF(J76="","",(IF($C76=0,0,$C76)))</f>
        <v>1</v>
      </c>
      <c r="L76" s="13">
        <f t="shared" ref="L76" si="477">IF(K76="","",(IF($C76=0,0,$C76)))</f>
        <v>1</v>
      </c>
      <c r="M76" s="13">
        <f t="shared" ref="M76" si="478">IF(L76="","",(IF($C76=0,0,$C76)))</f>
        <v>1</v>
      </c>
      <c r="N76" s="13">
        <f t="shared" ref="N76" si="479">IF(M76="","",(IF($C76=0,0,$C76)))</f>
        <v>1</v>
      </c>
      <c r="O76" s="13">
        <f t="shared" ref="O76" si="480">IF(N76="","",(IF($C76=0,0,$C76)))</f>
        <v>1</v>
      </c>
      <c r="P76" s="13">
        <f t="shared" ref="P76" si="481">IF(O76="","",(IF($C76=0,0,$C76)))</f>
        <v>1</v>
      </c>
      <c r="Q76" s="13">
        <f t="shared" ref="Q76" si="482">IF(P76="","",(IF($C76=0,0,$C76)))</f>
        <v>1</v>
      </c>
      <c r="R76" s="13">
        <f t="shared" ref="R76" si="483">IF(Q76="","",(IF($C76=0,0,$C76)))</f>
        <v>1</v>
      </c>
      <c r="S76" s="13">
        <f t="shared" ref="S76" si="484">IF(R76="","",(IF($C76=0,0,$C76)))</f>
        <v>1</v>
      </c>
    </row>
    <row r="77" spans="1:19" x14ac:dyDescent="0.25">
      <c r="A77" s="39" t="s">
        <v>80</v>
      </c>
      <c r="B77" s="39" t="s">
        <v>92</v>
      </c>
      <c r="C77" s="44">
        <v>20.495191999999999</v>
      </c>
      <c r="D77"/>
      <c r="E77" s="40" t="str">
        <f t="shared" ref="E77" si="485">IF(B77="","",(IF($B77&lt;&gt;0,"NonExempt - Avg Hourly Rate")))</f>
        <v>NonExempt - Avg Hourly Rate</v>
      </c>
      <c r="F77" s="11">
        <f t="shared" ref="F77:F87" ca="1" si="486">IF(E77="","",$E$5)</f>
        <v>2018</v>
      </c>
      <c r="G77" s="11" t="str">
        <f t="shared" ref="G77:G87" si="487">IF(E77="","",A77)</f>
        <v>004510</v>
      </c>
      <c r="H77" s="12">
        <f t="shared" ref="H77" si="488">IF(G77="","",(IF(C77=0,0,C77)*$G$4*$H$4*$I$4*$J$4))</f>
        <v>21.7433491928</v>
      </c>
      <c r="I77" s="12">
        <f t="shared" ref="I77" si="489">IF(H77="","",(+H77))</f>
        <v>21.7433491928</v>
      </c>
      <c r="J77" s="12">
        <f t="shared" ref="J77" si="490">IF(I77="","",(+I77*$J$6))</f>
        <v>22.395649668583999</v>
      </c>
      <c r="K77" s="12">
        <f t="shared" ref="K77" si="491">IF(J77="","",+J77)</f>
        <v>22.395649668583999</v>
      </c>
      <c r="L77" s="12">
        <f t="shared" ref="L77" si="492">IF(K77="","",+K77)</f>
        <v>22.395649668583999</v>
      </c>
      <c r="M77" s="12">
        <f t="shared" ref="M77" si="493">IF(L77="","",+L77)</f>
        <v>22.395649668583999</v>
      </c>
      <c r="N77" s="12">
        <f t="shared" ref="N77" si="494">IF(M77="","",+M77)</f>
        <v>22.395649668583999</v>
      </c>
      <c r="O77" s="12">
        <f t="shared" ref="O77" si="495">IF(N77="","",+N77)</f>
        <v>22.395649668583999</v>
      </c>
      <c r="P77" s="12">
        <f t="shared" ref="P77" si="496">IF(O77="","",+O77)</f>
        <v>22.395649668583999</v>
      </c>
      <c r="Q77" s="12">
        <f t="shared" ref="Q77" si="497">IF(P77="","",+P77)</f>
        <v>22.395649668583999</v>
      </c>
      <c r="R77" s="12">
        <f t="shared" ref="R77" si="498">IF(Q77="","",+Q77)</f>
        <v>22.395649668583999</v>
      </c>
      <c r="S77" s="12">
        <f t="shared" ref="S77" si="499">IF(R77="","",+R77)</f>
        <v>22.395649668583999</v>
      </c>
    </row>
    <row r="78" spans="1:19" x14ac:dyDescent="0.25">
      <c r="A78" s="39" t="s">
        <v>80</v>
      </c>
      <c r="B78" s="39" t="s">
        <v>139</v>
      </c>
      <c r="C78" s="44">
        <v>120</v>
      </c>
      <c r="D78"/>
      <c r="E78" s="40" t="str">
        <f t="shared" ref="E78" si="500">IF(B78="","",(IF($B78&lt;&gt;0,"NonExempt - Vacation Hours")))</f>
        <v>NonExempt - Vacation Hours</v>
      </c>
      <c r="F78" s="11">
        <f t="shared" ca="1" si="486"/>
        <v>2018</v>
      </c>
      <c r="G78" s="11" t="str">
        <f t="shared" si="487"/>
        <v>004510</v>
      </c>
      <c r="H78" s="33">
        <f>IF(G78="","",($C78*'VACSICK EST'!C$50))</f>
        <v>5.0782239448963722</v>
      </c>
      <c r="I78" s="33">
        <f>IF(H78="","",($C78*'VACSICK EST'!D$50))</f>
        <v>5.4115120168865962</v>
      </c>
      <c r="J78" s="33">
        <f>IF(I78="","",($C78*'VACSICK EST'!E$50))</f>
        <v>5.7448000888768185</v>
      </c>
      <c r="K78" s="33">
        <f>IF(J78="","",($C78*'VACSICK EST'!F$50))</f>
        <v>8.3520509560430067</v>
      </c>
      <c r="L78" s="33">
        <f>IF(K78="","",($C78*'VACSICK EST'!G$50))</f>
        <v>10.433151053560628</v>
      </c>
      <c r="M78" s="33">
        <f>IF(L78="","",($C78*'VACSICK EST'!H$50))</f>
        <v>11.78625124983027</v>
      </c>
      <c r="N78" s="33">
        <f>IF(M78="","",($C78*'VACSICK EST'!I$50))</f>
        <v>13.640616706373208</v>
      </c>
      <c r="O78" s="33">
        <f>IF(N78="","",($C78*'VACSICK EST'!J$50))</f>
        <v>9.2344990186517872</v>
      </c>
      <c r="P78" s="33">
        <f>IF(O78="","",($C78*'VACSICK EST'!K$50))</f>
        <v>8.2222908000148127</v>
      </c>
      <c r="Q78" s="33">
        <f>IF(P78="","",($C78*'VACSICK EST'!L$50))</f>
        <v>10.852649640172322</v>
      </c>
      <c r="R78" s="33">
        <f>IF(Q78="","",($C78*'VACSICK EST'!M$50))</f>
        <v>10.404907975460123</v>
      </c>
      <c r="S78" s="33">
        <f>IF(R78="","",($C78*'VACSICK EST'!N$50))</f>
        <v>20.839046549234055</v>
      </c>
    </row>
    <row r="79" spans="1:19" x14ac:dyDescent="0.25">
      <c r="A79" s="39" t="s">
        <v>80</v>
      </c>
      <c r="B79" s="39" t="s">
        <v>95</v>
      </c>
      <c r="C79" s="44">
        <v>40</v>
      </c>
      <c r="D79"/>
      <c r="E79" s="40" t="str">
        <f t="shared" ref="E79" si="501">IF(B79="","",(IF($B79&lt;&gt;0,"NonExempt - Sick Time Hours")))</f>
        <v>NonExempt - Sick Time Hours</v>
      </c>
      <c r="F79" s="11">
        <f t="shared" ca="1" si="486"/>
        <v>2018</v>
      </c>
      <c r="G79" s="11" t="str">
        <f t="shared" si="487"/>
        <v>004510</v>
      </c>
      <c r="H79" s="33">
        <f>IF(G79="","",($C79*'VACSICK EST'!C$30))</f>
        <v>5.0206297898724825</v>
      </c>
      <c r="I79" s="33">
        <f>IF(H79="","",($C79*'VACSICK EST'!D$30))</f>
        <v>4.3254628595396252</v>
      </c>
      <c r="J79" s="33">
        <f>IF(I79="","",($C79*'VACSICK EST'!E$30))</f>
        <v>3.9866328079765485</v>
      </c>
      <c r="K79" s="33">
        <f>IF(J79="","",($C79*'VACSICK EST'!F$30))</f>
        <v>3.5312729378188501</v>
      </c>
      <c r="L79" s="33">
        <f>IF(K79="","",($C79*'VACSICK EST'!G$30))</f>
        <v>2.9281992131045897</v>
      </c>
      <c r="M79" s="33">
        <f>IF(L79="","",($C79*'VACSICK EST'!H$30))</f>
        <v>2.7179349238407422</v>
      </c>
      <c r="N79" s="33">
        <f>IF(M79="","",($C79*'VACSICK EST'!I$30))</f>
        <v>2.9145220043493527</v>
      </c>
      <c r="O79" s="33">
        <f>IF(N79="","",($C79*'VACSICK EST'!J$30))</f>
        <v>3.1324455305161325</v>
      </c>
      <c r="P79" s="33">
        <f>IF(O79="","",($C79*'VACSICK EST'!K$30))</f>
        <v>2.8900853913733289</v>
      </c>
      <c r="Q79" s="33">
        <f>IF(P79="","",($C79*'VACSICK EST'!L$30))</f>
        <v>2.8559835508769371</v>
      </c>
      <c r="R79" s="33">
        <f>IF(Q79="","",($C79*'VACSICK EST'!M$30))</f>
        <v>2.6623142749027777</v>
      </c>
      <c r="S79" s="33">
        <f>IF(R79="","",($C79*'VACSICK EST'!N$30))</f>
        <v>3.0345167158286337</v>
      </c>
    </row>
    <row r="80" spans="1:19" x14ac:dyDescent="0.25">
      <c r="A80" s="39" t="s">
        <v>82</v>
      </c>
      <c r="B80" s="39" t="s">
        <v>93</v>
      </c>
      <c r="C80" s="44">
        <v>4</v>
      </c>
      <c r="D80"/>
      <c r="E80" s="40" t="str">
        <f t="shared" ref="E80" si="502">IF(B80="","",(IF($B80&lt;&gt;0,"NonExempt - Headcount")))</f>
        <v>NonExempt - Headcount</v>
      </c>
      <c r="F80" s="11">
        <f t="shared" ca="1" si="486"/>
        <v>2018</v>
      </c>
      <c r="G80" s="11" t="str">
        <f t="shared" si="487"/>
        <v>004600</v>
      </c>
      <c r="H80" s="13">
        <f t="shared" ref="H80" si="503">IF(G80="","",(IF($C80=0,0,$C80)))</f>
        <v>4</v>
      </c>
      <c r="I80" s="13">
        <f t="shared" ref="I80" si="504">IF(H80="","",(IF($C80=0,0,$C80)))</f>
        <v>4</v>
      </c>
      <c r="J80" s="13">
        <f t="shared" ref="J80" si="505">IF(I80="","",(IF($C80=0,0,$C80)))</f>
        <v>4</v>
      </c>
      <c r="K80" s="13">
        <f t="shared" ref="K80" si="506">IF(J80="","",(IF($C80=0,0,$C80)))</f>
        <v>4</v>
      </c>
      <c r="L80" s="13">
        <f t="shared" ref="L80" si="507">IF(K80="","",(IF($C80=0,0,$C80)))</f>
        <v>4</v>
      </c>
      <c r="M80" s="13">
        <f t="shared" ref="M80" si="508">IF(L80="","",(IF($C80=0,0,$C80)))</f>
        <v>4</v>
      </c>
      <c r="N80" s="13">
        <f t="shared" ref="N80" si="509">IF(M80="","",(IF($C80=0,0,$C80)))</f>
        <v>4</v>
      </c>
      <c r="O80" s="13">
        <f t="shared" ref="O80" si="510">IF(N80="","",(IF($C80=0,0,$C80)))</f>
        <v>4</v>
      </c>
      <c r="P80" s="13">
        <f t="shared" ref="P80" si="511">IF(O80="","",(IF($C80=0,0,$C80)))</f>
        <v>4</v>
      </c>
      <c r="Q80" s="13">
        <f t="shared" ref="Q80" si="512">IF(P80="","",(IF($C80=0,0,$C80)))</f>
        <v>4</v>
      </c>
      <c r="R80" s="13">
        <f t="shared" ref="R80" si="513">IF(Q80="","",(IF($C80=0,0,$C80)))</f>
        <v>4</v>
      </c>
      <c r="S80" s="13">
        <f t="shared" ref="S80" si="514">IF(R80="","",(IF($C80=0,0,$C80)))</f>
        <v>4</v>
      </c>
    </row>
    <row r="81" spans="1:19" x14ac:dyDescent="0.25">
      <c r="A81" s="39" t="s">
        <v>82</v>
      </c>
      <c r="B81" s="39" t="s">
        <v>92</v>
      </c>
      <c r="C81" s="44">
        <v>21.160697000000003</v>
      </c>
      <c r="D81"/>
      <c r="E81" s="40" t="str">
        <f t="shared" ref="E81" si="515">IF(B81="","",(IF($B81&lt;&gt;0,"NonExempt - Avg Hourly Rate")))</f>
        <v>NonExempt - Avg Hourly Rate</v>
      </c>
      <c r="F81" s="11">
        <f t="shared" ca="1" si="486"/>
        <v>2018</v>
      </c>
      <c r="G81" s="11" t="str">
        <f t="shared" si="487"/>
        <v>004600</v>
      </c>
      <c r="H81" s="12">
        <f t="shared" ref="H81" si="516">IF(G81="","",(IF(C81=0,0,C81)*$G$4*$H$4*$I$4*$J$4))</f>
        <v>22.449383447300004</v>
      </c>
      <c r="I81" s="12">
        <f t="shared" ref="I81" si="517">IF(H81="","",(+H81))</f>
        <v>22.449383447300004</v>
      </c>
      <c r="J81" s="12">
        <f t="shared" ref="J81" si="518">IF(I81="","",(+I81*$J$6))</f>
        <v>23.122864950719006</v>
      </c>
      <c r="K81" s="12">
        <f t="shared" ref="K81" si="519">IF(J81="","",+J81)</f>
        <v>23.122864950719006</v>
      </c>
      <c r="L81" s="12">
        <f t="shared" ref="L81" si="520">IF(K81="","",+K81)</f>
        <v>23.122864950719006</v>
      </c>
      <c r="M81" s="12">
        <f t="shared" ref="M81" si="521">IF(L81="","",+L81)</f>
        <v>23.122864950719006</v>
      </c>
      <c r="N81" s="12">
        <f t="shared" ref="N81" si="522">IF(M81="","",+M81)</f>
        <v>23.122864950719006</v>
      </c>
      <c r="O81" s="12">
        <f t="shared" ref="O81" si="523">IF(N81="","",+N81)</f>
        <v>23.122864950719006</v>
      </c>
      <c r="P81" s="12">
        <f t="shared" ref="P81" si="524">IF(O81="","",+O81)</f>
        <v>23.122864950719006</v>
      </c>
      <c r="Q81" s="12">
        <f t="shared" ref="Q81" si="525">IF(P81="","",+P81)</f>
        <v>23.122864950719006</v>
      </c>
      <c r="R81" s="12">
        <f t="shared" ref="R81" si="526">IF(Q81="","",+Q81)</f>
        <v>23.122864950719006</v>
      </c>
      <c r="S81" s="12">
        <f t="shared" ref="S81" si="527">IF(R81="","",+R81)</f>
        <v>23.122864950719006</v>
      </c>
    </row>
    <row r="82" spans="1:19" x14ac:dyDescent="0.25">
      <c r="A82" s="39" t="s">
        <v>82</v>
      </c>
      <c r="B82" s="39" t="s">
        <v>139</v>
      </c>
      <c r="C82" s="44">
        <v>480</v>
      </c>
      <c r="D82"/>
      <c r="E82" s="40" t="str">
        <f t="shared" ref="E82" si="528">IF(B82="","",(IF($B82&lt;&gt;0,"NonExempt - Vacation Hours")))</f>
        <v>NonExempt - Vacation Hours</v>
      </c>
      <c r="F82" s="11">
        <f t="shared" ca="1" si="486"/>
        <v>2018</v>
      </c>
      <c r="G82" s="11" t="str">
        <f t="shared" si="487"/>
        <v>004600</v>
      </c>
      <c r="H82" s="33">
        <f>IF(G82="","",($C82*'VACSICK EST'!C$50))</f>
        <v>20.312895779585489</v>
      </c>
      <c r="I82" s="33">
        <f>IF(H82="","",($C82*'VACSICK EST'!D$50))</f>
        <v>21.646048067546385</v>
      </c>
      <c r="J82" s="33">
        <f>IF(I82="","",($C82*'VACSICK EST'!E$50))</f>
        <v>22.979200355507274</v>
      </c>
      <c r="K82" s="33">
        <f>IF(J82="","",($C82*'VACSICK EST'!F$50))</f>
        <v>33.408203824172027</v>
      </c>
      <c r="L82" s="33">
        <f>IF(K82="","",($C82*'VACSICK EST'!G$50))</f>
        <v>41.732604214242514</v>
      </c>
      <c r="M82" s="33">
        <f>IF(L82="","",($C82*'VACSICK EST'!H$50))</f>
        <v>47.145004999321081</v>
      </c>
      <c r="N82" s="33">
        <f>IF(M82="","",($C82*'VACSICK EST'!I$50))</f>
        <v>54.562466825492834</v>
      </c>
      <c r="O82" s="33">
        <f>IF(N82="","",($C82*'VACSICK EST'!J$50))</f>
        <v>36.937996074607149</v>
      </c>
      <c r="P82" s="33">
        <f>IF(O82="","",($C82*'VACSICK EST'!K$50))</f>
        <v>32.889163200059251</v>
      </c>
      <c r="Q82" s="33">
        <f>IF(P82="","",($C82*'VACSICK EST'!L$50))</f>
        <v>43.410598560689287</v>
      </c>
      <c r="R82" s="33">
        <f>IF(Q82="","",($C82*'VACSICK EST'!M$50))</f>
        <v>41.619631901840492</v>
      </c>
      <c r="S82" s="33">
        <f>IF(R82="","",($C82*'VACSICK EST'!N$50))</f>
        <v>83.356186196936221</v>
      </c>
    </row>
    <row r="83" spans="1:19" x14ac:dyDescent="0.25">
      <c r="A83" s="39" t="s">
        <v>82</v>
      </c>
      <c r="B83" s="39" t="s">
        <v>95</v>
      </c>
      <c r="C83" s="44">
        <v>160</v>
      </c>
      <c r="D83"/>
      <c r="E83" s="40" t="str">
        <f t="shared" ref="E83" si="529">IF(B83="","",(IF($B83&lt;&gt;0,"NonExempt - Sick Time Hours")))</f>
        <v>NonExempt - Sick Time Hours</v>
      </c>
      <c r="F83" s="11">
        <f t="shared" ca="1" si="486"/>
        <v>2018</v>
      </c>
      <c r="G83" s="11" t="str">
        <f t="shared" si="487"/>
        <v>004600</v>
      </c>
      <c r="H83" s="33">
        <f>IF(G83="","",($C83*'VACSICK EST'!C$30))</f>
        <v>20.08251915948993</v>
      </c>
      <c r="I83" s="33">
        <f>IF(H83="","",($C83*'VACSICK EST'!D$30))</f>
        <v>17.301851438158501</v>
      </c>
      <c r="J83" s="33">
        <f>IF(I83="","",($C83*'VACSICK EST'!E$30))</f>
        <v>15.946531231906194</v>
      </c>
      <c r="K83" s="33">
        <f>IF(J83="","",($C83*'VACSICK EST'!F$30))</f>
        <v>14.1250917512754</v>
      </c>
      <c r="L83" s="33">
        <f>IF(K83="","",($C83*'VACSICK EST'!G$30))</f>
        <v>11.712796852418359</v>
      </c>
      <c r="M83" s="33">
        <f>IF(L83="","",($C83*'VACSICK EST'!H$30))</f>
        <v>10.871739695362969</v>
      </c>
      <c r="N83" s="33">
        <f>IF(M83="","",($C83*'VACSICK EST'!I$30))</f>
        <v>11.658088017397411</v>
      </c>
      <c r="O83" s="33">
        <f>IF(N83="","",($C83*'VACSICK EST'!J$30))</f>
        <v>12.52978212206453</v>
      </c>
      <c r="P83" s="33">
        <f>IF(O83="","",($C83*'VACSICK EST'!K$30))</f>
        <v>11.560341565493315</v>
      </c>
      <c r="Q83" s="33">
        <f>IF(P83="","",($C83*'VACSICK EST'!L$30))</f>
        <v>11.423934203507748</v>
      </c>
      <c r="R83" s="33">
        <f>IF(Q83="","",($C83*'VACSICK EST'!M$30))</f>
        <v>10.649257099611111</v>
      </c>
      <c r="S83" s="33">
        <f>IF(R83="","",($C83*'VACSICK EST'!N$30))</f>
        <v>12.138066863314535</v>
      </c>
    </row>
    <row r="84" spans="1:19" x14ac:dyDescent="0.25">
      <c r="A84" s="49" t="s">
        <v>97</v>
      </c>
      <c r="B84" s="49"/>
      <c r="C84" s="50">
        <v>40</v>
      </c>
      <c r="D84"/>
      <c r="E84" s="40" t="str">
        <f t="shared" ref="E84" si="530">IF(B84="","",(IF($B84&lt;&gt;0,"NonExempt - Headcount")))</f>
        <v/>
      </c>
      <c r="F84" s="11" t="str">
        <f t="shared" si="486"/>
        <v/>
      </c>
      <c r="G84" s="11" t="str">
        <f t="shared" si="487"/>
        <v/>
      </c>
      <c r="H84" s="13" t="str">
        <f t="shared" ref="H84" si="531">IF(G84="","",(IF($C84=0,0,$C84)))</f>
        <v/>
      </c>
      <c r="I84" s="13" t="str">
        <f t="shared" ref="I84" si="532">IF(H84="","",(IF($C84=0,0,$C84)))</f>
        <v/>
      </c>
      <c r="J84" s="13" t="str">
        <f t="shared" ref="J84" si="533">IF(I84="","",(IF($C84=0,0,$C84)))</f>
        <v/>
      </c>
      <c r="K84" s="13" t="str">
        <f t="shared" ref="K84" si="534">IF(J84="","",(IF($C84=0,0,$C84)))</f>
        <v/>
      </c>
      <c r="L84" s="13" t="str">
        <f t="shared" ref="L84" si="535">IF(K84="","",(IF($C84=0,0,$C84)))</f>
        <v/>
      </c>
      <c r="M84" s="13" t="str">
        <f t="shared" ref="M84" si="536">IF(L84="","",(IF($C84=0,0,$C84)))</f>
        <v/>
      </c>
      <c r="N84" s="13" t="str">
        <f t="shared" ref="N84" si="537">IF(M84="","",(IF($C84=0,0,$C84)))</f>
        <v/>
      </c>
      <c r="O84" s="13" t="str">
        <f t="shared" ref="O84" si="538">IF(N84="","",(IF($C84=0,0,$C84)))</f>
        <v/>
      </c>
      <c r="P84" s="13" t="str">
        <f t="shared" ref="P84" si="539">IF(O84="","",(IF($C84=0,0,$C84)))</f>
        <v/>
      </c>
      <c r="Q84" s="13" t="str">
        <f t="shared" ref="Q84" si="540">IF(P84="","",(IF($C84=0,0,$C84)))</f>
        <v/>
      </c>
      <c r="R84" s="13" t="str">
        <f t="shared" ref="R84" si="541">IF(Q84="","",(IF($C84=0,0,$C84)))</f>
        <v/>
      </c>
      <c r="S84" s="13" t="str">
        <f t="shared" ref="S84" si="542">IF(R84="","",(IF($C84=0,0,$C84)))</f>
        <v/>
      </c>
    </row>
    <row r="85" spans="1:19" x14ac:dyDescent="0.25">
      <c r="A85" s="51" t="s">
        <v>96</v>
      </c>
      <c r="B85" s="51"/>
      <c r="C85" s="52">
        <v>21.069033050000002</v>
      </c>
      <c r="D85"/>
      <c r="E85" s="40" t="str">
        <f t="shared" ref="E85" si="543">IF(B85="","",(IF($B85&lt;&gt;0,"NonExempt - Avg Hourly Rate")))</f>
        <v/>
      </c>
      <c r="F85" s="11" t="str">
        <f t="shared" si="486"/>
        <v/>
      </c>
      <c r="G85" s="11" t="str">
        <f t="shared" si="487"/>
        <v/>
      </c>
      <c r="H85" s="12" t="str">
        <f t="shared" ref="H85" si="544">IF(G85="","",(IF(C85=0,0,C85)*$G$4*$H$4*$I$4*$J$4))</f>
        <v/>
      </c>
      <c r="I85" s="12" t="str">
        <f t="shared" ref="I85" si="545">IF(H85="","",(+H85))</f>
        <v/>
      </c>
      <c r="J85" s="12" t="str">
        <f t="shared" ref="J85" si="546">IF(I85="","",(+I85*$J$6))</f>
        <v/>
      </c>
      <c r="K85" s="12" t="str">
        <f t="shared" ref="K85" si="547">IF(J85="","",+J85)</f>
        <v/>
      </c>
      <c r="L85" s="12" t="str">
        <f t="shared" ref="L85" si="548">IF(K85="","",+K85)</f>
        <v/>
      </c>
      <c r="M85" s="12" t="str">
        <f t="shared" ref="M85" si="549">IF(L85="","",+L85)</f>
        <v/>
      </c>
      <c r="N85" s="12" t="str">
        <f t="shared" ref="N85" si="550">IF(M85="","",+M85)</f>
        <v/>
      </c>
      <c r="O85" s="12" t="str">
        <f t="shared" ref="O85" si="551">IF(N85="","",+N85)</f>
        <v/>
      </c>
      <c r="P85" s="12" t="str">
        <f t="shared" ref="P85" si="552">IF(O85="","",+O85)</f>
        <v/>
      </c>
      <c r="Q85" s="12" t="str">
        <f t="shared" ref="Q85" si="553">IF(P85="","",+P85)</f>
        <v/>
      </c>
      <c r="R85" s="12" t="str">
        <f t="shared" ref="R85" si="554">IF(Q85="","",+Q85)</f>
        <v/>
      </c>
      <c r="S85" s="12" t="str">
        <f t="shared" ref="S85" si="555">IF(R85="","",+R85)</f>
        <v/>
      </c>
    </row>
    <row r="86" spans="1:19" x14ac:dyDescent="0.25">
      <c r="A86" s="51" t="s">
        <v>140</v>
      </c>
      <c r="B86" s="51"/>
      <c r="C86" s="52">
        <v>5840</v>
      </c>
      <c r="D86"/>
      <c r="E86" s="40" t="str">
        <f t="shared" ref="E86" si="556">IF(B86="","",(IF($B86&lt;&gt;0,"NonExempt - Vacation Hours")))</f>
        <v/>
      </c>
      <c r="F86" s="11" t="str">
        <f t="shared" si="486"/>
        <v/>
      </c>
      <c r="G86" s="11" t="str">
        <f t="shared" si="487"/>
        <v/>
      </c>
      <c r="H86" s="33" t="str">
        <f>IF(G86="","",($C86*'VACSICK EST'!C$50))</f>
        <v/>
      </c>
      <c r="I86" s="33" t="str">
        <f>IF(H86="","",($C86*'VACSICK EST'!D$50))</f>
        <v/>
      </c>
      <c r="J86" s="33" t="str">
        <f>IF(I86="","",($C86*'VACSICK EST'!E$50))</f>
        <v/>
      </c>
      <c r="K86" s="33" t="str">
        <f>IF(J86="","",($C86*'VACSICK EST'!F$50))</f>
        <v/>
      </c>
      <c r="L86" s="33" t="str">
        <f>IF(K86="","",($C86*'VACSICK EST'!G$50))</f>
        <v/>
      </c>
      <c r="M86" s="33" t="str">
        <f>IF(L86="","",($C86*'VACSICK EST'!H$50))</f>
        <v/>
      </c>
      <c r="N86" s="33" t="str">
        <f>IF(M86="","",($C86*'VACSICK EST'!I$50))</f>
        <v/>
      </c>
      <c r="O86" s="33" t="str">
        <f>IF(N86="","",($C86*'VACSICK EST'!J$50))</f>
        <v/>
      </c>
      <c r="P86" s="33" t="str">
        <f>IF(O86="","",($C86*'VACSICK EST'!K$50))</f>
        <v/>
      </c>
      <c r="Q86" s="33" t="str">
        <f>IF(P86="","",($C86*'VACSICK EST'!L$50))</f>
        <v/>
      </c>
      <c r="R86" s="33" t="str">
        <f>IF(Q86="","",($C86*'VACSICK EST'!M$50))</f>
        <v/>
      </c>
      <c r="S86" s="33" t="str">
        <f>IF(R86="","",($C86*'VACSICK EST'!N$50))</f>
        <v/>
      </c>
    </row>
    <row r="87" spans="1:19" x14ac:dyDescent="0.25">
      <c r="A87" s="51" t="s">
        <v>99</v>
      </c>
      <c r="B87" s="51"/>
      <c r="C87" s="52">
        <v>1600</v>
      </c>
      <c r="D87"/>
      <c r="E87" s="40" t="str">
        <f t="shared" ref="E87" si="557">IF(B87="","",(IF($B87&lt;&gt;0,"NonExempt - Sick Time Hours")))</f>
        <v/>
      </c>
      <c r="F87" s="11" t="str">
        <f t="shared" si="486"/>
        <v/>
      </c>
      <c r="G87" s="11" t="str">
        <f t="shared" si="487"/>
        <v/>
      </c>
      <c r="H87" s="33" t="str">
        <f>IF(G87="","",($C87*'VACSICK EST'!C$30))</f>
        <v/>
      </c>
      <c r="I87" s="33" t="str">
        <f>IF(H87="","",($C87*'VACSICK EST'!D$30))</f>
        <v/>
      </c>
      <c r="J87" s="33" t="str">
        <f>IF(I87="","",($C87*'VACSICK EST'!E$30))</f>
        <v/>
      </c>
      <c r="K87" s="33" t="str">
        <f>IF(J87="","",($C87*'VACSICK EST'!F$30))</f>
        <v/>
      </c>
      <c r="L87" s="33" t="str">
        <f>IF(K87="","",($C87*'VACSICK EST'!G$30))</f>
        <v/>
      </c>
      <c r="M87" s="33" t="str">
        <f>IF(L87="","",($C87*'VACSICK EST'!H$30))</f>
        <v/>
      </c>
      <c r="N87" s="33" t="str">
        <f>IF(M87="","",($C87*'VACSICK EST'!I$30))</f>
        <v/>
      </c>
      <c r="O87" s="33" t="str">
        <f>IF(N87="","",($C87*'VACSICK EST'!J$30))</f>
        <v/>
      </c>
      <c r="P87" s="33" t="str">
        <f>IF(O87="","",($C87*'VACSICK EST'!K$30))</f>
        <v/>
      </c>
      <c r="Q87" s="33" t="str">
        <f>IF(P87="","",($C87*'VACSICK EST'!L$30))</f>
        <v/>
      </c>
      <c r="R87" s="33" t="str">
        <f>IF(Q87="","",($C87*'VACSICK EST'!M$30))</f>
        <v/>
      </c>
      <c r="S87" s="33" t="str">
        <f>IF(R87="","",($C87*'VACSICK EST'!N$30))</f>
        <v/>
      </c>
    </row>
  </sheetData>
  <autoFilter ref="E7:S87"/>
  <mergeCells count="5">
    <mergeCell ref="F3:F4"/>
    <mergeCell ref="Q3:S3"/>
    <mergeCell ref="A1:C1"/>
    <mergeCell ref="H1:S1"/>
    <mergeCell ref="P4:S4"/>
  </mergeCells>
  <pageMargins left="0.5" right="0.5" top="1" bottom="1.25" header="0.5" footer="0.5"/>
  <pageSetup scale="56" fitToHeight="0" orientation="landscape" r:id="rId1"/>
  <headerFooter scaleWithDoc="0">
    <oddFooter>&amp;R&amp;"Times New Roman,Bold"&amp;12Attachment 1 to Response to LGE PSC-2 Question No. 90(b)
Page &amp;P of &amp;N
K.Blake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26</vt:i4>
      </vt:variant>
      <vt:variant>
        <vt:lpstr>Named Ranges</vt:lpstr>
      </vt:variant>
      <vt:variant>
        <vt:i4>27</vt:i4>
      </vt:variant>
    </vt:vector>
  </HeadingPairs>
  <TitlesOfParts>
    <vt:vector size="53" baseType="lpstr">
      <vt:lpstr>VACSICK EST</vt:lpstr>
      <vt:lpstr>EX_Y1</vt:lpstr>
      <vt:lpstr>EX_Y2</vt:lpstr>
      <vt:lpstr>EX_Y3</vt:lpstr>
      <vt:lpstr>EX_Y4</vt:lpstr>
      <vt:lpstr>EX_Y5</vt:lpstr>
      <vt:lpstr>NE_Y1</vt:lpstr>
      <vt:lpstr>NE_Y2</vt:lpstr>
      <vt:lpstr>NE_Y3</vt:lpstr>
      <vt:lpstr>NE_Y4</vt:lpstr>
      <vt:lpstr>NE_Y5</vt:lpstr>
      <vt:lpstr>BU_Y1</vt:lpstr>
      <vt:lpstr>BU_Y2</vt:lpstr>
      <vt:lpstr>BU_Y3</vt:lpstr>
      <vt:lpstr>BU_Y4</vt:lpstr>
      <vt:lpstr>BU_Y5</vt:lpstr>
      <vt:lpstr>Intern_Y1</vt:lpstr>
      <vt:lpstr>Intern_Y2</vt:lpstr>
      <vt:lpstr>Intern_Y3</vt:lpstr>
      <vt:lpstr>Intern_Y4</vt:lpstr>
      <vt:lpstr>Intern_Y5</vt:lpstr>
      <vt:lpstr>Other_Y1</vt:lpstr>
      <vt:lpstr>Other_Y2</vt:lpstr>
      <vt:lpstr>Other_Y3</vt:lpstr>
      <vt:lpstr>Other_Y4</vt:lpstr>
      <vt:lpstr>Other_Y5</vt:lpstr>
      <vt:lpstr>company</vt:lpstr>
      <vt:lpstr>'VACSICK EST'!Print_Area</vt:lpstr>
      <vt:lpstr>BU_Y1!Print_Titles</vt:lpstr>
      <vt:lpstr>BU_Y2!Print_Titles</vt:lpstr>
      <vt:lpstr>BU_Y3!Print_Titles</vt:lpstr>
      <vt:lpstr>BU_Y4!Print_Titles</vt:lpstr>
      <vt:lpstr>BU_Y5!Print_Titles</vt:lpstr>
      <vt:lpstr>EX_Y1!Print_Titles</vt:lpstr>
      <vt:lpstr>EX_Y2!Print_Titles</vt:lpstr>
      <vt:lpstr>EX_Y3!Print_Titles</vt:lpstr>
      <vt:lpstr>EX_Y4!Print_Titles</vt:lpstr>
      <vt:lpstr>EX_Y5!Print_Titles</vt:lpstr>
      <vt:lpstr>Intern_Y1!Print_Titles</vt:lpstr>
      <vt:lpstr>Intern_Y2!Print_Titles</vt:lpstr>
      <vt:lpstr>Intern_Y3!Print_Titles</vt:lpstr>
      <vt:lpstr>Intern_Y4!Print_Titles</vt:lpstr>
      <vt:lpstr>Intern_Y5!Print_Titles</vt:lpstr>
      <vt:lpstr>NE_Y1!Print_Titles</vt:lpstr>
      <vt:lpstr>NE_Y2!Print_Titles</vt:lpstr>
      <vt:lpstr>NE_Y3!Print_Titles</vt:lpstr>
      <vt:lpstr>NE_Y4!Print_Titles</vt:lpstr>
      <vt:lpstr>NE_Y5!Print_Titles</vt:lpstr>
      <vt:lpstr>Other_Y1!Print_Titles</vt:lpstr>
      <vt:lpstr>Other_Y2!Print_Titles</vt:lpstr>
      <vt:lpstr>Other_Y3!Print_Titles</vt:lpstr>
      <vt:lpstr>Other_Y4!Print_Titles</vt:lpstr>
      <vt:lpstr>Other_Y5!Print_Titles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2015-01-19T18:36:32Z</dcterms:created>
  <dcterms:modified xsi:type="dcterms:W3CDTF">2015-01-19T18:47:24Z</dcterms:modified>
</cp:coreProperties>
</file>