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75" windowWidth="22095" windowHeight="11895" activeTab="1"/>
  </bookViews>
  <sheets>
    <sheet name="Elec" sheetId="1" r:id="rId1"/>
    <sheet name="Gas" sheetId="2" r:id="rId2"/>
  </sheets>
  <definedNames>
    <definedName name="_xlnm.Print_Area" localSheetId="0">Elec!$G$4:$Q$33</definedName>
    <definedName name="_xlnm.Print_Titles" localSheetId="0">Elec!$A:$A,Elec!$1:$1</definedName>
  </definedNames>
  <calcPr calcId="145621" calcMode="manual"/>
</workbook>
</file>

<file path=xl/calcChain.xml><?xml version="1.0" encoding="utf-8"?>
<calcChain xmlns="http://schemas.openxmlformats.org/spreadsheetml/2006/main">
  <c r="F34" i="1" l="1"/>
  <c r="G34" i="1" s="1"/>
  <c r="A34" i="1"/>
  <c r="J34" i="1" l="1"/>
  <c r="P34" i="1"/>
  <c r="N34" i="1"/>
  <c r="D42" i="2"/>
  <c r="I42" i="2" s="1"/>
  <c r="O34" i="1" l="1"/>
  <c r="Q34" i="1" s="1"/>
  <c r="G42" i="2"/>
  <c r="M42" i="2" s="1"/>
  <c r="K42" i="2"/>
  <c r="K41" i="2" l="1"/>
  <c r="D41" i="2"/>
  <c r="I41" i="2" s="1"/>
  <c r="D40" i="2"/>
  <c r="K40" i="2" s="1"/>
  <c r="K39" i="2"/>
  <c r="I39" i="2"/>
  <c r="D39" i="2"/>
  <c r="G39" i="2" s="1"/>
  <c r="D38" i="2"/>
  <c r="K37" i="2"/>
  <c r="I37" i="2"/>
  <c r="D37" i="2"/>
  <c r="G37" i="2" s="1"/>
  <c r="D36" i="2"/>
  <c r="K35" i="2"/>
  <c r="I35" i="2"/>
  <c r="D35" i="2"/>
  <c r="G35" i="2" s="1"/>
  <c r="M35" i="2" s="1"/>
  <c r="D34" i="2"/>
  <c r="K33" i="2"/>
  <c r="I33" i="2"/>
  <c r="D33" i="2"/>
  <c r="G33" i="2" s="1"/>
  <c r="M33" i="2" s="1"/>
  <c r="D32" i="2"/>
  <c r="K31" i="2"/>
  <c r="I31" i="2"/>
  <c r="D31" i="2"/>
  <c r="G31" i="2" s="1"/>
  <c r="M31" i="2" s="1"/>
  <c r="D30" i="2"/>
  <c r="K29" i="2"/>
  <c r="I29" i="2"/>
  <c r="D29" i="2"/>
  <c r="G29" i="2" s="1"/>
  <c r="G28" i="2"/>
  <c r="D28" i="2"/>
  <c r="K27" i="2"/>
  <c r="I27" i="2"/>
  <c r="D27" i="2"/>
  <c r="G27" i="2" s="1"/>
  <c r="M27" i="2" s="1"/>
  <c r="D26" i="2"/>
  <c r="K25" i="2"/>
  <c r="I25" i="2"/>
  <c r="D25" i="2"/>
  <c r="G25" i="2" s="1"/>
  <c r="M25" i="2" s="1"/>
  <c r="D24" i="2"/>
  <c r="K23" i="2"/>
  <c r="I23" i="2"/>
  <c r="D23" i="2"/>
  <c r="G23" i="2" s="1"/>
  <c r="D22" i="2"/>
  <c r="K21" i="2"/>
  <c r="I21" i="2"/>
  <c r="D21" i="2"/>
  <c r="G21" i="2" s="1"/>
  <c r="G20" i="2"/>
  <c r="D20" i="2"/>
  <c r="K19" i="2"/>
  <c r="I19" i="2"/>
  <c r="D19" i="2"/>
  <c r="G19" i="2" s="1"/>
  <c r="M19" i="2" s="1"/>
  <c r="D18" i="2"/>
  <c r="K17" i="2"/>
  <c r="I17" i="2"/>
  <c r="D17" i="2"/>
  <c r="G17" i="2" s="1"/>
  <c r="M17" i="2" s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D16" i="2"/>
  <c r="K15" i="2"/>
  <c r="I15" i="2"/>
  <c r="D15" i="2"/>
  <c r="G15" i="2" s="1"/>
  <c r="A15" i="2"/>
  <c r="A16" i="2" s="1"/>
  <c r="D14" i="2"/>
  <c r="A14" i="2"/>
  <c r="K13" i="2"/>
  <c r="I13" i="2"/>
  <c r="D13" i="2"/>
  <c r="G13" i="2" s="1"/>
  <c r="K12" i="2"/>
  <c r="D12" i="2"/>
  <c r="K26" i="2" l="1"/>
  <c r="I26" i="2"/>
  <c r="K16" i="2"/>
  <c r="I16" i="2"/>
  <c r="K24" i="2"/>
  <c r="I24" i="2"/>
  <c r="M15" i="2"/>
  <c r="K22" i="2"/>
  <c r="I22" i="2"/>
  <c r="M23" i="2"/>
  <c r="G24" i="2"/>
  <c r="K30" i="2"/>
  <c r="I30" i="2"/>
  <c r="G30" i="2"/>
  <c r="M30" i="2" s="1"/>
  <c r="K38" i="2"/>
  <c r="I38" i="2"/>
  <c r="G38" i="2"/>
  <c r="K18" i="2"/>
  <c r="I18" i="2"/>
  <c r="K34" i="2"/>
  <c r="I34" i="2"/>
  <c r="G34" i="2"/>
  <c r="M34" i="2" s="1"/>
  <c r="M39" i="2"/>
  <c r="G18" i="2"/>
  <c r="G26" i="2"/>
  <c r="K36" i="2"/>
  <c r="I36" i="2"/>
  <c r="G36" i="2"/>
  <c r="M13" i="2"/>
  <c r="K14" i="2"/>
  <c r="I14" i="2"/>
  <c r="G16" i="2"/>
  <c r="M16" i="2" s="1"/>
  <c r="I12" i="2"/>
  <c r="G12" i="2"/>
  <c r="M12" i="2" s="1"/>
  <c r="G14" i="2"/>
  <c r="K20" i="2"/>
  <c r="I20" i="2"/>
  <c r="M20" i="2" s="1"/>
  <c r="M21" i="2"/>
  <c r="G22" i="2"/>
  <c r="K28" i="2"/>
  <c r="M28" i="2" s="1"/>
  <c r="I28" i="2"/>
  <c r="M29" i="2"/>
  <c r="K32" i="2"/>
  <c r="I32" i="2"/>
  <c r="G32" i="2"/>
  <c r="M37" i="2"/>
  <c r="G40" i="2"/>
  <c r="I40" i="2"/>
  <c r="G41" i="2"/>
  <c r="M41" i="2" s="1"/>
  <c r="M32" i="2" l="1"/>
  <c r="M26" i="2"/>
  <c r="M38" i="2"/>
  <c r="M36" i="2"/>
  <c r="M18" i="2"/>
  <c r="M40" i="2"/>
  <c r="M22" i="2"/>
  <c r="M14" i="2"/>
  <c r="M24" i="2"/>
  <c r="F33" i="1" l="1"/>
  <c r="G33" i="1" s="1"/>
  <c r="N32" i="1"/>
  <c r="F32" i="1"/>
  <c r="G32" i="1" s="1"/>
  <c r="F31" i="1"/>
  <c r="G31" i="1" s="1"/>
  <c r="N30" i="1"/>
  <c r="F30" i="1"/>
  <c r="G30" i="1" s="1"/>
  <c r="F29" i="1"/>
  <c r="G29" i="1" s="1"/>
  <c r="N28" i="1"/>
  <c r="F28" i="1"/>
  <c r="G28" i="1" s="1"/>
  <c r="F27" i="1"/>
  <c r="G27" i="1" s="1"/>
  <c r="N26" i="1"/>
  <c r="F26" i="1"/>
  <c r="G26" i="1" s="1"/>
  <c r="F25" i="1"/>
  <c r="G25" i="1" s="1"/>
  <c r="N24" i="1"/>
  <c r="F24" i="1"/>
  <c r="G24" i="1" s="1"/>
  <c r="F23" i="1"/>
  <c r="G23" i="1" s="1"/>
  <c r="N22" i="1"/>
  <c r="F22" i="1"/>
  <c r="G22" i="1" s="1"/>
  <c r="F21" i="1"/>
  <c r="G21" i="1" s="1"/>
  <c r="N20" i="1"/>
  <c r="F20" i="1"/>
  <c r="G20" i="1" s="1"/>
  <c r="F19" i="1"/>
  <c r="G19" i="1" s="1"/>
  <c r="N18" i="1"/>
  <c r="F18" i="1"/>
  <c r="G18" i="1" s="1"/>
  <c r="F17" i="1"/>
  <c r="G17" i="1" s="1"/>
  <c r="N16" i="1"/>
  <c r="F16" i="1"/>
  <c r="G16" i="1" s="1"/>
  <c r="F15" i="1"/>
  <c r="G15" i="1" s="1"/>
  <c r="N14" i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F5" i="1"/>
  <c r="G5" i="1" s="1"/>
  <c r="P4" i="1"/>
  <c r="N4" i="1"/>
  <c r="J4" i="1"/>
  <c r="A4" i="1"/>
  <c r="J7" i="1" l="1"/>
  <c r="P7" i="1"/>
  <c r="N7" i="1"/>
  <c r="J9" i="1"/>
  <c r="P9" i="1"/>
  <c r="N9" i="1"/>
  <c r="J11" i="1"/>
  <c r="P11" i="1"/>
  <c r="N11" i="1"/>
  <c r="J5" i="1"/>
  <c r="P5" i="1"/>
  <c r="N5" i="1"/>
  <c r="J6" i="1"/>
  <c r="P6" i="1"/>
  <c r="N6" i="1"/>
  <c r="J8" i="1"/>
  <c r="P8" i="1"/>
  <c r="N8" i="1"/>
  <c r="J10" i="1"/>
  <c r="P10" i="1"/>
  <c r="N10" i="1"/>
  <c r="J12" i="1"/>
  <c r="P12" i="1"/>
  <c r="N12" i="1"/>
  <c r="J13" i="1"/>
  <c r="P13" i="1"/>
  <c r="J15" i="1"/>
  <c r="P15" i="1"/>
  <c r="J19" i="1"/>
  <c r="P19" i="1"/>
  <c r="J14" i="1"/>
  <c r="P14" i="1"/>
  <c r="J16" i="1"/>
  <c r="P16" i="1"/>
  <c r="J18" i="1"/>
  <c r="P18" i="1"/>
  <c r="J20" i="1"/>
  <c r="P20" i="1"/>
  <c r="J22" i="1"/>
  <c r="P22" i="1"/>
  <c r="J24" i="1"/>
  <c r="P24" i="1"/>
  <c r="J26" i="1"/>
  <c r="P26" i="1"/>
  <c r="J28" i="1"/>
  <c r="P28" i="1"/>
  <c r="J30" i="1"/>
  <c r="P30" i="1"/>
  <c r="J32" i="1"/>
  <c r="P32" i="1"/>
  <c r="J17" i="1"/>
  <c r="P17" i="1"/>
  <c r="J21" i="1"/>
  <c r="P21" i="1"/>
  <c r="J23" i="1"/>
  <c r="P23" i="1"/>
  <c r="J25" i="1"/>
  <c r="P25" i="1"/>
  <c r="J27" i="1"/>
  <c r="P27" i="1"/>
  <c r="J29" i="1"/>
  <c r="P29" i="1"/>
  <c r="J31" i="1"/>
  <c r="P31" i="1"/>
  <c r="J33" i="1"/>
  <c r="P33" i="1"/>
  <c r="O4" i="1"/>
  <c r="Q4" i="1" s="1"/>
  <c r="N13" i="1"/>
  <c r="N15" i="1"/>
  <c r="N17" i="1"/>
  <c r="N19" i="1"/>
  <c r="N21" i="1"/>
  <c r="N23" i="1"/>
  <c r="N25" i="1"/>
  <c r="N27" i="1"/>
  <c r="N29" i="1"/>
  <c r="N31" i="1"/>
  <c r="N33" i="1"/>
  <c r="O31" i="1" l="1"/>
  <c r="Q31" i="1" s="1"/>
  <c r="Q17" i="1"/>
  <c r="O17" i="1"/>
  <c r="O26" i="1"/>
  <c r="Q26" i="1" s="1"/>
  <c r="Q18" i="1"/>
  <c r="O18" i="1"/>
  <c r="O15" i="1"/>
  <c r="Q15" i="1" s="1"/>
  <c r="Q10" i="1"/>
  <c r="O10" i="1"/>
  <c r="O12" i="1"/>
  <c r="Q12" i="1" s="1"/>
  <c r="Q8" i="1"/>
  <c r="O8" i="1"/>
  <c r="O9" i="1"/>
  <c r="Q9" i="1" s="1"/>
  <c r="Q27" i="1"/>
  <c r="O27" i="1"/>
  <c r="O23" i="1"/>
  <c r="Q23" i="1" s="1"/>
  <c r="Q30" i="1"/>
  <c r="O30" i="1"/>
  <c r="O22" i="1"/>
  <c r="Q22" i="1" s="1"/>
  <c r="Q14" i="1"/>
  <c r="O14" i="1"/>
  <c r="O11" i="1"/>
  <c r="Q11" i="1" s="1"/>
  <c r="Q5" i="1"/>
  <c r="O5" i="1"/>
  <c r="O33" i="1"/>
  <c r="Q33" i="1" s="1"/>
  <c r="Q29" i="1"/>
  <c r="O29" i="1"/>
  <c r="O25" i="1"/>
  <c r="Q25" i="1" s="1"/>
  <c r="Q21" i="1"/>
  <c r="O21" i="1"/>
  <c r="O32" i="1"/>
  <c r="Q32" i="1" s="1"/>
  <c r="Q28" i="1"/>
  <c r="O28" i="1"/>
  <c r="O24" i="1"/>
  <c r="Q24" i="1" s="1"/>
  <c r="Q20" i="1"/>
  <c r="O20" i="1"/>
  <c r="O16" i="1"/>
  <c r="Q16" i="1" s="1"/>
  <c r="Q19" i="1"/>
  <c r="O19" i="1"/>
  <c r="O13" i="1"/>
  <c r="Q13" i="1" s="1"/>
  <c r="Q6" i="1"/>
  <c r="O6" i="1"/>
  <c r="O7" i="1"/>
  <c r="Q7" i="1" s="1"/>
</calcChain>
</file>

<file path=xl/sharedStrings.xml><?xml version="1.0" encoding="utf-8"?>
<sst xmlns="http://schemas.openxmlformats.org/spreadsheetml/2006/main" count="40" uniqueCount="38">
  <si>
    <t>Month</t>
  </si>
  <si>
    <t>Electric Customers</t>
  </si>
  <si>
    <t>Average Residential Electric Consumption</t>
  </si>
  <si>
    <t>Basic Service Charge</t>
  </si>
  <si>
    <t>Energy Charge</t>
  </si>
  <si>
    <t>Energy Revenue</t>
  </si>
  <si>
    <t>FAC Rate</t>
  </si>
  <si>
    <t>ECR Rate</t>
  </si>
  <si>
    <t>DSM Rate</t>
  </si>
  <si>
    <t>FAC Charges</t>
  </si>
  <si>
    <t>ECR Charges</t>
  </si>
  <si>
    <t>DSM Charges</t>
  </si>
  <si>
    <t>Total Average Bill</t>
  </si>
  <si>
    <t>RSWH</t>
  </si>
  <si>
    <t>Net Metering</t>
  </si>
  <si>
    <t>RS</t>
  </si>
  <si>
    <t>Louisville Gas and Electric Company</t>
  </si>
  <si>
    <t>Case No. 2014-00372</t>
  </si>
  <si>
    <t xml:space="preserve">Average Residential Natural Gas Usage </t>
  </si>
  <si>
    <t>For the Period July 1, 2012 through December 31, 2014</t>
  </si>
  <si>
    <t>Date</t>
  </si>
  <si>
    <t>RGS Customers</t>
  </si>
  <si>
    <t>RGS Natural Gas Consumption (Ccf)</t>
  </si>
  <si>
    <t>Average Residential Consumption</t>
  </si>
  <si>
    <t>Customer Charge</t>
  </si>
  <si>
    <t>Distribution Cost Component</t>
  </si>
  <si>
    <t>Avg Distribution Revenue</t>
  </si>
  <si>
    <t>Gas Supply Cost Component</t>
  </si>
  <si>
    <t>Avg Gas Supply Cost Revenue</t>
  </si>
  <si>
    <t>DSM Component</t>
  </si>
  <si>
    <t>Avg DSM Revenue</t>
  </si>
  <si>
    <t>GLT Customer Charge</t>
  </si>
  <si>
    <t>Total Average Residential Bill</t>
  </si>
  <si>
    <t>Note 1:  All calculations reflect the charges in effect during the month.</t>
  </si>
  <si>
    <t>Note 2:  2012 reflects the Basic Service Charge and Distribution Charge from Case No. 2009-00549.</t>
  </si>
  <si>
    <t>Note 3:  2013 and 2014 reflects the Basic Service Charge and Distribution Charge from Case No. 2012-00222.</t>
  </si>
  <si>
    <t>Electricity Consumption, kWh</t>
  </si>
  <si>
    <t>Total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</si>
</sst>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_);_(* \(#,##0\);_(* &quot;-&quot;??_);_(@_)"/>
    <numFmt numFmtId="166" formatCode="#,##0;\-#,##0;#,##0;@"/>
    <numFmt numFmtId="167" formatCode="&quot;$&quot;#,##0.00000"/>
    <numFmt numFmtId="168" formatCode="&quot;$&quot;#,##0.00000_);\(&quot;$&quot;#,##0.000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165" fontId="3" fillId="0" borderId="0" xfId="0" applyNumberFormat="1" applyFont="1"/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4" fontId="3" fillId="0" borderId="0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center" wrapText="1"/>
    </xf>
    <xf numFmtId="166" fontId="3" fillId="0" borderId="0" xfId="0" applyNumberFormat="1" applyFont="1"/>
    <xf numFmtId="2" fontId="3" fillId="0" borderId="0" xfId="0" applyNumberFormat="1" applyFont="1"/>
    <xf numFmtId="8" fontId="3" fillId="0" borderId="0" xfId="0" applyNumberFormat="1" applyFont="1"/>
    <xf numFmtId="167" fontId="3" fillId="0" borderId="0" xfId="0" applyNumberFormat="1" applyFont="1"/>
    <xf numFmtId="7" fontId="3" fillId="0" borderId="0" xfId="0" applyNumberFormat="1" applyFont="1"/>
    <xf numFmtId="168" fontId="3" fillId="0" borderId="0" xfId="0" applyNumberFormat="1" applyFont="1"/>
    <xf numFmtId="10" fontId="3" fillId="0" borderId="0" xfId="3" applyNumberFormat="1" applyFont="1"/>
    <xf numFmtId="14" fontId="3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Continuous"/>
    </xf>
    <xf numFmtId="0" fontId="6" fillId="0" borderId="0" xfId="0" quotePrefix="1" applyFont="1" applyAlignment="1">
      <alignment horizontal="center" wrapText="1"/>
    </xf>
    <xf numFmtId="10" fontId="6" fillId="0" borderId="0" xfId="3" quotePrefix="1" applyNumberFormat="1" applyFont="1" applyAlignment="1">
      <alignment horizontal="center" wrapText="1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0" fontId="6" fillId="0" borderId="1" xfId="3" applyNumberFormat="1" applyFont="1" applyBorder="1"/>
    <xf numFmtId="164" fontId="6" fillId="0" borderId="0" xfId="0" applyNumberFormat="1" applyFont="1"/>
    <xf numFmtId="165" fontId="6" fillId="0" borderId="0" xfId="1" applyNumberFormat="1" applyFont="1"/>
    <xf numFmtId="44" fontId="6" fillId="0" borderId="0" xfId="2" applyFont="1"/>
    <xf numFmtId="10" fontId="6" fillId="0" borderId="0" xfId="3" applyNumberFormat="1" applyFont="1"/>
    <xf numFmtId="44" fontId="6" fillId="0" borderId="0" xfId="0" applyNumberFormat="1" applyFont="1"/>
    <xf numFmtId="165" fontId="6" fillId="0" borderId="0" xfId="0" applyNumberFormat="1" applyFont="1"/>
    <xf numFmtId="0" fontId="6" fillId="0" borderId="1" xfId="0" quotePrefix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3 17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="140" zoomScaleNormal="140" workbookViewId="0">
      <pane xSplit="1" ySplit="3" topLeftCell="E20" activePane="bottomRight" state="frozen"/>
      <selection sqref="A1:XFD1048576"/>
      <selection pane="topRight" sqref="A1:XFD1048576"/>
      <selection pane="bottomLeft" sqref="A1:XFD1048576"/>
      <selection pane="bottomRight" activeCell="P34" sqref="P34"/>
    </sheetView>
  </sheetViews>
  <sheetFormatPr defaultRowHeight="15" x14ac:dyDescent="0.25"/>
  <cols>
    <col min="1" max="1" width="10.42578125" style="21" bestFit="1" customWidth="1"/>
    <col min="2" max="2" width="11.42578125" style="21" customWidth="1"/>
    <col min="3" max="3" width="12.140625" style="21" bestFit="1" customWidth="1"/>
    <col min="4" max="4" width="12.85546875" style="21" bestFit="1" customWidth="1"/>
    <col min="5" max="5" width="14.140625" style="21" customWidth="1"/>
    <col min="6" max="6" width="13.28515625" style="21" bestFit="1" customWidth="1"/>
    <col min="7" max="7" width="12.85546875" style="21" customWidth="1"/>
    <col min="8" max="9" width="9.140625" style="21"/>
    <col min="10" max="10" width="10.42578125" style="21" customWidth="1"/>
    <col min="11" max="11" width="0" style="21" hidden="1" customWidth="1"/>
    <col min="12" max="12" width="0" style="28" hidden="1" customWidth="1"/>
    <col min="13" max="13" width="0" style="21" hidden="1" customWidth="1"/>
    <col min="14" max="16" width="9.140625" style="21"/>
    <col min="17" max="17" width="9.5703125" style="21" bestFit="1" customWidth="1"/>
    <col min="18" max="16384" width="9.140625" style="21"/>
  </cols>
  <sheetData>
    <row r="1" spans="1:17" ht="60" x14ac:dyDescent="0.25">
      <c r="A1" s="16" t="s">
        <v>0</v>
      </c>
      <c r="B1" s="17" t="s">
        <v>1</v>
      </c>
      <c r="C1" s="18" t="s">
        <v>36</v>
      </c>
      <c r="D1" s="18"/>
      <c r="E1" s="18"/>
      <c r="F1" s="18"/>
      <c r="G1" s="17" t="s">
        <v>2</v>
      </c>
      <c r="H1" s="17" t="s">
        <v>3</v>
      </c>
      <c r="I1" s="17" t="s">
        <v>4</v>
      </c>
      <c r="J1" s="17" t="s">
        <v>5</v>
      </c>
      <c r="K1" s="19" t="s">
        <v>6</v>
      </c>
      <c r="L1" s="20" t="s">
        <v>7</v>
      </c>
      <c r="M1" s="19" t="s">
        <v>8</v>
      </c>
      <c r="N1" s="17" t="s">
        <v>9</v>
      </c>
      <c r="O1" s="17" t="s">
        <v>10</v>
      </c>
      <c r="P1" s="17" t="s">
        <v>11</v>
      </c>
      <c r="Q1" s="17" t="s">
        <v>12</v>
      </c>
    </row>
    <row r="2" spans="1:17" ht="15.75" thickBot="1" x14ac:dyDescent="0.3">
      <c r="A2" s="22"/>
      <c r="B2" s="22"/>
      <c r="C2" s="23" t="s">
        <v>13</v>
      </c>
      <c r="D2" s="23" t="s">
        <v>14</v>
      </c>
      <c r="E2" s="23" t="s">
        <v>15</v>
      </c>
      <c r="F2" s="31" t="s">
        <v>37</v>
      </c>
      <c r="G2" s="22"/>
      <c r="H2" s="22"/>
      <c r="I2" s="22"/>
      <c r="J2" s="22"/>
      <c r="K2" s="22"/>
      <c r="L2" s="24"/>
      <c r="M2" s="22"/>
      <c r="N2" s="22"/>
      <c r="O2" s="22"/>
      <c r="P2" s="22"/>
      <c r="Q2" s="22"/>
    </row>
    <row r="4" spans="1:17" x14ac:dyDescent="0.25">
      <c r="A4" s="25">
        <f>EOMONTH(A5,-1)</f>
        <v>41121</v>
      </c>
      <c r="G4" s="26">
        <v>1599</v>
      </c>
      <c r="H4" s="27">
        <v>8.5</v>
      </c>
      <c r="I4" s="21">
        <v>7.2419999999999998E-2</v>
      </c>
      <c r="J4" s="27">
        <f>ROUND(G4*I4,2)+H4</f>
        <v>124.3</v>
      </c>
      <c r="K4" s="21">
        <v>4.9899999999999996E-3</v>
      </c>
      <c r="L4" s="28">
        <v>5.7999999999999996E-3</v>
      </c>
      <c r="M4" s="21">
        <v>2.8700000000000002E-3</v>
      </c>
      <c r="N4" s="27">
        <f>ROUND(G4*K4,2)</f>
        <v>7.98</v>
      </c>
      <c r="O4" s="29">
        <f>SUM(J4,N4,P4)*L4</f>
        <v>0.79384599999999994</v>
      </c>
      <c r="P4" s="27">
        <f>ROUND(G4*M4,2)</f>
        <v>4.59</v>
      </c>
      <c r="Q4" s="29">
        <f>SUM(J4,N4:P4)</f>
        <v>137.66384600000001</v>
      </c>
    </row>
    <row r="5" spans="1:17" x14ac:dyDescent="0.25">
      <c r="A5" s="25">
        <v>41152</v>
      </c>
      <c r="B5" s="26">
        <v>350074</v>
      </c>
      <c r="C5" s="26">
        <v>732875</v>
      </c>
      <c r="D5" s="26">
        <v>155089</v>
      </c>
      <c r="E5" s="26">
        <v>518262837</v>
      </c>
      <c r="F5" s="30">
        <f>SUM(C5:E5)</f>
        <v>519150801</v>
      </c>
      <c r="G5" s="26">
        <f>ROUND(F5/B5,0)</f>
        <v>1483</v>
      </c>
      <c r="H5" s="27">
        <v>8.5</v>
      </c>
      <c r="I5" s="21">
        <v>7.2419999999999998E-2</v>
      </c>
      <c r="J5" s="27">
        <f>ROUND(G5*I5,2)+H5</f>
        <v>115.9</v>
      </c>
      <c r="K5" s="21">
        <v>3.9899999999999996E-3</v>
      </c>
      <c r="L5" s="28">
        <v>4.0000000000000001E-3</v>
      </c>
      <c r="M5" s="21">
        <v>2.8700000000000002E-3</v>
      </c>
      <c r="N5" s="27">
        <f t="shared" ref="N5:N34" si="0">ROUND(G5*K5,2)</f>
        <v>5.92</v>
      </c>
      <c r="O5" s="29">
        <f t="shared" ref="O5:O34" si="1">SUM(J5,N5,P5)*L5</f>
        <v>0.5043200000000001</v>
      </c>
      <c r="P5" s="27">
        <f t="shared" ref="P5:P34" si="2">ROUND(G5*M5,2)</f>
        <v>4.26</v>
      </c>
      <c r="Q5" s="29">
        <f t="shared" ref="Q5:Q34" si="3">SUM(J5,N5:P5)</f>
        <v>126.58432000000002</v>
      </c>
    </row>
    <row r="6" spans="1:17" x14ac:dyDescent="0.25">
      <c r="A6" s="25">
        <f>EOMONTH(A5,1)</f>
        <v>41182</v>
      </c>
      <c r="B6" s="26">
        <v>348703</v>
      </c>
      <c r="C6" s="26">
        <v>755537</v>
      </c>
      <c r="D6" s="26">
        <v>119438</v>
      </c>
      <c r="E6" s="26">
        <v>435201072</v>
      </c>
      <c r="F6" s="30">
        <f t="shared" ref="F6:F34" si="4">SUM(C6:E6)</f>
        <v>436076047</v>
      </c>
      <c r="G6" s="26">
        <f t="shared" ref="G6:G34" si="5">ROUND(F6/B6,0)</f>
        <v>1251</v>
      </c>
      <c r="H6" s="27">
        <v>8.5</v>
      </c>
      <c r="I6" s="21">
        <v>7.2419999999999998E-2</v>
      </c>
      <c r="J6" s="27">
        <f t="shared" ref="J6:J34" si="6">ROUND(G6*I6,2)+H6</f>
        <v>99.1</v>
      </c>
      <c r="K6" s="21">
        <v>3.82E-3</v>
      </c>
      <c r="L6" s="28">
        <v>3.5999999999999999E-3</v>
      </c>
      <c r="M6" s="21">
        <v>2.8700000000000002E-3</v>
      </c>
      <c r="N6" s="27">
        <f t="shared" si="0"/>
        <v>4.78</v>
      </c>
      <c r="O6" s="29">
        <f t="shared" si="1"/>
        <v>0.38689199999999996</v>
      </c>
      <c r="P6" s="27">
        <f t="shared" si="2"/>
        <v>3.59</v>
      </c>
      <c r="Q6" s="29">
        <f t="shared" si="3"/>
        <v>107.856892</v>
      </c>
    </row>
    <row r="7" spans="1:17" x14ac:dyDescent="0.25">
      <c r="A7" s="25">
        <f t="shared" ref="A7:A34" si="7">EOMONTH(A6,1)</f>
        <v>41213</v>
      </c>
      <c r="B7" s="26">
        <v>349861</v>
      </c>
      <c r="C7" s="26">
        <v>695774</v>
      </c>
      <c r="D7" s="26">
        <v>74236</v>
      </c>
      <c r="E7" s="26">
        <v>256419625</v>
      </c>
      <c r="F7" s="30">
        <f t="shared" si="4"/>
        <v>257189635</v>
      </c>
      <c r="G7" s="26">
        <f t="shared" si="5"/>
        <v>735</v>
      </c>
      <c r="H7" s="27">
        <v>8.5</v>
      </c>
      <c r="I7" s="21">
        <v>7.2419999999999998E-2</v>
      </c>
      <c r="J7" s="27">
        <f t="shared" si="6"/>
        <v>61.73</v>
      </c>
      <c r="K7" s="21">
        <v>4.6299999999999996E-3</v>
      </c>
      <c r="L7" s="28">
        <v>7.4999999999999997E-3</v>
      </c>
      <c r="M7" s="21">
        <v>2.8700000000000002E-3</v>
      </c>
      <c r="N7" s="27">
        <f t="shared" si="0"/>
        <v>3.4</v>
      </c>
      <c r="O7" s="29">
        <f t="shared" si="1"/>
        <v>0.50429999999999997</v>
      </c>
      <c r="P7" s="27">
        <f t="shared" si="2"/>
        <v>2.11</v>
      </c>
      <c r="Q7" s="29">
        <f t="shared" si="3"/>
        <v>67.744299999999996</v>
      </c>
    </row>
    <row r="8" spans="1:17" x14ac:dyDescent="0.25">
      <c r="A8" s="25">
        <f t="shared" si="7"/>
        <v>41243</v>
      </c>
      <c r="B8" s="26">
        <v>348707</v>
      </c>
      <c r="C8" s="26">
        <v>817011</v>
      </c>
      <c r="D8" s="26">
        <v>89684</v>
      </c>
      <c r="E8" s="26">
        <v>258850685</v>
      </c>
      <c r="F8" s="30">
        <f t="shared" si="4"/>
        <v>259757380</v>
      </c>
      <c r="G8" s="26">
        <f t="shared" si="5"/>
        <v>745</v>
      </c>
      <c r="H8" s="27">
        <v>8.5</v>
      </c>
      <c r="I8" s="21">
        <v>7.2419999999999998E-2</v>
      </c>
      <c r="J8" s="27">
        <f t="shared" si="6"/>
        <v>62.45</v>
      </c>
      <c r="K8" s="21">
        <v>7.2199999999999999E-3</v>
      </c>
      <c r="L8" s="28">
        <v>1.44E-2</v>
      </c>
      <c r="M8" s="21">
        <v>2.8700000000000002E-3</v>
      </c>
      <c r="N8" s="27">
        <f t="shared" si="0"/>
        <v>5.38</v>
      </c>
      <c r="O8" s="29">
        <f t="shared" si="1"/>
        <v>1.007568</v>
      </c>
      <c r="P8" s="27">
        <f t="shared" si="2"/>
        <v>2.14</v>
      </c>
      <c r="Q8" s="29">
        <f t="shared" si="3"/>
        <v>70.977568000000005</v>
      </c>
    </row>
    <row r="9" spans="1:17" x14ac:dyDescent="0.25">
      <c r="A9" s="25">
        <f t="shared" si="7"/>
        <v>41274</v>
      </c>
      <c r="B9" s="26">
        <v>348850</v>
      </c>
      <c r="C9" s="26">
        <v>921561</v>
      </c>
      <c r="D9" s="26">
        <v>100614</v>
      </c>
      <c r="E9" s="26">
        <v>291926571</v>
      </c>
      <c r="F9" s="30">
        <f t="shared" si="4"/>
        <v>292948746</v>
      </c>
      <c r="G9" s="26">
        <f t="shared" si="5"/>
        <v>840</v>
      </c>
      <c r="H9" s="27">
        <v>8.5</v>
      </c>
      <c r="I9" s="21">
        <v>7.2419999999999998E-2</v>
      </c>
      <c r="J9" s="27">
        <f t="shared" si="6"/>
        <v>69.33</v>
      </c>
      <c r="K9" s="21">
        <v>5.96E-3</v>
      </c>
      <c r="L9" s="28">
        <v>8.6999999999999994E-3</v>
      </c>
      <c r="M9" s="21">
        <v>2.8700000000000002E-3</v>
      </c>
      <c r="N9" s="27">
        <f t="shared" si="0"/>
        <v>5.01</v>
      </c>
      <c r="O9" s="29">
        <f t="shared" si="1"/>
        <v>0.6677249999999999</v>
      </c>
      <c r="P9" s="27">
        <f t="shared" si="2"/>
        <v>2.41</v>
      </c>
      <c r="Q9" s="29">
        <f t="shared" si="3"/>
        <v>77.417725000000004</v>
      </c>
    </row>
    <row r="10" spans="1:17" x14ac:dyDescent="0.25">
      <c r="A10" s="25">
        <f t="shared" si="7"/>
        <v>41305</v>
      </c>
      <c r="B10" s="26">
        <v>350205</v>
      </c>
      <c r="C10" s="26">
        <v>1063967</v>
      </c>
      <c r="D10" s="26">
        <v>149050</v>
      </c>
      <c r="E10" s="26">
        <v>366557724</v>
      </c>
      <c r="F10" s="30">
        <f t="shared" si="4"/>
        <v>367770741</v>
      </c>
      <c r="G10" s="26">
        <f t="shared" si="5"/>
        <v>1050</v>
      </c>
      <c r="H10" s="27">
        <v>10.75</v>
      </c>
      <c r="I10" s="21">
        <v>7.4389999999999998E-2</v>
      </c>
      <c r="J10" s="27">
        <f t="shared" si="6"/>
        <v>88.86</v>
      </c>
      <c r="K10" s="21">
        <v>5.1500000000000001E-3</v>
      </c>
      <c r="L10" s="28">
        <v>8.0000000000000002E-3</v>
      </c>
      <c r="M10" s="21">
        <v>3.0000000000000001E-3</v>
      </c>
      <c r="N10" s="27">
        <f t="shared" si="0"/>
        <v>5.41</v>
      </c>
      <c r="O10" s="29">
        <f t="shared" si="1"/>
        <v>0.77936000000000005</v>
      </c>
      <c r="P10" s="27">
        <f t="shared" si="2"/>
        <v>3.15</v>
      </c>
      <c r="Q10" s="29">
        <f t="shared" si="3"/>
        <v>98.199359999999999</v>
      </c>
    </row>
    <row r="11" spans="1:17" x14ac:dyDescent="0.25">
      <c r="A11" s="25">
        <f t="shared" si="7"/>
        <v>41333</v>
      </c>
      <c r="B11" s="26">
        <v>349855</v>
      </c>
      <c r="C11" s="26">
        <v>1009584</v>
      </c>
      <c r="D11" s="26">
        <v>129870</v>
      </c>
      <c r="E11" s="26">
        <v>334053460</v>
      </c>
      <c r="F11" s="30">
        <f t="shared" si="4"/>
        <v>335192914</v>
      </c>
      <c r="G11" s="26">
        <f t="shared" si="5"/>
        <v>958</v>
      </c>
      <c r="H11" s="27">
        <v>10.75</v>
      </c>
      <c r="I11" s="21">
        <v>7.4389999999999998E-2</v>
      </c>
      <c r="J11" s="27">
        <f t="shared" si="6"/>
        <v>82.02</v>
      </c>
      <c r="K11" s="21">
        <v>5.5999999999999999E-3</v>
      </c>
      <c r="L11" s="28">
        <v>1.14E-2</v>
      </c>
      <c r="M11" s="21">
        <v>3.0000000000000001E-3</v>
      </c>
      <c r="N11" s="27">
        <f t="shared" si="0"/>
        <v>5.36</v>
      </c>
      <c r="O11" s="29">
        <f t="shared" si="1"/>
        <v>1.02885</v>
      </c>
      <c r="P11" s="27">
        <f t="shared" si="2"/>
        <v>2.87</v>
      </c>
      <c r="Q11" s="29">
        <f t="shared" si="3"/>
        <v>91.278850000000006</v>
      </c>
    </row>
    <row r="12" spans="1:17" x14ac:dyDescent="0.25">
      <c r="A12" s="25">
        <f t="shared" si="7"/>
        <v>41364</v>
      </c>
      <c r="B12" s="26">
        <v>350018</v>
      </c>
      <c r="C12" s="26">
        <v>988808</v>
      </c>
      <c r="D12" s="26">
        <v>117906</v>
      </c>
      <c r="E12" s="26">
        <v>312254579</v>
      </c>
      <c r="F12" s="30">
        <f t="shared" si="4"/>
        <v>313361293</v>
      </c>
      <c r="G12" s="26">
        <f t="shared" si="5"/>
        <v>895</v>
      </c>
      <c r="H12" s="27">
        <v>10.75</v>
      </c>
      <c r="I12" s="21">
        <v>7.4389999999999998E-2</v>
      </c>
      <c r="J12" s="27">
        <f t="shared" si="6"/>
        <v>77.33</v>
      </c>
      <c r="K12" s="21">
        <v>6.0600000000000003E-3</v>
      </c>
      <c r="L12" s="28">
        <v>5.3E-3</v>
      </c>
      <c r="M12" s="21">
        <v>3.0000000000000001E-3</v>
      </c>
      <c r="N12" s="27">
        <f t="shared" si="0"/>
        <v>5.42</v>
      </c>
      <c r="O12" s="29">
        <f t="shared" si="1"/>
        <v>0.45283200000000001</v>
      </c>
      <c r="P12" s="27">
        <f t="shared" si="2"/>
        <v>2.69</v>
      </c>
      <c r="Q12" s="29">
        <f t="shared" si="3"/>
        <v>85.892831999999999</v>
      </c>
    </row>
    <row r="13" spans="1:17" x14ac:dyDescent="0.25">
      <c r="A13" s="25">
        <f t="shared" si="7"/>
        <v>41394</v>
      </c>
      <c r="B13" s="26">
        <v>350767</v>
      </c>
      <c r="C13" s="26">
        <v>945348</v>
      </c>
      <c r="D13" s="26">
        <v>91110</v>
      </c>
      <c r="E13" s="26">
        <v>275170525</v>
      </c>
      <c r="F13" s="30">
        <f t="shared" si="4"/>
        <v>276206983</v>
      </c>
      <c r="G13" s="26">
        <f t="shared" si="5"/>
        <v>787</v>
      </c>
      <c r="H13" s="27">
        <v>10.75</v>
      </c>
      <c r="I13" s="21">
        <v>7.4389999999999998E-2</v>
      </c>
      <c r="J13" s="27">
        <f t="shared" si="6"/>
        <v>69.289999999999992</v>
      </c>
      <c r="K13" s="21">
        <v>6.11E-3</v>
      </c>
      <c r="L13" s="28">
        <v>1.09E-2</v>
      </c>
      <c r="M13" s="21">
        <v>3.5799999999999998E-3</v>
      </c>
      <c r="N13" s="27">
        <f t="shared" si="0"/>
        <v>4.8099999999999996</v>
      </c>
      <c r="O13" s="29">
        <f t="shared" si="1"/>
        <v>0.83842799999999984</v>
      </c>
      <c r="P13" s="27">
        <f t="shared" si="2"/>
        <v>2.82</v>
      </c>
      <c r="Q13" s="29">
        <f t="shared" si="3"/>
        <v>77.758427999999981</v>
      </c>
    </row>
    <row r="14" spans="1:17" x14ac:dyDescent="0.25">
      <c r="A14" s="25">
        <f t="shared" si="7"/>
        <v>41425</v>
      </c>
      <c r="B14" s="26">
        <v>350049</v>
      </c>
      <c r="C14" s="26">
        <v>849350</v>
      </c>
      <c r="D14" s="26">
        <v>78611</v>
      </c>
      <c r="E14" s="26">
        <v>248079135</v>
      </c>
      <c r="F14" s="30">
        <f t="shared" si="4"/>
        <v>249007096</v>
      </c>
      <c r="G14" s="26">
        <f t="shared" si="5"/>
        <v>711</v>
      </c>
      <c r="H14" s="27">
        <v>10.75</v>
      </c>
      <c r="I14" s="21">
        <v>7.4389999999999998E-2</v>
      </c>
      <c r="J14" s="27">
        <f t="shared" si="6"/>
        <v>63.64</v>
      </c>
      <c r="K14" s="21">
        <v>6.5599999999999999E-3</v>
      </c>
      <c r="L14" s="28">
        <v>1.3599999999999999E-2</v>
      </c>
      <c r="M14" s="21">
        <v>3.5799999999999998E-3</v>
      </c>
      <c r="N14" s="27">
        <f t="shared" si="0"/>
        <v>4.66</v>
      </c>
      <c r="O14" s="29">
        <f t="shared" si="1"/>
        <v>0.96355999999999986</v>
      </c>
      <c r="P14" s="27">
        <f t="shared" si="2"/>
        <v>2.5499999999999998</v>
      </c>
      <c r="Q14" s="29">
        <f t="shared" si="3"/>
        <v>71.813559999999995</v>
      </c>
    </row>
    <row r="15" spans="1:17" x14ac:dyDescent="0.25">
      <c r="A15" s="25">
        <f t="shared" si="7"/>
        <v>41455</v>
      </c>
      <c r="B15" s="26">
        <v>350139</v>
      </c>
      <c r="C15" s="26">
        <v>824941</v>
      </c>
      <c r="D15" s="26">
        <v>110252</v>
      </c>
      <c r="E15" s="26">
        <v>355457003</v>
      </c>
      <c r="F15" s="30">
        <f t="shared" si="4"/>
        <v>356392196</v>
      </c>
      <c r="G15" s="26">
        <f t="shared" si="5"/>
        <v>1018</v>
      </c>
      <c r="H15" s="27">
        <v>10.75</v>
      </c>
      <c r="I15" s="21">
        <v>7.4389999999999998E-2</v>
      </c>
      <c r="J15" s="27">
        <f t="shared" si="6"/>
        <v>86.48</v>
      </c>
      <c r="K15" s="21">
        <v>5.8199999999999997E-3</v>
      </c>
      <c r="L15" s="28">
        <v>1.54E-2</v>
      </c>
      <c r="M15" s="21">
        <v>3.5799999999999998E-3</v>
      </c>
      <c r="N15" s="27">
        <f t="shared" si="0"/>
        <v>5.92</v>
      </c>
      <c r="O15" s="29">
        <f t="shared" si="1"/>
        <v>1.4790160000000001</v>
      </c>
      <c r="P15" s="27">
        <f t="shared" si="2"/>
        <v>3.64</v>
      </c>
      <c r="Q15" s="29">
        <f t="shared" si="3"/>
        <v>97.519016000000008</v>
      </c>
    </row>
    <row r="16" spans="1:17" x14ac:dyDescent="0.25">
      <c r="A16" s="25">
        <f t="shared" si="7"/>
        <v>41486</v>
      </c>
      <c r="B16" s="26">
        <v>350908</v>
      </c>
      <c r="C16" s="26">
        <v>675339</v>
      </c>
      <c r="D16" s="26">
        <v>137407</v>
      </c>
      <c r="E16" s="26">
        <v>438186275</v>
      </c>
      <c r="F16" s="30">
        <f t="shared" si="4"/>
        <v>438999021</v>
      </c>
      <c r="G16" s="26">
        <f t="shared" si="5"/>
        <v>1251</v>
      </c>
      <c r="H16" s="27">
        <v>10.75</v>
      </c>
      <c r="I16" s="21">
        <v>7.9490000000000005E-2</v>
      </c>
      <c r="J16" s="27">
        <f t="shared" si="6"/>
        <v>110.19</v>
      </c>
      <c r="K16" s="21">
        <v>5.62E-3</v>
      </c>
      <c r="L16" s="28">
        <v>2.0299999999999999E-2</v>
      </c>
      <c r="M16" s="21">
        <v>3.5799999999999998E-3</v>
      </c>
      <c r="N16" s="27">
        <f t="shared" si="0"/>
        <v>7.03</v>
      </c>
      <c r="O16" s="29">
        <f t="shared" si="1"/>
        <v>2.47051</v>
      </c>
      <c r="P16" s="27">
        <f t="shared" si="2"/>
        <v>4.4800000000000004</v>
      </c>
      <c r="Q16" s="29">
        <f t="shared" si="3"/>
        <v>124.17051000000001</v>
      </c>
    </row>
    <row r="17" spans="1:17" x14ac:dyDescent="0.25">
      <c r="A17" s="25">
        <f t="shared" si="7"/>
        <v>41517</v>
      </c>
      <c r="B17" s="26">
        <v>350931</v>
      </c>
      <c r="C17" s="26">
        <v>649266</v>
      </c>
      <c r="D17" s="26">
        <v>139727</v>
      </c>
      <c r="E17" s="26">
        <v>443146015</v>
      </c>
      <c r="F17" s="30">
        <f t="shared" si="4"/>
        <v>443935008</v>
      </c>
      <c r="G17" s="26">
        <f t="shared" si="5"/>
        <v>1265</v>
      </c>
      <c r="H17" s="27">
        <v>10.75</v>
      </c>
      <c r="I17" s="21">
        <v>7.9490000000000005E-2</v>
      </c>
      <c r="J17" s="27">
        <f t="shared" si="6"/>
        <v>111.3</v>
      </c>
      <c r="K17" s="21">
        <v>4.1999999999999997E-3</v>
      </c>
      <c r="L17" s="28">
        <v>2.2200000000000001E-2</v>
      </c>
      <c r="M17" s="21">
        <v>3.5799999999999998E-3</v>
      </c>
      <c r="N17" s="27">
        <f t="shared" si="0"/>
        <v>5.31</v>
      </c>
      <c r="O17" s="29">
        <f t="shared" si="1"/>
        <v>2.689308</v>
      </c>
      <c r="P17" s="27">
        <f t="shared" si="2"/>
        <v>4.53</v>
      </c>
      <c r="Q17" s="29">
        <f t="shared" si="3"/>
        <v>123.829308</v>
      </c>
    </row>
    <row r="18" spans="1:17" x14ac:dyDescent="0.25">
      <c r="A18" s="25">
        <f t="shared" si="7"/>
        <v>41547</v>
      </c>
      <c r="B18" s="26">
        <v>350748</v>
      </c>
      <c r="C18" s="26">
        <v>634195</v>
      </c>
      <c r="D18" s="26">
        <v>185331</v>
      </c>
      <c r="E18" s="26">
        <v>453575916</v>
      </c>
      <c r="F18" s="30">
        <f t="shared" si="4"/>
        <v>454395442</v>
      </c>
      <c r="G18" s="26">
        <f t="shared" si="5"/>
        <v>1296</v>
      </c>
      <c r="H18" s="27">
        <v>10.75</v>
      </c>
      <c r="I18" s="21">
        <v>7.9490000000000005E-2</v>
      </c>
      <c r="J18" s="27">
        <f t="shared" si="6"/>
        <v>113.77</v>
      </c>
      <c r="K18" s="21">
        <v>7.3999999999999999E-4</v>
      </c>
      <c r="L18" s="28">
        <v>2.4299999999999999E-2</v>
      </c>
      <c r="M18" s="21">
        <v>3.5799999999999998E-3</v>
      </c>
      <c r="N18" s="27">
        <f t="shared" si="0"/>
        <v>0.96</v>
      </c>
      <c r="O18" s="29">
        <f t="shared" si="1"/>
        <v>2.9006909999999997</v>
      </c>
      <c r="P18" s="27">
        <f t="shared" si="2"/>
        <v>4.6399999999999997</v>
      </c>
      <c r="Q18" s="29">
        <f t="shared" si="3"/>
        <v>122.27069099999999</v>
      </c>
    </row>
    <row r="19" spans="1:17" x14ac:dyDescent="0.25">
      <c r="A19" s="25">
        <f t="shared" si="7"/>
        <v>41578</v>
      </c>
      <c r="B19" s="26">
        <v>350845</v>
      </c>
      <c r="C19" s="26">
        <v>618791</v>
      </c>
      <c r="D19" s="26">
        <v>94492</v>
      </c>
      <c r="E19" s="26">
        <v>304081623</v>
      </c>
      <c r="F19" s="30">
        <f t="shared" si="4"/>
        <v>304794906</v>
      </c>
      <c r="G19" s="26">
        <f t="shared" si="5"/>
        <v>869</v>
      </c>
      <c r="H19" s="27">
        <v>10.75</v>
      </c>
      <c r="I19" s="21">
        <v>7.9490000000000005E-2</v>
      </c>
      <c r="J19" s="27">
        <f t="shared" si="6"/>
        <v>79.83</v>
      </c>
      <c r="K19" s="21">
        <v>-2.0000000000000001E-4</v>
      </c>
      <c r="L19" s="28">
        <v>2.7E-2</v>
      </c>
      <c r="M19" s="21">
        <v>3.5799999999999998E-3</v>
      </c>
      <c r="N19" s="27">
        <f t="shared" si="0"/>
        <v>-0.17</v>
      </c>
      <c r="O19" s="29">
        <f t="shared" si="1"/>
        <v>2.2347899999999998</v>
      </c>
      <c r="P19" s="27">
        <f t="shared" si="2"/>
        <v>3.11</v>
      </c>
      <c r="Q19" s="29">
        <f t="shared" si="3"/>
        <v>85.00479</v>
      </c>
    </row>
    <row r="20" spans="1:17" x14ac:dyDescent="0.25">
      <c r="A20" s="25">
        <f t="shared" si="7"/>
        <v>41608</v>
      </c>
      <c r="B20" s="26">
        <v>349988</v>
      </c>
      <c r="C20" s="26">
        <v>714607</v>
      </c>
      <c r="D20" s="26">
        <v>92222</v>
      </c>
      <c r="E20" s="26">
        <v>257471207</v>
      </c>
      <c r="F20" s="30">
        <f t="shared" si="4"/>
        <v>258278036</v>
      </c>
      <c r="G20" s="26">
        <f t="shared" si="5"/>
        <v>738</v>
      </c>
      <c r="H20" s="27">
        <v>10.75</v>
      </c>
      <c r="I20" s="21">
        <v>7.9490000000000005E-2</v>
      </c>
      <c r="J20" s="27">
        <f t="shared" si="6"/>
        <v>69.41</v>
      </c>
      <c r="K20" s="21">
        <v>4.0999999999999999E-4</v>
      </c>
      <c r="L20" s="28">
        <v>2.81E-2</v>
      </c>
      <c r="M20" s="21">
        <v>3.5799999999999998E-3</v>
      </c>
      <c r="N20" s="27">
        <f t="shared" si="0"/>
        <v>0.3</v>
      </c>
      <c r="O20" s="29">
        <f t="shared" si="1"/>
        <v>2.0330349999999999</v>
      </c>
      <c r="P20" s="27">
        <f t="shared" si="2"/>
        <v>2.64</v>
      </c>
      <c r="Q20" s="29">
        <f t="shared" si="3"/>
        <v>74.383034999999992</v>
      </c>
    </row>
    <row r="21" spans="1:17" x14ac:dyDescent="0.25">
      <c r="A21" s="25">
        <f t="shared" si="7"/>
        <v>41639</v>
      </c>
      <c r="B21" s="26">
        <v>351397</v>
      </c>
      <c r="C21" s="26">
        <v>904583</v>
      </c>
      <c r="D21" s="26">
        <v>150551</v>
      </c>
      <c r="E21" s="26">
        <v>344331823</v>
      </c>
      <c r="F21" s="30">
        <f t="shared" si="4"/>
        <v>345386957</v>
      </c>
      <c r="G21" s="26">
        <f t="shared" si="5"/>
        <v>983</v>
      </c>
      <c r="H21" s="27">
        <v>10.75</v>
      </c>
      <c r="I21" s="21">
        <v>7.9490000000000005E-2</v>
      </c>
      <c r="J21" s="27">
        <f t="shared" si="6"/>
        <v>88.89</v>
      </c>
      <c r="K21" s="21">
        <v>-8.1999999999999998E-4</v>
      </c>
      <c r="L21" s="28">
        <v>2.9700000000000001E-2</v>
      </c>
      <c r="M21" s="21">
        <v>3.5799999999999998E-3</v>
      </c>
      <c r="N21" s="27">
        <f t="shared" si="0"/>
        <v>-0.81</v>
      </c>
      <c r="O21" s="29">
        <f t="shared" si="1"/>
        <v>2.72052</v>
      </c>
      <c r="P21" s="27">
        <f t="shared" si="2"/>
        <v>3.52</v>
      </c>
      <c r="Q21" s="29">
        <f t="shared" si="3"/>
        <v>94.320519999999988</v>
      </c>
    </row>
    <row r="22" spans="1:17" x14ac:dyDescent="0.25">
      <c r="A22" s="25">
        <f t="shared" si="7"/>
        <v>41670</v>
      </c>
      <c r="B22" s="26">
        <v>352132</v>
      </c>
      <c r="C22" s="26">
        <v>1038347</v>
      </c>
      <c r="D22" s="26">
        <v>192784</v>
      </c>
      <c r="E22" s="26">
        <v>418745684</v>
      </c>
      <c r="F22" s="30">
        <f t="shared" si="4"/>
        <v>419976815</v>
      </c>
      <c r="G22" s="26">
        <f t="shared" si="5"/>
        <v>1193</v>
      </c>
      <c r="H22" s="27">
        <v>10.75</v>
      </c>
      <c r="I22" s="21">
        <v>8.0759999999999998E-2</v>
      </c>
      <c r="J22" s="27">
        <f t="shared" si="6"/>
        <v>107.1</v>
      </c>
      <c r="K22" s="21">
        <v>1.3999999999999999E-4</v>
      </c>
      <c r="L22" s="28">
        <v>3.5400000000000001E-2</v>
      </c>
      <c r="M22" s="21">
        <v>4.3899999999999998E-3</v>
      </c>
      <c r="N22" s="27">
        <f t="shared" si="0"/>
        <v>0.17</v>
      </c>
      <c r="O22" s="29">
        <f t="shared" si="1"/>
        <v>3.9828539999999997</v>
      </c>
      <c r="P22" s="27">
        <f t="shared" si="2"/>
        <v>5.24</v>
      </c>
      <c r="Q22" s="29">
        <f t="shared" si="3"/>
        <v>116.49285399999999</v>
      </c>
    </row>
    <row r="23" spans="1:17" x14ac:dyDescent="0.25">
      <c r="A23" s="25">
        <f t="shared" si="7"/>
        <v>41698</v>
      </c>
      <c r="B23" s="26">
        <v>352319</v>
      </c>
      <c r="C23" s="26">
        <v>952219</v>
      </c>
      <c r="D23" s="26">
        <v>184094</v>
      </c>
      <c r="E23" s="26">
        <v>383728411</v>
      </c>
      <c r="F23" s="30">
        <f t="shared" si="4"/>
        <v>384864724</v>
      </c>
      <c r="G23" s="26">
        <f t="shared" si="5"/>
        <v>1092</v>
      </c>
      <c r="H23" s="27">
        <v>10.75</v>
      </c>
      <c r="I23" s="21">
        <v>8.0759999999999998E-2</v>
      </c>
      <c r="J23" s="27">
        <f t="shared" si="6"/>
        <v>98.94</v>
      </c>
      <c r="K23" s="21">
        <v>1.6100000000000001E-3</v>
      </c>
      <c r="L23" s="28">
        <v>3.3099999999999997E-2</v>
      </c>
      <c r="M23" s="21">
        <v>4.3899999999999998E-3</v>
      </c>
      <c r="N23" s="27">
        <f t="shared" si="0"/>
        <v>1.76</v>
      </c>
      <c r="O23" s="29">
        <f t="shared" si="1"/>
        <v>3.4917190000000002</v>
      </c>
      <c r="P23" s="27">
        <f t="shared" si="2"/>
        <v>4.79</v>
      </c>
      <c r="Q23" s="29">
        <f t="shared" si="3"/>
        <v>108.98171900000001</v>
      </c>
    </row>
    <row r="24" spans="1:17" x14ac:dyDescent="0.25">
      <c r="A24" s="25">
        <f t="shared" si="7"/>
        <v>41729</v>
      </c>
      <c r="B24" s="26">
        <v>353626</v>
      </c>
      <c r="C24" s="26">
        <v>927781</v>
      </c>
      <c r="D24" s="26">
        <v>133746</v>
      </c>
      <c r="E24" s="26">
        <v>325379194</v>
      </c>
      <c r="F24" s="30">
        <f t="shared" si="4"/>
        <v>326440721</v>
      </c>
      <c r="G24" s="26">
        <f t="shared" si="5"/>
        <v>923</v>
      </c>
      <c r="H24" s="27">
        <v>10.75</v>
      </c>
      <c r="I24" s="21">
        <v>8.0759999999999998E-2</v>
      </c>
      <c r="J24" s="27">
        <f t="shared" si="6"/>
        <v>85.29</v>
      </c>
      <c r="K24" s="21">
        <v>2.2000000000000001E-3</v>
      </c>
      <c r="L24" s="28">
        <v>1.7600000000000001E-2</v>
      </c>
      <c r="M24" s="21">
        <v>4.3899999999999998E-3</v>
      </c>
      <c r="N24" s="27">
        <f t="shared" si="0"/>
        <v>2.0299999999999998</v>
      </c>
      <c r="O24" s="29">
        <f t="shared" si="1"/>
        <v>1.6081120000000002</v>
      </c>
      <c r="P24" s="27">
        <f t="shared" si="2"/>
        <v>4.05</v>
      </c>
      <c r="Q24" s="29">
        <f t="shared" si="3"/>
        <v>92.97811200000001</v>
      </c>
    </row>
    <row r="25" spans="1:17" x14ac:dyDescent="0.25">
      <c r="A25" s="25">
        <f t="shared" si="7"/>
        <v>41759</v>
      </c>
      <c r="B25" s="26">
        <v>353297</v>
      </c>
      <c r="C25" s="26">
        <v>831206</v>
      </c>
      <c r="D25" s="26">
        <v>88307</v>
      </c>
      <c r="E25" s="26">
        <v>249761470</v>
      </c>
      <c r="F25" s="30">
        <f t="shared" si="4"/>
        <v>250680983</v>
      </c>
      <c r="G25" s="26">
        <f t="shared" si="5"/>
        <v>710</v>
      </c>
      <c r="H25" s="27">
        <v>10.75</v>
      </c>
      <c r="I25" s="21">
        <v>8.0759999999999998E-2</v>
      </c>
      <c r="J25" s="27">
        <f t="shared" si="6"/>
        <v>68.09</v>
      </c>
      <c r="K25" s="21">
        <v>1.49E-3</v>
      </c>
      <c r="L25" s="28">
        <v>1.8700000000000001E-2</v>
      </c>
      <c r="M25" s="21">
        <v>5.4299999999999999E-3</v>
      </c>
      <c r="N25" s="27">
        <f t="shared" si="0"/>
        <v>1.06</v>
      </c>
      <c r="O25" s="29">
        <f t="shared" si="1"/>
        <v>1.3652870000000001</v>
      </c>
      <c r="P25" s="27">
        <f t="shared" si="2"/>
        <v>3.86</v>
      </c>
      <c r="Q25" s="29">
        <f t="shared" si="3"/>
        <v>74.375287</v>
      </c>
    </row>
    <row r="26" spans="1:17" x14ac:dyDescent="0.25">
      <c r="A26" s="25">
        <f t="shared" si="7"/>
        <v>41790</v>
      </c>
      <c r="B26" s="26">
        <v>353039</v>
      </c>
      <c r="C26" s="26">
        <v>768882</v>
      </c>
      <c r="D26" s="26">
        <v>79310</v>
      </c>
      <c r="E26" s="26">
        <v>262861434</v>
      </c>
      <c r="F26" s="30">
        <f t="shared" si="4"/>
        <v>263709626</v>
      </c>
      <c r="G26" s="26">
        <f t="shared" si="5"/>
        <v>747</v>
      </c>
      <c r="H26" s="27">
        <v>10.75</v>
      </c>
      <c r="I26" s="21">
        <v>8.0759999999999998E-2</v>
      </c>
      <c r="J26" s="27">
        <f t="shared" si="6"/>
        <v>71.08</v>
      </c>
      <c r="K26" s="21">
        <v>1.6000000000000001E-3</v>
      </c>
      <c r="L26" s="28">
        <v>2.3300000000000001E-2</v>
      </c>
      <c r="M26" s="21">
        <v>5.4299999999999999E-3</v>
      </c>
      <c r="N26" s="27">
        <f t="shared" si="0"/>
        <v>1.2</v>
      </c>
      <c r="O26" s="29">
        <f t="shared" si="1"/>
        <v>1.7787220000000001</v>
      </c>
      <c r="P26" s="27">
        <f t="shared" si="2"/>
        <v>4.0599999999999996</v>
      </c>
      <c r="Q26" s="29">
        <f t="shared" si="3"/>
        <v>78.118722000000005</v>
      </c>
    </row>
    <row r="27" spans="1:17" x14ac:dyDescent="0.25">
      <c r="A27" s="25">
        <f t="shared" si="7"/>
        <v>41820</v>
      </c>
      <c r="B27" s="26">
        <v>353825</v>
      </c>
      <c r="C27" s="26">
        <v>700359</v>
      </c>
      <c r="D27" s="26">
        <v>120280</v>
      </c>
      <c r="E27" s="26">
        <v>376007676</v>
      </c>
      <c r="F27" s="30">
        <f t="shared" si="4"/>
        <v>376828315</v>
      </c>
      <c r="G27" s="26">
        <f t="shared" si="5"/>
        <v>1065</v>
      </c>
      <c r="H27" s="27">
        <v>10.75</v>
      </c>
      <c r="I27" s="21">
        <v>8.0759999999999998E-2</v>
      </c>
      <c r="J27" s="27">
        <f t="shared" si="6"/>
        <v>96.76</v>
      </c>
      <c r="K27" s="21">
        <v>3.1700000000000001E-3</v>
      </c>
      <c r="L27" s="28">
        <v>0.03</v>
      </c>
      <c r="M27" s="21">
        <v>5.4299999999999999E-3</v>
      </c>
      <c r="N27" s="27">
        <f t="shared" si="0"/>
        <v>3.38</v>
      </c>
      <c r="O27" s="29">
        <f t="shared" si="1"/>
        <v>3.1776</v>
      </c>
      <c r="P27" s="27">
        <f t="shared" si="2"/>
        <v>5.78</v>
      </c>
      <c r="Q27" s="29">
        <f t="shared" si="3"/>
        <v>109.0976</v>
      </c>
    </row>
    <row r="28" spans="1:17" x14ac:dyDescent="0.25">
      <c r="A28" s="25">
        <f t="shared" si="7"/>
        <v>41851</v>
      </c>
      <c r="B28" s="26">
        <v>353957</v>
      </c>
      <c r="C28" s="26">
        <v>666963</v>
      </c>
      <c r="D28" s="26">
        <v>158528</v>
      </c>
      <c r="E28" s="26">
        <v>465034657</v>
      </c>
      <c r="F28" s="30">
        <f t="shared" si="4"/>
        <v>465860148</v>
      </c>
      <c r="G28" s="26">
        <f t="shared" si="5"/>
        <v>1316</v>
      </c>
      <c r="H28" s="27">
        <v>10.75</v>
      </c>
      <c r="I28" s="21">
        <v>8.0759999999999998E-2</v>
      </c>
      <c r="J28" s="27">
        <f t="shared" si="6"/>
        <v>117.03</v>
      </c>
      <c r="K28" s="21">
        <v>1.3799999999999999E-3</v>
      </c>
      <c r="L28" s="28">
        <v>3.1699999999999999E-2</v>
      </c>
      <c r="M28" s="21">
        <v>5.4299999999999999E-3</v>
      </c>
      <c r="N28" s="27">
        <f t="shared" si="0"/>
        <v>1.82</v>
      </c>
      <c r="O28" s="29">
        <f t="shared" si="1"/>
        <v>3.9941999999999998</v>
      </c>
      <c r="P28" s="27">
        <f t="shared" si="2"/>
        <v>7.15</v>
      </c>
      <c r="Q28" s="29">
        <f t="shared" si="3"/>
        <v>129.99420000000001</v>
      </c>
    </row>
    <row r="29" spans="1:17" x14ac:dyDescent="0.25">
      <c r="A29" s="25">
        <f t="shared" si="7"/>
        <v>41882</v>
      </c>
      <c r="B29" s="26">
        <v>353655</v>
      </c>
      <c r="C29" s="26">
        <v>594367</v>
      </c>
      <c r="D29" s="26">
        <v>137981</v>
      </c>
      <c r="E29" s="26">
        <v>398054017</v>
      </c>
      <c r="F29" s="30">
        <f t="shared" si="4"/>
        <v>398786365</v>
      </c>
      <c r="G29" s="26">
        <f t="shared" si="5"/>
        <v>1128</v>
      </c>
      <c r="H29" s="27">
        <v>10.75</v>
      </c>
      <c r="I29" s="21">
        <v>8.0759999999999998E-2</v>
      </c>
      <c r="J29" s="27">
        <f t="shared" si="6"/>
        <v>101.85</v>
      </c>
      <c r="K29" s="21">
        <v>-1.9000000000000001E-4</v>
      </c>
      <c r="L29" s="28">
        <v>3.5200000000000002E-2</v>
      </c>
      <c r="M29" s="21">
        <v>5.4299999999999999E-3</v>
      </c>
      <c r="N29" s="27">
        <f t="shared" si="0"/>
        <v>-0.21</v>
      </c>
      <c r="O29" s="29">
        <f t="shared" si="1"/>
        <v>3.793504</v>
      </c>
      <c r="P29" s="27">
        <f t="shared" si="2"/>
        <v>6.13</v>
      </c>
      <c r="Q29" s="29">
        <f t="shared" si="3"/>
        <v>111.56350399999999</v>
      </c>
    </row>
    <row r="30" spans="1:17" x14ac:dyDescent="0.25">
      <c r="A30" s="25">
        <f t="shared" si="7"/>
        <v>41912</v>
      </c>
      <c r="B30" s="26">
        <v>353828</v>
      </c>
      <c r="C30" s="26">
        <v>615037</v>
      </c>
      <c r="D30" s="26">
        <v>152214</v>
      </c>
      <c r="E30" s="26">
        <v>421787312</v>
      </c>
      <c r="F30" s="30">
        <f t="shared" si="4"/>
        <v>422554563</v>
      </c>
      <c r="G30" s="26">
        <f t="shared" si="5"/>
        <v>1194</v>
      </c>
      <c r="H30" s="27">
        <v>10.75</v>
      </c>
      <c r="I30" s="21">
        <v>8.0759999999999998E-2</v>
      </c>
      <c r="J30" s="27">
        <f t="shared" si="6"/>
        <v>107.18</v>
      </c>
      <c r="K30" s="21">
        <v>5.5999999999999995E-4</v>
      </c>
      <c r="L30" s="28">
        <v>3.1899999999999998E-2</v>
      </c>
      <c r="M30" s="21">
        <v>5.4299999999999999E-3</v>
      </c>
      <c r="N30" s="27">
        <f t="shared" si="0"/>
        <v>0.67</v>
      </c>
      <c r="O30" s="29">
        <f t="shared" si="1"/>
        <v>3.6471270000000002</v>
      </c>
      <c r="P30" s="27">
        <f t="shared" si="2"/>
        <v>6.48</v>
      </c>
      <c r="Q30" s="29">
        <f t="shared" si="3"/>
        <v>117.97712700000001</v>
      </c>
    </row>
    <row r="31" spans="1:17" x14ac:dyDescent="0.25">
      <c r="A31" s="25">
        <f t="shared" si="7"/>
        <v>41943</v>
      </c>
      <c r="B31" s="26">
        <v>353776</v>
      </c>
      <c r="C31" s="26">
        <v>623659</v>
      </c>
      <c r="D31" s="26">
        <v>98437</v>
      </c>
      <c r="E31" s="26">
        <v>275541564</v>
      </c>
      <c r="F31" s="30">
        <f t="shared" si="4"/>
        <v>276263660</v>
      </c>
      <c r="G31" s="26">
        <f t="shared" si="5"/>
        <v>781</v>
      </c>
      <c r="H31" s="27">
        <v>10.75</v>
      </c>
      <c r="I31" s="21">
        <v>8.0759999999999998E-2</v>
      </c>
      <c r="J31" s="27">
        <f t="shared" si="6"/>
        <v>73.819999999999993</v>
      </c>
      <c r="K31" s="21">
        <v>1.3999999999999999E-4</v>
      </c>
      <c r="L31" s="28">
        <v>3.6900000000000002E-2</v>
      </c>
      <c r="M31" s="21">
        <v>5.4299999999999999E-3</v>
      </c>
      <c r="N31" s="27">
        <f t="shared" si="0"/>
        <v>0.11</v>
      </c>
      <c r="O31" s="29">
        <f t="shared" si="1"/>
        <v>2.8844729999999998</v>
      </c>
      <c r="P31" s="27">
        <f t="shared" si="2"/>
        <v>4.24</v>
      </c>
      <c r="Q31" s="29">
        <f t="shared" si="3"/>
        <v>81.054472999999987</v>
      </c>
    </row>
    <row r="32" spans="1:17" x14ac:dyDescent="0.25">
      <c r="A32" s="25">
        <f t="shared" si="7"/>
        <v>41973</v>
      </c>
      <c r="B32" s="26">
        <v>351716</v>
      </c>
      <c r="C32" s="26">
        <v>684968</v>
      </c>
      <c r="D32" s="26">
        <v>97982</v>
      </c>
      <c r="E32" s="26">
        <v>251424435</v>
      </c>
      <c r="F32" s="30">
        <f t="shared" si="4"/>
        <v>252207385</v>
      </c>
      <c r="G32" s="26">
        <f t="shared" si="5"/>
        <v>717</v>
      </c>
      <c r="H32" s="27">
        <v>10.75</v>
      </c>
      <c r="I32" s="21">
        <v>8.0759999999999998E-2</v>
      </c>
      <c r="J32" s="27">
        <f t="shared" si="6"/>
        <v>68.650000000000006</v>
      </c>
      <c r="K32" s="21">
        <v>4.0000000000000003E-5</v>
      </c>
      <c r="L32" s="28">
        <v>4.7600000000000003E-2</v>
      </c>
      <c r="M32" s="21">
        <v>5.4299999999999999E-3</v>
      </c>
      <c r="N32" s="27">
        <f t="shared" si="0"/>
        <v>0.03</v>
      </c>
      <c r="O32" s="29">
        <f t="shared" si="1"/>
        <v>3.4543320000000004</v>
      </c>
      <c r="P32" s="27">
        <f t="shared" si="2"/>
        <v>3.89</v>
      </c>
      <c r="Q32" s="29">
        <f t="shared" si="3"/>
        <v>76.024332000000001</v>
      </c>
    </row>
    <row r="33" spans="1:17" x14ac:dyDescent="0.25">
      <c r="A33" s="25">
        <f t="shared" si="7"/>
        <v>42004</v>
      </c>
      <c r="B33" s="26">
        <v>354796</v>
      </c>
      <c r="C33" s="26">
        <v>846489</v>
      </c>
      <c r="D33" s="26">
        <v>170570</v>
      </c>
      <c r="E33" s="26">
        <v>334460214</v>
      </c>
      <c r="F33" s="30">
        <f t="shared" si="4"/>
        <v>335477273</v>
      </c>
      <c r="G33" s="26">
        <f t="shared" si="5"/>
        <v>946</v>
      </c>
      <c r="H33" s="27">
        <v>10.75</v>
      </c>
      <c r="I33" s="21">
        <v>8.0759999999999998E-2</v>
      </c>
      <c r="J33" s="27">
        <f t="shared" si="6"/>
        <v>87.15</v>
      </c>
      <c r="K33" s="21">
        <v>-9.7000000000000005E-4</v>
      </c>
      <c r="L33" s="28">
        <v>5.4600000000000003E-2</v>
      </c>
      <c r="M33" s="21">
        <v>5.4299999999999999E-3</v>
      </c>
      <c r="N33" s="27">
        <f t="shared" si="0"/>
        <v>-0.92</v>
      </c>
      <c r="O33" s="29">
        <f t="shared" si="1"/>
        <v>4.9888020000000006</v>
      </c>
      <c r="P33" s="27">
        <f t="shared" si="2"/>
        <v>5.14</v>
      </c>
      <c r="Q33" s="29">
        <f t="shared" si="3"/>
        <v>96.358802000000011</v>
      </c>
    </row>
    <row r="34" spans="1:17" x14ac:dyDescent="0.25">
      <c r="A34" s="25">
        <f t="shared" si="7"/>
        <v>42035</v>
      </c>
      <c r="B34" s="30">
        <v>354474</v>
      </c>
      <c r="C34" s="30">
        <v>934655</v>
      </c>
      <c r="D34" s="30">
        <v>198518</v>
      </c>
      <c r="E34" s="30">
        <v>381658177</v>
      </c>
      <c r="F34" s="30">
        <f t="shared" si="4"/>
        <v>382791350</v>
      </c>
      <c r="G34" s="30">
        <f t="shared" si="5"/>
        <v>1080</v>
      </c>
      <c r="H34" s="29">
        <v>10.75</v>
      </c>
      <c r="I34" s="21">
        <v>8.0759999999999998E-2</v>
      </c>
      <c r="J34" s="29">
        <f t="shared" si="6"/>
        <v>97.97</v>
      </c>
      <c r="K34" s="21">
        <v>1.6000000000000001E-4</v>
      </c>
      <c r="L34" s="28">
        <v>5.7099999999999998E-2</v>
      </c>
      <c r="M34" s="21">
        <v>5.7200000000000003E-3</v>
      </c>
      <c r="N34" s="29">
        <f t="shared" si="0"/>
        <v>0.17</v>
      </c>
      <c r="O34" s="29">
        <f t="shared" si="1"/>
        <v>5.9566719999999993</v>
      </c>
      <c r="P34" s="29">
        <f t="shared" si="2"/>
        <v>6.18</v>
      </c>
      <c r="Q34" s="29">
        <f t="shared" si="3"/>
        <v>110.27667199999999</v>
      </c>
    </row>
    <row r="35" spans="1:17" x14ac:dyDescent="0.25">
      <c r="A35" s="25"/>
      <c r="F35" s="30"/>
      <c r="G35" s="26"/>
    </row>
    <row r="36" spans="1:17" x14ac:dyDescent="0.25">
      <c r="A36" s="25"/>
    </row>
    <row r="37" spans="1:17" x14ac:dyDescent="0.25">
      <c r="A37" s="25"/>
    </row>
    <row r="38" spans="1:17" x14ac:dyDescent="0.25">
      <c r="A38" s="25"/>
    </row>
    <row r="39" spans="1:17" x14ac:dyDescent="0.25">
      <c r="A39" s="25"/>
    </row>
    <row r="40" spans="1:17" x14ac:dyDescent="0.25">
      <c r="A40" s="25"/>
    </row>
    <row r="41" spans="1:17" x14ac:dyDescent="0.25">
      <c r="A41" s="25"/>
    </row>
  </sheetData>
  <printOptions horizontalCentered="1"/>
  <pageMargins left="0.7" right="0.7" top="0.47" bottom="0.75" header="0.3" footer="0.17"/>
  <pageSetup orientation="landscape" r:id="rId1"/>
  <headerFooter scaleWithDoc="0">
    <oddFooter>&amp;R&amp;"Times New Roman,Bold"&amp;12Attachment to Response to LGE ACM-1 Question No. 8
Page 1 of 2
Conroy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topLeftCell="A14" zoomScaleNormal="100" workbookViewId="0">
      <selection activeCell="H43" sqref="H43"/>
    </sheetView>
  </sheetViews>
  <sheetFormatPr defaultRowHeight="15.75" x14ac:dyDescent="0.25"/>
  <cols>
    <col min="1" max="1" width="12.5703125" style="1" customWidth="1"/>
    <col min="2" max="2" width="14.5703125" style="1" customWidth="1"/>
    <col min="3" max="3" width="17.5703125" style="1" customWidth="1"/>
    <col min="4" max="4" width="16.5703125" style="1" customWidth="1"/>
    <col min="5" max="5" width="13.7109375" style="1" customWidth="1"/>
    <col min="6" max="6" width="15.7109375" style="1" customWidth="1"/>
    <col min="7" max="7" width="12.28515625" style="1" customWidth="1"/>
    <col min="8" max="8" width="16.85546875" style="1" customWidth="1"/>
    <col min="9" max="12" width="13.42578125" style="1" customWidth="1"/>
    <col min="13" max="13" width="14.5703125" style="1" customWidth="1"/>
    <col min="14" max="16384" width="9.140625" style="1"/>
  </cols>
  <sheetData>
    <row r="1" spans="1:14" hidden="1" x14ac:dyDescent="0.25">
      <c r="C1" s="1" t="s">
        <v>36</v>
      </c>
      <c r="M1" s="2"/>
    </row>
    <row r="2" spans="1:14" hidden="1" x14ac:dyDescent="0.25">
      <c r="F2" s="32" t="s">
        <v>37</v>
      </c>
      <c r="M2" s="2"/>
    </row>
    <row r="3" spans="1:14" hidden="1" x14ac:dyDescent="0.25">
      <c r="M3" s="2"/>
    </row>
    <row r="4" spans="1:14" hidden="1" x14ac:dyDescent="0.25">
      <c r="M4" s="2"/>
    </row>
    <row r="5" spans="1:14" ht="18.75" hidden="1" x14ac:dyDescent="0.3">
      <c r="A5" s="33" t="s">
        <v>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4" ht="18.75" hidden="1" x14ac:dyDescent="0.3">
      <c r="A6" s="33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4" ht="18.75" hidden="1" x14ac:dyDescent="0.3">
      <c r="A7" s="33" t="s">
        <v>18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4" ht="18.75" hidden="1" x14ac:dyDescent="0.3">
      <c r="A8" s="33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4" hidden="1" x14ac:dyDescent="0.25"/>
    <row r="10" spans="1:14" hidden="1" x14ac:dyDescent="0.25">
      <c r="C10" s="3"/>
    </row>
    <row r="11" spans="1:14" ht="47.25" x14ac:dyDescent="0.25">
      <c r="A11" s="4" t="s">
        <v>20</v>
      </c>
      <c r="B11" s="4" t="s">
        <v>21</v>
      </c>
      <c r="C11" s="4" t="s">
        <v>22</v>
      </c>
      <c r="D11" s="4" t="s">
        <v>23</v>
      </c>
      <c r="E11" s="4" t="s">
        <v>24</v>
      </c>
      <c r="F11" s="4" t="s">
        <v>25</v>
      </c>
      <c r="G11" s="4" t="s">
        <v>26</v>
      </c>
      <c r="H11" s="5" t="s">
        <v>27</v>
      </c>
      <c r="I11" s="5" t="s">
        <v>28</v>
      </c>
      <c r="J11" s="5" t="s">
        <v>29</v>
      </c>
      <c r="K11" s="5" t="s">
        <v>30</v>
      </c>
      <c r="L11" s="5" t="s">
        <v>31</v>
      </c>
      <c r="M11" s="5" t="s">
        <v>32</v>
      </c>
    </row>
    <row r="12" spans="1:14" x14ac:dyDescent="0.25">
      <c r="A12" s="6">
        <v>41091</v>
      </c>
      <c r="B12" s="7">
        <v>290681</v>
      </c>
      <c r="C12" s="8">
        <v>3642702</v>
      </c>
      <c r="D12" s="9">
        <f>C12/B12</f>
        <v>12.531613693361452</v>
      </c>
      <c r="E12" s="10">
        <v>12.5</v>
      </c>
      <c r="F12" s="11">
        <v>0.22395999999999999</v>
      </c>
      <c r="G12" s="12">
        <f>D12*F12</f>
        <v>2.8065802027652307</v>
      </c>
      <c r="H12" s="11">
        <v>0.34904000000000002</v>
      </c>
      <c r="I12" s="12">
        <f>D12*H12</f>
        <v>4.3740344435308813</v>
      </c>
      <c r="J12" s="13">
        <v>1.7090000000000001E-2</v>
      </c>
      <c r="K12" s="12">
        <f>D12*J12</f>
        <v>0.21416527801954724</v>
      </c>
      <c r="L12" s="12">
        <v>0</v>
      </c>
      <c r="M12" s="12">
        <f>E12+G12+I12+K12+L12</f>
        <v>19.89477992431566</v>
      </c>
      <c r="N12" s="14"/>
    </row>
    <row r="13" spans="1:14" x14ac:dyDescent="0.25">
      <c r="A13" s="15">
        <v>41122</v>
      </c>
      <c r="B13" s="3">
        <v>290646</v>
      </c>
      <c r="C13" s="8">
        <v>3329648</v>
      </c>
      <c r="D13" s="9">
        <f>C13/B13</f>
        <v>11.456025543100541</v>
      </c>
      <c r="E13" s="10">
        <v>12.5</v>
      </c>
      <c r="F13" s="11">
        <v>0.22395999999999999</v>
      </c>
      <c r="G13" s="12">
        <f>D13*F13</f>
        <v>2.5656914806327968</v>
      </c>
      <c r="H13" s="11">
        <v>0.39627000000000001</v>
      </c>
      <c r="I13" s="12">
        <f>D13*H13</f>
        <v>4.5396792419644516</v>
      </c>
      <c r="J13" s="13">
        <v>1.7090000000000001E-2</v>
      </c>
      <c r="K13" s="12">
        <f t="shared" ref="K13:K41" si="0">D13*J13</f>
        <v>0.19578347653158826</v>
      </c>
      <c r="L13" s="12">
        <v>0</v>
      </c>
      <c r="M13" s="12">
        <f t="shared" ref="M13:M42" si="1">E13+G13+I13+K13+L13</f>
        <v>19.801154199128838</v>
      </c>
      <c r="N13" s="14"/>
    </row>
    <row r="14" spans="1:14" x14ac:dyDescent="0.25">
      <c r="A14" s="15">
        <f>EDATE(A13,1)</f>
        <v>41153</v>
      </c>
      <c r="B14" s="3">
        <v>289427</v>
      </c>
      <c r="C14" s="8">
        <v>3730004</v>
      </c>
      <c r="D14" s="9">
        <f t="shared" ref="D14:D42" si="2">C14/B14</f>
        <v>12.887546773452373</v>
      </c>
      <c r="E14" s="10">
        <v>12.5</v>
      </c>
      <c r="F14" s="11">
        <v>0.22395999999999999</v>
      </c>
      <c r="G14" s="12">
        <f t="shared" ref="G14:G40" si="3">D14*F14</f>
        <v>2.8862949753823934</v>
      </c>
      <c r="H14" s="11">
        <v>0.39627000000000001</v>
      </c>
      <c r="I14" s="12">
        <f t="shared" ref="I14:I41" si="4">D14*H14</f>
        <v>5.1069481599159721</v>
      </c>
      <c r="J14" s="13">
        <v>1.7090000000000001E-2</v>
      </c>
      <c r="K14" s="12">
        <f t="shared" si="0"/>
        <v>0.22024817435830107</v>
      </c>
      <c r="L14" s="12">
        <v>0</v>
      </c>
      <c r="M14" s="12">
        <f t="shared" si="1"/>
        <v>20.713491309656664</v>
      </c>
      <c r="N14" s="14"/>
    </row>
    <row r="15" spans="1:14" x14ac:dyDescent="0.25">
      <c r="A15" s="15">
        <f>EDATE(A14,1)</f>
        <v>41183</v>
      </c>
      <c r="B15" s="3">
        <v>290064</v>
      </c>
      <c r="C15" s="8">
        <v>5743591</v>
      </c>
      <c r="D15" s="9">
        <f t="shared" si="2"/>
        <v>19.801116305367092</v>
      </c>
      <c r="E15" s="10">
        <v>12.5</v>
      </c>
      <c r="F15" s="11">
        <v>0.22395999999999999</v>
      </c>
      <c r="G15" s="12">
        <f t="shared" si="3"/>
        <v>4.4346580077500137</v>
      </c>
      <c r="H15" s="11">
        <v>0.39627000000000001</v>
      </c>
      <c r="I15" s="12">
        <f t="shared" si="4"/>
        <v>7.8465883583278178</v>
      </c>
      <c r="J15" s="13">
        <v>1.7090000000000001E-2</v>
      </c>
      <c r="K15" s="12">
        <f t="shared" si="0"/>
        <v>0.33840107765872363</v>
      </c>
      <c r="L15" s="12">
        <v>0</v>
      </c>
      <c r="M15" s="12">
        <f t="shared" si="1"/>
        <v>25.119647443736554</v>
      </c>
      <c r="N15" s="14"/>
    </row>
    <row r="16" spans="1:14" x14ac:dyDescent="0.25">
      <c r="A16" s="15">
        <f t="shared" ref="A16:A35" si="5">EDATE(A15,1)</f>
        <v>41214</v>
      </c>
      <c r="B16" s="3">
        <v>290696</v>
      </c>
      <c r="C16" s="8">
        <v>16125523</v>
      </c>
      <c r="D16" s="9">
        <f t="shared" si="2"/>
        <v>55.472118639403362</v>
      </c>
      <c r="E16" s="10">
        <v>12.5</v>
      </c>
      <c r="F16" s="11">
        <v>0.22395999999999999</v>
      </c>
      <c r="G16" s="12">
        <f t="shared" si="3"/>
        <v>12.423535690480776</v>
      </c>
      <c r="H16" s="11">
        <v>0.42501</v>
      </c>
      <c r="I16" s="12">
        <f t="shared" si="4"/>
        <v>23.576205142932825</v>
      </c>
      <c r="J16" s="13">
        <v>1.7090000000000001E-2</v>
      </c>
      <c r="K16" s="12">
        <f t="shared" si="0"/>
        <v>0.94801850754740347</v>
      </c>
      <c r="L16" s="12">
        <v>0</v>
      </c>
      <c r="M16" s="12">
        <f t="shared" si="1"/>
        <v>49.447759340960999</v>
      </c>
      <c r="N16" s="14"/>
    </row>
    <row r="17" spans="1:14" x14ac:dyDescent="0.25">
      <c r="A17" s="15">
        <f t="shared" si="5"/>
        <v>41244</v>
      </c>
      <c r="B17" s="3">
        <v>291185</v>
      </c>
      <c r="C17" s="8">
        <v>22806153</v>
      </c>
      <c r="D17" s="9">
        <f t="shared" si="2"/>
        <v>78.321867541253837</v>
      </c>
      <c r="E17" s="10">
        <v>12.5</v>
      </c>
      <c r="F17" s="11">
        <v>0.22395999999999999</v>
      </c>
      <c r="G17" s="12">
        <f t="shared" si="3"/>
        <v>17.540965454539208</v>
      </c>
      <c r="H17" s="11">
        <v>0.42501</v>
      </c>
      <c r="I17" s="12">
        <f t="shared" si="4"/>
        <v>33.287576923708293</v>
      </c>
      <c r="J17" s="13">
        <v>1.7090000000000001E-2</v>
      </c>
      <c r="K17" s="12">
        <f t="shared" si="0"/>
        <v>1.3385207162800281</v>
      </c>
      <c r="L17" s="12">
        <v>0</v>
      </c>
      <c r="M17" s="12">
        <f t="shared" si="1"/>
        <v>64.667063094527535</v>
      </c>
      <c r="N17" s="14"/>
    </row>
    <row r="18" spans="1:14" x14ac:dyDescent="0.25">
      <c r="A18" s="15">
        <f t="shared" si="5"/>
        <v>41275</v>
      </c>
      <c r="B18" s="3">
        <v>292720</v>
      </c>
      <c r="C18" s="8">
        <v>36257777</v>
      </c>
      <c r="D18" s="9">
        <f t="shared" si="2"/>
        <v>123.865048510522</v>
      </c>
      <c r="E18" s="10">
        <v>13.5</v>
      </c>
      <c r="F18" s="11">
        <v>0.26418999999999998</v>
      </c>
      <c r="G18" s="12">
        <f t="shared" si="3"/>
        <v>32.723907165994802</v>
      </c>
      <c r="H18" s="11">
        <v>0.42501</v>
      </c>
      <c r="I18" s="12">
        <f t="shared" si="4"/>
        <v>52.643884267456954</v>
      </c>
      <c r="J18" s="13">
        <v>1.307E-2</v>
      </c>
      <c r="K18" s="12">
        <f t="shared" si="0"/>
        <v>1.6189161840325226</v>
      </c>
      <c r="L18" s="12">
        <v>2.27</v>
      </c>
      <c r="M18" s="12">
        <f t="shared" si="1"/>
        <v>102.75670761748428</v>
      </c>
      <c r="N18" s="14"/>
    </row>
    <row r="19" spans="1:14" x14ac:dyDescent="0.25">
      <c r="A19" s="15">
        <f t="shared" si="5"/>
        <v>41306</v>
      </c>
      <c r="B19" s="3">
        <v>292560</v>
      </c>
      <c r="C19" s="8">
        <v>36483547</v>
      </c>
      <c r="D19" s="9">
        <f t="shared" si="2"/>
        <v>124.70449480448455</v>
      </c>
      <c r="E19" s="10">
        <v>13.5</v>
      </c>
      <c r="F19" s="11">
        <v>0.26418999999999998</v>
      </c>
      <c r="G19" s="12">
        <f t="shared" si="3"/>
        <v>32.945680482396774</v>
      </c>
      <c r="H19" s="11">
        <v>0.43069000000000002</v>
      </c>
      <c r="I19" s="12">
        <f t="shared" si="4"/>
        <v>53.708978867343454</v>
      </c>
      <c r="J19" s="13">
        <v>1.307E-2</v>
      </c>
      <c r="K19" s="12">
        <f t="shared" si="0"/>
        <v>1.6298877470946131</v>
      </c>
      <c r="L19" s="12">
        <v>2.27</v>
      </c>
      <c r="M19" s="12">
        <f t="shared" si="1"/>
        <v>104.05454709683484</v>
      </c>
      <c r="N19" s="14"/>
    </row>
    <row r="20" spans="1:14" x14ac:dyDescent="0.25">
      <c r="A20" s="15">
        <f t="shared" si="5"/>
        <v>41334</v>
      </c>
      <c r="B20" s="3">
        <v>291936</v>
      </c>
      <c r="C20" s="8">
        <v>33630307</v>
      </c>
      <c r="D20" s="9">
        <f t="shared" si="2"/>
        <v>115.19753302093609</v>
      </c>
      <c r="E20" s="10">
        <v>13.5</v>
      </c>
      <c r="F20" s="11">
        <v>0.26418999999999998</v>
      </c>
      <c r="G20" s="12">
        <f t="shared" si="3"/>
        <v>30.434036248801103</v>
      </c>
      <c r="H20" s="11">
        <v>0.43069000000000002</v>
      </c>
      <c r="I20" s="12">
        <f t="shared" si="4"/>
        <v>49.614425496786964</v>
      </c>
      <c r="J20" s="13">
        <v>1.307E-2</v>
      </c>
      <c r="K20" s="12">
        <f t="shared" si="0"/>
        <v>1.5056317565836348</v>
      </c>
      <c r="L20" s="12">
        <v>2.27</v>
      </c>
      <c r="M20" s="12">
        <f t="shared" si="1"/>
        <v>97.324093502171706</v>
      </c>
      <c r="N20" s="14"/>
    </row>
    <row r="21" spans="1:14" x14ac:dyDescent="0.25">
      <c r="A21" s="15">
        <f t="shared" si="5"/>
        <v>41365</v>
      </c>
      <c r="B21" s="3">
        <v>293366</v>
      </c>
      <c r="C21" s="8">
        <v>23246597</v>
      </c>
      <c r="D21" s="9">
        <f t="shared" si="2"/>
        <v>79.240937941002031</v>
      </c>
      <c r="E21" s="10">
        <v>13.5</v>
      </c>
      <c r="F21" s="11">
        <v>0.26418999999999998</v>
      </c>
      <c r="G21" s="12">
        <f t="shared" si="3"/>
        <v>20.934663394633326</v>
      </c>
      <c r="H21" s="11">
        <v>0.43069000000000002</v>
      </c>
      <c r="I21" s="12">
        <f t="shared" si="4"/>
        <v>34.128279561810167</v>
      </c>
      <c r="J21" s="13">
        <v>1.307E-2</v>
      </c>
      <c r="K21" s="12">
        <f t="shared" si="0"/>
        <v>1.0356790588888964</v>
      </c>
      <c r="L21" s="12">
        <v>2.27</v>
      </c>
      <c r="M21" s="12">
        <f t="shared" si="1"/>
        <v>71.868622015332392</v>
      </c>
      <c r="N21" s="14"/>
    </row>
    <row r="22" spans="1:14" x14ac:dyDescent="0.25">
      <c r="A22" s="15">
        <f t="shared" si="5"/>
        <v>41395</v>
      </c>
      <c r="B22" s="3">
        <v>292363</v>
      </c>
      <c r="C22" s="8">
        <v>9119621</v>
      </c>
      <c r="D22" s="9">
        <f t="shared" si="2"/>
        <v>31.192801414679696</v>
      </c>
      <c r="E22" s="10">
        <v>13.5</v>
      </c>
      <c r="F22" s="11">
        <v>0.26418999999999998</v>
      </c>
      <c r="G22" s="12">
        <f t="shared" si="3"/>
        <v>8.240826205744229</v>
      </c>
      <c r="H22" s="11">
        <v>0.43069000000000002</v>
      </c>
      <c r="I22" s="12">
        <f t="shared" si="4"/>
        <v>13.4344276412884</v>
      </c>
      <c r="J22" s="13">
        <v>1.307E-2</v>
      </c>
      <c r="K22" s="12">
        <f t="shared" si="0"/>
        <v>0.40768991448986364</v>
      </c>
      <c r="L22" s="12">
        <v>2.27</v>
      </c>
      <c r="M22" s="12">
        <f t="shared" si="1"/>
        <v>37.852943761522496</v>
      </c>
      <c r="N22" s="14"/>
    </row>
    <row r="23" spans="1:14" x14ac:dyDescent="0.25">
      <c r="A23" s="15">
        <f t="shared" si="5"/>
        <v>41426</v>
      </c>
      <c r="B23" s="3">
        <v>291618</v>
      </c>
      <c r="C23" s="8">
        <v>4992441</v>
      </c>
      <c r="D23" s="9">
        <f t="shared" si="2"/>
        <v>17.119797131864289</v>
      </c>
      <c r="E23" s="10">
        <v>13.5</v>
      </c>
      <c r="F23" s="11">
        <v>0.26418999999999998</v>
      </c>
      <c r="G23" s="12">
        <f t="shared" si="3"/>
        <v>4.5228792042672259</v>
      </c>
      <c r="H23" s="11">
        <v>0.43069000000000002</v>
      </c>
      <c r="I23" s="12">
        <f t="shared" si="4"/>
        <v>7.3733254267226309</v>
      </c>
      <c r="J23" s="13">
        <v>1.307E-2</v>
      </c>
      <c r="K23" s="12">
        <f t="shared" si="0"/>
        <v>0.22375574851346625</v>
      </c>
      <c r="L23" s="12">
        <v>2.27</v>
      </c>
      <c r="M23" s="12">
        <f t="shared" si="1"/>
        <v>27.889960379503322</v>
      </c>
      <c r="N23" s="14"/>
    </row>
    <row r="24" spans="1:14" x14ac:dyDescent="0.25">
      <c r="A24" s="15">
        <f t="shared" si="5"/>
        <v>41456</v>
      </c>
      <c r="B24" s="3">
        <v>291437</v>
      </c>
      <c r="C24" s="8">
        <v>3775673</v>
      </c>
      <c r="D24" s="9">
        <f t="shared" si="2"/>
        <v>12.955365996767741</v>
      </c>
      <c r="E24" s="10">
        <v>13.5</v>
      </c>
      <c r="F24" s="11">
        <v>0.26418999999999998</v>
      </c>
      <c r="G24" s="12">
        <f t="shared" si="3"/>
        <v>3.4226781426860691</v>
      </c>
      <c r="H24" s="11">
        <v>0.43069000000000002</v>
      </c>
      <c r="I24" s="12">
        <f t="shared" si="4"/>
        <v>5.5797465811478988</v>
      </c>
      <c r="J24" s="13">
        <v>1.307E-2</v>
      </c>
      <c r="K24" s="12">
        <f t="shared" si="0"/>
        <v>0.16932663357775438</v>
      </c>
      <c r="L24" s="12">
        <v>2.27</v>
      </c>
      <c r="M24" s="12">
        <f t="shared" si="1"/>
        <v>24.941751357411722</v>
      </c>
      <c r="N24" s="14"/>
    </row>
    <row r="25" spans="1:14" x14ac:dyDescent="0.25">
      <c r="A25" s="15">
        <f t="shared" si="5"/>
        <v>41487</v>
      </c>
      <c r="B25" s="3">
        <v>291149</v>
      </c>
      <c r="C25" s="8">
        <v>3710252</v>
      </c>
      <c r="D25" s="9">
        <f t="shared" si="2"/>
        <v>12.743481859803744</v>
      </c>
      <c r="E25" s="10">
        <v>13.5</v>
      </c>
      <c r="F25" s="11">
        <v>0.26418999999999998</v>
      </c>
      <c r="G25" s="12">
        <f t="shared" si="3"/>
        <v>3.366700472541551</v>
      </c>
      <c r="H25" s="11">
        <v>0.55167999999999995</v>
      </c>
      <c r="I25" s="12">
        <f t="shared" si="4"/>
        <v>7.030324072416529</v>
      </c>
      <c r="J25" s="13">
        <v>1.307E-2</v>
      </c>
      <c r="K25" s="12">
        <f t="shared" si="0"/>
        <v>0.16655730790763493</v>
      </c>
      <c r="L25" s="12">
        <v>2.27</v>
      </c>
      <c r="M25" s="12">
        <f t="shared" si="1"/>
        <v>26.333581852865716</v>
      </c>
      <c r="N25" s="14"/>
    </row>
    <row r="26" spans="1:14" x14ac:dyDescent="0.25">
      <c r="A26" s="15">
        <f t="shared" si="5"/>
        <v>41518</v>
      </c>
      <c r="B26" s="3">
        <v>290893</v>
      </c>
      <c r="C26" s="8">
        <v>3681157</v>
      </c>
      <c r="D26" s="9">
        <f t="shared" si="2"/>
        <v>12.654677149329823</v>
      </c>
      <c r="E26" s="10">
        <v>13.5</v>
      </c>
      <c r="F26" s="11">
        <v>0.26418999999999998</v>
      </c>
      <c r="G26" s="12">
        <f t="shared" si="3"/>
        <v>3.3432391560814456</v>
      </c>
      <c r="H26" s="11">
        <v>0.55167999999999995</v>
      </c>
      <c r="I26" s="12">
        <f t="shared" si="4"/>
        <v>6.9813322897422756</v>
      </c>
      <c r="J26" s="13">
        <v>1.307E-2</v>
      </c>
      <c r="K26" s="12">
        <f t="shared" si="0"/>
        <v>0.16539663034174079</v>
      </c>
      <c r="L26" s="12">
        <v>2.27</v>
      </c>
      <c r="M26" s="12">
        <f t="shared" si="1"/>
        <v>26.25996807616546</v>
      </c>
      <c r="N26" s="14"/>
    </row>
    <row r="27" spans="1:14" x14ac:dyDescent="0.25">
      <c r="A27" s="15">
        <f t="shared" si="5"/>
        <v>41548</v>
      </c>
      <c r="B27" s="3">
        <v>290878</v>
      </c>
      <c r="C27" s="8">
        <v>4546403</v>
      </c>
      <c r="D27" s="9">
        <f t="shared" si="2"/>
        <v>15.629930761350119</v>
      </c>
      <c r="E27" s="10">
        <v>13.5</v>
      </c>
      <c r="F27" s="11">
        <v>0.26418999999999998</v>
      </c>
      <c r="G27" s="12">
        <f t="shared" si="3"/>
        <v>4.1292714078410873</v>
      </c>
      <c r="H27" s="11">
        <v>0.55167999999999995</v>
      </c>
      <c r="I27" s="12">
        <f t="shared" si="4"/>
        <v>8.6227202024216325</v>
      </c>
      <c r="J27" s="13">
        <v>1.307E-2</v>
      </c>
      <c r="K27" s="12">
        <f t="shared" si="0"/>
        <v>0.20428319505084605</v>
      </c>
      <c r="L27" s="12">
        <v>2.27</v>
      </c>
      <c r="M27" s="12">
        <f t="shared" si="1"/>
        <v>28.726274805313565</v>
      </c>
      <c r="N27" s="14"/>
    </row>
    <row r="28" spans="1:14" x14ac:dyDescent="0.25">
      <c r="A28" s="15">
        <f t="shared" si="5"/>
        <v>41579</v>
      </c>
      <c r="B28" s="3">
        <v>291013</v>
      </c>
      <c r="C28" s="8">
        <v>14929607</v>
      </c>
      <c r="D28" s="9">
        <f t="shared" si="2"/>
        <v>51.302199558095346</v>
      </c>
      <c r="E28" s="10">
        <v>13.5</v>
      </c>
      <c r="F28" s="11">
        <v>0.26418999999999998</v>
      </c>
      <c r="G28" s="12">
        <f t="shared" si="3"/>
        <v>13.553528101253209</v>
      </c>
      <c r="H28" s="11">
        <v>0.51737</v>
      </c>
      <c r="I28" s="12">
        <f t="shared" si="4"/>
        <v>26.54221898537179</v>
      </c>
      <c r="J28" s="13">
        <v>1.307E-2</v>
      </c>
      <c r="K28" s="12">
        <f t="shared" si="0"/>
        <v>0.67051974822430616</v>
      </c>
      <c r="L28" s="12">
        <v>2.27</v>
      </c>
      <c r="M28" s="12">
        <f t="shared" si="1"/>
        <v>56.536266834849307</v>
      </c>
      <c r="N28" s="14"/>
    </row>
    <row r="29" spans="1:14" x14ac:dyDescent="0.25">
      <c r="A29" s="15">
        <f t="shared" si="5"/>
        <v>41609</v>
      </c>
      <c r="B29" s="3">
        <v>293038</v>
      </c>
      <c r="C29" s="8">
        <v>32679360</v>
      </c>
      <c r="D29" s="9">
        <f t="shared" si="2"/>
        <v>111.51918863765108</v>
      </c>
      <c r="E29" s="10">
        <v>13.5</v>
      </c>
      <c r="F29" s="11">
        <v>0.26418999999999998</v>
      </c>
      <c r="G29" s="12">
        <f t="shared" si="3"/>
        <v>29.462254446181039</v>
      </c>
      <c r="H29" s="11">
        <v>0.51737</v>
      </c>
      <c r="I29" s="12">
        <f t="shared" si="4"/>
        <v>57.696682625461541</v>
      </c>
      <c r="J29" s="13">
        <v>1.307E-2</v>
      </c>
      <c r="K29" s="12">
        <f t="shared" si="0"/>
        <v>1.4575557954940996</v>
      </c>
      <c r="L29" s="12">
        <v>2.27</v>
      </c>
      <c r="M29" s="12">
        <f t="shared" si="1"/>
        <v>104.38649286713668</v>
      </c>
      <c r="N29" s="14"/>
    </row>
    <row r="30" spans="1:14" x14ac:dyDescent="0.25">
      <c r="A30" s="15">
        <f t="shared" si="5"/>
        <v>41640</v>
      </c>
      <c r="B30" s="3">
        <v>294027</v>
      </c>
      <c r="C30" s="8">
        <v>46290279</v>
      </c>
      <c r="D30" s="9">
        <f t="shared" si="2"/>
        <v>157.43547021191932</v>
      </c>
      <c r="E30" s="10">
        <v>13.5</v>
      </c>
      <c r="F30" s="11">
        <v>0.26418999999999998</v>
      </c>
      <c r="G30" s="12">
        <f t="shared" si="3"/>
        <v>41.592876875286962</v>
      </c>
      <c r="H30" s="11">
        <v>0.51737</v>
      </c>
      <c r="I30" s="12">
        <f t="shared" si="4"/>
        <v>81.452389223540706</v>
      </c>
      <c r="J30" s="13">
        <v>2.1399999999999999E-2</v>
      </c>
      <c r="K30" s="12">
        <f t="shared" si="0"/>
        <v>3.3691190625350735</v>
      </c>
      <c r="L30" s="12">
        <v>2.35</v>
      </c>
      <c r="M30" s="12">
        <f t="shared" si="1"/>
        <v>142.26438516136272</v>
      </c>
      <c r="N30" s="14"/>
    </row>
    <row r="31" spans="1:14" x14ac:dyDescent="0.25">
      <c r="A31" s="15">
        <f t="shared" si="5"/>
        <v>41671</v>
      </c>
      <c r="B31" s="3">
        <v>293954</v>
      </c>
      <c r="C31" s="8">
        <v>47747014</v>
      </c>
      <c r="D31" s="9">
        <f t="shared" si="2"/>
        <v>162.43022377650925</v>
      </c>
      <c r="E31" s="10">
        <v>13.5</v>
      </c>
      <c r="F31" s="11">
        <v>0.26418999999999998</v>
      </c>
      <c r="G31" s="12">
        <f t="shared" si="3"/>
        <v>42.912440819515979</v>
      </c>
      <c r="H31" s="11">
        <v>0.51890999999999998</v>
      </c>
      <c r="I31" s="12">
        <f t="shared" si="4"/>
        <v>84.286667419868408</v>
      </c>
      <c r="J31" s="13">
        <v>2.1399999999999999E-2</v>
      </c>
      <c r="K31" s="12">
        <f t="shared" si="0"/>
        <v>3.4760067888172976</v>
      </c>
      <c r="L31" s="12">
        <v>2.35</v>
      </c>
      <c r="M31" s="12">
        <f t="shared" si="1"/>
        <v>146.52511502820167</v>
      </c>
      <c r="N31" s="14"/>
    </row>
    <row r="32" spans="1:14" x14ac:dyDescent="0.25">
      <c r="A32" s="15">
        <f t="shared" si="5"/>
        <v>41699</v>
      </c>
      <c r="B32" s="3">
        <v>293728</v>
      </c>
      <c r="C32" s="8">
        <v>36313089</v>
      </c>
      <c r="D32" s="9">
        <f t="shared" si="2"/>
        <v>123.6282853524349</v>
      </c>
      <c r="E32" s="10">
        <v>13.5</v>
      </c>
      <c r="F32" s="11">
        <v>0.26418999999999998</v>
      </c>
      <c r="G32" s="12">
        <f t="shared" si="3"/>
        <v>32.661356707259777</v>
      </c>
      <c r="H32" s="11">
        <v>0.51890999999999998</v>
      </c>
      <c r="I32" s="12">
        <f t="shared" si="4"/>
        <v>64.151953552231987</v>
      </c>
      <c r="J32" s="13">
        <v>2.1399999999999999E-2</v>
      </c>
      <c r="K32" s="12">
        <f t="shared" si="0"/>
        <v>2.6456453065421068</v>
      </c>
      <c r="L32" s="12">
        <v>2.35</v>
      </c>
      <c r="M32" s="12">
        <f t="shared" si="1"/>
        <v>115.30895556603387</v>
      </c>
      <c r="N32" s="14"/>
    </row>
    <row r="33" spans="1:14" x14ac:dyDescent="0.25">
      <c r="A33" s="15">
        <f t="shared" si="5"/>
        <v>41730</v>
      </c>
      <c r="B33" s="3">
        <v>293632</v>
      </c>
      <c r="C33" s="8">
        <v>18578070</v>
      </c>
      <c r="D33" s="9">
        <f t="shared" si="2"/>
        <v>63.269909274193552</v>
      </c>
      <c r="E33" s="10">
        <v>13.5</v>
      </c>
      <c r="F33" s="11">
        <v>0.26418999999999998</v>
      </c>
      <c r="G33" s="12">
        <f t="shared" si="3"/>
        <v>16.715277331149192</v>
      </c>
      <c r="H33" s="11">
        <v>0.51890999999999998</v>
      </c>
      <c r="I33" s="12">
        <f t="shared" si="4"/>
        <v>32.831388621471774</v>
      </c>
      <c r="J33" s="13">
        <v>1.6230000000000001E-2</v>
      </c>
      <c r="K33" s="12">
        <f t="shared" si="0"/>
        <v>1.0268706275201613</v>
      </c>
      <c r="L33" s="12">
        <v>2.35</v>
      </c>
      <c r="M33" s="12">
        <f t="shared" si="1"/>
        <v>66.423536580141132</v>
      </c>
      <c r="N33" s="14"/>
    </row>
    <row r="34" spans="1:14" x14ac:dyDescent="0.25">
      <c r="A34" s="15">
        <f t="shared" si="5"/>
        <v>41760</v>
      </c>
      <c r="B34" s="3">
        <v>293022</v>
      </c>
      <c r="C34" s="8">
        <v>7675847</v>
      </c>
      <c r="D34" s="9">
        <f t="shared" si="2"/>
        <v>26.195463139286471</v>
      </c>
      <c r="E34" s="10">
        <v>13.5</v>
      </c>
      <c r="F34" s="11">
        <v>0.26418999999999998</v>
      </c>
      <c r="G34" s="12">
        <f t="shared" si="3"/>
        <v>6.9205794067680921</v>
      </c>
      <c r="H34" s="11">
        <v>0.59587999999999997</v>
      </c>
      <c r="I34" s="12">
        <f t="shared" si="4"/>
        <v>15.609352575438022</v>
      </c>
      <c r="J34" s="13">
        <v>1.6230000000000001E-2</v>
      </c>
      <c r="K34" s="12">
        <f t="shared" si="0"/>
        <v>0.42515236675061946</v>
      </c>
      <c r="L34" s="12">
        <v>1.08</v>
      </c>
      <c r="M34" s="12">
        <f t="shared" si="1"/>
        <v>37.53508434895673</v>
      </c>
      <c r="N34" s="14"/>
    </row>
    <row r="35" spans="1:14" x14ac:dyDescent="0.25">
      <c r="A35" s="15">
        <f t="shared" si="5"/>
        <v>41791</v>
      </c>
      <c r="B35" s="3">
        <v>292079</v>
      </c>
      <c r="C35" s="8">
        <v>4725629</v>
      </c>
      <c r="D35" s="9">
        <f t="shared" si="2"/>
        <v>16.179283686947709</v>
      </c>
      <c r="E35" s="10">
        <v>13.5</v>
      </c>
      <c r="F35" s="11">
        <v>0.26418999999999998</v>
      </c>
      <c r="G35" s="12">
        <f t="shared" si="3"/>
        <v>4.2744049572547151</v>
      </c>
      <c r="H35" s="11">
        <v>0.59587999999999997</v>
      </c>
      <c r="I35" s="12">
        <f t="shared" si="4"/>
        <v>9.6409115633784008</v>
      </c>
      <c r="J35" s="13">
        <v>1.6230000000000001E-2</v>
      </c>
      <c r="K35" s="12">
        <f t="shared" si="0"/>
        <v>0.26258977423916136</v>
      </c>
      <c r="L35" s="12">
        <v>1.08</v>
      </c>
      <c r="M35" s="12">
        <f t="shared" si="1"/>
        <v>28.757906294872278</v>
      </c>
      <c r="N35" s="14"/>
    </row>
    <row r="36" spans="1:14" x14ac:dyDescent="0.25">
      <c r="A36" s="15">
        <f>EDATE(A35,1)</f>
        <v>41821</v>
      </c>
      <c r="B36" s="3">
        <v>292289</v>
      </c>
      <c r="C36" s="8">
        <v>3810384</v>
      </c>
      <c r="D36" s="9">
        <f t="shared" si="2"/>
        <v>13.036357851304702</v>
      </c>
      <c r="E36" s="10">
        <v>13.5</v>
      </c>
      <c r="F36" s="11">
        <v>0.26418999999999998</v>
      </c>
      <c r="G36" s="12">
        <f t="shared" si="3"/>
        <v>3.444075380736189</v>
      </c>
      <c r="H36" s="11">
        <v>0.59587999999999997</v>
      </c>
      <c r="I36" s="12">
        <f t="shared" si="4"/>
        <v>7.768104916435445</v>
      </c>
      <c r="J36" s="13">
        <v>1.6230000000000001E-2</v>
      </c>
      <c r="K36" s="12">
        <f t="shared" si="0"/>
        <v>0.21158008792667532</v>
      </c>
      <c r="L36" s="12">
        <v>1.08</v>
      </c>
      <c r="M36" s="12">
        <f t="shared" si="1"/>
        <v>26.003760385098303</v>
      </c>
      <c r="N36" s="14"/>
    </row>
    <row r="37" spans="1:14" x14ac:dyDescent="0.25">
      <c r="A37" s="15">
        <f>EDATE(A36,1)</f>
        <v>41852</v>
      </c>
      <c r="B37" s="3">
        <v>291260</v>
      </c>
      <c r="C37" s="8">
        <v>3504217</v>
      </c>
      <c r="D37" s="9">
        <f t="shared" si="2"/>
        <v>12.031233262377258</v>
      </c>
      <c r="E37" s="10">
        <v>13.5</v>
      </c>
      <c r="F37" s="11">
        <v>0.26418999999999998</v>
      </c>
      <c r="G37" s="12">
        <f t="shared" si="3"/>
        <v>3.1785315155874474</v>
      </c>
      <c r="H37" s="11">
        <v>0.62312999999999996</v>
      </c>
      <c r="I37" s="12">
        <f t="shared" si="4"/>
        <v>7.4970223827851399</v>
      </c>
      <c r="J37" s="13">
        <v>1.6230000000000001E-2</v>
      </c>
      <c r="K37" s="12">
        <f t="shared" si="0"/>
        <v>0.1952669158483829</v>
      </c>
      <c r="L37" s="12">
        <v>1.08</v>
      </c>
      <c r="M37" s="12">
        <f t="shared" si="1"/>
        <v>25.450820814220968</v>
      </c>
      <c r="N37" s="14"/>
    </row>
    <row r="38" spans="1:14" x14ac:dyDescent="0.25">
      <c r="A38" s="15">
        <f t="shared" ref="A38:A40" si="6">EDATE(A37,1)</f>
        <v>41883</v>
      </c>
      <c r="B38" s="3">
        <v>291490</v>
      </c>
      <c r="C38" s="8">
        <v>3646971</v>
      </c>
      <c r="D38" s="9">
        <f t="shared" si="2"/>
        <v>12.511478952965797</v>
      </c>
      <c r="E38" s="10">
        <v>13.5</v>
      </c>
      <c r="F38" s="11">
        <v>0.26418999999999998</v>
      </c>
      <c r="G38" s="12">
        <f t="shared" si="3"/>
        <v>3.3054076245840336</v>
      </c>
      <c r="H38" s="11">
        <v>0.62312999999999996</v>
      </c>
      <c r="I38" s="12">
        <f t="shared" si="4"/>
        <v>7.7962778799615764</v>
      </c>
      <c r="J38" s="13">
        <v>1.6230000000000001E-2</v>
      </c>
      <c r="K38" s="12">
        <f t="shared" si="0"/>
        <v>0.20306130340663492</v>
      </c>
      <c r="L38" s="12">
        <v>1.08</v>
      </c>
      <c r="M38" s="12">
        <f t="shared" si="1"/>
        <v>25.884746807952247</v>
      </c>
      <c r="N38" s="14"/>
    </row>
    <row r="39" spans="1:14" x14ac:dyDescent="0.25">
      <c r="A39" s="15">
        <f t="shared" si="6"/>
        <v>41913</v>
      </c>
      <c r="B39" s="3">
        <v>291567</v>
      </c>
      <c r="C39" s="8">
        <v>5425008</v>
      </c>
      <c r="D39" s="9">
        <f t="shared" si="2"/>
        <v>18.606385496301023</v>
      </c>
      <c r="E39" s="10">
        <v>13.5</v>
      </c>
      <c r="F39" s="11">
        <v>0.26418999999999998</v>
      </c>
      <c r="G39" s="12">
        <f t="shared" si="3"/>
        <v>4.9156209842677665</v>
      </c>
      <c r="H39" s="11">
        <v>0.62312999999999996</v>
      </c>
      <c r="I39" s="12">
        <f t="shared" si="4"/>
        <v>11.594196994310055</v>
      </c>
      <c r="J39" s="13">
        <v>1.6230000000000001E-2</v>
      </c>
      <c r="K39" s="12">
        <f t="shared" si="0"/>
        <v>0.30198163660496563</v>
      </c>
      <c r="L39" s="12">
        <v>1.08</v>
      </c>
      <c r="M39" s="12">
        <f t="shared" si="1"/>
        <v>31.391799615182784</v>
      </c>
      <c r="N39" s="14"/>
    </row>
    <row r="40" spans="1:14" x14ac:dyDescent="0.25">
      <c r="A40" s="15">
        <f t="shared" si="6"/>
        <v>41944</v>
      </c>
      <c r="B40" s="3">
        <v>290459</v>
      </c>
      <c r="C40" s="8">
        <v>16770441</v>
      </c>
      <c r="D40" s="9">
        <f t="shared" si="2"/>
        <v>57.737722019286714</v>
      </c>
      <c r="E40" s="10">
        <v>13.5</v>
      </c>
      <c r="F40" s="11">
        <v>0.26418999999999998</v>
      </c>
      <c r="G40" s="12">
        <f t="shared" si="3"/>
        <v>15.253728780275356</v>
      </c>
      <c r="H40" s="11">
        <v>0.56128</v>
      </c>
      <c r="I40" s="12">
        <f t="shared" si="4"/>
        <v>32.407028614985244</v>
      </c>
      <c r="J40" s="13">
        <v>1.6230000000000001E-2</v>
      </c>
      <c r="K40" s="12">
        <f t="shared" si="0"/>
        <v>0.93708322837302349</v>
      </c>
      <c r="L40" s="12">
        <v>1.08</v>
      </c>
      <c r="M40" s="12">
        <f t="shared" si="1"/>
        <v>63.177840623633628</v>
      </c>
      <c r="N40" s="14"/>
    </row>
    <row r="41" spans="1:14" x14ac:dyDescent="0.25">
      <c r="A41" s="15">
        <f>EDATE(A40,1)</f>
        <v>41974</v>
      </c>
      <c r="B41" s="3">
        <v>295230</v>
      </c>
      <c r="C41" s="8">
        <v>32572940</v>
      </c>
      <c r="D41" s="9">
        <f t="shared" si="2"/>
        <v>110.33072519730379</v>
      </c>
      <c r="E41" s="10">
        <v>13.5</v>
      </c>
      <c r="F41" s="11">
        <v>0.26418999999999998</v>
      </c>
      <c r="G41" s="12">
        <f>D41*F41</f>
        <v>29.148274289875687</v>
      </c>
      <c r="H41" s="11">
        <v>0.56128</v>
      </c>
      <c r="I41" s="12">
        <f t="shared" si="4"/>
        <v>61.926429438742673</v>
      </c>
      <c r="J41" s="13">
        <v>1.6230000000000001E-2</v>
      </c>
      <c r="K41" s="12">
        <f t="shared" si="0"/>
        <v>1.7906676699522408</v>
      </c>
      <c r="L41" s="12">
        <v>1.08</v>
      </c>
      <c r="M41" s="12">
        <f t="shared" si="1"/>
        <v>107.4453713985706</v>
      </c>
      <c r="N41" s="14"/>
    </row>
    <row r="42" spans="1:14" x14ac:dyDescent="0.25">
      <c r="A42" s="15">
        <v>42019</v>
      </c>
      <c r="B42" s="3">
        <v>294622</v>
      </c>
      <c r="C42" s="8">
        <v>40977858</v>
      </c>
      <c r="D42" s="9">
        <f t="shared" si="2"/>
        <v>139.08621216338224</v>
      </c>
      <c r="E42" s="10">
        <v>13.5</v>
      </c>
      <c r="F42" s="11">
        <v>0.26418999999999998</v>
      </c>
      <c r="G42" s="12">
        <f>D42*F42</f>
        <v>36.745186391443951</v>
      </c>
      <c r="H42" s="11">
        <v>0.56128</v>
      </c>
      <c r="I42" s="12">
        <f t="shared" ref="I42" si="7">D42*H42</f>
        <v>78.066309163063181</v>
      </c>
      <c r="J42" s="13">
        <v>1.6230000000000001E-2</v>
      </c>
      <c r="K42" s="12">
        <f t="shared" ref="K42" si="8">D42*J42</f>
        <v>2.2573692234116938</v>
      </c>
      <c r="L42" s="12">
        <v>2.5299999999999998</v>
      </c>
      <c r="M42" s="12">
        <f t="shared" si="1"/>
        <v>133.09886477791883</v>
      </c>
    </row>
    <row r="43" spans="1:14" x14ac:dyDescent="0.25">
      <c r="A43" s="15"/>
    </row>
    <row r="45" spans="1:14" x14ac:dyDescent="0.25">
      <c r="A45" s="1" t="s">
        <v>33</v>
      </c>
    </row>
    <row r="46" spans="1:14" x14ac:dyDescent="0.25">
      <c r="A46" s="1" t="s">
        <v>34</v>
      </c>
    </row>
    <row r="47" spans="1:14" x14ac:dyDescent="0.25">
      <c r="A47" s="1" t="s">
        <v>35</v>
      </c>
    </row>
  </sheetData>
  <mergeCells count="4">
    <mergeCell ref="A5:M5"/>
    <mergeCell ref="A6:M6"/>
    <mergeCell ref="A7:M7"/>
    <mergeCell ref="A8:M8"/>
  </mergeCells>
  <pageMargins left="0.7" right="0.7" top="0.75" bottom="0.75" header="0.3" footer="0.3"/>
  <pageSetup scale="65" orientation="landscape" r:id="rId1"/>
  <headerFooter scaleWithDoc="0">
    <oddFooter>&amp;R&amp;"Times New Roman,Bold"&amp;12Attachment to Response to Question No. 8
Page 2 of 2
Conroy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</vt:lpstr>
      <vt:lpstr>Gas</vt:lpstr>
      <vt:lpstr>Elec!Print_Area</vt:lpstr>
      <vt:lpstr>Elec!Print_Titles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Foxworthy, Carol</dc:creator>
  <cp:lastModifiedBy>McGee, Dawn</cp:lastModifiedBy>
  <cp:lastPrinted>2015-01-17T01:49:39Z</cp:lastPrinted>
  <dcterms:created xsi:type="dcterms:W3CDTF">2015-01-10T23:09:23Z</dcterms:created>
  <dcterms:modified xsi:type="dcterms:W3CDTF">2015-02-16T15:31:04Z</dcterms:modified>
</cp:coreProperties>
</file>