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6255" windowWidth="20730" windowHeight="6090" tabRatio="825"/>
  </bookViews>
  <sheets>
    <sheet name="Definitions" sheetId="42" r:id="rId1"/>
    <sheet name="UtilityData" sheetId="69" r:id="rId2"/>
    <sheet name="AnnualIndices" sheetId="70" r:id="rId3"/>
    <sheet name="Intensities" sheetId="22" r:id="rId4"/>
    <sheet name="EIAData" sheetId="66" r:id="rId5"/>
    <sheet name="Calibration" sheetId="67" r:id="rId6"/>
    <sheet name="StructuralVars" sheetId="64" r:id="rId7"/>
    <sheet name="Shares" sheetId="6" r:id="rId8"/>
    <sheet name="Efficiencies" sheetId="20" r:id="rId9"/>
    <sheet name="MonthlyMults" sheetId="40" r:id="rId10"/>
  </sheets>
  <externalReferences>
    <externalReference r:id="rId11"/>
    <externalReference r:id="rId12"/>
    <externalReference r:id="rId13"/>
  </externalReferences>
  <definedNames>
    <definedName name="__ENC1980">#REF!</definedName>
    <definedName name="__ENC1981">#REF!</definedName>
    <definedName name="__ENC1982">#REF!</definedName>
    <definedName name="__ENC1983">#REF!</definedName>
    <definedName name="__ENC1984">#REF!</definedName>
    <definedName name="__ENC1985">#REF!</definedName>
    <definedName name="__ENC1986">#REF!</definedName>
    <definedName name="__ENC1987">#REF!</definedName>
    <definedName name="__ENC1988">#REF!</definedName>
    <definedName name="__ENC1989">#REF!</definedName>
    <definedName name="__ENC1990">#REF!</definedName>
    <definedName name="__ENC1991">#REF!</definedName>
    <definedName name="__ENC1992">#REF!</definedName>
    <definedName name="__ENC1993">#REF!</definedName>
    <definedName name="__ENC1994">#REF!</definedName>
    <definedName name="__ENC1995">#REF!</definedName>
    <definedName name="__ENC1996">#REF!</definedName>
    <definedName name="__ENC1997">#REF!</definedName>
    <definedName name="__ENC1998">#REF!</definedName>
    <definedName name="__ENC1999">#REF!</definedName>
    <definedName name="__ENC2000">#REF!</definedName>
    <definedName name="__ENC2001">#REF!</definedName>
    <definedName name="__ENC2002">#REF!</definedName>
    <definedName name="__ENC2003">#REF!</definedName>
    <definedName name="__ENC2004">#REF!</definedName>
    <definedName name="__ENC2005">#REF!</definedName>
    <definedName name="__ENC2006">#REF!</definedName>
    <definedName name="__ENC2007">#REF!</definedName>
    <definedName name="__ENC2008">#REF!</definedName>
    <definedName name="__ENC2009">#REF!</definedName>
    <definedName name="__ENC2010">#REF!</definedName>
    <definedName name="__ENC2011">#REF!</definedName>
    <definedName name="__ENC2012">#REF!</definedName>
    <definedName name="__ENC2013">#REF!</definedName>
    <definedName name="__ENC2014">#REF!</definedName>
    <definedName name="__ENC2015">#REF!</definedName>
    <definedName name="__ENC2016">#REF!</definedName>
    <definedName name="__ENC2017">#REF!</definedName>
    <definedName name="__ENC2018">#REF!</definedName>
    <definedName name="__ENC2019">#REF!</definedName>
    <definedName name="__ENC2020">#REF!</definedName>
    <definedName name="__ESC1980">#REF!</definedName>
    <definedName name="__ESC1981">#REF!</definedName>
    <definedName name="__ESC1982">#REF!</definedName>
    <definedName name="__ESC1983">#REF!</definedName>
    <definedName name="__ESC1984">#REF!</definedName>
    <definedName name="__ESC1985">#REF!</definedName>
    <definedName name="__ESC1986">#REF!</definedName>
    <definedName name="__ESC1987">#REF!</definedName>
    <definedName name="__ESC1988">#REF!</definedName>
    <definedName name="__ESC1989">#REF!</definedName>
    <definedName name="__ESC1990">#REF!</definedName>
    <definedName name="__ESC1991">#REF!</definedName>
    <definedName name="__ESC1992">#REF!</definedName>
    <definedName name="__ESC1993">#REF!</definedName>
    <definedName name="__ESC1994">#REF!</definedName>
    <definedName name="__ESC1995">#REF!</definedName>
    <definedName name="__ESC1996">#REF!</definedName>
    <definedName name="__ESC1997">#REF!</definedName>
    <definedName name="__ESC1998">#REF!</definedName>
    <definedName name="__ESC1999">#REF!</definedName>
    <definedName name="__ESC2000">#REF!</definedName>
    <definedName name="__ESC2001">#REF!</definedName>
    <definedName name="__ESC2002">#REF!</definedName>
    <definedName name="__ESC2003">#REF!</definedName>
    <definedName name="__ESC2004">#REF!</definedName>
    <definedName name="__ESC2005">#REF!</definedName>
    <definedName name="__ESC2006">#REF!</definedName>
    <definedName name="__ESC2007">#REF!</definedName>
    <definedName name="__ESC2008">#REF!</definedName>
    <definedName name="__ESC2009">#REF!</definedName>
    <definedName name="__ESC2010">#REF!</definedName>
    <definedName name="__ESC2011">#REF!</definedName>
    <definedName name="__ESC2012">#REF!</definedName>
    <definedName name="__ESC2013">#REF!</definedName>
    <definedName name="__ESC2014">#REF!</definedName>
    <definedName name="__ESC2015">#REF!</definedName>
    <definedName name="__ESC2016">#REF!</definedName>
    <definedName name="__ESC2017">#REF!</definedName>
    <definedName name="__ESC2018">#REF!</definedName>
    <definedName name="__ESC2019">#REF!</definedName>
    <definedName name="__ESC2020">#REF!</definedName>
    <definedName name="__MNT1980">#REF!</definedName>
    <definedName name="__MNT1981">#REF!</definedName>
    <definedName name="__MNT1982">#REF!</definedName>
    <definedName name="__MNT1983">#REF!</definedName>
    <definedName name="__MNT1984">#REF!</definedName>
    <definedName name="__MNT1985">#REF!</definedName>
    <definedName name="__MNT1986">#REF!</definedName>
    <definedName name="__MNT1987">#REF!</definedName>
    <definedName name="__MNT1988">#REF!</definedName>
    <definedName name="__MNT1989">#REF!</definedName>
    <definedName name="__MNT1990">#REF!</definedName>
    <definedName name="__MNT1991">#REF!</definedName>
    <definedName name="__MNT1992">#REF!</definedName>
    <definedName name="__MNT1993">#REF!</definedName>
    <definedName name="__MNT1994">#REF!</definedName>
    <definedName name="__MNT1995">#REF!</definedName>
    <definedName name="__MNT1996">#REF!</definedName>
    <definedName name="__MNT1997">#REF!</definedName>
    <definedName name="__MNT1998">#REF!</definedName>
    <definedName name="__MNT1999">#REF!</definedName>
    <definedName name="__MNT2000">#REF!</definedName>
    <definedName name="__MNT2001">#REF!</definedName>
    <definedName name="__MNT2002">#REF!</definedName>
    <definedName name="__MNT2003">#REF!</definedName>
    <definedName name="__MNT2004">#REF!</definedName>
    <definedName name="__MNT2005">#REF!</definedName>
    <definedName name="__MNT2006">#REF!</definedName>
    <definedName name="__MNT2007">#REF!</definedName>
    <definedName name="__MNT2008">#REF!</definedName>
    <definedName name="__MNT2009">#REF!</definedName>
    <definedName name="__MNT2010">#REF!</definedName>
    <definedName name="__MNT2011">#REF!</definedName>
    <definedName name="__MNT2012">#REF!</definedName>
    <definedName name="__MNT2013">#REF!</definedName>
    <definedName name="__MNT2014">#REF!</definedName>
    <definedName name="__MNT2015">#REF!</definedName>
    <definedName name="__MNT2016">#REF!</definedName>
    <definedName name="__MNT2017">#REF!</definedName>
    <definedName name="__MNT2018">#REF!</definedName>
    <definedName name="__MNT2019">#REF!</definedName>
    <definedName name="__MNT2020">#REF!</definedName>
    <definedName name="__PAC1980">#REF!</definedName>
    <definedName name="__PAC1981">#REF!</definedName>
    <definedName name="__PAC1982">#REF!</definedName>
    <definedName name="__PAC1983">#REF!</definedName>
    <definedName name="__PAC1984">#REF!</definedName>
    <definedName name="__PAC1985">#REF!</definedName>
    <definedName name="__PAC1986">#REF!</definedName>
    <definedName name="__PAC1987">#REF!</definedName>
    <definedName name="__PAC1988">#REF!</definedName>
    <definedName name="__PAC1989">#REF!</definedName>
    <definedName name="__PAC1990">#REF!</definedName>
    <definedName name="__PAC1991">#REF!</definedName>
    <definedName name="__PAC1992">#REF!</definedName>
    <definedName name="__PAC1993">#REF!</definedName>
    <definedName name="__PAC1994">#REF!</definedName>
    <definedName name="__PAC1995">#REF!</definedName>
    <definedName name="__PAC1996">#REF!</definedName>
    <definedName name="__PAC1997">#REF!</definedName>
    <definedName name="__PAC1998">#REF!</definedName>
    <definedName name="__PAC1999">#REF!</definedName>
    <definedName name="__PAC2000">#REF!</definedName>
    <definedName name="__PAC2001">#REF!</definedName>
    <definedName name="__PAC2002">#REF!</definedName>
    <definedName name="__PAC2003">#REF!</definedName>
    <definedName name="__PAC2004">#REF!</definedName>
    <definedName name="__PAC2005">#REF!</definedName>
    <definedName name="__PAC2006">#REF!</definedName>
    <definedName name="__PAC2007">#REF!</definedName>
    <definedName name="__PAC2008">#REF!</definedName>
    <definedName name="__PAC2009">#REF!</definedName>
    <definedName name="__PAC2010">#REF!</definedName>
    <definedName name="__PAC2011">#REF!</definedName>
    <definedName name="__PAC2012">#REF!</definedName>
    <definedName name="__PAC2013">#REF!</definedName>
    <definedName name="__PAC2014">#REF!</definedName>
    <definedName name="__PAC2015">#REF!</definedName>
    <definedName name="__PAC2016">#REF!</definedName>
    <definedName name="__PAC2017">#REF!</definedName>
    <definedName name="__PAC2018">#REF!</definedName>
    <definedName name="__PAC2019">#REF!</definedName>
    <definedName name="__PAC2020">#REF!</definedName>
    <definedName name="__WNC1980">#REF!</definedName>
    <definedName name="__WNC1981">#REF!</definedName>
    <definedName name="__WNC1982">#REF!</definedName>
    <definedName name="__WNC1983">#REF!</definedName>
    <definedName name="__WNC1984">#REF!</definedName>
    <definedName name="__WNC1985">#REF!</definedName>
    <definedName name="__WNC1986">#REF!</definedName>
    <definedName name="__WNC1987">#REF!</definedName>
    <definedName name="__WNC1988">#REF!</definedName>
    <definedName name="__WNC1989">#REF!</definedName>
    <definedName name="__WNC1990">#REF!</definedName>
    <definedName name="__WNC1991">#REF!</definedName>
    <definedName name="__WNC1992">#REF!</definedName>
    <definedName name="__WNC1993">#REF!</definedName>
    <definedName name="__WNC1994">#REF!</definedName>
    <definedName name="__WNC1995">#REF!</definedName>
    <definedName name="__WNC1996">#REF!</definedName>
    <definedName name="__WNC1997">#REF!</definedName>
    <definedName name="__WNC1998">#REF!</definedName>
    <definedName name="__WNC1999">#REF!</definedName>
    <definedName name="__WNC2000">#REF!</definedName>
    <definedName name="__WNC2001">#REF!</definedName>
    <definedName name="__WNC2002">#REF!</definedName>
    <definedName name="__WNC2003">#REF!</definedName>
    <definedName name="__WNC2004">#REF!</definedName>
    <definedName name="__WNC2005">#REF!</definedName>
    <definedName name="__WNC2006">#REF!</definedName>
    <definedName name="__WNC2007">#REF!</definedName>
    <definedName name="__WNC2008">#REF!</definedName>
    <definedName name="__WNC2009">#REF!</definedName>
    <definedName name="__WNC2010">#REF!</definedName>
    <definedName name="__WNC2011">#REF!</definedName>
    <definedName name="__WNC2012">#REF!</definedName>
    <definedName name="__WNC2013">#REF!</definedName>
    <definedName name="__WNC2014">#REF!</definedName>
    <definedName name="__WNC2015">#REF!</definedName>
    <definedName name="__WNC2016">#REF!</definedName>
    <definedName name="__WNC2017">#REF!</definedName>
    <definedName name="__WNC2018">#REF!</definedName>
    <definedName name="__WNC2019">#REF!</definedName>
    <definedName name="__WNC2020">#REF!</definedName>
    <definedName name="__WSC1980">#REF!</definedName>
    <definedName name="__WSC1981">#REF!</definedName>
    <definedName name="__WSC1982">#REF!</definedName>
    <definedName name="__WSC1983">#REF!</definedName>
    <definedName name="__WSC1984">#REF!</definedName>
    <definedName name="__WSC1985">#REF!</definedName>
    <definedName name="__WSC1986">#REF!</definedName>
    <definedName name="__WSC1987">#REF!</definedName>
    <definedName name="__WSC1988">#REF!</definedName>
    <definedName name="__WSC1989">#REF!</definedName>
    <definedName name="__WSC1990">#REF!</definedName>
    <definedName name="__WSC1991">#REF!</definedName>
    <definedName name="__WSC1992">#REF!</definedName>
    <definedName name="__WSC1993">#REF!</definedName>
    <definedName name="__WSC1994">#REF!</definedName>
    <definedName name="__WSC1995">#REF!</definedName>
    <definedName name="__WSC1996">#REF!</definedName>
    <definedName name="__WSC1997">#REF!</definedName>
    <definedName name="__WSC1998">#REF!</definedName>
    <definedName name="__WSC1999">#REF!</definedName>
    <definedName name="__WSC2000">#REF!</definedName>
    <definedName name="__WSC2001">#REF!</definedName>
    <definedName name="__WSC2002">#REF!</definedName>
    <definedName name="__WSC2003">#REF!</definedName>
    <definedName name="__WSC2004">#REF!</definedName>
    <definedName name="__WSC2005">#REF!</definedName>
    <definedName name="__WSC2006">#REF!</definedName>
    <definedName name="__WSC2007">#REF!</definedName>
    <definedName name="__WSC2008">#REF!</definedName>
    <definedName name="__WSC2009">#REF!</definedName>
    <definedName name="__WSC2010">#REF!</definedName>
    <definedName name="__WSC2011">#REF!</definedName>
    <definedName name="__WSC2012">#REF!</definedName>
    <definedName name="__WSC2013">#REF!</definedName>
    <definedName name="__WSC2014">#REF!</definedName>
    <definedName name="__WSC2015">#REF!</definedName>
    <definedName name="__WSC2016">#REF!</definedName>
    <definedName name="__WSC2017">#REF!</definedName>
    <definedName name="__WSC2018">#REF!</definedName>
    <definedName name="__WSC2019">#REF!</definedName>
    <definedName name="__WSC2020">#REF!</definedName>
    <definedName name="_ENC1980" localSheetId="1">#REF!</definedName>
    <definedName name="_ENC1980">#REF!</definedName>
    <definedName name="_ENC1981" localSheetId="1">#REF!</definedName>
    <definedName name="_ENC1981">#REF!</definedName>
    <definedName name="_ENC1982" localSheetId="1">#REF!</definedName>
    <definedName name="_ENC1982">#REF!</definedName>
    <definedName name="_ENC1983" localSheetId="1">#REF!</definedName>
    <definedName name="_ENC1983">#REF!</definedName>
    <definedName name="_ENC1984" localSheetId="1">#REF!</definedName>
    <definedName name="_ENC1984">#REF!</definedName>
    <definedName name="_ENC1985" localSheetId="1">#REF!</definedName>
    <definedName name="_ENC1985">#REF!</definedName>
    <definedName name="_ENC1986" localSheetId="1">#REF!</definedName>
    <definedName name="_ENC1986">#REF!</definedName>
    <definedName name="_ENC1987" localSheetId="1">#REF!</definedName>
    <definedName name="_ENC1987">#REF!</definedName>
    <definedName name="_ENC1988" localSheetId="1">#REF!</definedName>
    <definedName name="_ENC1988">#REF!</definedName>
    <definedName name="_ENC1989" localSheetId="1">#REF!</definedName>
    <definedName name="_ENC1989">#REF!</definedName>
    <definedName name="_ENC1990" localSheetId="1">#REF!</definedName>
    <definedName name="_ENC1990">#REF!</definedName>
    <definedName name="_ENC1991" localSheetId="1">#REF!</definedName>
    <definedName name="_ENC1991">#REF!</definedName>
    <definedName name="_ENC1992" localSheetId="1">#REF!</definedName>
    <definedName name="_ENC1992">#REF!</definedName>
    <definedName name="_ENC1993" localSheetId="1">#REF!</definedName>
    <definedName name="_ENC1993">#REF!</definedName>
    <definedName name="_ENC1994" localSheetId="1">#REF!</definedName>
    <definedName name="_ENC1994">#REF!</definedName>
    <definedName name="_ENC1995" localSheetId="1">#REF!</definedName>
    <definedName name="_ENC1995">#REF!</definedName>
    <definedName name="_ENC1996" localSheetId="1">#REF!</definedName>
    <definedName name="_ENC1996">#REF!</definedName>
    <definedName name="_ENC1997" localSheetId="1">#REF!</definedName>
    <definedName name="_ENC1997">#REF!</definedName>
    <definedName name="_ENC1998" localSheetId="1">#REF!</definedName>
    <definedName name="_ENC1998">#REF!</definedName>
    <definedName name="_ENC1999" localSheetId="1">#REF!</definedName>
    <definedName name="_ENC1999">#REF!</definedName>
    <definedName name="_ENC2000" localSheetId="1">#REF!</definedName>
    <definedName name="_ENC2000">#REF!</definedName>
    <definedName name="_ENC2001" localSheetId="1">#REF!</definedName>
    <definedName name="_ENC2001">#REF!</definedName>
    <definedName name="_ENC2002" localSheetId="1">#REF!</definedName>
    <definedName name="_ENC2002">#REF!</definedName>
    <definedName name="_ENC2003" localSheetId="1">#REF!</definedName>
    <definedName name="_ENC2003">#REF!</definedName>
    <definedName name="_ENC2004" localSheetId="1">#REF!</definedName>
    <definedName name="_ENC2004">#REF!</definedName>
    <definedName name="_ENC2005" localSheetId="1">#REF!</definedName>
    <definedName name="_ENC2005">#REF!</definedName>
    <definedName name="_ENC2006" localSheetId="1">#REF!</definedName>
    <definedName name="_ENC2006">#REF!</definedName>
    <definedName name="_ENC2007" localSheetId="1">#REF!</definedName>
    <definedName name="_ENC2007">#REF!</definedName>
    <definedName name="_ENC2008" localSheetId="1">#REF!</definedName>
    <definedName name="_ENC2008">#REF!</definedName>
    <definedName name="_ENC2009" localSheetId="1">#REF!</definedName>
    <definedName name="_ENC2009">#REF!</definedName>
    <definedName name="_ENC2010" localSheetId="1">#REF!</definedName>
    <definedName name="_ENC2010">#REF!</definedName>
    <definedName name="_ENC2011" localSheetId="1">#REF!</definedName>
    <definedName name="_ENC2011">#REF!</definedName>
    <definedName name="_ENC2012" localSheetId="1">#REF!</definedName>
    <definedName name="_ENC2012">#REF!</definedName>
    <definedName name="_ENC2013" localSheetId="1">#REF!</definedName>
    <definedName name="_ENC2013">#REF!</definedName>
    <definedName name="_ENC2014" localSheetId="1">#REF!</definedName>
    <definedName name="_ENC2014">#REF!</definedName>
    <definedName name="_ENC2015" localSheetId="1">#REF!</definedName>
    <definedName name="_ENC2015">#REF!</definedName>
    <definedName name="_ENC2016" localSheetId="1">#REF!</definedName>
    <definedName name="_ENC2016">#REF!</definedName>
    <definedName name="_ENC2017" localSheetId="1">#REF!</definedName>
    <definedName name="_ENC2017">#REF!</definedName>
    <definedName name="_ENC2018" localSheetId="1">#REF!</definedName>
    <definedName name="_ENC2018">#REF!</definedName>
    <definedName name="_ENC2019" localSheetId="1">#REF!</definedName>
    <definedName name="_ENC2019">#REF!</definedName>
    <definedName name="_ENC2020" localSheetId="1">#REF!</definedName>
    <definedName name="_ENC2020">#REF!</definedName>
    <definedName name="_ESC1980" localSheetId="1">#REF!</definedName>
    <definedName name="_ESC1980">#REF!</definedName>
    <definedName name="_ESC1981" localSheetId="1">#REF!</definedName>
    <definedName name="_ESC1981">#REF!</definedName>
    <definedName name="_ESC1982" localSheetId="1">#REF!</definedName>
    <definedName name="_ESC1982">#REF!</definedName>
    <definedName name="_ESC1983" localSheetId="1">#REF!</definedName>
    <definedName name="_ESC1983">#REF!</definedName>
    <definedName name="_ESC1984" localSheetId="1">#REF!</definedName>
    <definedName name="_ESC1984">#REF!</definedName>
    <definedName name="_ESC1985" localSheetId="1">#REF!</definedName>
    <definedName name="_ESC1985">#REF!</definedName>
    <definedName name="_ESC1986" localSheetId="1">#REF!</definedName>
    <definedName name="_ESC1986">#REF!</definedName>
    <definedName name="_ESC1987" localSheetId="1">#REF!</definedName>
    <definedName name="_ESC1987">#REF!</definedName>
    <definedName name="_ESC1988" localSheetId="1">#REF!</definedName>
    <definedName name="_ESC1988">#REF!</definedName>
    <definedName name="_ESC1989" localSheetId="1">#REF!</definedName>
    <definedName name="_ESC1989">#REF!</definedName>
    <definedName name="_ESC1990" localSheetId="1">#REF!</definedName>
    <definedName name="_ESC1990">#REF!</definedName>
    <definedName name="_ESC1991" localSheetId="1">#REF!</definedName>
    <definedName name="_ESC1991">#REF!</definedName>
    <definedName name="_ESC1992" localSheetId="1">#REF!</definedName>
    <definedName name="_ESC1992">#REF!</definedName>
    <definedName name="_ESC1993" localSheetId="1">#REF!</definedName>
    <definedName name="_ESC1993">#REF!</definedName>
    <definedName name="_ESC1994" localSheetId="1">#REF!</definedName>
    <definedName name="_ESC1994">#REF!</definedName>
    <definedName name="_ESC1995" localSheetId="1">#REF!</definedName>
    <definedName name="_ESC1995">#REF!</definedName>
    <definedName name="_ESC1996" localSheetId="1">#REF!</definedName>
    <definedName name="_ESC1996">#REF!</definedName>
    <definedName name="_ESC1997" localSheetId="1">#REF!</definedName>
    <definedName name="_ESC1997">#REF!</definedName>
    <definedName name="_ESC1998" localSheetId="1">#REF!</definedName>
    <definedName name="_ESC1998">#REF!</definedName>
    <definedName name="_ESC1999" localSheetId="1">#REF!</definedName>
    <definedName name="_ESC1999">#REF!</definedName>
    <definedName name="_ESC2000" localSheetId="1">#REF!</definedName>
    <definedName name="_ESC2000">#REF!</definedName>
    <definedName name="_ESC2001" localSheetId="1">#REF!</definedName>
    <definedName name="_ESC2001">#REF!</definedName>
    <definedName name="_ESC2002" localSheetId="1">#REF!</definedName>
    <definedName name="_ESC2002">#REF!</definedName>
    <definedName name="_ESC2003" localSheetId="1">#REF!</definedName>
    <definedName name="_ESC2003">#REF!</definedName>
    <definedName name="_ESC2004" localSheetId="1">#REF!</definedName>
    <definedName name="_ESC2004">#REF!</definedName>
    <definedName name="_ESC2005" localSheetId="1">#REF!</definedName>
    <definedName name="_ESC2005">#REF!</definedName>
    <definedName name="_ESC2006" localSheetId="1">#REF!</definedName>
    <definedName name="_ESC2006">#REF!</definedName>
    <definedName name="_ESC2007" localSheetId="1">#REF!</definedName>
    <definedName name="_ESC2007">#REF!</definedName>
    <definedName name="_ESC2008" localSheetId="1">#REF!</definedName>
    <definedName name="_ESC2008">#REF!</definedName>
    <definedName name="_ESC2009" localSheetId="1">#REF!</definedName>
    <definedName name="_ESC2009">#REF!</definedName>
    <definedName name="_ESC2010" localSheetId="1">#REF!</definedName>
    <definedName name="_ESC2010">#REF!</definedName>
    <definedName name="_ESC2011" localSheetId="1">#REF!</definedName>
    <definedName name="_ESC2011">#REF!</definedName>
    <definedName name="_ESC2012" localSheetId="1">#REF!</definedName>
    <definedName name="_ESC2012">#REF!</definedName>
    <definedName name="_ESC2013" localSheetId="1">#REF!</definedName>
    <definedName name="_ESC2013">#REF!</definedName>
    <definedName name="_ESC2014" localSheetId="1">#REF!</definedName>
    <definedName name="_ESC2014">#REF!</definedName>
    <definedName name="_ESC2015" localSheetId="1">#REF!</definedName>
    <definedName name="_ESC2015">#REF!</definedName>
    <definedName name="_ESC2016" localSheetId="1">#REF!</definedName>
    <definedName name="_ESC2016">#REF!</definedName>
    <definedName name="_ESC2017" localSheetId="1">#REF!</definedName>
    <definedName name="_ESC2017">#REF!</definedName>
    <definedName name="_ESC2018" localSheetId="1">#REF!</definedName>
    <definedName name="_ESC2018">#REF!</definedName>
    <definedName name="_ESC2019" localSheetId="1">#REF!</definedName>
    <definedName name="_ESC2019">#REF!</definedName>
    <definedName name="_ESC2020" localSheetId="1">#REF!</definedName>
    <definedName name="_ESC2020">#REF!</definedName>
    <definedName name="_MNT1980" localSheetId="1">#REF!</definedName>
    <definedName name="_MNT1980">#REF!</definedName>
    <definedName name="_MNT1981" localSheetId="1">#REF!</definedName>
    <definedName name="_MNT1981">#REF!</definedName>
    <definedName name="_MNT1982" localSheetId="1">#REF!</definedName>
    <definedName name="_MNT1982">#REF!</definedName>
    <definedName name="_MNT1983" localSheetId="1">#REF!</definedName>
    <definedName name="_MNT1983">#REF!</definedName>
    <definedName name="_MNT1984" localSheetId="1">#REF!</definedName>
    <definedName name="_MNT1984">#REF!</definedName>
    <definedName name="_MNT1985" localSheetId="1">#REF!</definedName>
    <definedName name="_MNT1985">#REF!</definedName>
    <definedName name="_MNT1986" localSheetId="1">#REF!</definedName>
    <definedName name="_MNT1986">#REF!</definedName>
    <definedName name="_MNT1987" localSheetId="1">#REF!</definedName>
    <definedName name="_MNT1987">#REF!</definedName>
    <definedName name="_MNT1988" localSheetId="1">#REF!</definedName>
    <definedName name="_MNT1988">#REF!</definedName>
    <definedName name="_MNT1989" localSheetId="1">#REF!</definedName>
    <definedName name="_MNT1989">#REF!</definedName>
    <definedName name="_MNT1990" localSheetId="1">#REF!</definedName>
    <definedName name="_MNT1990">#REF!</definedName>
    <definedName name="_MNT1991" localSheetId="1">#REF!</definedName>
    <definedName name="_MNT1991">#REF!</definedName>
    <definedName name="_MNT1992" localSheetId="1">#REF!</definedName>
    <definedName name="_MNT1992">#REF!</definedName>
    <definedName name="_MNT1993" localSheetId="1">#REF!</definedName>
    <definedName name="_MNT1993">#REF!</definedName>
    <definedName name="_MNT1994" localSheetId="1">#REF!</definedName>
    <definedName name="_MNT1994">#REF!</definedName>
    <definedName name="_MNT1995" localSheetId="1">#REF!</definedName>
    <definedName name="_MNT1995">#REF!</definedName>
    <definedName name="_MNT1996" localSheetId="1">#REF!</definedName>
    <definedName name="_MNT1996">#REF!</definedName>
    <definedName name="_MNT1997" localSheetId="1">#REF!</definedName>
    <definedName name="_MNT1997">#REF!</definedName>
    <definedName name="_MNT1998" localSheetId="1">#REF!</definedName>
    <definedName name="_MNT1998">#REF!</definedName>
    <definedName name="_MNT1999" localSheetId="1">#REF!</definedName>
    <definedName name="_MNT1999">#REF!</definedName>
    <definedName name="_MNT2000" localSheetId="1">#REF!</definedName>
    <definedName name="_MNT2000">#REF!</definedName>
    <definedName name="_MNT2001" localSheetId="1">#REF!</definedName>
    <definedName name="_MNT2001">#REF!</definedName>
    <definedName name="_MNT2002" localSheetId="1">#REF!</definedName>
    <definedName name="_MNT2002">#REF!</definedName>
    <definedName name="_MNT2003" localSheetId="1">#REF!</definedName>
    <definedName name="_MNT2003">#REF!</definedName>
    <definedName name="_MNT2004" localSheetId="1">#REF!</definedName>
    <definedName name="_MNT2004">#REF!</definedName>
    <definedName name="_MNT2005" localSheetId="1">#REF!</definedName>
    <definedName name="_MNT2005">#REF!</definedName>
    <definedName name="_MNT2006" localSheetId="1">#REF!</definedName>
    <definedName name="_MNT2006">#REF!</definedName>
    <definedName name="_MNT2007" localSheetId="1">#REF!</definedName>
    <definedName name="_MNT2007">#REF!</definedName>
    <definedName name="_MNT2008" localSheetId="1">#REF!</definedName>
    <definedName name="_MNT2008">#REF!</definedName>
    <definedName name="_MNT2009" localSheetId="1">#REF!</definedName>
    <definedName name="_MNT2009">#REF!</definedName>
    <definedName name="_MNT2010" localSheetId="1">#REF!</definedName>
    <definedName name="_MNT2010">#REF!</definedName>
    <definedName name="_MNT2011" localSheetId="1">#REF!</definedName>
    <definedName name="_MNT2011">#REF!</definedName>
    <definedName name="_MNT2012" localSheetId="1">#REF!</definedName>
    <definedName name="_MNT2012">#REF!</definedName>
    <definedName name="_MNT2013" localSheetId="1">#REF!</definedName>
    <definedName name="_MNT2013">#REF!</definedName>
    <definedName name="_MNT2014" localSheetId="1">#REF!</definedName>
    <definedName name="_MNT2014">#REF!</definedName>
    <definedName name="_MNT2015" localSheetId="1">#REF!</definedName>
    <definedName name="_MNT2015">#REF!</definedName>
    <definedName name="_MNT2016" localSheetId="1">#REF!</definedName>
    <definedName name="_MNT2016">#REF!</definedName>
    <definedName name="_MNT2017" localSheetId="1">#REF!</definedName>
    <definedName name="_MNT2017">#REF!</definedName>
    <definedName name="_MNT2018" localSheetId="1">#REF!</definedName>
    <definedName name="_MNT2018">#REF!</definedName>
    <definedName name="_MNT2019" localSheetId="1">#REF!</definedName>
    <definedName name="_MNT2019">#REF!</definedName>
    <definedName name="_MNT2020" localSheetId="1">#REF!</definedName>
    <definedName name="_MNT2020">#REF!</definedName>
    <definedName name="_PAC1980" localSheetId="1">#REF!</definedName>
    <definedName name="_PAC1980">#REF!</definedName>
    <definedName name="_PAC1981" localSheetId="1">#REF!</definedName>
    <definedName name="_PAC1981">#REF!</definedName>
    <definedName name="_PAC1982" localSheetId="1">#REF!</definedName>
    <definedName name="_PAC1982">#REF!</definedName>
    <definedName name="_PAC1983" localSheetId="1">#REF!</definedName>
    <definedName name="_PAC1983">#REF!</definedName>
    <definedName name="_PAC1984" localSheetId="1">#REF!</definedName>
    <definedName name="_PAC1984">#REF!</definedName>
    <definedName name="_PAC1985" localSheetId="1">#REF!</definedName>
    <definedName name="_PAC1985">#REF!</definedName>
    <definedName name="_PAC1986" localSheetId="1">#REF!</definedName>
    <definedName name="_PAC1986">#REF!</definedName>
    <definedName name="_PAC1987" localSheetId="1">#REF!</definedName>
    <definedName name="_PAC1987">#REF!</definedName>
    <definedName name="_PAC1988" localSheetId="1">#REF!</definedName>
    <definedName name="_PAC1988">#REF!</definedName>
    <definedName name="_PAC1989" localSheetId="1">#REF!</definedName>
    <definedName name="_PAC1989">#REF!</definedName>
    <definedName name="_PAC1990" localSheetId="1">#REF!</definedName>
    <definedName name="_PAC1990">#REF!</definedName>
    <definedName name="_PAC1991" localSheetId="1">#REF!</definedName>
    <definedName name="_PAC1991">#REF!</definedName>
    <definedName name="_PAC1992" localSheetId="1">#REF!</definedName>
    <definedName name="_PAC1992">#REF!</definedName>
    <definedName name="_PAC1993" localSheetId="1">#REF!</definedName>
    <definedName name="_PAC1993">#REF!</definedName>
    <definedName name="_PAC1994" localSheetId="1">#REF!</definedName>
    <definedName name="_PAC1994">#REF!</definedName>
    <definedName name="_PAC1995" localSheetId="1">#REF!</definedName>
    <definedName name="_PAC1995">#REF!</definedName>
    <definedName name="_PAC1996" localSheetId="1">#REF!</definedName>
    <definedName name="_PAC1996">#REF!</definedName>
    <definedName name="_PAC1997" localSheetId="1">#REF!</definedName>
    <definedName name="_PAC1997">#REF!</definedName>
    <definedName name="_PAC1998" localSheetId="1">#REF!</definedName>
    <definedName name="_PAC1998">#REF!</definedName>
    <definedName name="_PAC1999" localSheetId="1">#REF!</definedName>
    <definedName name="_PAC1999">#REF!</definedName>
    <definedName name="_PAC2000" localSheetId="1">#REF!</definedName>
    <definedName name="_PAC2000">#REF!</definedName>
    <definedName name="_PAC2001" localSheetId="1">#REF!</definedName>
    <definedName name="_PAC2001">#REF!</definedName>
    <definedName name="_PAC2002" localSheetId="1">#REF!</definedName>
    <definedName name="_PAC2002">#REF!</definedName>
    <definedName name="_PAC2003" localSheetId="1">#REF!</definedName>
    <definedName name="_PAC2003">#REF!</definedName>
    <definedName name="_PAC2004" localSheetId="1">#REF!</definedName>
    <definedName name="_PAC2004">#REF!</definedName>
    <definedName name="_PAC2005" localSheetId="1">#REF!</definedName>
    <definedName name="_PAC2005">#REF!</definedName>
    <definedName name="_PAC2006" localSheetId="1">#REF!</definedName>
    <definedName name="_PAC2006">#REF!</definedName>
    <definedName name="_PAC2007" localSheetId="1">#REF!</definedName>
    <definedName name="_PAC2007">#REF!</definedName>
    <definedName name="_PAC2008" localSheetId="1">#REF!</definedName>
    <definedName name="_PAC2008">#REF!</definedName>
    <definedName name="_PAC2009" localSheetId="1">#REF!</definedName>
    <definedName name="_PAC2009">#REF!</definedName>
    <definedName name="_PAC2010" localSheetId="1">#REF!</definedName>
    <definedName name="_PAC2010">#REF!</definedName>
    <definedName name="_PAC2011" localSheetId="1">#REF!</definedName>
    <definedName name="_PAC2011">#REF!</definedName>
    <definedName name="_PAC2012" localSheetId="1">#REF!</definedName>
    <definedName name="_PAC2012">#REF!</definedName>
    <definedName name="_PAC2013" localSheetId="1">#REF!</definedName>
    <definedName name="_PAC2013">#REF!</definedName>
    <definedName name="_PAC2014" localSheetId="1">#REF!</definedName>
    <definedName name="_PAC2014">#REF!</definedName>
    <definedName name="_PAC2015" localSheetId="1">#REF!</definedName>
    <definedName name="_PAC2015">#REF!</definedName>
    <definedName name="_PAC2016" localSheetId="1">#REF!</definedName>
    <definedName name="_PAC2016">#REF!</definedName>
    <definedName name="_PAC2017" localSheetId="1">#REF!</definedName>
    <definedName name="_PAC2017">#REF!</definedName>
    <definedName name="_PAC2018" localSheetId="1">#REF!</definedName>
    <definedName name="_PAC2018">#REF!</definedName>
    <definedName name="_PAC2019" localSheetId="1">#REF!</definedName>
    <definedName name="_PAC2019">#REF!</definedName>
    <definedName name="_PAC2020" localSheetId="1">#REF!</definedName>
    <definedName name="_PAC2020">#REF!</definedName>
    <definedName name="_WNC1980" localSheetId="1">#REF!</definedName>
    <definedName name="_WNC1980">#REF!</definedName>
    <definedName name="_WNC1981" localSheetId="1">#REF!</definedName>
    <definedName name="_WNC1981">#REF!</definedName>
    <definedName name="_WNC1982" localSheetId="1">#REF!</definedName>
    <definedName name="_WNC1982">#REF!</definedName>
    <definedName name="_WNC1983" localSheetId="1">#REF!</definedName>
    <definedName name="_WNC1983">#REF!</definedName>
    <definedName name="_WNC1984" localSheetId="1">#REF!</definedName>
    <definedName name="_WNC1984">#REF!</definedName>
    <definedName name="_WNC1985" localSheetId="1">#REF!</definedName>
    <definedName name="_WNC1985">#REF!</definedName>
    <definedName name="_WNC1986" localSheetId="1">#REF!</definedName>
    <definedName name="_WNC1986">#REF!</definedName>
    <definedName name="_WNC1987" localSheetId="1">#REF!</definedName>
    <definedName name="_WNC1987">#REF!</definedName>
    <definedName name="_WNC1988" localSheetId="1">#REF!</definedName>
    <definedName name="_WNC1988">#REF!</definedName>
    <definedName name="_WNC1989" localSheetId="1">#REF!</definedName>
    <definedName name="_WNC1989">#REF!</definedName>
    <definedName name="_WNC1990" localSheetId="1">#REF!</definedName>
    <definedName name="_WNC1990">#REF!</definedName>
    <definedName name="_WNC1991" localSheetId="1">#REF!</definedName>
    <definedName name="_WNC1991">#REF!</definedName>
    <definedName name="_WNC1992" localSheetId="1">#REF!</definedName>
    <definedName name="_WNC1992">#REF!</definedName>
    <definedName name="_WNC1993" localSheetId="1">#REF!</definedName>
    <definedName name="_WNC1993">#REF!</definedName>
    <definedName name="_WNC1994" localSheetId="1">#REF!</definedName>
    <definedName name="_WNC1994">#REF!</definedName>
    <definedName name="_WNC1995" localSheetId="1">#REF!</definedName>
    <definedName name="_WNC1995">#REF!</definedName>
    <definedName name="_WNC1996" localSheetId="1">#REF!</definedName>
    <definedName name="_WNC1996">#REF!</definedName>
    <definedName name="_WNC1997" localSheetId="1">#REF!</definedName>
    <definedName name="_WNC1997">#REF!</definedName>
    <definedName name="_WNC1998" localSheetId="1">#REF!</definedName>
    <definedName name="_WNC1998">#REF!</definedName>
    <definedName name="_WNC1999" localSheetId="1">#REF!</definedName>
    <definedName name="_WNC1999">#REF!</definedName>
    <definedName name="_WNC2000" localSheetId="1">#REF!</definedName>
    <definedName name="_WNC2000">#REF!</definedName>
    <definedName name="_WNC2001" localSheetId="1">#REF!</definedName>
    <definedName name="_WNC2001">#REF!</definedName>
    <definedName name="_WNC2002" localSheetId="1">#REF!</definedName>
    <definedName name="_WNC2002">#REF!</definedName>
    <definedName name="_WNC2003" localSheetId="1">#REF!</definedName>
    <definedName name="_WNC2003">#REF!</definedName>
    <definedName name="_WNC2004" localSheetId="1">#REF!</definedName>
    <definedName name="_WNC2004">#REF!</definedName>
    <definedName name="_WNC2005" localSheetId="1">#REF!</definedName>
    <definedName name="_WNC2005">#REF!</definedName>
    <definedName name="_WNC2006" localSheetId="1">#REF!</definedName>
    <definedName name="_WNC2006">#REF!</definedName>
    <definedName name="_WNC2007" localSheetId="1">#REF!</definedName>
    <definedName name="_WNC2007">#REF!</definedName>
    <definedName name="_WNC2008" localSheetId="1">#REF!</definedName>
    <definedName name="_WNC2008">#REF!</definedName>
    <definedName name="_WNC2009" localSheetId="1">#REF!</definedName>
    <definedName name="_WNC2009">#REF!</definedName>
    <definedName name="_WNC2010" localSheetId="1">#REF!</definedName>
    <definedName name="_WNC2010">#REF!</definedName>
    <definedName name="_WNC2011" localSheetId="1">#REF!</definedName>
    <definedName name="_WNC2011">#REF!</definedName>
    <definedName name="_WNC2012" localSheetId="1">#REF!</definedName>
    <definedName name="_WNC2012">#REF!</definedName>
    <definedName name="_WNC2013" localSheetId="1">#REF!</definedName>
    <definedName name="_WNC2013">#REF!</definedName>
    <definedName name="_WNC2014" localSheetId="1">#REF!</definedName>
    <definedName name="_WNC2014">#REF!</definedName>
    <definedName name="_WNC2015" localSheetId="1">#REF!</definedName>
    <definedName name="_WNC2015">#REF!</definedName>
    <definedName name="_WNC2016" localSheetId="1">#REF!</definedName>
    <definedName name="_WNC2016">#REF!</definedName>
    <definedName name="_WNC2017" localSheetId="1">#REF!</definedName>
    <definedName name="_WNC2017">#REF!</definedName>
    <definedName name="_WNC2018" localSheetId="1">#REF!</definedName>
    <definedName name="_WNC2018">#REF!</definedName>
    <definedName name="_WNC2019" localSheetId="1">#REF!</definedName>
    <definedName name="_WNC2019">#REF!</definedName>
    <definedName name="_WNC2020" localSheetId="1">#REF!</definedName>
    <definedName name="_WNC2020">#REF!</definedName>
    <definedName name="_WSC1980" localSheetId="1">#REF!</definedName>
    <definedName name="_WSC1980">#REF!</definedName>
    <definedName name="_WSC1981" localSheetId="1">#REF!</definedName>
    <definedName name="_WSC1981">#REF!</definedName>
    <definedName name="_WSC1982" localSheetId="1">#REF!</definedName>
    <definedName name="_WSC1982">#REF!</definedName>
    <definedName name="_WSC1983" localSheetId="1">#REF!</definedName>
    <definedName name="_WSC1983">#REF!</definedName>
    <definedName name="_WSC1984" localSheetId="1">#REF!</definedName>
    <definedName name="_WSC1984">#REF!</definedName>
    <definedName name="_WSC1985" localSheetId="1">#REF!</definedName>
    <definedName name="_WSC1985">#REF!</definedName>
    <definedName name="_WSC1986" localSheetId="1">#REF!</definedName>
    <definedName name="_WSC1986">#REF!</definedName>
    <definedName name="_WSC1987" localSheetId="1">#REF!</definedName>
    <definedName name="_WSC1987">#REF!</definedName>
    <definedName name="_WSC1988" localSheetId="1">#REF!</definedName>
    <definedName name="_WSC1988">#REF!</definedName>
    <definedName name="_WSC1989" localSheetId="1">#REF!</definedName>
    <definedName name="_WSC1989">#REF!</definedName>
    <definedName name="_WSC1990" localSheetId="1">#REF!</definedName>
    <definedName name="_WSC1990">#REF!</definedName>
    <definedName name="_WSC1991" localSheetId="1">#REF!</definedName>
    <definedName name="_WSC1991">#REF!</definedName>
    <definedName name="_WSC1992" localSheetId="1">#REF!</definedName>
    <definedName name="_WSC1992">#REF!</definedName>
    <definedName name="_WSC1993" localSheetId="1">#REF!</definedName>
    <definedName name="_WSC1993">#REF!</definedName>
    <definedName name="_WSC1994" localSheetId="1">#REF!</definedName>
    <definedName name="_WSC1994">#REF!</definedName>
    <definedName name="_WSC1995" localSheetId="1">#REF!</definedName>
    <definedName name="_WSC1995">#REF!</definedName>
    <definedName name="_WSC1996" localSheetId="1">#REF!</definedName>
    <definedName name="_WSC1996">#REF!</definedName>
    <definedName name="_WSC1997" localSheetId="1">#REF!</definedName>
    <definedName name="_WSC1997">#REF!</definedName>
    <definedName name="_WSC1998" localSheetId="1">#REF!</definedName>
    <definedName name="_WSC1998">#REF!</definedName>
    <definedName name="_WSC1999" localSheetId="1">#REF!</definedName>
    <definedName name="_WSC1999">#REF!</definedName>
    <definedName name="_WSC2000" localSheetId="1">#REF!</definedName>
    <definedName name="_WSC2000">#REF!</definedName>
    <definedName name="_WSC2001" localSheetId="1">#REF!</definedName>
    <definedName name="_WSC2001">#REF!</definedName>
    <definedName name="_WSC2002" localSheetId="1">#REF!</definedName>
    <definedName name="_WSC2002">#REF!</definedName>
    <definedName name="_WSC2003" localSheetId="1">#REF!</definedName>
    <definedName name="_WSC2003">#REF!</definedName>
    <definedName name="_WSC2004" localSheetId="1">#REF!</definedName>
    <definedName name="_WSC2004">#REF!</definedName>
    <definedName name="_WSC2005" localSheetId="1">#REF!</definedName>
    <definedName name="_WSC2005">#REF!</definedName>
    <definedName name="_WSC2006" localSheetId="1">#REF!</definedName>
    <definedName name="_WSC2006">#REF!</definedName>
    <definedName name="_WSC2007" localSheetId="1">#REF!</definedName>
    <definedName name="_WSC2007">#REF!</definedName>
    <definedName name="_WSC2008" localSheetId="1">#REF!</definedName>
    <definedName name="_WSC2008">#REF!</definedName>
    <definedName name="_WSC2009" localSheetId="1">#REF!</definedName>
    <definedName name="_WSC2009">#REF!</definedName>
    <definedName name="_WSC2010" localSheetId="1">#REF!</definedName>
    <definedName name="_WSC2010">#REF!</definedName>
    <definedName name="_WSC2011" localSheetId="1">#REF!</definedName>
    <definedName name="_WSC2011">#REF!</definedName>
    <definedName name="_WSC2012" localSheetId="1">#REF!</definedName>
    <definedName name="_WSC2012">#REF!</definedName>
    <definedName name="_WSC2013" localSheetId="1">#REF!</definedName>
    <definedName name="_WSC2013">#REF!</definedName>
    <definedName name="_WSC2014" localSheetId="1">#REF!</definedName>
    <definedName name="_WSC2014">#REF!</definedName>
    <definedName name="_WSC2015" localSheetId="1">#REF!</definedName>
    <definedName name="_WSC2015">#REF!</definedName>
    <definedName name="_WSC2016" localSheetId="1">#REF!</definedName>
    <definedName name="_WSC2016">#REF!</definedName>
    <definedName name="_WSC2017" localSheetId="1">#REF!</definedName>
    <definedName name="_WSC2017">#REF!</definedName>
    <definedName name="_WSC2018" localSheetId="1">#REF!</definedName>
    <definedName name="_WSC2018">#REF!</definedName>
    <definedName name="_WSC2019" localSheetId="1">#REF!</definedName>
    <definedName name="_WSC2019">#REF!</definedName>
    <definedName name="_WSC2020" localSheetId="1">#REF!</definedName>
    <definedName name="_WSC2020">#REF!</definedName>
    <definedName name="AnnCool1980" localSheetId="2">AnnualIndices!#REF!</definedName>
    <definedName name="AnnCool1980" localSheetId="5">#REF!</definedName>
    <definedName name="AnnCool1980" localSheetId="1">#REF!</definedName>
    <definedName name="AnnCool1980">#REF!</definedName>
    <definedName name="AnnCool1981" localSheetId="2">AnnualIndices!#REF!</definedName>
    <definedName name="AnnCool1981" localSheetId="5">#REF!</definedName>
    <definedName name="AnnCool1981" localSheetId="1">#REF!</definedName>
    <definedName name="AnnCool1981">#REF!</definedName>
    <definedName name="AnnCool1982" localSheetId="2">AnnualIndices!#REF!</definedName>
    <definedName name="AnnCool1982" localSheetId="5">#REF!</definedName>
    <definedName name="AnnCool1982" localSheetId="1">#REF!</definedName>
    <definedName name="AnnCool1982">#REF!</definedName>
    <definedName name="AnnCool1983" localSheetId="2">AnnualIndices!#REF!</definedName>
    <definedName name="AnnCool1983" localSheetId="5">#REF!</definedName>
    <definedName name="AnnCool1983" localSheetId="1">#REF!</definedName>
    <definedName name="AnnCool1983">#REF!</definedName>
    <definedName name="AnnCool1984" localSheetId="2">AnnualIndices!#REF!</definedName>
    <definedName name="AnnCool1984" localSheetId="5">#REF!</definedName>
    <definedName name="AnnCool1984" localSheetId="1">#REF!</definedName>
    <definedName name="AnnCool1984">#REF!</definedName>
    <definedName name="AnnCool1985" localSheetId="2">AnnualIndices!#REF!</definedName>
    <definedName name="AnnCool1985" localSheetId="5">#REF!</definedName>
    <definedName name="AnnCool1985" localSheetId="1">#REF!</definedName>
    <definedName name="AnnCool1985">#REF!</definedName>
    <definedName name="AnnCool1986" localSheetId="2">AnnualIndices!#REF!</definedName>
    <definedName name="AnnCool1986" localSheetId="5">#REF!</definedName>
    <definedName name="AnnCool1986" localSheetId="1">#REF!</definedName>
    <definedName name="AnnCool1986">#REF!</definedName>
    <definedName name="AnnCool1987" localSheetId="2">AnnualIndices!#REF!</definedName>
    <definedName name="AnnCool1987" localSheetId="5">#REF!</definedName>
    <definedName name="AnnCool1987" localSheetId="1">#REF!</definedName>
    <definedName name="AnnCool1987">#REF!</definedName>
    <definedName name="AnnCool1988" localSheetId="2">AnnualIndices!#REF!</definedName>
    <definedName name="AnnCool1988" localSheetId="5">#REF!</definedName>
    <definedName name="AnnCool1988" localSheetId="1">#REF!</definedName>
    <definedName name="AnnCool1988">#REF!</definedName>
    <definedName name="AnnCool1989" localSheetId="2">AnnualIndices!#REF!</definedName>
    <definedName name="AnnCool1989" localSheetId="5">#REF!</definedName>
    <definedName name="AnnCool1989" localSheetId="1">#REF!</definedName>
    <definedName name="AnnCool1989">#REF!</definedName>
    <definedName name="AnnCool1990" localSheetId="2">AnnualIndices!#REF!</definedName>
    <definedName name="AnnCool1990" localSheetId="5">#REF!</definedName>
    <definedName name="AnnCool1990" localSheetId="1">#REF!</definedName>
    <definedName name="AnnCool1990">#REF!</definedName>
    <definedName name="AnnCool1991" localSheetId="2">AnnualIndices!#REF!</definedName>
    <definedName name="AnnCool1991" localSheetId="5">#REF!</definedName>
    <definedName name="AnnCool1991" localSheetId="1">#REF!</definedName>
    <definedName name="AnnCool1991">#REF!</definedName>
    <definedName name="AnnCool1992" localSheetId="2">AnnualIndices!#REF!</definedName>
    <definedName name="AnnCool1992" localSheetId="5">#REF!</definedName>
    <definedName name="AnnCool1992" localSheetId="1">#REF!</definedName>
    <definedName name="AnnCool1992">#REF!</definedName>
    <definedName name="AnnCool1993" localSheetId="2">AnnualIndices!#REF!</definedName>
    <definedName name="AnnCool1993" localSheetId="5">#REF!</definedName>
    <definedName name="AnnCool1993" localSheetId="1">#REF!</definedName>
    <definedName name="AnnCool1993">#REF!</definedName>
    <definedName name="AnnCool1994" localSheetId="2">AnnualIndices!#REF!</definedName>
    <definedName name="AnnCool1994" localSheetId="5">#REF!</definedName>
    <definedName name="AnnCool1994" localSheetId="1">#REF!</definedName>
    <definedName name="AnnCool1994">#REF!</definedName>
    <definedName name="AnnCool1995" localSheetId="2">AnnualIndices!#REF!</definedName>
    <definedName name="AnnCool1995" localSheetId="5">#REF!</definedName>
    <definedName name="AnnCool1995" localSheetId="1">#REF!</definedName>
    <definedName name="AnnCool1995">#REF!</definedName>
    <definedName name="AnnCool1996" localSheetId="2">AnnualIndices!#REF!</definedName>
    <definedName name="AnnCool1996" localSheetId="5">#REF!</definedName>
    <definedName name="AnnCool1996" localSheetId="1">#REF!</definedName>
    <definedName name="AnnCool1996">#REF!</definedName>
    <definedName name="AnnCool1997" localSheetId="2">AnnualIndices!#REF!</definedName>
    <definedName name="AnnCool1997" localSheetId="5">#REF!</definedName>
    <definedName name="AnnCool1997" localSheetId="1">#REF!</definedName>
    <definedName name="AnnCool1997">#REF!</definedName>
    <definedName name="AnnCool1998" localSheetId="2">AnnualIndices!#REF!</definedName>
    <definedName name="AnnCool1998" localSheetId="5">#REF!</definedName>
    <definedName name="AnnCool1998" localSheetId="1">#REF!</definedName>
    <definedName name="AnnCool1998">#REF!</definedName>
    <definedName name="AnnCool1999" localSheetId="2">AnnualIndices!#REF!</definedName>
    <definedName name="AnnCool1999" localSheetId="5">#REF!</definedName>
    <definedName name="AnnCool1999" localSheetId="1">#REF!</definedName>
    <definedName name="AnnCool1999">#REF!</definedName>
    <definedName name="AnnCool2000" localSheetId="2">AnnualIndices!#REF!</definedName>
    <definedName name="AnnCool2000" localSheetId="5">#REF!</definedName>
    <definedName name="AnnCool2000" localSheetId="1">#REF!</definedName>
    <definedName name="AnnCool2000">#REF!</definedName>
    <definedName name="AnnCool2001" localSheetId="2">AnnualIndices!#REF!</definedName>
    <definedName name="AnnCool2001" localSheetId="5">#REF!</definedName>
    <definedName name="AnnCool2001" localSheetId="1">#REF!</definedName>
    <definedName name="AnnCool2001">#REF!</definedName>
    <definedName name="AnnCool2002" localSheetId="2">AnnualIndices!#REF!</definedName>
    <definedName name="AnnCool2002" localSheetId="5">#REF!</definedName>
    <definedName name="AnnCool2002" localSheetId="1">#REF!</definedName>
    <definedName name="AnnCool2002">#REF!</definedName>
    <definedName name="AnnCool2003" localSheetId="2">AnnualIndices!#REF!</definedName>
    <definedName name="AnnCool2003" localSheetId="5">#REF!</definedName>
    <definedName name="AnnCool2003" localSheetId="1">#REF!</definedName>
    <definedName name="AnnCool2003">#REF!</definedName>
    <definedName name="AnnCool2004" localSheetId="2">AnnualIndices!#REF!</definedName>
    <definedName name="AnnCool2004" localSheetId="5">#REF!</definedName>
    <definedName name="AnnCool2004" localSheetId="1">#REF!</definedName>
    <definedName name="AnnCool2004">#REF!</definedName>
    <definedName name="AnnCool2005" localSheetId="2">AnnualIndices!#REF!</definedName>
    <definedName name="AnnCool2005" localSheetId="5">#REF!</definedName>
    <definedName name="AnnCool2005" localSheetId="1">#REF!</definedName>
    <definedName name="AnnCool2005">#REF!</definedName>
    <definedName name="AnnCool2006" localSheetId="2">AnnualIndices!#REF!</definedName>
    <definedName name="AnnCool2006" localSheetId="5">#REF!</definedName>
    <definedName name="AnnCool2006" localSheetId="1">#REF!</definedName>
    <definedName name="AnnCool2006">#REF!</definedName>
    <definedName name="AnnCool2007" localSheetId="2">AnnualIndices!#REF!</definedName>
    <definedName name="AnnCool2007" localSheetId="5">#REF!</definedName>
    <definedName name="AnnCool2007" localSheetId="1">#REF!</definedName>
    <definedName name="AnnCool2007">#REF!</definedName>
    <definedName name="AnnCool2008" localSheetId="2">AnnualIndices!#REF!</definedName>
    <definedName name="AnnCool2008" localSheetId="5">#REF!</definedName>
    <definedName name="AnnCool2008" localSheetId="1">#REF!</definedName>
    <definedName name="AnnCool2008">#REF!</definedName>
    <definedName name="AnnCool2009" localSheetId="2">AnnualIndices!#REF!</definedName>
    <definedName name="AnnCool2009" localSheetId="5">#REF!</definedName>
    <definedName name="AnnCool2009" localSheetId="1">#REF!</definedName>
    <definedName name="AnnCool2009">#REF!</definedName>
    <definedName name="AnnCool2010" localSheetId="2">AnnualIndices!#REF!</definedName>
    <definedName name="AnnCool2010" localSheetId="5">#REF!</definedName>
    <definedName name="AnnCool2010" localSheetId="1">#REF!</definedName>
    <definedName name="AnnCool2010">#REF!</definedName>
    <definedName name="AnnCool2011" localSheetId="2">AnnualIndices!#REF!</definedName>
    <definedName name="AnnCool2011" localSheetId="5">#REF!</definedName>
    <definedName name="AnnCool2011" localSheetId="1">#REF!</definedName>
    <definedName name="AnnCool2011">#REF!</definedName>
    <definedName name="AnnCool2012" localSheetId="2">AnnualIndices!#REF!</definedName>
    <definedName name="AnnCool2012" localSheetId="5">#REF!</definedName>
    <definedName name="AnnCool2012" localSheetId="1">#REF!</definedName>
    <definedName name="AnnCool2012">#REF!</definedName>
    <definedName name="AnnCool2013" localSheetId="2">AnnualIndices!#REF!</definedName>
    <definedName name="AnnCool2013" localSheetId="5">#REF!</definedName>
    <definedName name="AnnCool2013" localSheetId="1">#REF!</definedName>
    <definedName name="AnnCool2013">#REF!</definedName>
    <definedName name="AnnCool2014" localSheetId="2">AnnualIndices!#REF!</definedName>
    <definedName name="AnnCool2014" localSheetId="5">#REF!</definedName>
    <definedName name="AnnCool2014" localSheetId="1">#REF!</definedName>
    <definedName name="AnnCool2014">#REF!</definedName>
    <definedName name="AnnCool2015" localSheetId="2">AnnualIndices!#REF!</definedName>
    <definedName name="AnnCool2015" localSheetId="5">#REF!</definedName>
    <definedName name="AnnCool2015" localSheetId="1">#REF!</definedName>
    <definedName name="AnnCool2015">#REF!</definedName>
    <definedName name="AnnCool2016" localSheetId="2">AnnualIndices!#REF!</definedName>
    <definedName name="AnnCool2016" localSheetId="5">#REF!</definedName>
    <definedName name="AnnCool2016" localSheetId="1">#REF!</definedName>
    <definedName name="AnnCool2016">#REF!</definedName>
    <definedName name="AnnCool2017" localSheetId="2">AnnualIndices!#REF!</definedName>
    <definedName name="AnnCool2017" localSheetId="5">#REF!</definedName>
    <definedName name="AnnCool2017" localSheetId="1">#REF!</definedName>
    <definedName name="AnnCool2017">#REF!</definedName>
    <definedName name="AnnCool2018" localSheetId="2">AnnualIndices!#REF!</definedName>
    <definedName name="AnnCool2018" localSheetId="5">#REF!</definedName>
    <definedName name="AnnCool2018" localSheetId="1">#REF!</definedName>
    <definedName name="AnnCool2018">#REF!</definedName>
    <definedName name="AnnCool2019" localSheetId="2">AnnualIndices!#REF!</definedName>
    <definedName name="AnnCool2019" localSheetId="5">#REF!</definedName>
    <definedName name="AnnCool2019" localSheetId="1">#REF!</definedName>
    <definedName name="AnnCool2019">#REF!</definedName>
    <definedName name="AnnCool2020" localSheetId="2">AnnualIndices!#REF!</definedName>
    <definedName name="AnnCool2020" localSheetId="5">#REF!</definedName>
    <definedName name="AnnCool2020" localSheetId="1">#REF!</definedName>
    <definedName name="AnnCool2020">#REF!</definedName>
    <definedName name="AnnCool2021" localSheetId="2">AnnualIndices!#REF!</definedName>
    <definedName name="AnnCool2021" localSheetId="5">#REF!</definedName>
    <definedName name="AnnCool2021" localSheetId="1">[1]AnnualIndices!#REF!</definedName>
    <definedName name="AnnCool2021">#REF!</definedName>
    <definedName name="AnnCool2022" localSheetId="2">AnnualIndices!#REF!</definedName>
    <definedName name="AnnCool2022" localSheetId="5">#REF!</definedName>
    <definedName name="AnnCool2022" localSheetId="1">[1]AnnualIndices!#REF!</definedName>
    <definedName name="AnnCool2022">#REF!</definedName>
    <definedName name="AnnCool2023" localSheetId="2">AnnualIndices!#REF!</definedName>
    <definedName name="AnnCool2023" localSheetId="5">#REF!</definedName>
    <definedName name="AnnCool2023" localSheetId="1">[1]AnnualIndices!#REF!</definedName>
    <definedName name="AnnCool2023">#REF!</definedName>
    <definedName name="AnnCool2024" localSheetId="2">AnnualIndices!#REF!</definedName>
    <definedName name="AnnCool2024" localSheetId="5">#REF!</definedName>
    <definedName name="AnnCool2024" localSheetId="1">[1]AnnualIndices!#REF!</definedName>
    <definedName name="AnnCool2024">#REF!</definedName>
    <definedName name="AnnCool2025" localSheetId="2">AnnualIndices!#REF!</definedName>
    <definedName name="AnnCool2025" localSheetId="5">#REF!</definedName>
    <definedName name="AnnCool2025" localSheetId="1">[1]AnnualIndices!#REF!</definedName>
    <definedName name="AnnCool2025">#REF!</definedName>
    <definedName name="AnnHeat1980" localSheetId="2">AnnualIndices!$B$2:$B$2</definedName>
    <definedName name="AnnHeat1980" localSheetId="5">#REF!</definedName>
    <definedName name="AnnHeat1980" localSheetId="1">#REF!</definedName>
    <definedName name="AnnHeat1980">#REF!</definedName>
    <definedName name="AnnHeat1981" localSheetId="2">AnnualIndices!$B$3:$B$3</definedName>
    <definedName name="AnnHeat1981" localSheetId="5">#REF!</definedName>
    <definedName name="AnnHeat1981" localSheetId="1">#REF!</definedName>
    <definedName name="AnnHeat1981">#REF!</definedName>
    <definedName name="AnnHeat1982" localSheetId="2">AnnualIndices!$B$4:$B$4</definedName>
    <definedName name="AnnHeat1982" localSheetId="5">#REF!</definedName>
    <definedName name="AnnHeat1982" localSheetId="1">#REF!</definedName>
    <definedName name="AnnHeat1982">#REF!</definedName>
    <definedName name="AnnHeat1983" localSheetId="2">AnnualIndices!$B$5:$B$5</definedName>
    <definedName name="AnnHeat1983" localSheetId="5">#REF!</definedName>
    <definedName name="AnnHeat1983" localSheetId="1">#REF!</definedName>
    <definedName name="AnnHeat1983">#REF!</definedName>
    <definedName name="AnnHeat1984" localSheetId="2">AnnualIndices!$B$6:$B$6</definedName>
    <definedName name="AnnHeat1984" localSheetId="5">#REF!</definedName>
    <definedName name="AnnHeat1984" localSheetId="1">#REF!</definedName>
    <definedName name="AnnHeat1984">#REF!</definedName>
    <definedName name="AnnHeat1985" localSheetId="2">AnnualIndices!$B$7:$B$7</definedName>
    <definedName name="AnnHeat1985" localSheetId="5">#REF!</definedName>
    <definedName name="AnnHeat1985" localSheetId="1">#REF!</definedName>
    <definedName name="AnnHeat1985">#REF!</definedName>
    <definedName name="AnnHeat1986" localSheetId="2">AnnualIndices!$B$8:$B$8</definedName>
    <definedName name="AnnHeat1986" localSheetId="5">#REF!</definedName>
    <definedName name="AnnHeat1986" localSheetId="1">#REF!</definedName>
    <definedName name="AnnHeat1986">#REF!</definedName>
    <definedName name="AnnHeat1987" localSheetId="2">AnnualIndices!$B$9:$B$9</definedName>
    <definedName name="AnnHeat1987" localSheetId="5">#REF!</definedName>
    <definedName name="AnnHeat1987" localSheetId="1">#REF!</definedName>
    <definedName name="AnnHeat1987">#REF!</definedName>
    <definedName name="AnnHeat1988" localSheetId="2">AnnualIndices!$B$10:$B$10</definedName>
    <definedName name="AnnHeat1988" localSheetId="5">#REF!</definedName>
    <definedName name="AnnHeat1988" localSheetId="1">#REF!</definedName>
    <definedName name="AnnHeat1988">#REF!</definedName>
    <definedName name="AnnHeat1989" localSheetId="2">AnnualIndices!$B$11:$B$11</definedName>
    <definedName name="AnnHeat1989" localSheetId="5">#REF!</definedName>
    <definedName name="AnnHeat1989" localSheetId="1">#REF!</definedName>
    <definedName name="AnnHeat1989">#REF!</definedName>
    <definedName name="AnnHeat1990" localSheetId="2">AnnualIndices!$B$12:$B$12</definedName>
    <definedName name="AnnHeat1990" localSheetId="5">#REF!</definedName>
    <definedName name="AnnHeat1990" localSheetId="1">#REF!</definedName>
    <definedName name="AnnHeat1990">#REF!</definedName>
    <definedName name="AnnHeat1991" localSheetId="2">AnnualIndices!$B$13:$B$13</definedName>
    <definedName name="AnnHeat1991" localSheetId="5">#REF!</definedName>
    <definedName name="AnnHeat1991" localSheetId="1">#REF!</definedName>
    <definedName name="AnnHeat1991">#REF!</definedName>
    <definedName name="AnnHeat1992" localSheetId="2">AnnualIndices!$B$14:$B$14</definedName>
    <definedName name="AnnHeat1992" localSheetId="5">#REF!</definedName>
    <definedName name="AnnHeat1992" localSheetId="1">#REF!</definedName>
    <definedName name="AnnHeat1992">#REF!</definedName>
    <definedName name="AnnHeat1993" localSheetId="2">AnnualIndices!$B$15:$B$15</definedName>
    <definedName name="AnnHeat1993" localSheetId="5">#REF!</definedName>
    <definedName name="AnnHeat1993" localSheetId="1">#REF!</definedName>
    <definedName name="AnnHeat1993">#REF!</definedName>
    <definedName name="AnnHeat1994" localSheetId="2">AnnualIndices!$B$16:$B$16</definedName>
    <definedName name="AnnHeat1994" localSheetId="5">#REF!</definedName>
    <definedName name="AnnHeat1994" localSheetId="1">#REF!</definedName>
    <definedName name="AnnHeat1994">#REF!</definedName>
    <definedName name="AnnHeat1995" localSheetId="2">AnnualIndices!$B$17:$B$17</definedName>
    <definedName name="AnnHeat1995" localSheetId="5">#REF!</definedName>
    <definedName name="AnnHeat1995" localSheetId="1">#REF!</definedName>
    <definedName name="AnnHeat1995">#REF!</definedName>
    <definedName name="AnnHeat1996" localSheetId="2">AnnualIndices!$B$18:$B$18</definedName>
    <definedName name="AnnHeat1996" localSheetId="5">#REF!</definedName>
    <definedName name="AnnHeat1996" localSheetId="1">#REF!</definedName>
    <definedName name="AnnHeat1996">#REF!</definedName>
    <definedName name="AnnHeat1997" localSheetId="2">AnnualIndices!$B$19:$B$19</definedName>
    <definedName name="AnnHeat1997" localSheetId="5">#REF!</definedName>
    <definedName name="AnnHeat1997" localSheetId="1">#REF!</definedName>
    <definedName name="AnnHeat1997">#REF!</definedName>
    <definedName name="AnnHeat1998" localSheetId="2">AnnualIndices!$B$20:$B$20</definedName>
    <definedName name="AnnHeat1998" localSheetId="5">#REF!</definedName>
    <definedName name="AnnHeat1998" localSheetId="1">#REF!</definedName>
    <definedName name="AnnHeat1998">#REF!</definedName>
    <definedName name="AnnHeat1999" localSheetId="2">AnnualIndices!$B$21:$B$21</definedName>
    <definedName name="AnnHeat1999" localSheetId="5">#REF!</definedName>
    <definedName name="AnnHeat1999" localSheetId="1">#REF!</definedName>
    <definedName name="AnnHeat1999">#REF!</definedName>
    <definedName name="AnnHeat2000" localSheetId="2">AnnualIndices!$B$22:$B$22</definedName>
    <definedName name="AnnHeat2000" localSheetId="5">#REF!</definedName>
    <definedName name="AnnHeat2000" localSheetId="1">#REF!</definedName>
    <definedName name="AnnHeat2000">#REF!</definedName>
    <definedName name="AnnHeat2001" localSheetId="2">AnnualIndices!$B$23:$B$23</definedName>
    <definedName name="AnnHeat2001" localSheetId="5">#REF!</definedName>
    <definedName name="AnnHeat2001" localSheetId="1">#REF!</definedName>
    <definedName name="AnnHeat2001">#REF!</definedName>
    <definedName name="AnnHeat2002" localSheetId="2">AnnualIndices!$B$24:$B$24</definedName>
    <definedName name="AnnHeat2002" localSheetId="5">#REF!</definedName>
    <definedName name="AnnHeat2002" localSheetId="1">#REF!</definedName>
    <definedName name="AnnHeat2002">#REF!</definedName>
    <definedName name="AnnHeat2003" localSheetId="2">AnnualIndices!$B$25:$B$25</definedName>
    <definedName name="AnnHeat2003" localSheetId="5">#REF!</definedName>
    <definedName name="AnnHeat2003" localSheetId="1">#REF!</definedName>
    <definedName name="AnnHeat2003">#REF!</definedName>
    <definedName name="AnnHeat2004" localSheetId="2">AnnualIndices!$B$26:$B$26</definedName>
    <definedName name="AnnHeat2004" localSheetId="5">#REF!</definedName>
    <definedName name="AnnHeat2004" localSheetId="1">#REF!</definedName>
    <definedName name="AnnHeat2004">#REF!</definedName>
    <definedName name="AnnHeat2005" localSheetId="2">AnnualIndices!$B$27:$B$27</definedName>
    <definedName name="AnnHeat2005" localSheetId="5">#REF!</definedName>
    <definedName name="AnnHeat2005" localSheetId="1">#REF!</definedName>
    <definedName name="AnnHeat2005">#REF!</definedName>
    <definedName name="AnnHeat2006" localSheetId="2">AnnualIndices!$B$28:$B$28</definedName>
    <definedName name="AnnHeat2006" localSheetId="5">#REF!</definedName>
    <definedName name="AnnHeat2006" localSheetId="1">#REF!</definedName>
    <definedName name="AnnHeat2006">#REF!</definedName>
    <definedName name="AnnHeat2007" localSheetId="2">AnnualIndices!$B$29:$B$29</definedName>
    <definedName name="AnnHeat2007" localSheetId="5">#REF!</definedName>
    <definedName name="AnnHeat2007" localSheetId="1">#REF!</definedName>
    <definedName name="AnnHeat2007">#REF!</definedName>
    <definedName name="AnnHeat2008" localSheetId="2">AnnualIndices!$B$30:$B$30</definedName>
    <definedName name="AnnHeat2008" localSheetId="5">#REF!</definedName>
    <definedName name="AnnHeat2008" localSheetId="1">#REF!</definedName>
    <definedName name="AnnHeat2008">#REF!</definedName>
    <definedName name="AnnHeat2009" localSheetId="2">AnnualIndices!$B$31:$B$31</definedName>
    <definedName name="AnnHeat2009" localSheetId="5">#REF!</definedName>
    <definedName name="AnnHeat2009" localSheetId="1">#REF!</definedName>
    <definedName name="AnnHeat2009">#REF!</definedName>
    <definedName name="AnnHeat2010" localSheetId="2">AnnualIndices!$B$32:$B$32</definedName>
    <definedName name="AnnHeat2010" localSheetId="5">#REF!</definedName>
    <definedName name="AnnHeat2010" localSheetId="1">#REF!</definedName>
    <definedName name="AnnHeat2010">#REF!</definedName>
    <definedName name="AnnHeat2011" localSheetId="2">AnnualIndices!$B$33:$B$33</definedName>
    <definedName name="AnnHeat2011" localSheetId="5">#REF!</definedName>
    <definedName name="AnnHeat2011" localSheetId="1">#REF!</definedName>
    <definedName name="AnnHeat2011">#REF!</definedName>
    <definedName name="AnnHeat2012" localSheetId="2">AnnualIndices!$B$34:$B$34</definedName>
    <definedName name="AnnHeat2012" localSheetId="5">#REF!</definedName>
    <definedName name="AnnHeat2012" localSheetId="1">#REF!</definedName>
    <definedName name="AnnHeat2012">#REF!</definedName>
    <definedName name="AnnHeat2013" localSheetId="2">AnnualIndices!$B$35:$B$35</definedName>
    <definedName name="AnnHeat2013" localSheetId="5">#REF!</definedName>
    <definedName name="AnnHeat2013" localSheetId="1">#REF!</definedName>
    <definedName name="AnnHeat2013">#REF!</definedName>
    <definedName name="AnnHeat2014" localSheetId="2">AnnualIndices!$B$36:$B$36</definedName>
    <definedName name="AnnHeat2014" localSheetId="5">#REF!</definedName>
    <definedName name="AnnHeat2014" localSheetId="1">#REF!</definedName>
    <definedName name="AnnHeat2014">#REF!</definedName>
    <definedName name="AnnHeat2015" localSheetId="2">AnnualIndices!$B$37:$B$37</definedName>
    <definedName name="AnnHeat2015" localSheetId="5">#REF!</definedName>
    <definedName name="AnnHeat2015" localSheetId="1">#REF!</definedName>
    <definedName name="AnnHeat2015">#REF!</definedName>
    <definedName name="AnnHeat2016" localSheetId="2">AnnualIndices!$B$38:$B$38</definedName>
    <definedName name="AnnHeat2016" localSheetId="5">#REF!</definedName>
    <definedName name="AnnHeat2016" localSheetId="1">#REF!</definedName>
    <definedName name="AnnHeat2016">#REF!</definedName>
    <definedName name="AnnHeat2017" localSheetId="2">AnnualIndices!$B$39:$B$39</definedName>
    <definedName name="AnnHeat2017" localSheetId="5">#REF!</definedName>
    <definedName name="AnnHeat2017" localSheetId="1">#REF!</definedName>
    <definedName name="AnnHeat2017">#REF!</definedName>
    <definedName name="AnnHeat2018" localSheetId="2">AnnualIndices!$B$40:$B$40</definedName>
    <definedName name="AnnHeat2018" localSheetId="5">#REF!</definedName>
    <definedName name="AnnHeat2018" localSheetId="1">#REF!</definedName>
    <definedName name="AnnHeat2018">#REF!</definedName>
    <definedName name="AnnHeat2019" localSheetId="2">AnnualIndices!$B$41:$B$41</definedName>
    <definedName name="AnnHeat2019" localSheetId="5">#REF!</definedName>
    <definedName name="AnnHeat2019" localSheetId="1">#REF!</definedName>
    <definedName name="AnnHeat2019">#REF!</definedName>
    <definedName name="AnnHeat2020" localSheetId="2">AnnualIndices!$B$42:$B$42</definedName>
    <definedName name="AnnHeat2020" localSheetId="5">#REF!</definedName>
    <definedName name="AnnHeat2020" localSheetId="1">#REF!</definedName>
    <definedName name="AnnHeat2020">#REF!</definedName>
    <definedName name="AnnHeat2021" localSheetId="2">AnnualIndices!$B$43</definedName>
    <definedName name="AnnHeat2021" localSheetId="5">#REF!</definedName>
    <definedName name="AnnHeat2021">#REF!</definedName>
    <definedName name="AnnHeat2022" localSheetId="2">AnnualIndices!$B$44</definedName>
    <definedName name="AnnHeat2022" localSheetId="5">#REF!</definedName>
    <definedName name="AnnHeat2022">#REF!</definedName>
    <definedName name="AnnHeat2023" localSheetId="2">AnnualIndices!$B$45</definedName>
    <definedName name="AnnHeat2023" localSheetId="5">#REF!</definedName>
    <definedName name="AnnHeat2023">#REF!</definedName>
    <definedName name="AnnHeat2024" localSheetId="2">AnnualIndices!$B$46</definedName>
    <definedName name="AnnHeat2024" localSheetId="5">#REF!</definedName>
    <definedName name="AnnHeat2024">#REF!</definedName>
    <definedName name="AnnHeat2025" localSheetId="2">AnnualIndices!$B$47</definedName>
    <definedName name="AnnHeat2025" localSheetId="5">#REF!</definedName>
    <definedName name="AnnHeat2025">#REF!</definedName>
    <definedName name="BaseShares">#REF!</definedName>
    <definedName name="ElectricSales_NENG" localSheetId="2">#REF!</definedName>
    <definedName name="ElectricSales_NENG" localSheetId="1">#REF!</definedName>
    <definedName name="ElectricSales_NENG">#REF!</definedName>
    <definedName name="MATL1980" localSheetId="2">#REF!</definedName>
    <definedName name="MATL1980" localSheetId="1">#REF!</definedName>
    <definedName name="MATL1980">#REF!</definedName>
    <definedName name="MATL1981" localSheetId="2">#REF!</definedName>
    <definedName name="MATL1981" localSheetId="1">#REF!</definedName>
    <definedName name="MATL1981">#REF!</definedName>
    <definedName name="MATL1982" localSheetId="2">#REF!</definedName>
    <definedName name="MATL1982" localSheetId="1">#REF!</definedName>
    <definedName name="MATL1982">#REF!</definedName>
    <definedName name="MATL1983" localSheetId="2">#REF!</definedName>
    <definedName name="MATL1983" localSheetId="1">#REF!</definedName>
    <definedName name="MATL1983">#REF!</definedName>
    <definedName name="MATL1984" localSheetId="2">#REF!</definedName>
    <definedName name="MATL1984" localSheetId="1">#REF!</definedName>
    <definedName name="MATL1984">#REF!</definedName>
    <definedName name="MATL1985" localSheetId="2">#REF!</definedName>
    <definedName name="MATL1985" localSheetId="1">#REF!</definedName>
    <definedName name="MATL1985">#REF!</definedName>
    <definedName name="MATL1986" localSheetId="2">#REF!</definedName>
    <definedName name="MATL1986" localSheetId="1">#REF!</definedName>
    <definedName name="MATL1986">#REF!</definedName>
    <definedName name="MATL1987" localSheetId="2">#REF!</definedName>
    <definedName name="MATL1987" localSheetId="1">#REF!</definedName>
    <definedName name="MATL1987">#REF!</definedName>
    <definedName name="MATL1988" localSheetId="2">#REF!</definedName>
    <definedName name="MATL1988" localSheetId="1">#REF!</definedName>
    <definedName name="MATL1988">#REF!</definedName>
    <definedName name="MATL1989" localSheetId="2">#REF!</definedName>
    <definedName name="MATL1989" localSheetId="1">#REF!</definedName>
    <definedName name="MATL1989">#REF!</definedName>
    <definedName name="MATL1990" localSheetId="2">#REF!</definedName>
    <definedName name="MATL1990" localSheetId="1">#REF!</definedName>
    <definedName name="MATL1990">#REF!</definedName>
    <definedName name="MATL1991" localSheetId="2">#REF!</definedName>
    <definedName name="MATL1991" localSheetId="1">#REF!</definedName>
    <definedName name="MATL1991">#REF!</definedName>
    <definedName name="MATL1992" localSheetId="2">#REF!</definedName>
    <definedName name="MATL1992" localSheetId="1">#REF!</definedName>
    <definedName name="MATL1992">#REF!</definedName>
    <definedName name="MATL1993" localSheetId="2">#REF!</definedName>
    <definedName name="MATL1993" localSheetId="1">#REF!</definedName>
    <definedName name="MATL1993">#REF!</definedName>
    <definedName name="MATL1994" localSheetId="2">#REF!</definedName>
    <definedName name="MATL1994" localSheetId="1">#REF!</definedName>
    <definedName name="MATL1994">#REF!</definedName>
    <definedName name="MATL1995" localSheetId="2">#REF!</definedName>
    <definedName name="MATL1995" localSheetId="1">#REF!</definedName>
    <definedName name="MATL1995">#REF!</definedName>
    <definedName name="MATL1996" localSheetId="2">#REF!</definedName>
    <definedName name="MATL1996" localSheetId="1">#REF!</definedName>
    <definedName name="MATL1996">#REF!</definedName>
    <definedName name="MATL1997" localSheetId="2">#REF!</definedName>
    <definedName name="MATL1997" localSheetId="1">#REF!</definedName>
    <definedName name="MATL1997">#REF!</definedName>
    <definedName name="MATL1998" localSheetId="2">#REF!</definedName>
    <definedName name="MATL1998" localSheetId="1">#REF!</definedName>
    <definedName name="MATL1998">#REF!</definedName>
    <definedName name="MATL1999" localSheetId="2">#REF!</definedName>
    <definedName name="MATL1999" localSheetId="1">#REF!</definedName>
    <definedName name="MATL1999">#REF!</definedName>
    <definedName name="MATL2000" localSheetId="2">#REF!</definedName>
    <definedName name="MATL2000" localSheetId="1">#REF!</definedName>
    <definedName name="MATL2000">#REF!</definedName>
    <definedName name="MATL2001" localSheetId="2">#REF!</definedName>
    <definedName name="MATL2001" localSheetId="1">#REF!</definedName>
    <definedName name="MATL2001">#REF!</definedName>
    <definedName name="MATL2002" localSheetId="2">#REF!</definedName>
    <definedName name="MATL2002" localSheetId="1">#REF!</definedName>
    <definedName name="MATL2002">#REF!</definedName>
    <definedName name="MATL2003" localSheetId="2">#REF!</definedName>
    <definedName name="MATL2003" localSheetId="1">#REF!</definedName>
    <definedName name="MATL2003">#REF!</definedName>
    <definedName name="MATL2004" localSheetId="2">#REF!</definedName>
    <definedName name="MATL2004" localSheetId="1">#REF!</definedName>
    <definedName name="MATL2004">#REF!</definedName>
    <definedName name="MATL2005" localSheetId="2">#REF!</definedName>
    <definedName name="MATL2005" localSheetId="1">#REF!</definedName>
    <definedName name="MATL2005">#REF!</definedName>
    <definedName name="MATL2006" localSheetId="2">#REF!</definedName>
    <definedName name="MATL2006" localSheetId="1">#REF!</definedName>
    <definedName name="MATL2006">#REF!</definedName>
    <definedName name="MATL2007" localSheetId="2">#REF!</definedName>
    <definedName name="MATL2007" localSheetId="1">#REF!</definedName>
    <definedName name="MATL2007">#REF!</definedName>
    <definedName name="MATL2008" localSheetId="2">#REF!</definedName>
    <definedName name="MATL2008" localSheetId="1">#REF!</definedName>
    <definedName name="MATL2008">#REF!</definedName>
    <definedName name="MATL2009" localSheetId="2">#REF!</definedName>
    <definedName name="MATL2009" localSheetId="1">#REF!</definedName>
    <definedName name="MATL2009">#REF!</definedName>
    <definedName name="MATL2010" localSheetId="2">#REF!</definedName>
    <definedName name="MATL2010" localSheetId="1">#REF!</definedName>
    <definedName name="MATL2010">#REF!</definedName>
    <definedName name="MATL2011" localSheetId="2">#REF!</definedName>
    <definedName name="MATL2011" localSheetId="1">#REF!</definedName>
    <definedName name="MATL2011">#REF!</definedName>
    <definedName name="MATL2012" localSheetId="2">#REF!</definedName>
    <definedName name="MATL2012" localSheetId="1">#REF!</definedName>
    <definedName name="MATL2012">#REF!</definedName>
    <definedName name="MATL2013" localSheetId="2">#REF!</definedName>
    <definedName name="MATL2013" localSheetId="1">#REF!</definedName>
    <definedName name="MATL2013">#REF!</definedName>
    <definedName name="MATL2014" localSheetId="2">#REF!</definedName>
    <definedName name="MATL2014" localSheetId="1">#REF!</definedName>
    <definedName name="MATL2014">#REF!</definedName>
    <definedName name="MATL2015" localSheetId="2">#REF!</definedName>
    <definedName name="MATL2015" localSheetId="1">#REF!</definedName>
    <definedName name="MATL2015">#REF!</definedName>
    <definedName name="MATL2016" localSheetId="2">#REF!</definedName>
    <definedName name="MATL2016" localSheetId="1">#REF!</definedName>
    <definedName name="MATL2016">#REF!</definedName>
    <definedName name="MATL2017" localSheetId="2">#REF!</definedName>
    <definedName name="MATL2017" localSheetId="1">#REF!</definedName>
    <definedName name="MATL2017">#REF!</definedName>
    <definedName name="MATL2018" localSheetId="2">#REF!</definedName>
    <definedName name="MATL2018" localSheetId="1">#REF!</definedName>
    <definedName name="MATL2018">#REF!</definedName>
    <definedName name="MATL2019" localSheetId="2">#REF!</definedName>
    <definedName name="MATL2019" localSheetId="1">#REF!</definedName>
    <definedName name="MATL2019">#REF!</definedName>
    <definedName name="MATL2020" localSheetId="2">#REF!</definedName>
    <definedName name="MATL2020" localSheetId="1">#REF!</definedName>
    <definedName name="MATL2020">#REF!</definedName>
    <definedName name="MonMult1" localSheetId="1">#REF!</definedName>
    <definedName name="MonMult1">MonthlyMults!$C$2:$C$2</definedName>
    <definedName name="MonMult10" localSheetId="1">#REF!</definedName>
    <definedName name="MonMult10">MonthlyMults!$C$11:$C$11</definedName>
    <definedName name="MonMult11" localSheetId="1">#REF!</definedName>
    <definedName name="MonMult11">MonthlyMults!$C$12:$C$12</definedName>
    <definedName name="MonMult12" localSheetId="1">#REF!</definedName>
    <definedName name="MonMult12">MonthlyMults!$C$13:$C$13</definedName>
    <definedName name="MonMult2" localSheetId="1">#REF!</definedName>
    <definedName name="MonMult2">MonthlyMults!$C$3:$C$3</definedName>
    <definedName name="MonMult3" localSheetId="1">#REF!</definedName>
    <definedName name="MonMult3">MonthlyMults!$C$4:$C$4</definedName>
    <definedName name="MonMult4" localSheetId="1">#REF!</definedName>
    <definedName name="MonMult4">MonthlyMults!$C$5:$C$5</definedName>
    <definedName name="MonMult5" localSheetId="1">#REF!</definedName>
    <definedName name="MonMult5">MonthlyMults!$C$6:$C$6</definedName>
    <definedName name="MonMult6" localSheetId="1">#REF!</definedName>
    <definedName name="MonMult6">MonthlyMults!$C$7:$C$7</definedName>
    <definedName name="MonMult7" localSheetId="1">#REF!</definedName>
    <definedName name="MonMult7">MonthlyMults!$C$8:$C$8</definedName>
    <definedName name="MonMult8" localSheetId="1">#REF!</definedName>
    <definedName name="MonMult8">MonthlyMults!$C$9:$C$9</definedName>
    <definedName name="MonMult9" localSheetId="1">#REF!</definedName>
    <definedName name="MonMult9">MonthlyMults!$C$10:$C$10</definedName>
    <definedName name="NENG1980" localSheetId="5">[2]Intensities!#REF!</definedName>
    <definedName name="NENG1980" localSheetId="1">#REF!</definedName>
    <definedName name="NENG1980">Intensities!#REF!</definedName>
    <definedName name="NENG1981" localSheetId="5">[2]Intensities!#REF!</definedName>
    <definedName name="NENG1981" localSheetId="1">#REF!</definedName>
    <definedName name="NENG1981">Intensities!#REF!</definedName>
    <definedName name="NENG1982" localSheetId="5">[2]Intensities!#REF!</definedName>
    <definedName name="NENG1982" localSheetId="1">#REF!</definedName>
    <definedName name="NENG1982">Intensities!#REF!</definedName>
    <definedName name="NENG1983" localSheetId="5">[2]Intensities!#REF!</definedName>
    <definedName name="NENG1983" localSheetId="1">#REF!</definedName>
    <definedName name="NENG1983">Intensities!#REF!</definedName>
    <definedName name="NENG1984" localSheetId="5">[2]Intensities!#REF!</definedName>
    <definedName name="NENG1984" localSheetId="1">#REF!</definedName>
    <definedName name="NENG1984">Intensities!#REF!</definedName>
    <definedName name="NENG1985" localSheetId="5">[2]Intensities!#REF!</definedName>
    <definedName name="NENG1985" localSheetId="1">#REF!</definedName>
    <definedName name="NENG1985">Intensities!#REF!</definedName>
    <definedName name="NENG1986" localSheetId="5">[2]Intensities!#REF!</definedName>
    <definedName name="NENG1986" localSheetId="1">#REF!</definedName>
    <definedName name="NENG1986">Intensities!#REF!</definedName>
    <definedName name="NENG1987" localSheetId="5">[2]Intensities!#REF!</definedName>
    <definedName name="NENG1987" localSheetId="1">#REF!</definedName>
    <definedName name="NENG1987">Intensities!#REF!</definedName>
    <definedName name="NENG1988" localSheetId="5">[2]Intensities!#REF!</definedName>
    <definedName name="NENG1988" localSheetId="1">#REF!</definedName>
    <definedName name="NENG1988">Intensities!#REF!</definedName>
    <definedName name="NENG1989" localSheetId="5">[2]Intensities!#REF!</definedName>
    <definedName name="NENG1989" localSheetId="1">#REF!</definedName>
    <definedName name="NENG1989">Intensities!#REF!</definedName>
    <definedName name="NENG1990" localSheetId="5">[2]Intensities!#REF!</definedName>
    <definedName name="NENG1990" localSheetId="1">#REF!</definedName>
    <definedName name="NENG1990">Intensities!#REF!</definedName>
    <definedName name="NENG1991" localSheetId="5">[2]Intensities!#REF!</definedName>
    <definedName name="NENG1991" localSheetId="1">#REF!</definedName>
    <definedName name="NENG1991">Intensities!#REF!</definedName>
    <definedName name="NENG1992" localSheetId="5">[2]Intensities!#REF!</definedName>
    <definedName name="NENG1992" localSheetId="1">#REF!</definedName>
    <definedName name="NENG1992">Intensities!#REF!</definedName>
    <definedName name="NENG1993" localSheetId="5">[2]Intensities!#REF!</definedName>
    <definedName name="NENG1993" localSheetId="1">#REF!</definedName>
    <definedName name="NENG1993">Intensities!#REF!</definedName>
    <definedName name="NENG1994" localSheetId="5">[2]Intensities!#REF!</definedName>
    <definedName name="NENG1994" localSheetId="1">#REF!</definedName>
    <definedName name="NENG1994">Intensities!#REF!</definedName>
    <definedName name="NENG1995" localSheetId="1">#REF!</definedName>
    <definedName name="NENG1995">Intensities!$D$2:$F$2</definedName>
    <definedName name="NENG1996" localSheetId="1">#REF!</definedName>
    <definedName name="NENG1996">Intensities!$D$3:$F$3</definedName>
    <definedName name="NENG1997" localSheetId="1">#REF!</definedName>
    <definedName name="NENG1997">Intensities!$D$4:$F$4</definedName>
    <definedName name="NENG1998" localSheetId="1">#REF!</definedName>
    <definedName name="NENG1998">Intensities!$D$5:$F$5</definedName>
    <definedName name="NENG1999" localSheetId="1">#REF!</definedName>
    <definedName name="NENG1999">Intensities!$D$6:$F$6</definedName>
    <definedName name="NENG2000" localSheetId="1">#REF!</definedName>
    <definedName name="NENG2000">Intensities!$D$7:$F$7</definedName>
    <definedName name="NENG2001" localSheetId="1">#REF!</definedName>
    <definedName name="NENG2001">Intensities!$D$8:$F$8</definedName>
    <definedName name="NENG2002" localSheetId="1">#REF!</definedName>
    <definedName name="NENG2002">Intensities!$D$9:$F$9</definedName>
    <definedName name="NENG2003" localSheetId="1">#REF!</definedName>
    <definedName name="NENG2003">Intensities!$D$10:$F$10</definedName>
    <definedName name="NENG2004" localSheetId="1">#REF!</definedName>
    <definedName name="NENG2004">Intensities!$D$11:$F$11</definedName>
    <definedName name="NENG2005" localSheetId="1">#REF!</definedName>
    <definedName name="NENG2005">Intensities!$D$12:$F$12</definedName>
    <definedName name="NENG2006" localSheetId="1">#REF!</definedName>
    <definedName name="NENG2006">Intensities!$D$13:$F$13</definedName>
    <definedName name="NENG2007" localSheetId="1">#REF!</definedName>
    <definedName name="NENG2007">Intensities!$D$14:$F$14</definedName>
    <definedName name="NENG2008" localSheetId="1">#REF!</definedName>
    <definedName name="NENG2008">Intensities!$D$15:$F$15</definedName>
    <definedName name="NENG2009" localSheetId="1">#REF!</definedName>
    <definedName name="NENG2009">Intensities!$D$16:$F$16</definedName>
    <definedName name="NENG2010" localSheetId="1">#REF!</definedName>
    <definedName name="NENG2010">Intensities!$D$17:$F$17</definedName>
    <definedName name="NENG2011" localSheetId="1">#REF!</definedName>
    <definedName name="NENG2011">Intensities!$D$18:$F$18</definedName>
    <definedName name="NENG2012" localSheetId="1">#REF!</definedName>
    <definedName name="NENG2012">Intensities!$D$19:$F$19</definedName>
    <definedName name="NENG2013" localSheetId="1">#REF!</definedName>
    <definedName name="NENG2013">Intensities!$D$20:$F$20</definedName>
    <definedName name="NENG2014" localSheetId="1">#REF!</definedName>
    <definedName name="NENG2014">Intensities!$D$21:$F$21</definedName>
    <definedName name="NENG2015" localSheetId="1">#REF!</definedName>
    <definedName name="NENG2015">Intensities!$D$22:$F$22</definedName>
    <definedName name="NENG2016" localSheetId="1">#REF!</definedName>
    <definedName name="NENG2016">Intensities!$D$23:$F$23</definedName>
    <definedName name="NENG2017" localSheetId="1">#REF!</definedName>
    <definedName name="NENG2017">Intensities!$D$24:$F$24</definedName>
    <definedName name="NENG2018" localSheetId="1">#REF!</definedName>
    <definedName name="NENG2018">Intensities!$D$25:$F$25</definedName>
    <definedName name="NENG2019" localSheetId="1">#REF!</definedName>
    <definedName name="NENG2019">Intensities!$D$26:$F$26</definedName>
    <definedName name="NENG2020" localSheetId="1">#REF!</definedName>
    <definedName name="NENG2020">Intensities!$D$27:$F$27</definedName>
    <definedName name="NENG2021">Intensities!$D$28:$F$28</definedName>
    <definedName name="NENG2022">Intensities!$D$29:$F$29</definedName>
    <definedName name="NENG2023">Intensities!$D$30:$F$30</definedName>
    <definedName name="NENG2024">Intensities!$D$31:$F$31</definedName>
    <definedName name="NENG2025">Intensities!$D$32:$F$32</definedName>
    <definedName name="_xlnm.Print_Area" localSheetId="8">Efficiencies!$A$1:$E$47</definedName>
    <definedName name="_xlnm.Print_Area" localSheetId="9">MonthlyMults!$B$1:$C$13</definedName>
    <definedName name="_xlnm.Print_Area" localSheetId="7">Shares!$A$1:$F$17</definedName>
    <definedName name="SATL1980" localSheetId="2">#REF!</definedName>
    <definedName name="SATL1980" localSheetId="1">#REF!</definedName>
    <definedName name="SATL1980">#REF!</definedName>
    <definedName name="SATL1981" localSheetId="2">#REF!</definedName>
    <definedName name="SATL1981" localSheetId="1">#REF!</definedName>
    <definedName name="SATL1981">#REF!</definedName>
    <definedName name="SATL1982" localSheetId="2">#REF!</definedName>
    <definedName name="SATL1982" localSheetId="1">#REF!</definedName>
    <definedName name="SATL1982">#REF!</definedName>
    <definedName name="SATL1983" localSheetId="2">#REF!</definedName>
    <definedName name="SATL1983" localSheetId="1">#REF!</definedName>
    <definedName name="SATL1983">#REF!</definedName>
    <definedName name="SATL1984" localSheetId="2">#REF!</definedName>
    <definedName name="SATL1984" localSheetId="1">#REF!</definedName>
    <definedName name="SATL1984">#REF!</definedName>
    <definedName name="SATL1985" localSheetId="2">#REF!</definedName>
    <definedName name="SATL1985" localSheetId="1">#REF!</definedName>
    <definedName name="SATL1985">#REF!</definedName>
    <definedName name="SATL1986" localSheetId="2">#REF!</definedName>
    <definedName name="SATL1986" localSheetId="1">#REF!</definedName>
    <definedName name="SATL1986">#REF!</definedName>
    <definedName name="SATL1987" localSheetId="2">#REF!</definedName>
    <definedName name="SATL1987" localSheetId="1">#REF!</definedName>
    <definedName name="SATL1987">#REF!</definedName>
    <definedName name="SATL1988" localSheetId="2">#REF!</definedName>
    <definedName name="SATL1988" localSheetId="1">#REF!</definedName>
    <definedName name="SATL1988">#REF!</definedName>
    <definedName name="SATL1989" localSheetId="2">#REF!</definedName>
    <definedName name="SATL1989" localSheetId="1">#REF!</definedName>
    <definedName name="SATL1989">#REF!</definedName>
    <definedName name="SATL1990" localSheetId="2">#REF!</definedName>
    <definedName name="SATL1990" localSheetId="1">#REF!</definedName>
    <definedName name="SATL1990">#REF!</definedName>
    <definedName name="SATL1991" localSheetId="2">#REF!</definedName>
    <definedName name="SATL1991" localSheetId="1">#REF!</definedName>
    <definedName name="SATL1991">#REF!</definedName>
    <definedName name="SATL1992" localSheetId="2">#REF!</definedName>
    <definedName name="SATL1992" localSheetId="1">#REF!</definedName>
    <definedName name="SATL1992">#REF!</definedName>
    <definedName name="SATL1993" localSheetId="2">#REF!</definedName>
    <definedName name="SATL1993" localSheetId="1">#REF!</definedName>
    <definedName name="SATL1993">#REF!</definedName>
    <definedName name="SATL1994" localSheetId="2">#REF!</definedName>
    <definedName name="SATL1994" localSheetId="1">#REF!</definedName>
    <definedName name="SATL1994">#REF!</definedName>
    <definedName name="SATL1995" localSheetId="2">#REF!</definedName>
    <definedName name="SATL1995" localSheetId="1">#REF!</definedName>
    <definedName name="SATL1995">#REF!</definedName>
    <definedName name="SATL1996" localSheetId="2">#REF!</definedName>
    <definedName name="SATL1996" localSheetId="1">#REF!</definedName>
    <definedName name="SATL1996">#REF!</definedName>
    <definedName name="SATL1997" localSheetId="2">#REF!</definedName>
    <definedName name="SATL1997" localSheetId="1">#REF!</definedName>
    <definedName name="SATL1997">#REF!</definedName>
    <definedName name="SATL1998" localSheetId="2">#REF!</definedName>
    <definedName name="SATL1998" localSheetId="1">#REF!</definedName>
    <definedName name="SATL1998">#REF!</definedName>
    <definedName name="SATL1999" localSheetId="2">#REF!</definedName>
    <definedName name="SATL1999" localSheetId="1">#REF!</definedName>
    <definedName name="SATL1999">#REF!</definedName>
    <definedName name="SATL2000" localSheetId="2">#REF!</definedName>
    <definedName name="SATL2000" localSheetId="1">#REF!</definedName>
    <definedName name="SATL2000">#REF!</definedName>
    <definedName name="SATL2001" localSheetId="2">#REF!</definedName>
    <definedName name="SATL2001" localSheetId="1">#REF!</definedName>
    <definedName name="SATL2001">#REF!</definedName>
    <definedName name="SATL2002" localSheetId="2">#REF!</definedName>
    <definedName name="SATL2002" localSheetId="1">#REF!</definedName>
    <definedName name="SATL2002">#REF!</definedName>
    <definedName name="SATL2003" localSheetId="2">#REF!</definedName>
    <definedName name="SATL2003" localSheetId="1">#REF!</definedName>
    <definedName name="SATL2003">#REF!</definedName>
    <definedName name="SATL2004" localSheetId="2">#REF!</definedName>
    <definedName name="SATL2004" localSheetId="1">#REF!</definedName>
    <definedName name="SATL2004">#REF!</definedName>
    <definedName name="SATL2005" localSheetId="2">#REF!</definedName>
    <definedName name="SATL2005" localSheetId="1">#REF!</definedName>
    <definedName name="SATL2005">#REF!</definedName>
    <definedName name="SATL2006" localSheetId="2">#REF!</definedName>
    <definedName name="SATL2006" localSheetId="1">#REF!</definedName>
    <definedName name="SATL2006">#REF!</definedName>
    <definedName name="SATL2007" localSheetId="2">#REF!</definedName>
    <definedName name="SATL2007" localSheetId="1">#REF!</definedName>
    <definedName name="SATL2007">#REF!</definedName>
    <definedName name="SATL2008" localSheetId="2">#REF!</definedName>
    <definedName name="SATL2008" localSheetId="1">#REF!</definedName>
    <definedName name="SATL2008">#REF!</definedName>
    <definedName name="SATL2009" localSheetId="2">#REF!</definedName>
    <definedName name="SATL2009" localSheetId="1">#REF!</definedName>
    <definedName name="SATL2009">#REF!</definedName>
    <definedName name="SATL2010" localSheetId="2">#REF!</definedName>
    <definedName name="SATL2010" localSheetId="1">#REF!</definedName>
    <definedName name="SATL2010">#REF!</definedName>
    <definedName name="SATL2011" localSheetId="2">#REF!</definedName>
    <definedName name="SATL2011" localSheetId="1">#REF!</definedName>
    <definedName name="SATL2011">#REF!</definedName>
    <definedName name="SATL2012" localSheetId="2">#REF!</definedName>
    <definedName name="SATL2012" localSheetId="1">#REF!</definedName>
    <definedName name="SATL2012">#REF!</definedName>
    <definedName name="SATL2013" localSheetId="2">#REF!</definedName>
    <definedName name="SATL2013" localSheetId="1">#REF!</definedName>
    <definedName name="SATL2013">#REF!</definedName>
    <definedName name="SATL2014" localSheetId="2">#REF!</definedName>
    <definedName name="SATL2014" localSheetId="1">#REF!</definedName>
    <definedName name="SATL2014">#REF!</definedName>
    <definedName name="SATL2015" localSheetId="2">#REF!</definedName>
    <definedName name="SATL2015" localSheetId="1">#REF!</definedName>
    <definedName name="SATL2015">#REF!</definedName>
    <definedName name="SATL2016" localSheetId="2">#REF!</definedName>
    <definedName name="SATL2016" localSheetId="1">#REF!</definedName>
    <definedName name="SATL2016">#REF!</definedName>
    <definedName name="SATL2017" localSheetId="2">#REF!</definedName>
    <definedName name="SATL2017" localSheetId="1">#REF!</definedName>
    <definedName name="SATL2017">#REF!</definedName>
    <definedName name="SATL2018" localSheetId="2">#REF!</definedName>
    <definedName name="SATL2018" localSheetId="1">#REF!</definedName>
    <definedName name="SATL2018">#REF!</definedName>
    <definedName name="SATL2019" localSheetId="2">#REF!</definedName>
    <definedName name="SATL2019" localSheetId="1">#REF!</definedName>
    <definedName name="SATL2019">#REF!</definedName>
    <definedName name="SATL2020" localSheetId="2">#REF!</definedName>
    <definedName name="SATL2020" localSheetId="1">#REF!</definedName>
    <definedName name="SATL2020">#REF!</definedName>
  </definedNames>
  <calcPr calcId="145621"/>
</workbook>
</file>

<file path=xl/calcChain.xml><?xml version="1.0" encoding="utf-8"?>
<calcChain xmlns="http://schemas.openxmlformats.org/spreadsheetml/2006/main">
  <c r="J3" i="69" l="1"/>
  <c r="J4" i="69"/>
  <c r="J5" i="69"/>
  <c r="J6" i="69"/>
  <c r="J7" i="69"/>
  <c r="J8" i="69"/>
  <c r="J9" i="69"/>
  <c r="J10" i="69"/>
  <c r="J11" i="69"/>
  <c r="J12" i="69"/>
  <c r="J13" i="69"/>
  <c r="J14" i="69"/>
  <c r="J15" i="69"/>
  <c r="J16" i="69"/>
  <c r="J17" i="69"/>
  <c r="J18" i="69"/>
  <c r="J19" i="69"/>
  <c r="J20" i="69"/>
  <c r="J21" i="69"/>
  <c r="J22" i="69"/>
  <c r="J23" i="69"/>
  <c r="J24" i="69"/>
  <c r="J25" i="69"/>
  <c r="J26" i="69"/>
  <c r="J27" i="69"/>
  <c r="J28" i="69"/>
  <c r="J29" i="69"/>
  <c r="J30" i="69"/>
  <c r="J31" i="69"/>
  <c r="J32" i="69"/>
  <c r="J33" i="69"/>
  <c r="J34" i="69"/>
  <c r="J35" i="69"/>
  <c r="J36" i="69"/>
  <c r="J37" i="69"/>
  <c r="J38" i="69"/>
  <c r="J39" i="69"/>
  <c r="J40" i="69"/>
  <c r="J41" i="69"/>
  <c r="J42" i="69"/>
  <c r="J43" i="69"/>
  <c r="J44" i="69"/>
  <c r="J45" i="69"/>
  <c r="J46" i="69"/>
  <c r="J47" i="69"/>
  <c r="J48" i="69"/>
  <c r="J49" i="69"/>
  <c r="J50" i="69"/>
  <c r="J51" i="69"/>
  <c r="J52" i="69"/>
  <c r="J53" i="69"/>
  <c r="J54" i="69"/>
  <c r="J55" i="69"/>
  <c r="J56" i="69"/>
  <c r="J57" i="69"/>
  <c r="J58" i="69"/>
  <c r="J59" i="69"/>
  <c r="J60" i="69"/>
  <c r="J61" i="69"/>
  <c r="J62" i="69"/>
  <c r="J63" i="69"/>
  <c r="J64" i="69"/>
  <c r="J65" i="69"/>
  <c r="J66" i="69"/>
  <c r="J67" i="69"/>
  <c r="J68" i="69"/>
  <c r="J69" i="69"/>
  <c r="J70" i="69"/>
  <c r="J71" i="69"/>
  <c r="J72" i="69"/>
  <c r="J73" i="69"/>
  <c r="J74" i="69"/>
  <c r="J75" i="69"/>
  <c r="J76" i="69"/>
  <c r="J77" i="69"/>
  <c r="J78" i="69"/>
  <c r="J79" i="69"/>
  <c r="J80" i="69"/>
  <c r="J81" i="69"/>
  <c r="J82" i="69"/>
  <c r="J83" i="69"/>
  <c r="J84" i="69"/>
  <c r="J85" i="69"/>
  <c r="J86" i="69"/>
  <c r="J87" i="69"/>
  <c r="J88" i="69"/>
  <c r="J89" i="69"/>
  <c r="J90" i="69"/>
  <c r="J91" i="69"/>
  <c r="J92" i="69"/>
  <c r="J93" i="69"/>
  <c r="J94" i="69"/>
  <c r="J95" i="69"/>
  <c r="J96" i="69"/>
  <c r="J97" i="69"/>
  <c r="J98" i="69"/>
  <c r="J99" i="69"/>
  <c r="J100" i="69"/>
  <c r="J101" i="69"/>
  <c r="J102" i="69"/>
  <c r="J103" i="69"/>
  <c r="J104" i="69"/>
  <c r="J105" i="69"/>
  <c r="J106" i="69"/>
  <c r="J107" i="69"/>
  <c r="J108" i="69"/>
  <c r="J109" i="69"/>
  <c r="J110" i="69"/>
  <c r="J111" i="69"/>
  <c r="J112" i="69"/>
  <c r="J113" i="69"/>
  <c r="J114" i="69"/>
  <c r="J115" i="69"/>
  <c r="J116" i="69"/>
  <c r="J117" i="69"/>
  <c r="J118" i="69"/>
  <c r="J119" i="69"/>
  <c r="J120" i="69"/>
  <c r="J121" i="69"/>
  <c r="J122" i="69"/>
  <c r="J123" i="69"/>
  <c r="J124" i="69"/>
  <c r="J125" i="69"/>
  <c r="J126" i="69"/>
  <c r="J127" i="69"/>
  <c r="J128" i="69"/>
  <c r="J129" i="69"/>
  <c r="J130" i="69"/>
  <c r="J131" i="69"/>
  <c r="J132" i="69"/>
  <c r="J133" i="69"/>
  <c r="J134" i="69"/>
  <c r="J135" i="69"/>
  <c r="J136" i="69"/>
  <c r="J137" i="69"/>
  <c r="J138" i="69"/>
  <c r="J139" i="69"/>
  <c r="J140" i="69"/>
  <c r="J141" i="69"/>
  <c r="J142" i="69"/>
  <c r="J143" i="69"/>
  <c r="J144" i="69"/>
  <c r="J145" i="69"/>
  <c r="J146" i="69"/>
  <c r="J147" i="69"/>
  <c r="J148" i="69"/>
  <c r="J149" i="69"/>
  <c r="J150" i="69"/>
  <c r="J151" i="69"/>
  <c r="J152" i="69"/>
  <c r="J153" i="69"/>
  <c r="J154" i="69"/>
  <c r="J155" i="69"/>
  <c r="J156" i="69"/>
  <c r="J157" i="69"/>
  <c r="J158" i="69"/>
  <c r="J159" i="69"/>
  <c r="J160" i="69"/>
  <c r="J161" i="69"/>
  <c r="J162" i="69"/>
  <c r="J163" i="69"/>
  <c r="J164" i="69"/>
  <c r="J165" i="69"/>
  <c r="J166" i="69"/>
  <c r="J167" i="69"/>
  <c r="J168" i="69"/>
  <c r="J169" i="69"/>
  <c r="J170" i="69"/>
  <c r="J171" i="69"/>
  <c r="J172" i="69"/>
  <c r="J173" i="69"/>
  <c r="J174" i="69"/>
  <c r="J175" i="69"/>
  <c r="J176" i="69"/>
  <c r="J177" i="69"/>
  <c r="J178" i="69"/>
  <c r="J179" i="69"/>
  <c r="J180" i="69"/>
  <c r="J181" i="69"/>
  <c r="J182" i="69"/>
  <c r="J183" i="69"/>
  <c r="J184" i="69"/>
  <c r="J185" i="69"/>
  <c r="J186" i="69"/>
  <c r="J187" i="69"/>
  <c r="J188" i="69"/>
  <c r="J189" i="69"/>
  <c r="J190" i="69"/>
  <c r="J191" i="69"/>
  <c r="J192" i="69"/>
  <c r="J193" i="69"/>
  <c r="J194" i="69"/>
  <c r="J195" i="69"/>
  <c r="J196" i="69"/>
  <c r="J197" i="69"/>
  <c r="J198" i="69"/>
  <c r="J199" i="69"/>
  <c r="J200" i="69"/>
  <c r="J201" i="69"/>
  <c r="J202" i="69"/>
  <c r="J203" i="69"/>
  <c r="J204" i="69"/>
  <c r="J205" i="69"/>
  <c r="J206" i="69"/>
  <c r="J207" i="69"/>
  <c r="J208" i="69"/>
  <c r="J209" i="69"/>
  <c r="J210" i="69"/>
  <c r="J211" i="69"/>
  <c r="J212" i="69"/>
  <c r="J213" i="69"/>
  <c r="J214" i="69"/>
  <c r="J215" i="69"/>
  <c r="J216" i="69"/>
  <c r="J217" i="69"/>
  <c r="J218" i="69"/>
  <c r="J219" i="69"/>
  <c r="J220" i="69"/>
  <c r="J221" i="69"/>
  <c r="J222" i="69"/>
  <c r="J223" i="69"/>
  <c r="J224" i="69"/>
  <c r="J225" i="69"/>
  <c r="J226" i="69"/>
  <c r="J227" i="69"/>
  <c r="J228" i="69"/>
  <c r="J229" i="69"/>
  <c r="J230" i="69"/>
  <c r="J231" i="69"/>
  <c r="J232" i="69"/>
  <c r="J233" i="69"/>
  <c r="J234" i="69"/>
  <c r="J235" i="69"/>
  <c r="J236" i="69"/>
  <c r="J237" i="69"/>
  <c r="J238" i="69"/>
  <c r="J239" i="69"/>
  <c r="J240" i="69"/>
  <c r="J241" i="69"/>
  <c r="J242" i="69"/>
  <c r="J243" i="69"/>
  <c r="J244" i="69"/>
  <c r="J245" i="69"/>
  <c r="J246" i="69"/>
  <c r="J247" i="69"/>
  <c r="J248" i="69"/>
  <c r="J249" i="69"/>
  <c r="J250" i="69"/>
  <c r="J251" i="69"/>
  <c r="J252" i="69"/>
  <c r="J253" i="69"/>
  <c r="J254" i="69"/>
  <c r="J255" i="69"/>
  <c r="J256" i="69"/>
  <c r="J257" i="69"/>
  <c r="J258" i="69"/>
  <c r="J259" i="69"/>
  <c r="J260" i="69"/>
  <c r="J261" i="69"/>
  <c r="J262" i="69"/>
  <c r="J263" i="69"/>
  <c r="J264" i="69"/>
  <c r="J265" i="69"/>
  <c r="J266" i="69"/>
  <c r="J267" i="69"/>
  <c r="J268" i="69"/>
  <c r="J269" i="69"/>
  <c r="J270" i="69"/>
  <c r="J271" i="69"/>
  <c r="J272" i="69"/>
  <c r="J273" i="69"/>
  <c r="J274" i="69"/>
  <c r="J275" i="69"/>
  <c r="J276" i="69"/>
  <c r="J277" i="69"/>
  <c r="J278" i="69"/>
  <c r="J279" i="69"/>
  <c r="J280" i="69"/>
  <c r="J281" i="69"/>
  <c r="J282" i="69"/>
  <c r="J283" i="69"/>
  <c r="J284" i="69"/>
  <c r="J285" i="69"/>
  <c r="J286" i="69"/>
  <c r="J287" i="69"/>
  <c r="J288" i="69"/>
  <c r="J289" i="69"/>
  <c r="J290" i="69"/>
  <c r="J291" i="69"/>
  <c r="J292" i="69"/>
  <c r="J293" i="69"/>
  <c r="J294" i="69"/>
  <c r="J295" i="69"/>
  <c r="J296" i="69"/>
  <c r="J297" i="69"/>
  <c r="J298" i="69"/>
  <c r="J299" i="69"/>
  <c r="J300" i="69"/>
  <c r="J301" i="69"/>
  <c r="J302" i="69"/>
  <c r="J303" i="69"/>
  <c r="J304" i="69"/>
  <c r="J305" i="69"/>
  <c r="J306" i="69"/>
  <c r="J307" i="69"/>
  <c r="J308" i="69"/>
  <c r="J309" i="69"/>
  <c r="J310" i="69"/>
  <c r="J311" i="69"/>
  <c r="J312" i="69"/>
  <c r="J313" i="69"/>
  <c r="J314" i="69"/>
  <c r="J315" i="69"/>
  <c r="J316" i="69"/>
  <c r="J317" i="69"/>
  <c r="J318" i="69"/>
  <c r="J319" i="69"/>
  <c r="J320" i="69"/>
  <c r="J321" i="69"/>
  <c r="J322" i="69"/>
  <c r="J323" i="69"/>
  <c r="J324" i="69"/>
  <c r="J325" i="69"/>
  <c r="J326" i="69"/>
  <c r="J327" i="69"/>
  <c r="J328" i="69"/>
  <c r="J329" i="69"/>
  <c r="J330" i="69"/>
  <c r="J331" i="69"/>
  <c r="J332" i="69"/>
  <c r="J333" i="69"/>
  <c r="J334" i="69"/>
  <c r="J335" i="69"/>
  <c r="J336" i="69"/>
  <c r="J337" i="69"/>
  <c r="J338" i="69"/>
  <c r="J339" i="69"/>
  <c r="J340" i="69"/>
  <c r="J341" i="69"/>
  <c r="J342" i="69"/>
  <c r="J343" i="69"/>
  <c r="J344" i="69"/>
  <c r="J345" i="69"/>
  <c r="J346" i="69"/>
  <c r="J347" i="69"/>
  <c r="J348" i="69"/>
  <c r="J349" i="69"/>
  <c r="J350" i="69"/>
  <c r="J351" i="69"/>
  <c r="J352" i="69"/>
  <c r="J353" i="69"/>
  <c r="J354" i="69"/>
  <c r="J355" i="69"/>
  <c r="J356" i="69"/>
  <c r="J357" i="69"/>
  <c r="J358" i="69"/>
  <c r="J359" i="69"/>
  <c r="J360" i="69"/>
  <c r="J361" i="69"/>
  <c r="J362" i="69"/>
  <c r="J363" i="69"/>
  <c r="J364" i="69"/>
  <c r="J365" i="69"/>
  <c r="J366" i="69"/>
  <c r="J367" i="69"/>
  <c r="J368" i="69"/>
  <c r="J369" i="69"/>
  <c r="J370" i="69"/>
  <c r="J371" i="69"/>
  <c r="J372" i="69"/>
  <c r="J373" i="69"/>
  <c r="J374" i="69"/>
  <c r="J375" i="69"/>
  <c r="J376" i="69"/>
  <c r="J377" i="69"/>
  <c r="J378" i="69"/>
  <c r="J379" i="69"/>
  <c r="J380" i="69"/>
  <c r="J381" i="69"/>
  <c r="J382" i="69"/>
  <c r="J383" i="69"/>
  <c r="J384" i="69"/>
  <c r="J385" i="69"/>
  <c r="J386" i="69"/>
  <c r="J387" i="69"/>
  <c r="J388" i="69"/>
  <c r="J389" i="69"/>
  <c r="J390" i="69"/>
  <c r="J391" i="69"/>
  <c r="J392" i="69"/>
  <c r="J393" i="69"/>
  <c r="J394" i="69"/>
  <c r="J395" i="69"/>
  <c r="J396" i="69"/>
  <c r="J397" i="69"/>
  <c r="J398" i="69"/>
  <c r="J399" i="69"/>
  <c r="J400" i="69"/>
  <c r="J401" i="69"/>
  <c r="J402" i="69"/>
  <c r="J403" i="69"/>
  <c r="J404" i="69"/>
  <c r="J405" i="69"/>
  <c r="J406" i="69"/>
  <c r="J407" i="69"/>
  <c r="J408" i="69"/>
  <c r="J409" i="69"/>
  <c r="J410" i="69"/>
  <c r="J411" i="69"/>
  <c r="J412" i="69"/>
  <c r="J413" i="69"/>
  <c r="J414" i="69"/>
  <c r="J415" i="69"/>
  <c r="J416" i="69"/>
  <c r="J417" i="69"/>
  <c r="J418" i="69"/>
  <c r="J419" i="69"/>
  <c r="J420" i="69"/>
  <c r="J421" i="69"/>
  <c r="J422" i="69"/>
  <c r="J423" i="69"/>
  <c r="J424" i="69"/>
  <c r="J425" i="69"/>
  <c r="J426" i="69"/>
  <c r="J427" i="69"/>
  <c r="J428" i="69"/>
  <c r="J429" i="69"/>
  <c r="J430" i="69"/>
  <c r="J431" i="69"/>
  <c r="J432" i="69"/>
  <c r="J433" i="69"/>
  <c r="J434" i="69"/>
  <c r="J435" i="69"/>
  <c r="J436" i="69"/>
  <c r="J437" i="69"/>
  <c r="J438" i="69"/>
  <c r="J439" i="69"/>
  <c r="J440" i="69"/>
  <c r="J441" i="69"/>
  <c r="J442" i="69"/>
  <c r="J443" i="69"/>
  <c r="J444" i="69"/>
  <c r="J445" i="69"/>
  <c r="J446" i="69"/>
  <c r="J447" i="69"/>
  <c r="J448" i="69"/>
  <c r="J449" i="69"/>
  <c r="J450" i="69"/>
  <c r="J451" i="69"/>
  <c r="J452" i="69"/>
  <c r="J453" i="69"/>
  <c r="J454" i="69"/>
  <c r="J455" i="69"/>
  <c r="J456" i="69"/>
  <c r="J457" i="69"/>
  <c r="J458" i="69"/>
  <c r="J459" i="69"/>
  <c r="J460" i="69"/>
  <c r="J461" i="69"/>
  <c r="J462" i="69"/>
  <c r="J463" i="69"/>
  <c r="J464" i="69"/>
  <c r="J465" i="69"/>
  <c r="J466" i="69"/>
  <c r="J467" i="69"/>
  <c r="J468" i="69"/>
  <c r="J469" i="69"/>
  <c r="J470" i="69"/>
  <c r="J471" i="69"/>
  <c r="J472" i="69"/>
  <c r="J473" i="69"/>
  <c r="J474" i="69"/>
  <c r="J475" i="69"/>
  <c r="J476" i="69"/>
  <c r="J477" i="69"/>
  <c r="J478" i="69"/>
  <c r="J479" i="69"/>
  <c r="J480" i="69"/>
  <c r="J481" i="69"/>
  <c r="J482" i="69"/>
  <c r="J483" i="69"/>
  <c r="J484" i="69"/>
  <c r="J485" i="69"/>
  <c r="J486" i="69"/>
  <c r="J487" i="69"/>
  <c r="J488" i="69"/>
  <c r="J489" i="69"/>
  <c r="J490" i="69"/>
  <c r="J491" i="69"/>
  <c r="J492" i="69"/>
  <c r="J493" i="69"/>
  <c r="J494" i="69"/>
  <c r="J495" i="69"/>
  <c r="J496" i="69"/>
  <c r="J497" i="69"/>
  <c r="J498" i="69"/>
  <c r="J499" i="69"/>
  <c r="J500" i="69"/>
  <c r="J501" i="69"/>
  <c r="J502" i="69"/>
  <c r="J503" i="69"/>
  <c r="J504" i="69"/>
  <c r="J505" i="69"/>
  <c r="J506" i="69"/>
  <c r="J507" i="69"/>
  <c r="J508" i="69"/>
  <c r="J509" i="69"/>
  <c r="J510" i="69"/>
  <c r="J511" i="69"/>
  <c r="J512" i="69"/>
  <c r="J513" i="69"/>
  <c r="J514" i="69"/>
  <c r="J515" i="69"/>
  <c r="J516" i="69"/>
  <c r="J517" i="69"/>
  <c r="J518" i="69"/>
  <c r="J519" i="69"/>
  <c r="J520" i="69"/>
  <c r="J521" i="69"/>
  <c r="J522" i="69"/>
  <c r="J523" i="69"/>
  <c r="J524" i="69"/>
  <c r="J525" i="69"/>
  <c r="J526" i="69"/>
  <c r="J527" i="69"/>
  <c r="J528" i="69"/>
  <c r="J529" i="69"/>
  <c r="J2" i="69"/>
  <c r="N3" i="69" l="1"/>
  <c r="N4" i="69"/>
  <c r="N5" i="69"/>
  <c r="N6" i="69"/>
  <c r="N7" i="69"/>
  <c r="N8" i="69"/>
  <c r="N9" i="69"/>
  <c r="N10" i="69"/>
  <c r="N11" i="69"/>
  <c r="N12" i="69"/>
  <c r="N13" i="69"/>
  <c r="N14" i="69"/>
  <c r="N15" i="69"/>
  <c r="N16" i="69"/>
  <c r="N17" i="69"/>
  <c r="N18" i="69"/>
  <c r="N19" i="69"/>
  <c r="N20" i="69"/>
  <c r="N21" i="69"/>
  <c r="N22" i="69"/>
  <c r="N23" i="69"/>
  <c r="N24" i="69"/>
  <c r="N25" i="69"/>
  <c r="N26" i="69"/>
  <c r="N27" i="69"/>
  <c r="N28" i="69"/>
  <c r="N29" i="69"/>
  <c r="N30" i="69"/>
  <c r="N31" i="69"/>
  <c r="N32" i="69"/>
  <c r="N33" i="69"/>
  <c r="N34" i="69"/>
  <c r="N35" i="69"/>
  <c r="N36" i="69"/>
  <c r="N37" i="69"/>
  <c r="N38" i="69"/>
  <c r="N39" i="69"/>
  <c r="N40" i="69"/>
  <c r="N41" i="69"/>
  <c r="N42" i="69"/>
  <c r="N43" i="69"/>
  <c r="N44" i="69"/>
  <c r="N45" i="69"/>
  <c r="N46" i="69"/>
  <c r="N47" i="69"/>
  <c r="N48" i="69"/>
  <c r="N49" i="69"/>
  <c r="N50" i="69"/>
  <c r="N51" i="69"/>
  <c r="N52" i="69"/>
  <c r="N53" i="69"/>
  <c r="N54" i="69"/>
  <c r="N55" i="69"/>
  <c r="N56" i="69"/>
  <c r="N57" i="69"/>
  <c r="N58" i="69"/>
  <c r="N59" i="69"/>
  <c r="N60" i="69"/>
  <c r="N61" i="69"/>
  <c r="N62" i="69"/>
  <c r="N63" i="69"/>
  <c r="N64" i="69"/>
  <c r="N65" i="69"/>
  <c r="N66" i="69"/>
  <c r="N67" i="69"/>
  <c r="N68" i="69"/>
  <c r="N69" i="69"/>
  <c r="N70" i="69"/>
  <c r="N71" i="69"/>
  <c r="N72" i="69"/>
  <c r="N73" i="69"/>
  <c r="N74" i="69"/>
  <c r="N75" i="69"/>
  <c r="N76" i="69"/>
  <c r="N77" i="69"/>
  <c r="N78" i="69"/>
  <c r="N79" i="69"/>
  <c r="N80" i="69"/>
  <c r="N81" i="69"/>
  <c r="N82" i="69"/>
  <c r="N83" i="69"/>
  <c r="N84" i="69"/>
  <c r="N85" i="69"/>
  <c r="N86" i="69"/>
  <c r="N87" i="69"/>
  <c r="N88" i="69"/>
  <c r="N89" i="69"/>
  <c r="N90" i="69"/>
  <c r="N91" i="69"/>
  <c r="N92" i="69"/>
  <c r="N93" i="69"/>
  <c r="N94" i="69"/>
  <c r="N95" i="69"/>
  <c r="N96" i="69"/>
  <c r="N97" i="69"/>
  <c r="N98" i="69"/>
  <c r="N99" i="69"/>
  <c r="N100" i="69"/>
  <c r="N101" i="69"/>
  <c r="N102" i="69"/>
  <c r="N103" i="69"/>
  <c r="N104" i="69"/>
  <c r="N105" i="69"/>
  <c r="N106" i="69"/>
  <c r="N107" i="69"/>
  <c r="N108" i="69"/>
  <c r="N109" i="69"/>
  <c r="N110" i="69"/>
  <c r="N111" i="69"/>
  <c r="N112" i="69"/>
  <c r="N113" i="69"/>
  <c r="N114" i="69"/>
  <c r="N115" i="69"/>
  <c r="N116" i="69"/>
  <c r="N117" i="69"/>
  <c r="N118" i="69"/>
  <c r="N119" i="69"/>
  <c r="N120" i="69"/>
  <c r="N121" i="69"/>
  <c r="N2" i="69"/>
  <c r="C122" i="69" l="1"/>
  <c r="N122" i="69" s="1"/>
  <c r="C123" i="69"/>
  <c r="N123" i="69" s="1"/>
  <c r="C124" i="69"/>
  <c r="N124" i="69" s="1"/>
  <c r="C125" i="69"/>
  <c r="N125" i="69" s="1"/>
  <c r="C126" i="69"/>
  <c r="N126" i="69" s="1"/>
  <c r="C127" i="69"/>
  <c r="N127" i="69" s="1"/>
  <c r="C128" i="69"/>
  <c r="N128" i="69" s="1"/>
  <c r="C129" i="69"/>
  <c r="N129" i="69" s="1"/>
  <c r="C130" i="69"/>
  <c r="N130" i="69" s="1"/>
  <c r="C131" i="69"/>
  <c r="N131" i="69" s="1"/>
  <c r="C132" i="69"/>
  <c r="N132" i="69" s="1"/>
  <c r="C133" i="69"/>
  <c r="N133" i="69" s="1"/>
  <c r="C134" i="69"/>
  <c r="N134" i="69" s="1"/>
  <c r="C135" i="69"/>
  <c r="N135" i="69" s="1"/>
  <c r="C136" i="69"/>
  <c r="N136" i="69" s="1"/>
  <c r="C137" i="69"/>
  <c r="N137" i="69" s="1"/>
  <c r="C138" i="69"/>
  <c r="N138" i="69" s="1"/>
  <c r="C139" i="69"/>
  <c r="N139" i="69" s="1"/>
  <c r="C140" i="69"/>
  <c r="N140" i="69" s="1"/>
  <c r="C141" i="69"/>
  <c r="N141" i="69" s="1"/>
  <c r="C142" i="69"/>
  <c r="N142" i="69" s="1"/>
  <c r="C143" i="69"/>
  <c r="N143" i="69" s="1"/>
  <c r="C144" i="69"/>
  <c r="N144" i="69" s="1"/>
  <c r="C145" i="69"/>
  <c r="N145" i="69" s="1"/>
  <c r="C146" i="69"/>
  <c r="N146" i="69" s="1"/>
  <c r="C147" i="69"/>
  <c r="N147" i="69" s="1"/>
  <c r="C148" i="69"/>
  <c r="N148" i="69" s="1"/>
  <c r="C149" i="69"/>
  <c r="N149" i="69" s="1"/>
  <c r="C150" i="69"/>
  <c r="N150" i="69" s="1"/>
  <c r="C151" i="69"/>
  <c r="N151" i="69" s="1"/>
  <c r="C152" i="69"/>
  <c r="N152" i="69" s="1"/>
  <c r="C153" i="69"/>
  <c r="N153" i="69" s="1"/>
  <c r="C154" i="69"/>
  <c r="N154" i="69" s="1"/>
  <c r="C155" i="69"/>
  <c r="N155" i="69" s="1"/>
  <c r="C156" i="69"/>
  <c r="N156" i="69" s="1"/>
  <c r="C157" i="69"/>
  <c r="N157" i="69" s="1"/>
  <c r="C158" i="69"/>
  <c r="N158" i="69" s="1"/>
  <c r="C159" i="69"/>
  <c r="N159" i="69" s="1"/>
  <c r="C160" i="69"/>
  <c r="N160" i="69" s="1"/>
  <c r="A219" i="69" l="1"/>
  <c r="A231" i="69" s="1"/>
  <c r="A243" i="69" s="1"/>
  <c r="A255" i="69" s="1"/>
  <c r="A267" i="69" s="1"/>
  <c r="A279" i="69" s="1"/>
  <c r="A291" i="69" s="1"/>
  <c r="A303" i="69" s="1"/>
  <c r="A315" i="69" s="1"/>
  <c r="A327" i="69" s="1"/>
  <c r="A339" i="69" s="1"/>
  <c r="A351" i="69" s="1"/>
  <c r="A363" i="69" s="1"/>
  <c r="A375" i="69" s="1"/>
  <c r="A387" i="69" s="1"/>
  <c r="A399" i="69" s="1"/>
  <c r="A411" i="69" s="1"/>
  <c r="A423" i="69" s="1"/>
  <c r="A435" i="69" s="1"/>
  <c r="A447" i="69" s="1"/>
  <c r="A459" i="69" s="1"/>
  <c r="A471" i="69" s="1"/>
  <c r="A483" i="69" s="1"/>
  <c r="A495" i="69" s="1"/>
  <c r="A507" i="69" s="1"/>
  <c r="A519" i="69" s="1"/>
  <c r="A220" i="69"/>
  <c r="A221" i="69"/>
  <c r="A222" i="69"/>
  <c r="A223" i="69"/>
  <c r="A235" i="69" s="1"/>
  <c r="A247" i="69" s="1"/>
  <c r="A259" i="69" s="1"/>
  <c r="A271" i="69" s="1"/>
  <c r="A283" i="69" s="1"/>
  <c r="A295" i="69" s="1"/>
  <c r="A307" i="69" s="1"/>
  <c r="A319" i="69" s="1"/>
  <c r="A331" i="69" s="1"/>
  <c r="A343" i="69" s="1"/>
  <c r="A355" i="69" s="1"/>
  <c r="A367" i="69" s="1"/>
  <c r="A379" i="69" s="1"/>
  <c r="A391" i="69" s="1"/>
  <c r="A403" i="69" s="1"/>
  <c r="A415" i="69" s="1"/>
  <c r="A427" i="69" s="1"/>
  <c r="A439" i="69" s="1"/>
  <c r="A451" i="69" s="1"/>
  <c r="A463" i="69" s="1"/>
  <c r="A475" i="69" s="1"/>
  <c r="A487" i="69" s="1"/>
  <c r="A499" i="69" s="1"/>
  <c r="A511" i="69" s="1"/>
  <c r="A523" i="69" s="1"/>
  <c r="A224" i="69"/>
  <c r="A225" i="69"/>
  <c r="A226" i="69"/>
  <c r="A227" i="69"/>
  <c r="A239" i="69" s="1"/>
  <c r="A251" i="69" s="1"/>
  <c r="A263" i="69" s="1"/>
  <c r="A275" i="69" s="1"/>
  <c r="A287" i="69" s="1"/>
  <c r="A299" i="69" s="1"/>
  <c r="A311" i="69" s="1"/>
  <c r="A323" i="69" s="1"/>
  <c r="A335" i="69" s="1"/>
  <c r="A347" i="69" s="1"/>
  <c r="A359" i="69" s="1"/>
  <c r="A371" i="69" s="1"/>
  <c r="A383" i="69" s="1"/>
  <c r="A395" i="69" s="1"/>
  <c r="A407" i="69" s="1"/>
  <c r="A419" i="69" s="1"/>
  <c r="A431" i="69" s="1"/>
  <c r="A443" i="69" s="1"/>
  <c r="A455" i="69" s="1"/>
  <c r="A467" i="69" s="1"/>
  <c r="A479" i="69" s="1"/>
  <c r="A491" i="69" s="1"/>
  <c r="A503" i="69" s="1"/>
  <c r="A515" i="69" s="1"/>
  <c r="A527" i="69" s="1"/>
  <c r="A228" i="69"/>
  <c r="A229" i="69"/>
  <c r="A218" i="69"/>
  <c r="A230" i="69" s="1"/>
  <c r="A242" i="69" s="1"/>
  <c r="A254" i="69" s="1"/>
  <c r="A266" i="69" s="1"/>
  <c r="A278" i="69" s="1"/>
  <c r="A290" i="69" s="1"/>
  <c r="A302" i="69" s="1"/>
  <c r="A314" i="69" s="1"/>
  <c r="A326" i="69" s="1"/>
  <c r="A338" i="69" s="1"/>
  <c r="A350" i="69" s="1"/>
  <c r="A362" i="69" s="1"/>
  <c r="A374" i="69" s="1"/>
  <c r="A386" i="69" s="1"/>
  <c r="A398" i="69" s="1"/>
  <c r="A410" i="69" s="1"/>
  <c r="A422" i="69" s="1"/>
  <c r="A434" i="69" s="1"/>
  <c r="A446" i="69" s="1"/>
  <c r="A458" i="69" s="1"/>
  <c r="A470" i="69" s="1"/>
  <c r="A482" i="69" s="1"/>
  <c r="A494" i="69" s="1"/>
  <c r="A506" i="69" s="1"/>
  <c r="A518" i="69" s="1"/>
  <c r="A238" i="69" l="1"/>
  <c r="A250" i="69" s="1"/>
  <c r="A262" i="69" s="1"/>
  <c r="A274" i="69" s="1"/>
  <c r="A286" i="69" s="1"/>
  <c r="A298" i="69" s="1"/>
  <c r="A310" i="69" s="1"/>
  <c r="A322" i="69" s="1"/>
  <c r="A334" i="69" s="1"/>
  <c r="A346" i="69" s="1"/>
  <c r="A358" i="69" s="1"/>
  <c r="A370" i="69" s="1"/>
  <c r="A382" i="69" s="1"/>
  <c r="A394" i="69" s="1"/>
  <c r="A406" i="69" s="1"/>
  <c r="A418" i="69" s="1"/>
  <c r="A430" i="69" s="1"/>
  <c r="A442" i="69" s="1"/>
  <c r="A454" i="69" s="1"/>
  <c r="A466" i="69" s="1"/>
  <c r="A478" i="69" s="1"/>
  <c r="A490" i="69" s="1"/>
  <c r="A502" i="69" s="1"/>
  <c r="A514" i="69" s="1"/>
  <c r="A526" i="69" s="1"/>
  <c r="T226" i="69"/>
  <c r="U226" i="69"/>
  <c r="V226" i="69"/>
  <c r="A234" i="69"/>
  <c r="A246" i="69" s="1"/>
  <c r="A258" i="69" s="1"/>
  <c r="A270" i="69" s="1"/>
  <c r="A282" i="69" s="1"/>
  <c r="A294" i="69" s="1"/>
  <c r="A306" i="69" s="1"/>
  <c r="A318" i="69" s="1"/>
  <c r="A330" i="69" s="1"/>
  <c r="A342" i="69" s="1"/>
  <c r="A354" i="69" s="1"/>
  <c r="A366" i="69" s="1"/>
  <c r="A378" i="69" s="1"/>
  <c r="A390" i="69" s="1"/>
  <c r="A402" i="69" s="1"/>
  <c r="A414" i="69" s="1"/>
  <c r="A426" i="69" s="1"/>
  <c r="A438" i="69" s="1"/>
  <c r="A450" i="69" s="1"/>
  <c r="A462" i="69" s="1"/>
  <c r="A474" i="69" s="1"/>
  <c r="A486" i="69" s="1"/>
  <c r="A498" i="69" s="1"/>
  <c r="A510" i="69" s="1"/>
  <c r="A522" i="69" s="1"/>
  <c r="T222" i="69"/>
  <c r="U222" i="69"/>
  <c r="V222" i="69"/>
  <c r="A237" i="69"/>
  <c r="A249" i="69" s="1"/>
  <c r="A261" i="69" s="1"/>
  <c r="A273" i="69" s="1"/>
  <c r="A285" i="69" s="1"/>
  <c r="A297" i="69" s="1"/>
  <c r="A309" i="69" s="1"/>
  <c r="A321" i="69" s="1"/>
  <c r="A333" i="69" s="1"/>
  <c r="A345" i="69" s="1"/>
  <c r="A357" i="69" s="1"/>
  <c r="A369" i="69" s="1"/>
  <c r="A381" i="69" s="1"/>
  <c r="A393" i="69" s="1"/>
  <c r="A405" i="69" s="1"/>
  <c r="A417" i="69" s="1"/>
  <c r="A429" i="69" s="1"/>
  <c r="A441" i="69" s="1"/>
  <c r="A453" i="69" s="1"/>
  <c r="A465" i="69" s="1"/>
  <c r="A477" i="69" s="1"/>
  <c r="A489" i="69" s="1"/>
  <c r="A501" i="69" s="1"/>
  <c r="A513" i="69" s="1"/>
  <c r="A525" i="69" s="1"/>
  <c r="V225" i="69"/>
  <c r="T225" i="69"/>
  <c r="U225" i="69"/>
  <c r="A233" i="69"/>
  <c r="A245" i="69" s="1"/>
  <c r="A257" i="69" s="1"/>
  <c r="A269" i="69" s="1"/>
  <c r="A281" i="69" s="1"/>
  <c r="A293" i="69" s="1"/>
  <c r="A305" i="69" s="1"/>
  <c r="A317" i="69" s="1"/>
  <c r="A329" i="69" s="1"/>
  <c r="A341" i="69" s="1"/>
  <c r="A353" i="69" s="1"/>
  <c r="A365" i="69" s="1"/>
  <c r="A377" i="69" s="1"/>
  <c r="A389" i="69" s="1"/>
  <c r="A401" i="69" s="1"/>
  <c r="A413" i="69" s="1"/>
  <c r="A425" i="69" s="1"/>
  <c r="A437" i="69" s="1"/>
  <c r="A449" i="69" s="1"/>
  <c r="A461" i="69" s="1"/>
  <c r="A473" i="69" s="1"/>
  <c r="A485" i="69" s="1"/>
  <c r="A497" i="69" s="1"/>
  <c r="A509" i="69" s="1"/>
  <c r="A521" i="69" s="1"/>
  <c r="V221" i="69"/>
  <c r="T221" i="69"/>
  <c r="U221" i="69"/>
  <c r="A240" i="69"/>
  <c r="A252" i="69" s="1"/>
  <c r="A264" i="69" s="1"/>
  <c r="A276" i="69" s="1"/>
  <c r="A288" i="69" s="1"/>
  <c r="A300" i="69" s="1"/>
  <c r="A312" i="69" s="1"/>
  <c r="A324" i="69" s="1"/>
  <c r="A336" i="69" s="1"/>
  <c r="A348" i="69" s="1"/>
  <c r="A360" i="69" s="1"/>
  <c r="A372" i="69" s="1"/>
  <c r="A384" i="69" s="1"/>
  <c r="A396" i="69" s="1"/>
  <c r="A408" i="69" s="1"/>
  <c r="A420" i="69" s="1"/>
  <c r="A432" i="69" s="1"/>
  <c r="A444" i="69" s="1"/>
  <c r="A456" i="69" s="1"/>
  <c r="A468" i="69" s="1"/>
  <c r="A480" i="69" s="1"/>
  <c r="A492" i="69" s="1"/>
  <c r="A504" i="69" s="1"/>
  <c r="A516" i="69" s="1"/>
  <c r="A528" i="69" s="1"/>
  <c r="U228" i="69"/>
  <c r="V228" i="69"/>
  <c r="T228" i="69"/>
  <c r="A236" i="69"/>
  <c r="A248" i="69" s="1"/>
  <c r="A260" i="69" s="1"/>
  <c r="A272" i="69" s="1"/>
  <c r="A284" i="69" s="1"/>
  <c r="A296" i="69" s="1"/>
  <c r="A308" i="69" s="1"/>
  <c r="A320" i="69" s="1"/>
  <c r="A332" i="69" s="1"/>
  <c r="A344" i="69" s="1"/>
  <c r="A356" i="69" s="1"/>
  <c r="A368" i="69" s="1"/>
  <c r="A380" i="69" s="1"/>
  <c r="A392" i="69" s="1"/>
  <c r="A404" i="69" s="1"/>
  <c r="A416" i="69" s="1"/>
  <c r="A428" i="69" s="1"/>
  <c r="A440" i="69" s="1"/>
  <c r="A452" i="69" s="1"/>
  <c r="A464" i="69" s="1"/>
  <c r="A476" i="69" s="1"/>
  <c r="A488" i="69" s="1"/>
  <c r="A500" i="69" s="1"/>
  <c r="A512" i="69" s="1"/>
  <c r="A524" i="69" s="1"/>
  <c r="U224" i="69"/>
  <c r="V224" i="69"/>
  <c r="T224" i="69"/>
  <c r="W224" i="69" s="1"/>
  <c r="A232" i="69"/>
  <c r="A244" i="69" s="1"/>
  <c r="A256" i="69" s="1"/>
  <c r="A268" i="69" s="1"/>
  <c r="A280" i="69" s="1"/>
  <c r="A292" i="69" s="1"/>
  <c r="A304" i="69" s="1"/>
  <c r="A316" i="69" s="1"/>
  <c r="A328" i="69" s="1"/>
  <c r="A340" i="69" s="1"/>
  <c r="A352" i="69" s="1"/>
  <c r="A364" i="69" s="1"/>
  <c r="A376" i="69" s="1"/>
  <c r="A388" i="69" s="1"/>
  <c r="A400" i="69" s="1"/>
  <c r="A412" i="69" s="1"/>
  <c r="A424" i="69" s="1"/>
  <c r="A436" i="69" s="1"/>
  <c r="A448" i="69" s="1"/>
  <c r="A460" i="69" s="1"/>
  <c r="A472" i="69" s="1"/>
  <c r="A484" i="69" s="1"/>
  <c r="A496" i="69" s="1"/>
  <c r="A508" i="69" s="1"/>
  <c r="A520" i="69" s="1"/>
  <c r="U220" i="69"/>
  <c r="V220" i="69"/>
  <c r="T220" i="69"/>
  <c r="T227" i="69"/>
  <c r="U227" i="69"/>
  <c r="V227" i="69"/>
  <c r="T223" i="69"/>
  <c r="U223" i="69"/>
  <c r="V223" i="69"/>
  <c r="T219" i="69"/>
  <c r="U219" i="69"/>
  <c r="V219" i="69"/>
  <c r="A241" i="69"/>
  <c r="A253" i="69" s="1"/>
  <c r="A265" i="69" s="1"/>
  <c r="A277" i="69" s="1"/>
  <c r="A289" i="69" s="1"/>
  <c r="A301" i="69" s="1"/>
  <c r="A313" i="69" s="1"/>
  <c r="A325" i="69" s="1"/>
  <c r="A337" i="69" s="1"/>
  <c r="A349" i="69" s="1"/>
  <c r="A361" i="69" s="1"/>
  <c r="A373" i="69" s="1"/>
  <c r="A385" i="69" s="1"/>
  <c r="A397" i="69" s="1"/>
  <c r="A409" i="69" s="1"/>
  <c r="A421" i="69" s="1"/>
  <c r="A433" i="69" s="1"/>
  <c r="A445" i="69" s="1"/>
  <c r="A457" i="69" s="1"/>
  <c r="A469" i="69" s="1"/>
  <c r="A481" i="69" s="1"/>
  <c r="A493" i="69" s="1"/>
  <c r="A505" i="69" s="1"/>
  <c r="A517" i="69" s="1"/>
  <c r="A529" i="69" s="1"/>
  <c r="V229" i="69"/>
  <c r="T229" i="69"/>
  <c r="U229" i="69"/>
  <c r="F16" i="70"/>
  <c r="D16" i="70"/>
  <c r="B16" i="70"/>
  <c r="F15" i="70"/>
  <c r="D15" i="70"/>
  <c r="B15" i="70"/>
  <c r="F14" i="70"/>
  <c r="D14" i="70"/>
  <c r="B14" i="70"/>
  <c r="F13" i="70"/>
  <c r="D13" i="70"/>
  <c r="B13" i="70"/>
  <c r="F12" i="70"/>
  <c r="D12" i="70"/>
  <c r="B12" i="70"/>
  <c r="F11" i="70"/>
  <c r="D11" i="70"/>
  <c r="B11" i="70"/>
  <c r="F10" i="70"/>
  <c r="D10" i="70"/>
  <c r="B10" i="70"/>
  <c r="F9" i="70"/>
  <c r="D9" i="70"/>
  <c r="B9" i="70"/>
  <c r="F8" i="70"/>
  <c r="D8" i="70"/>
  <c r="B8" i="70"/>
  <c r="F7" i="70"/>
  <c r="D7" i="70"/>
  <c r="B7" i="70"/>
  <c r="F6" i="70"/>
  <c r="D6" i="70"/>
  <c r="B6" i="70"/>
  <c r="F5" i="70"/>
  <c r="D5" i="70"/>
  <c r="B5" i="70"/>
  <c r="F4" i="70"/>
  <c r="D4" i="70"/>
  <c r="B4" i="70"/>
  <c r="F3" i="70"/>
  <c r="D3" i="70"/>
  <c r="B3" i="70"/>
  <c r="A3" i="70"/>
  <c r="A4" i="70" s="1"/>
  <c r="A5" i="70" s="1"/>
  <c r="A6" i="70" s="1"/>
  <c r="A7" i="70" s="1"/>
  <c r="A8" i="70" s="1"/>
  <c r="A9" i="70" s="1"/>
  <c r="A10" i="70" s="1"/>
  <c r="A11" i="70" s="1"/>
  <c r="A12" i="70" s="1"/>
  <c r="A13" i="70" s="1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F2" i="70"/>
  <c r="D2" i="70"/>
  <c r="B2" i="70"/>
  <c r="V218" i="69"/>
  <c r="U218" i="69"/>
  <c r="T218" i="69"/>
  <c r="Y217" i="69"/>
  <c r="X217" i="69"/>
  <c r="X218" i="69" s="1"/>
  <c r="X219" i="69" s="1"/>
  <c r="X220" i="69" s="1"/>
  <c r="X221" i="69" s="1"/>
  <c r="X222" i="69" s="1"/>
  <c r="X223" i="69" s="1"/>
  <c r="X224" i="69" s="1"/>
  <c r="X225" i="69" s="1"/>
  <c r="X226" i="69" s="1"/>
  <c r="X227" i="69" s="1"/>
  <c r="X228" i="69" s="1"/>
  <c r="X229" i="69" s="1"/>
  <c r="V217" i="69"/>
  <c r="U217" i="69"/>
  <c r="T217" i="69"/>
  <c r="Y216" i="69"/>
  <c r="X216" i="69"/>
  <c r="V216" i="69"/>
  <c r="U216" i="69"/>
  <c r="T216" i="69"/>
  <c r="Y215" i="69"/>
  <c r="X215" i="69"/>
  <c r="V215" i="69"/>
  <c r="U215" i="69"/>
  <c r="T215" i="69"/>
  <c r="Y214" i="69"/>
  <c r="X214" i="69"/>
  <c r="V214" i="69"/>
  <c r="U214" i="69"/>
  <c r="T214" i="69"/>
  <c r="Y213" i="69"/>
  <c r="X213" i="69"/>
  <c r="V213" i="69"/>
  <c r="U213" i="69"/>
  <c r="T213" i="69"/>
  <c r="Y212" i="69"/>
  <c r="X212" i="69"/>
  <c r="V212" i="69"/>
  <c r="U212" i="69"/>
  <c r="T212" i="69"/>
  <c r="Y211" i="69"/>
  <c r="X211" i="69"/>
  <c r="V211" i="69"/>
  <c r="U211" i="69"/>
  <c r="T211" i="69"/>
  <c r="Y210" i="69"/>
  <c r="X210" i="69"/>
  <c r="V210" i="69"/>
  <c r="U210" i="69"/>
  <c r="T210" i="69"/>
  <c r="Y209" i="69"/>
  <c r="X209" i="69"/>
  <c r="V209" i="69"/>
  <c r="U209" i="69"/>
  <c r="T209" i="69"/>
  <c r="Y208" i="69"/>
  <c r="X208" i="69"/>
  <c r="V208" i="69"/>
  <c r="U208" i="69"/>
  <c r="T208" i="69"/>
  <c r="Y207" i="69"/>
  <c r="X207" i="69"/>
  <c r="V207" i="69"/>
  <c r="U207" i="69"/>
  <c r="T207" i="69"/>
  <c r="Y206" i="69"/>
  <c r="X206" i="69"/>
  <c r="V206" i="69"/>
  <c r="U206" i="69"/>
  <c r="T206" i="69"/>
  <c r="Y205" i="69"/>
  <c r="X205" i="69"/>
  <c r="V205" i="69"/>
  <c r="U205" i="69"/>
  <c r="T205" i="69"/>
  <c r="S205" i="69"/>
  <c r="Y204" i="69"/>
  <c r="X204" i="69"/>
  <c r="V204" i="69"/>
  <c r="U204" i="69"/>
  <c r="T204" i="69"/>
  <c r="S204" i="69"/>
  <c r="Y203" i="69"/>
  <c r="X203" i="69"/>
  <c r="V203" i="69"/>
  <c r="U203" i="69"/>
  <c r="T203" i="69"/>
  <c r="S203" i="69"/>
  <c r="Y202" i="69"/>
  <c r="X202" i="69"/>
  <c r="V202" i="69"/>
  <c r="U202" i="69"/>
  <c r="T202" i="69"/>
  <c r="S202" i="69"/>
  <c r="Y201" i="69"/>
  <c r="X201" i="69"/>
  <c r="V201" i="69"/>
  <c r="U201" i="69"/>
  <c r="T201" i="69"/>
  <c r="S201" i="69"/>
  <c r="Y200" i="69"/>
  <c r="X200" i="69"/>
  <c r="V200" i="69"/>
  <c r="U200" i="69"/>
  <c r="T200" i="69"/>
  <c r="S200" i="69"/>
  <c r="Y199" i="69"/>
  <c r="X199" i="69"/>
  <c r="V199" i="69"/>
  <c r="U199" i="69"/>
  <c r="T199" i="69"/>
  <c r="S199" i="69"/>
  <c r="Y198" i="69"/>
  <c r="X198" i="69"/>
  <c r="V198" i="69"/>
  <c r="U198" i="69"/>
  <c r="T198" i="69"/>
  <c r="S198" i="69"/>
  <c r="Y197" i="69"/>
  <c r="X197" i="69"/>
  <c r="V197" i="69"/>
  <c r="U197" i="69"/>
  <c r="T197" i="69"/>
  <c r="S197" i="69"/>
  <c r="Y196" i="69"/>
  <c r="X196" i="69"/>
  <c r="V196" i="69"/>
  <c r="U196" i="69"/>
  <c r="T196" i="69"/>
  <c r="S196" i="69"/>
  <c r="Y195" i="69"/>
  <c r="X195" i="69"/>
  <c r="V195" i="69"/>
  <c r="U195" i="69"/>
  <c r="T195" i="69"/>
  <c r="S195" i="69"/>
  <c r="Y194" i="69"/>
  <c r="X194" i="69"/>
  <c r="V194" i="69"/>
  <c r="U194" i="69"/>
  <c r="T194" i="69"/>
  <c r="S194" i="69"/>
  <c r="Y193" i="69"/>
  <c r="X193" i="69"/>
  <c r="V193" i="69"/>
  <c r="U193" i="69"/>
  <c r="T193" i="69"/>
  <c r="S193" i="69"/>
  <c r="P193" i="69"/>
  <c r="P205" i="69" s="1"/>
  <c r="P217" i="69" s="1"/>
  <c r="P229" i="69" s="1"/>
  <c r="Y192" i="69"/>
  <c r="X192" i="69"/>
  <c r="V192" i="69"/>
  <c r="U192" i="69"/>
  <c r="T192" i="69"/>
  <c r="S192" i="69"/>
  <c r="P192" i="69"/>
  <c r="P204" i="69" s="1"/>
  <c r="P216" i="69" s="1"/>
  <c r="P228" i="69" s="1"/>
  <c r="Y191" i="69"/>
  <c r="X191" i="69"/>
  <c r="V191" i="69"/>
  <c r="U191" i="69"/>
  <c r="T191" i="69"/>
  <c r="S191" i="69"/>
  <c r="P191" i="69"/>
  <c r="P203" i="69" s="1"/>
  <c r="P215" i="69" s="1"/>
  <c r="P227" i="69" s="1"/>
  <c r="Y190" i="69"/>
  <c r="X190" i="69"/>
  <c r="V190" i="69"/>
  <c r="U190" i="69"/>
  <c r="T190" i="69"/>
  <c r="S190" i="69"/>
  <c r="P190" i="69"/>
  <c r="P202" i="69" s="1"/>
  <c r="P214" i="69" s="1"/>
  <c r="P226" i="69" s="1"/>
  <c r="Y189" i="69"/>
  <c r="X189" i="69"/>
  <c r="V189" i="69"/>
  <c r="U189" i="69"/>
  <c r="T189" i="69"/>
  <c r="S189" i="69"/>
  <c r="P189" i="69"/>
  <c r="P201" i="69" s="1"/>
  <c r="P213" i="69" s="1"/>
  <c r="P225" i="69" s="1"/>
  <c r="Y188" i="69"/>
  <c r="X188" i="69"/>
  <c r="V188" i="69"/>
  <c r="U188" i="69"/>
  <c r="T188" i="69"/>
  <c r="S188" i="69"/>
  <c r="P188" i="69"/>
  <c r="P200" i="69" s="1"/>
  <c r="P212" i="69" s="1"/>
  <c r="P224" i="69" s="1"/>
  <c r="Y187" i="69"/>
  <c r="X187" i="69"/>
  <c r="V187" i="69"/>
  <c r="U187" i="69"/>
  <c r="T187" i="69"/>
  <c r="S187" i="69"/>
  <c r="P187" i="69"/>
  <c r="P199" i="69" s="1"/>
  <c r="P211" i="69" s="1"/>
  <c r="P223" i="69" s="1"/>
  <c r="Y186" i="69"/>
  <c r="X186" i="69"/>
  <c r="V186" i="69"/>
  <c r="U186" i="69"/>
  <c r="T186" i="69"/>
  <c r="S186" i="69"/>
  <c r="P186" i="69"/>
  <c r="P198" i="69" s="1"/>
  <c r="P210" i="69" s="1"/>
  <c r="P222" i="69" s="1"/>
  <c r="Y185" i="69"/>
  <c r="X185" i="69"/>
  <c r="V185" i="69"/>
  <c r="U185" i="69"/>
  <c r="T185" i="69"/>
  <c r="S185" i="69"/>
  <c r="P185" i="69"/>
  <c r="P197" i="69" s="1"/>
  <c r="P209" i="69" s="1"/>
  <c r="P221" i="69" s="1"/>
  <c r="Y184" i="69"/>
  <c r="X184" i="69"/>
  <c r="V184" i="69"/>
  <c r="U184" i="69"/>
  <c r="T184" i="69"/>
  <c r="S184" i="69"/>
  <c r="P184" i="69"/>
  <c r="P196" i="69" s="1"/>
  <c r="P208" i="69" s="1"/>
  <c r="P220" i="69" s="1"/>
  <c r="Y183" i="69"/>
  <c r="X183" i="69"/>
  <c r="V183" i="69"/>
  <c r="U183" i="69"/>
  <c r="T183" i="69"/>
  <c r="S183" i="69"/>
  <c r="P183" i="69"/>
  <c r="P195" i="69" s="1"/>
  <c r="P207" i="69" s="1"/>
  <c r="P219" i="69" s="1"/>
  <c r="Y182" i="69"/>
  <c r="X182" i="69"/>
  <c r="V182" i="69"/>
  <c r="U182" i="69"/>
  <c r="T182" i="69"/>
  <c r="S182" i="69"/>
  <c r="P182" i="69"/>
  <c r="P194" i="69" s="1"/>
  <c r="P206" i="69" s="1"/>
  <c r="P218" i="69" s="1"/>
  <c r="Y181" i="69"/>
  <c r="X181" i="69"/>
  <c r="V181" i="69"/>
  <c r="U181" i="69"/>
  <c r="T181" i="69"/>
  <c r="S181" i="69"/>
  <c r="Y180" i="69"/>
  <c r="X180" i="69"/>
  <c r="V180" i="69"/>
  <c r="U180" i="69"/>
  <c r="T180" i="69"/>
  <c r="S180" i="69"/>
  <c r="Y179" i="69"/>
  <c r="X179" i="69"/>
  <c r="V179" i="69"/>
  <c r="U179" i="69"/>
  <c r="T179" i="69"/>
  <c r="S179" i="69"/>
  <c r="Y178" i="69"/>
  <c r="X178" i="69"/>
  <c r="V178" i="69"/>
  <c r="U178" i="69"/>
  <c r="T178" i="69"/>
  <c r="S178" i="69"/>
  <c r="Y177" i="69"/>
  <c r="X177" i="69"/>
  <c r="V177" i="69"/>
  <c r="U177" i="69"/>
  <c r="T177" i="69"/>
  <c r="S177" i="69"/>
  <c r="Y176" i="69"/>
  <c r="X176" i="69"/>
  <c r="V176" i="69"/>
  <c r="U176" i="69"/>
  <c r="T176" i="69"/>
  <c r="S176" i="69"/>
  <c r="Y175" i="69"/>
  <c r="X175" i="69"/>
  <c r="V175" i="69"/>
  <c r="U175" i="69"/>
  <c r="T175" i="69"/>
  <c r="S175" i="69"/>
  <c r="Y174" i="69"/>
  <c r="X174" i="69"/>
  <c r="V174" i="69"/>
  <c r="U174" i="69"/>
  <c r="T174" i="69"/>
  <c r="S174" i="69"/>
  <c r="Y173" i="69"/>
  <c r="X173" i="69"/>
  <c r="V173" i="69"/>
  <c r="U173" i="69"/>
  <c r="T173" i="69"/>
  <c r="S173" i="69"/>
  <c r="Y172" i="69"/>
  <c r="X172" i="69"/>
  <c r="V172" i="69"/>
  <c r="U172" i="69"/>
  <c r="T172" i="69"/>
  <c r="S172" i="69"/>
  <c r="Z171" i="69"/>
  <c r="Z183" i="69" s="1"/>
  <c r="Z195" i="69" s="1"/>
  <c r="Z207" i="69" s="1"/>
  <c r="Y171" i="69"/>
  <c r="X171" i="69"/>
  <c r="V171" i="69"/>
  <c r="U171" i="69"/>
  <c r="T171" i="69"/>
  <c r="S171" i="69"/>
  <c r="Z170" i="69"/>
  <c r="Z182" i="69" s="1"/>
  <c r="Z194" i="69" s="1"/>
  <c r="Z206" i="69" s="1"/>
  <c r="Z218" i="69" s="1"/>
  <c r="Y170" i="69"/>
  <c r="X170" i="69"/>
  <c r="V170" i="69"/>
  <c r="U170" i="69"/>
  <c r="T170" i="69"/>
  <c r="S170" i="69"/>
  <c r="Z169" i="69"/>
  <c r="Z181" i="69" s="1"/>
  <c r="Z193" i="69" s="1"/>
  <c r="Z205" i="69" s="1"/>
  <c r="Z217" i="69" s="1"/>
  <c r="Y169" i="69"/>
  <c r="X169" i="69"/>
  <c r="V169" i="69"/>
  <c r="U169" i="69"/>
  <c r="T169" i="69"/>
  <c r="S169" i="69"/>
  <c r="Z168" i="69"/>
  <c r="Z180" i="69" s="1"/>
  <c r="Z192" i="69" s="1"/>
  <c r="Z204" i="69" s="1"/>
  <c r="Z216" i="69" s="1"/>
  <c r="Y168" i="69"/>
  <c r="X168" i="69"/>
  <c r="V168" i="69"/>
  <c r="U168" i="69"/>
  <c r="T168" i="69"/>
  <c r="S168" i="69"/>
  <c r="Z167" i="69"/>
  <c r="Z179" i="69" s="1"/>
  <c r="Z191" i="69" s="1"/>
  <c r="Z203" i="69" s="1"/>
  <c r="Z215" i="69" s="1"/>
  <c r="Y167" i="69"/>
  <c r="X167" i="69"/>
  <c r="V167" i="69"/>
  <c r="U167" i="69"/>
  <c r="T167" i="69"/>
  <c r="S167" i="69"/>
  <c r="Z166" i="69"/>
  <c r="Z178" i="69" s="1"/>
  <c r="Z190" i="69" s="1"/>
  <c r="Z202" i="69" s="1"/>
  <c r="Z214" i="69" s="1"/>
  <c r="Y166" i="69"/>
  <c r="X166" i="69"/>
  <c r="V166" i="69"/>
  <c r="U166" i="69"/>
  <c r="T166" i="69"/>
  <c r="S166" i="69"/>
  <c r="Z165" i="69"/>
  <c r="Z177" i="69" s="1"/>
  <c r="Z189" i="69" s="1"/>
  <c r="Z201" i="69" s="1"/>
  <c r="Z213" i="69" s="1"/>
  <c r="Y165" i="69"/>
  <c r="X165" i="69"/>
  <c r="V165" i="69"/>
  <c r="U165" i="69"/>
  <c r="T165" i="69"/>
  <c r="S165" i="69"/>
  <c r="Z164" i="69"/>
  <c r="Z176" i="69" s="1"/>
  <c r="Z188" i="69" s="1"/>
  <c r="Z200" i="69" s="1"/>
  <c r="Z212" i="69" s="1"/>
  <c r="Y164" i="69"/>
  <c r="X164" i="69"/>
  <c r="V164" i="69"/>
  <c r="U164" i="69"/>
  <c r="T164" i="69"/>
  <c r="S164" i="69"/>
  <c r="Z163" i="69"/>
  <c r="Z175" i="69" s="1"/>
  <c r="Z187" i="69" s="1"/>
  <c r="Z199" i="69" s="1"/>
  <c r="Z211" i="69" s="1"/>
  <c r="Y163" i="69"/>
  <c r="X163" i="69"/>
  <c r="V163" i="69"/>
  <c r="U163" i="69"/>
  <c r="T163" i="69"/>
  <c r="S163" i="69"/>
  <c r="Z162" i="69"/>
  <c r="Z174" i="69" s="1"/>
  <c r="Z186" i="69" s="1"/>
  <c r="Z198" i="69" s="1"/>
  <c r="Z210" i="69" s="1"/>
  <c r="Y162" i="69"/>
  <c r="X162" i="69"/>
  <c r="V162" i="69"/>
  <c r="U162" i="69"/>
  <c r="T162" i="69"/>
  <c r="S162" i="69"/>
  <c r="Z161" i="69"/>
  <c r="Z173" i="69" s="1"/>
  <c r="Z185" i="69" s="1"/>
  <c r="Z197" i="69" s="1"/>
  <c r="Z209" i="69" s="1"/>
  <c r="Y161" i="69"/>
  <c r="X161" i="69"/>
  <c r="V161" i="69"/>
  <c r="U161" i="69"/>
  <c r="T161" i="69"/>
  <c r="S161" i="69"/>
  <c r="Z160" i="69"/>
  <c r="Z172" i="69" s="1"/>
  <c r="Z184" i="69" s="1"/>
  <c r="Z196" i="69" s="1"/>
  <c r="Z208" i="69" s="1"/>
  <c r="Y160" i="69"/>
  <c r="X160" i="69"/>
  <c r="V160" i="69"/>
  <c r="U160" i="69"/>
  <c r="T160" i="69"/>
  <c r="S160" i="69"/>
  <c r="Y159" i="69"/>
  <c r="X159" i="69"/>
  <c r="V159" i="69"/>
  <c r="U159" i="69"/>
  <c r="T159" i="69"/>
  <c r="S159" i="69"/>
  <c r="Y158" i="69"/>
  <c r="X158" i="69"/>
  <c r="V158" i="69"/>
  <c r="U158" i="69"/>
  <c r="T158" i="69"/>
  <c r="S158" i="69"/>
  <c r="Y157" i="69"/>
  <c r="X157" i="69"/>
  <c r="V157" i="69"/>
  <c r="U157" i="69"/>
  <c r="T157" i="69"/>
  <c r="S157" i="69"/>
  <c r="Y156" i="69"/>
  <c r="X156" i="69"/>
  <c r="V156" i="69"/>
  <c r="U156" i="69"/>
  <c r="T156" i="69"/>
  <c r="S156" i="69"/>
  <c r="Y155" i="69"/>
  <c r="X155" i="69"/>
  <c r="V155" i="69"/>
  <c r="U155" i="69"/>
  <c r="T155" i="69"/>
  <c r="S155" i="69"/>
  <c r="Y154" i="69"/>
  <c r="X154" i="69"/>
  <c r="V154" i="69"/>
  <c r="U154" i="69"/>
  <c r="T154" i="69"/>
  <c r="S154" i="69"/>
  <c r="Y153" i="69"/>
  <c r="X153" i="69"/>
  <c r="V153" i="69"/>
  <c r="U153" i="69"/>
  <c r="T153" i="69"/>
  <c r="S153" i="69"/>
  <c r="Y152" i="69"/>
  <c r="X152" i="69"/>
  <c r="V152" i="69"/>
  <c r="U152" i="69"/>
  <c r="T152" i="69"/>
  <c r="S152" i="69"/>
  <c r="Y151" i="69"/>
  <c r="X151" i="69"/>
  <c r="V151" i="69"/>
  <c r="U151" i="69"/>
  <c r="T151" i="69"/>
  <c r="S151" i="69"/>
  <c r="Y150" i="69"/>
  <c r="X150" i="69"/>
  <c r="V150" i="69"/>
  <c r="U150" i="69"/>
  <c r="T150" i="69"/>
  <c r="S150" i="69"/>
  <c r="Y149" i="69"/>
  <c r="X149" i="69"/>
  <c r="V149" i="69"/>
  <c r="U149" i="69"/>
  <c r="T149" i="69"/>
  <c r="S149" i="69"/>
  <c r="Y148" i="69"/>
  <c r="X148" i="69"/>
  <c r="V148" i="69"/>
  <c r="U148" i="69"/>
  <c r="T148" i="69"/>
  <c r="S148" i="69"/>
  <c r="Y147" i="69"/>
  <c r="X147" i="69"/>
  <c r="V147" i="69"/>
  <c r="U147" i="69"/>
  <c r="T147" i="69"/>
  <c r="S147" i="69"/>
  <c r="Y146" i="69"/>
  <c r="X146" i="69"/>
  <c r="V146" i="69"/>
  <c r="U146" i="69"/>
  <c r="T146" i="69"/>
  <c r="S146" i="69"/>
  <c r="AB145" i="69"/>
  <c r="AB157" i="69" s="1"/>
  <c r="AB169" i="69" s="1"/>
  <c r="AB181" i="69" s="1"/>
  <c r="AB193" i="69" s="1"/>
  <c r="AB205" i="69" s="1"/>
  <c r="Y145" i="69"/>
  <c r="X145" i="69"/>
  <c r="V145" i="69"/>
  <c r="U145" i="69"/>
  <c r="T145" i="69"/>
  <c r="S145" i="69"/>
  <c r="AB144" i="69"/>
  <c r="AB156" i="69" s="1"/>
  <c r="AB168" i="69" s="1"/>
  <c r="AB180" i="69" s="1"/>
  <c r="AB192" i="69" s="1"/>
  <c r="AB204" i="69" s="1"/>
  <c r="Y144" i="69"/>
  <c r="X144" i="69"/>
  <c r="V144" i="69"/>
  <c r="U144" i="69"/>
  <c r="T144" i="69"/>
  <c r="S144" i="69"/>
  <c r="AB143" i="69"/>
  <c r="AB155" i="69" s="1"/>
  <c r="AB167" i="69" s="1"/>
  <c r="AB179" i="69" s="1"/>
  <c r="AB191" i="69" s="1"/>
  <c r="AB203" i="69" s="1"/>
  <c r="Y143" i="69"/>
  <c r="X143" i="69"/>
  <c r="V143" i="69"/>
  <c r="U143" i="69"/>
  <c r="T143" i="69"/>
  <c r="S143" i="69"/>
  <c r="AB142" i="69"/>
  <c r="AB154" i="69" s="1"/>
  <c r="AB166" i="69" s="1"/>
  <c r="AB178" i="69" s="1"/>
  <c r="AB190" i="69" s="1"/>
  <c r="AB202" i="69" s="1"/>
  <c r="Y142" i="69"/>
  <c r="X142" i="69"/>
  <c r="V142" i="69"/>
  <c r="U142" i="69"/>
  <c r="T142" i="69"/>
  <c r="S142" i="69"/>
  <c r="AB141" i="69"/>
  <c r="AB153" i="69" s="1"/>
  <c r="AB165" i="69" s="1"/>
  <c r="AB177" i="69" s="1"/>
  <c r="AB189" i="69" s="1"/>
  <c r="AB201" i="69" s="1"/>
  <c r="Y141" i="69"/>
  <c r="X141" i="69"/>
  <c r="V141" i="69"/>
  <c r="U141" i="69"/>
  <c r="T141" i="69"/>
  <c r="S141" i="69"/>
  <c r="AB140" i="69"/>
  <c r="AB152" i="69" s="1"/>
  <c r="AB164" i="69" s="1"/>
  <c r="AB176" i="69" s="1"/>
  <c r="AB188" i="69" s="1"/>
  <c r="AB200" i="69" s="1"/>
  <c r="Y140" i="69"/>
  <c r="X140" i="69"/>
  <c r="V140" i="69"/>
  <c r="U140" i="69"/>
  <c r="T140" i="69"/>
  <c r="S140" i="69"/>
  <c r="AB139" i="69"/>
  <c r="AB151" i="69" s="1"/>
  <c r="AB163" i="69" s="1"/>
  <c r="AB175" i="69" s="1"/>
  <c r="AB187" i="69" s="1"/>
  <c r="AB199" i="69" s="1"/>
  <c r="Y139" i="69"/>
  <c r="X139" i="69"/>
  <c r="V139" i="69"/>
  <c r="U139" i="69"/>
  <c r="T139" i="69"/>
  <c r="S139" i="69"/>
  <c r="AB138" i="69"/>
  <c r="AB150" i="69" s="1"/>
  <c r="AB162" i="69" s="1"/>
  <c r="AB174" i="69" s="1"/>
  <c r="AB186" i="69" s="1"/>
  <c r="AB198" i="69" s="1"/>
  <c r="Y138" i="69"/>
  <c r="X138" i="69"/>
  <c r="V138" i="69"/>
  <c r="U138" i="69"/>
  <c r="T138" i="69"/>
  <c r="S138" i="69"/>
  <c r="AB137" i="69"/>
  <c r="AB149" i="69" s="1"/>
  <c r="AB161" i="69" s="1"/>
  <c r="AB173" i="69" s="1"/>
  <c r="AB185" i="69" s="1"/>
  <c r="AB197" i="69" s="1"/>
  <c r="Y137" i="69"/>
  <c r="X137" i="69"/>
  <c r="V137" i="69"/>
  <c r="U137" i="69"/>
  <c r="T137" i="69"/>
  <c r="S137" i="69"/>
  <c r="AB136" i="69"/>
  <c r="AB148" i="69" s="1"/>
  <c r="AB160" i="69" s="1"/>
  <c r="AB172" i="69" s="1"/>
  <c r="AB184" i="69" s="1"/>
  <c r="AB196" i="69" s="1"/>
  <c r="Y136" i="69"/>
  <c r="X136" i="69"/>
  <c r="V136" i="69"/>
  <c r="U136" i="69"/>
  <c r="T136" i="69"/>
  <c r="S136" i="69"/>
  <c r="AB135" i="69"/>
  <c r="AB147" i="69" s="1"/>
  <c r="AB159" i="69" s="1"/>
  <c r="AB171" i="69" s="1"/>
  <c r="AB183" i="69" s="1"/>
  <c r="AB195" i="69" s="1"/>
  <c r="Y135" i="69"/>
  <c r="X135" i="69"/>
  <c r="V135" i="69"/>
  <c r="U135" i="69"/>
  <c r="T135" i="69"/>
  <c r="S135" i="69"/>
  <c r="AB134" i="69"/>
  <c r="AB146" i="69" s="1"/>
  <c r="AB158" i="69" s="1"/>
  <c r="AB170" i="69" s="1"/>
  <c r="AB182" i="69" s="1"/>
  <c r="AB194" i="69" s="1"/>
  <c r="Y134" i="69"/>
  <c r="X134" i="69"/>
  <c r="V134" i="69"/>
  <c r="U134" i="69"/>
  <c r="T134" i="69"/>
  <c r="S134" i="69"/>
  <c r="Z133" i="69"/>
  <c r="Y133" i="69"/>
  <c r="X133" i="69"/>
  <c r="V133" i="69"/>
  <c r="U133" i="69"/>
  <c r="T133" i="69"/>
  <c r="S133" i="69"/>
  <c r="Z132" i="69"/>
  <c r="Y132" i="69"/>
  <c r="X132" i="69"/>
  <c r="V132" i="69"/>
  <c r="U132" i="69"/>
  <c r="T132" i="69"/>
  <c r="S132" i="69"/>
  <c r="Z131" i="69"/>
  <c r="Y131" i="69"/>
  <c r="X131" i="69"/>
  <c r="V131" i="69"/>
  <c r="U131" i="69"/>
  <c r="T131" i="69"/>
  <c r="S131" i="69"/>
  <c r="Z130" i="69"/>
  <c r="Y130" i="69"/>
  <c r="X130" i="69"/>
  <c r="V130" i="69"/>
  <c r="U130" i="69"/>
  <c r="T130" i="69"/>
  <c r="S130" i="69"/>
  <c r="Z129" i="69"/>
  <c r="Y129" i="69"/>
  <c r="X129" i="69"/>
  <c r="V129" i="69"/>
  <c r="U129" i="69"/>
  <c r="T129" i="69"/>
  <c r="S129" i="69"/>
  <c r="Z128" i="69"/>
  <c r="Y128" i="69"/>
  <c r="X128" i="69"/>
  <c r="V128" i="69"/>
  <c r="U128" i="69"/>
  <c r="T128" i="69"/>
  <c r="S128" i="69"/>
  <c r="Z127" i="69"/>
  <c r="Y127" i="69"/>
  <c r="X127" i="69"/>
  <c r="V127" i="69"/>
  <c r="U127" i="69"/>
  <c r="T127" i="69"/>
  <c r="S127" i="69"/>
  <c r="Z126" i="69"/>
  <c r="Y126" i="69"/>
  <c r="X126" i="69"/>
  <c r="V126" i="69"/>
  <c r="U126" i="69"/>
  <c r="T126" i="69"/>
  <c r="S126" i="69"/>
  <c r="Z125" i="69"/>
  <c r="Y125" i="69"/>
  <c r="X125" i="69"/>
  <c r="V125" i="69"/>
  <c r="U125" i="69"/>
  <c r="T125" i="69"/>
  <c r="S125" i="69"/>
  <c r="Z124" i="69"/>
  <c r="Y124" i="69"/>
  <c r="X124" i="69"/>
  <c r="V124" i="69"/>
  <c r="U124" i="69"/>
  <c r="T124" i="69"/>
  <c r="S124" i="69"/>
  <c r="Z123" i="69"/>
  <c r="Y123" i="69"/>
  <c r="X123" i="69"/>
  <c r="V123" i="69"/>
  <c r="U123" i="69"/>
  <c r="T123" i="69"/>
  <c r="S123" i="69"/>
  <c r="Z122" i="69"/>
  <c r="Y122" i="69"/>
  <c r="X122" i="69"/>
  <c r="V122" i="69"/>
  <c r="U122" i="69"/>
  <c r="T122" i="69"/>
  <c r="S122" i="69"/>
  <c r="Z121" i="69"/>
  <c r="Y121" i="69"/>
  <c r="X121" i="69"/>
  <c r="V121" i="69"/>
  <c r="U121" i="69"/>
  <c r="T121" i="69"/>
  <c r="S121" i="69"/>
  <c r="Z120" i="69"/>
  <c r="Y120" i="69"/>
  <c r="X120" i="69"/>
  <c r="V120" i="69"/>
  <c r="U120" i="69"/>
  <c r="T120" i="69"/>
  <c r="S120" i="69"/>
  <c r="Z119" i="69"/>
  <c r="Y119" i="69"/>
  <c r="X119" i="69"/>
  <c r="V119" i="69"/>
  <c r="U119" i="69"/>
  <c r="T119" i="69"/>
  <c r="S119" i="69"/>
  <c r="Z118" i="69"/>
  <c r="Y118" i="69"/>
  <c r="X118" i="69"/>
  <c r="V118" i="69"/>
  <c r="U118" i="69"/>
  <c r="T118" i="69"/>
  <c r="S118" i="69"/>
  <c r="Z117" i="69"/>
  <c r="Y117" i="69"/>
  <c r="X117" i="69"/>
  <c r="V117" i="69"/>
  <c r="U117" i="69"/>
  <c r="T117" i="69"/>
  <c r="S117" i="69"/>
  <c r="Z116" i="69"/>
  <c r="Y116" i="69"/>
  <c r="X116" i="69"/>
  <c r="V116" i="69"/>
  <c r="U116" i="69"/>
  <c r="T116" i="69"/>
  <c r="S116" i="69"/>
  <c r="Z115" i="69"/>
  <c r="Y115" i="69"/>
  <c r="X115" i="69"/>
  <c r="V115" i="69"/>
  <c r="U115" i="69"/>
  <c r="T115" i="69"/>
  <c r="S115" i="69"/>
  <c r="Z114" i="69"/>
  <c r="Y114" i="69"/>
  <c r="X114" i="69"/>
  <c r="V114" i="69"/>
  <c r="U114" i="69"/>
  <c r="T114" i="69"/>
  <c r="S114" i="69"/>
  <c r="Z113" i="69"/>
  <c r="Y113" i="69"/>
  <c r="X113" i="69"/>
  <c r="V113" i="69"/>
  <c r="U113" i="69"/>
  <c r="T113" i="69"/>
  <c r="S113" i="69"/>
  <c r="Z112" i="69"/>
  <c r="Y112" i="69"/>
  <c r="X112" i="69"/>
  <c r="V112" i="69"/>
  <c r="U112" i="69"/>
  <c r="T112" i="69"/>
  <c r="S112" i="69"/>
  <c r="Z111" i="69"/>
  <c r="Y111" i="69"/>
  <c r="X111" i="69"/>
  <c r="V111" i="69"/>
  <c r="U111" i="69"/>
  <c r="T111" i="69"/>
  <c r="S111" i="69"/>
  <c r="Z110" i="69"/>
  <c r="Y110" i="69"/>
  <c r="X110" i="69"/>
  <c r="V110" i="69"/>
  <c r="U110" i="69"/>
  <c r="T110" i="69"/>
  <c r="S110" i="69"/>
  <c r="Z109" i="69"/>
  <c r="Y109" i="69"/>
  <c r="X109" i="69"/>
  <c r="V109" i="69"/>
  <c r="U109" i="69"/>
  <c r="T109" i="69"/>
  <c r="S109" i="69"/>
  <c r="Z108" i="69"/>
  <c r="Y108" i="69"/>
  <c r="X108" i="69"/>
  <c r="V108" i="69"/>
  <c r="U108" i="69"/>
  <c r="T108" i="69"/>
  <c r="S108" i="69"/>
  <c r="Z107" i="69"/>
  <c r="Y107" i="69"/>
  <c r="X107" i="69"/>
  <c r="V107" i="69"/>
  <c r="U107" i="69"/>
  <c r="T107" i="69"/>
  <c r="S107" i="69"/>
  <c r="Z106" i="69"/>
  <c r="Y106" i="69"/>
  <c r="X106" i="69"/>
  <c r="V106" i="69"/>
  <c r="U106" i="69"/>
  <c r="T106" i="69"/>
  <c r="S106" i="69"/>
  <c r="Z105" i="69"/>
  <c r="Y105" i="69"/>
  <c r="X105" i="69"/>
  <c r="V105" i="69"/>
  <c r="U105" i="69"/>
  <c r="T105" i="69"/>
  <c r="S105" i="69"/>
  <c r="Z104" i="69"/>
  <c r="Y104" i="69"/>
  <c r="X104" i="69"/>
  <c r="V104" i="69"/>
  <c r="U104" i="69"/>
  <c r="T104" i="69"/>
  <c r="S104" i="69"/>
  <c r="Z103" i="69"/>
  <c r="Y103" i="69"/>
  <c r="X103" i="69"/>
  <c r="V103" i="69"/>
  <c r="U103" i="69"/>
  <c r="T103" i="69"/>
  <c r="S103" i="69"/>
  <c r="Z102" i="69"/>
  <c r="Y102" i="69"/>
  <c r="X102" i="69"/>
  <c r="V102" i="69"/>
  <c r="U102" i="69"/>
  <c r="T102" i="69"/>
  <c r="S102" i="69"/>
  <c r="Z101" i="69"/>
  <c r="Y101" i="69"/>
  <c r="X101" i="69"/>
  <c r="V101" i="69"/>
  <c r="U101" i="69"/>
  <c r="T101" i="69"/>
  <c r="S101" i="69"/>
  <c r="Z100" i="69"/>
  <c r="Y100" i="69"/>
  <c r="X100" i="69"/>
  <c r="V100" i="69"/>
  <c r="U100" i="69"/>
  <c r="T100" i="69"/>
  <c r="S100" i="69"/>
  <c r="Z99" i="69"/>
  <c r="Y99" i="69"/>
  <c r="X99" i="69"/>
  <c r="V99" i="69"/>
  <c r="U99" i="69"/>
  <c r="T99" i="69"/>
  <c r="S99" i="69"/>
  <c r="Z98" i="69"/>
  <c r="Y98" i="69"/>
  <c r="X98" i="69"/>
  <c r="V98" i="69"/>
  <c r="U98" i="69"/>
  <c r="T98" i="69"/>
  <c r="S98" i="69"/>
  <c r="Z97" i="69"/>
  <c r="Y97" i="69"/>
  <c r="X97" i="69"/>
  <c r="V97" i="69"/>
  <c r="U97" i="69"/>
  <c r="T97" i="69"/>
  <c r="S97" i="69"/>
  <c r="Z96" i="69"/>
  <c r="Y96" i="69"/>
  <c r="X96" i="69"/>
  <c r="V96" i="69"/>
  <c r="U96" i="69"/>
  <c r="T96" i="69"/>
  <c r="S96" i="69"/>
  <c r="Z95" i="69"/>
  <c r="Y95" i="69"/>
  <c r="X95" i="69"/>
  <c r="V95" i="69"/>
  <c r="U95" i="69"/>
  <c r="T95" i="69"/>
  <c r="S95" i="69"/>
  <c r="Z94" i="69"/>
  <c r="Y94" i="69"/>
  <c r="X94" i="69"/>
  <c r="V94" i="69"/>
  <c r="U94" i="69"/>
  <c r="T94" i="69"/>
  <c r="S94" i="69"/>
  <c r="Z93" i="69"/>
  <c r="Y93" i="69"/>
  <c r="X93" i="69"/>
  <c r="V93" i="69"/>
  <c r="U93" i="69"/>
  <c r="T93" i="69"/>
  <c r="S93" i="69"/>
  <c r="Z92" i="69"/>
  <c r="Y92" i="69"/>
  <c r="X92" i="69"/>
  <c r="V92" i="69"/>
  <c r="U92" i="69"/>
  <c r="T92" i="69"/>
  <c r="S92" i="69"/>
  <c r="Z91" i="69"/>
  <c r="Y91" i="69"/>
  <c r="X91" i="69"/>
  <c r="V91" i="69"/>
  <c r="U91" i="69"/>
  <c r="T91" i="69"/>
  <c r="S91" i="69"/>
  <c r="Z90" i="69"/>
  <c r="Y90" i="69"/>
  <c r="X90" i="69"/>
  <c r="V90" i="69"/>
  <c r="U90" i="69"/>
  <c r="T90" i="69"/>
  <c r="S90" i="69"/>
  <c r="Z89" i="69"/>
  <c r="Y89" i="69"/>
  <c r="X89" i="69"/>
  <c r="V89" i="69"/>
  <c r="U89" i="69"/>
  <c r="T89" i="69"/>
  <c r="S89" i="69"/>
  <c r="Z88" i="69"/>
  <c r="Y88" i="69"/>
  <c r="X88" i="69"/>
  <c r="V88" i="69"/>
  <c r="U88" i="69"/>
  <c r="T88" i="69"/>
  <c r="S88" i="69"/>
  <c r="Z87" i="69"/>
  <c r="Y87" i="69"/>
  <c r="X87" i="69"/>
  <c r="V87" i="69"/>
  <c r="U87" i="69"/>
  <c r="T87" i="69"/>
  <c r="S87" i="69"/>
  <c r="Z86" i="69"/>
  <c r="Y86" i="69"/>
  <c r="X86" i="69"/>
  <c r="V86" i="69"/>
  <c r="U86" i="69"/>
  <c r="T86" i="69"/>
  <c r="S86" i="69"/>
  <c r="Z85" i="69"/>
  <c r="Y85" i="69"/>
  <c r="X85" i="69"/>
  <c r="V85" i="69"/>
  <c r="U85" i="69"/>
  <c r="T85" i="69"/>
  <c r="S85" i="69"/>
  <c r="Z84" i="69"/>
  <c r="Y84" i="69"/>
  <c r="X84" i="69"/>
  <c r="V84" i="69"/>
  <c r="U84" i="69"/>
  <c r="T84" i="69"/>
  <c r="S84" i="69"/>
  <c r="Z83" i="69"/>
  <c r="Y83" i="69"/>
  <c r="X83" i="69"/>
  <c r="V83" i="69"/>
  <c r="U83" i="69"/>
  <c r="T83" i="69"/>
  <c r="S83" i="69"/>
  <c r="Z82" i="69"/>
  <c r="Y82" i="69"/>
  <c r="X82" i="69"/>
  <c r="V82" i="69"/>
  <c r="U82" i="69"/>
  <c r="T82" i="69"/>
  <c r="S82" i="69"/>
  <c r="Z81" i="69"/>
  <c r="Y81" i="69"/>
  <c r="X81" i="69"/>
  <c r="V81" i="69"/>
  <c r="U81" i="69"/>
  <c r="T81" i="69"/>
  <c r="S81" i="69"/>
  <c r="Z80" i="69"/>
  <c r="Y80" i="69"/>
  <c r="X80" i="69"/>
  <c r="V80" i="69"/>
  <c r="U80" i="69"/>
  <c r="T80" i="69"/>
  <c r="S80" i="69"/>
  <c r="Z79" i="69"/>
  <c r="Y79" i="69"/>
  <c r="X79" i="69"/>
  <c r="V79" i="69"/>
  <c r="U79" i="69"/>
  <c r="T79" i="69"/>
  <c r="S79" i="69"/>
  <c r="Z78" i="69"/>
  <c r="Y78" i="69"/>
  <c r="X78" i="69"/>
  <c r="V78" i="69"/>
  <c r="U78" i="69"/>
  <c r="T78" i="69"/>
  <c r="S78" i="69"/>
  <c r="Z77" i="69"/>
  <c r="Y77" i="69"/>
  <c r="X77" i="69"/>
  <c r="V77" i="69"/>
  <c r="U77" i="69"/>
  <c r="T77" i="69"/>
  <c r="S77" i="69"/>
  <c r="Z76" i="69"/>
  <c r="Y76" i="69"/>
  <c r="X76" i="69"/>
  <c r="V76" i="69"/>
  <c r="U76" i="69"/>
  <c r="T76" i="69"/>
  <c r="S76" i="69"/>
  <c r="Z75" i="69"/>
  <c r="Y75" i="69"/>
  <c r="X75" i="69"/>
  <c r="V75" i="69"/>
  <c r="U75" i="69"/>
  <c r="T75" i="69"/>
  <c r="S75" i="69"/>
  <c r="Z74" i="69"/>
  <c r="Y74" i="69"/>
  <c r="X74" i="69"/>
  <c r="V74" i="69"/>
  <c r="U74" i="69"/>
  <c r="T74" i="69"/>
  <c r="S74" i="69"/>
  <c r="Z73" i="69"/>
  <c r="Y73" i="69"/>
  <c r="X73" i="69"/>
  <c r="V73" i="69"/>
  <c r="U73" i="69"/>
  <c r="T73" i="69"/>
  <c r="S73" i="69"/>
  <c r="Z72" i="69"/>
  <c r="Y72" i="69"/>
  <c r="X72" i="69"/>
  <c r="V72" i="69"/>
  <c r="U72" i="69"/>
  <c r="T72" i="69"/>
  <c r="S72" i="69"/>
  <c r="Z71" i="69"/>
  <c r="Y71" i="69"/>
  <c r="X71" i="69"/>
  <c r="V71" i="69"/>
  <c r="U71" i="69"/>
  <c r="T71" i="69"/>
  <c r="S71" i="69"/>
  <c r="Z70" i="69"/>
  <c r="Y70" i="69"/>
  <c r="X70" i="69"/>
  <c r="V70" i="69"/>
  <c r="U70" i="69"/>
  <c r="T70" i="69"/>
  <c r="S70" i="69"/>
  <c r="Z69" i="69"/>
  <c r="Y69" i="69"/>
  <c r="X69" i="69"/>
  <c r="V69" i="69"/>
  <c r="U69" i="69"/>
  <c r="T69" i="69"/>
  <c r="S69" i="69"/>
  <c r="Z68" i="69"/>
  <c r="Y68" i="69"/>
  <c r="X68" i="69"/>
  <c r="V68" i="69"/>
  <c r="U68" i="69"/>
  <c r="T68" i="69"/>
  <c r="S68" i="69"/>
  <c r="Z67" i="69"/>
  <c r="Y67" i="69"/>
  <c r="X67" i="69"/>
  <c r="V67" i="69"/>
  <c r="U67" i="69"/>
  <c r="T67" i="69"/>
  <c r="S67" i="69"/>
  <c r="Z66" i="69"/>
  <c r="Y66" i="69"/>
  <c r="X66" i="69"/>
  <c r="V66" i="69"/>
  <c r="U66" i="69"/>
  <c r="T66" i="69"/>
  <c r="S66" i="69"/>
  <c r="Z65" i="69"/>
  <c r="Y65" i="69"/>
  <c r="X65" i="69"/>
  <c r="V65" i="69"/>
  <c r="U65" i="69"/>
  <c r="T65" i="69"/>
  <c r="S65" i="69"/>
  <c r="Z64" i="69"/>
  <c r="Y64" i="69"/>
  <c r="X64" i="69"/>
  <c r="V64" i="69"/>
  <c r="U64" i="69"/>
  <c r="T64" i="69"/>
  <c r="S64" i="69"/>
  <c r="Z63" i="69"/>
  <c r="Y63" i="69"/>
  <c r="X63" i="69"/>
  <c r="V63" i="69"/>
  <c r="U63" i="69"/>
  <c r="T63" i="69"/>
  <c r="S63" i="69"/>
  <c r="Z62" i="69"/>
  <c r="Y62" i="69"/>
  <c r="X62" i="69"/>
  <c r="V62" i="69"/>
  <c r="U62" i="69"/>
  <c r="T62" i="69"/>
  <c r="S62" i="69"/>
  <c r="Z61" i="69"/>
  <c r="Y61" i="69"/>
  <c r="X61" i="69"/>
  <c r="V61" i="69"/>
  <c r="U61" i="69"/>
  <c r="T61" i="69"/>
  <c r="S61" i="69"/>
  <c r="Z60" i="69"/>
  <c r="Y60" i="69"/>
  <c r="X60" i="69"/>
  <c r="V60" i="69"/>
  <c r="U60" i="69"/>
  <c r="T60" i="69"/>
  <c r="S60" i="69"/>
  <c r="Z59" i="69"/>
  <c r="Y59" i="69"/>
  <c r="X59" i="69"/>
  <c r="V59" i="69"/>
  <c r="U59" i="69"/>
  <c r="T59" i="69"/>
  <c r="S59" i="69"/>
  <c r="Z58" i="69"/>
  <c r="Y58" i="69"/>
  <c r="X58" i="69"/>
  <c r="V58" i="69"/>
  <c r="U58" i="69"/>
  <c r="T58" i="69"/>
  <c r="S58" i="69"/>
  <c r="Z57" i="69"/>
  <c r="Y57" i="69"/>
  <c r="X57" i="69"/>
  <c r="V57" i="69"/>
  <c r="U57" i="69"/>
  <c r="T57" i="69"/>
  <c r="S57" i="69"/>
  <c r="Z56" i="69"/>
  <c r="Y56" i="69"/>
  <c r="X56" i="69"/>
  <c r="V56" i="69"/>
  <c r="U56" i="69"/>
  <c r="T56" i="69"/>
  <c r="S56" i="69"/>
  <c r="Z55" i="69"/>
  <c r="Y55" i="69"/>
  <c r="X55" i="69"/>
  <c r="V55" i="69"/>
  <c r="U55" i="69"/>
  <c r="T55" i="69"/>
  <c r="S55" i="69"/>
  <c r="Z54" i="69"/>
  <c r="Y54" i="69"/>
  <c r="X54" i="69"/>
  <c r="V54" i="69"/>
  <c r="U54" i="69"/>
  <c r="T54" i="69"/>
  <c r="S54" i="69"/>
  <c r="Z53" i="69"/>
  <c r="Y53" i="69"/>
  <c r="X53" i="69"/>
  <c r="V53" i="69"/>
  <c r="U53" i="69"/>
  <c r="T53" i="69"/>
  <c r="S53" i="69"/>
  <c r="Z52" i="69"/>
  <c r="Y52" i="69"/>
  <c r="X52" i="69"/>
  <c r="V52" i="69"/>
  <c r="U52" i="69"/>
  <c r="T52" i="69"/>
  <c r="S52" i="69"/>
  <c r="Z51" i="69"/>
  <c r="Y51" i="69"/>
  <c r="X51" i="69"/>
  <c r="V51" i="69"/>
  <c r="U51" i="69"/>
  <c r="T51" i="69"/>
  <c r="S51" i="69"/>
  <c r="Z50" i="69"/>
  <c r="Y50" i="69"/>
  <c r="X50" i="69"/>
  <c r="V50" i="69"/>
  <c r="U50" i="69"/>
  <c r="T50" i="69"/>
  <c r="S50" i="69"/>
  <c r="Z49" i="69"/>
  <c r="Y49" i="69"/>
  <c r="X49" i="69"/>
  <c r="V49" i="69"/>
  <c r="U49" i="69"/>
  <c r="T49" i="69"/>
  <c r="S49" i="69"/>
  <c r="Z48" i="69"/>
  <c r="Y48" i="69"/>
  <c r="X48" i="69"/>
  <c r="V48" i="69"/>
  <c r="U48" i="69"/>
  <c r="T48" i="69"/>
  <c r="S48" i="69"/>
  <c r="Z47" i="69"/>
  <c r="Y47" i="69"/>
  <c r="X47" i="69"/>
  <c r="V47" i="69"/>
  <c r="U47" i="69"/>
  <c r="T47" i="69"/>
  <c r="S47" i="69"/>
  <c r="Z46" i="69"/>
  <c r="Y46" i="69"/>
  <c r="X46" i="69"/>
  <c r="V46" i="69"/>
  <c r="U46" i="69"/>
  <c r="T46" i="69"/>
  <c r="S46" i="69"/>
  <c r="Z45" i="69"/>
  <c r="Y45" i="69"/>
  <c r="X45" i="69"/>
  <c r="V45" i="69"/>
  <c r="U45" i="69"/>
  <c r="T45" i="69"/>
  <c r="S45" i="69"/>
  <c r="Z44" i="69"/>
  <c r="Y44" i="69"/>
  <c r="X44" i="69"/>
  <c r="V44" i="69"/>
  <c r="U44" i="69"/>
  <c r="T44" i="69"/>
  <c r="S44" i="69"/>
  <c r="Z43" i="69"/>
  <c r="Y43" i="69"/>
  <c r="X43" i="69"/>
  <c r="V43" i="69"/>
  <c r="U43" i="69"/>
  <c r="T43" i="69"/>
  <c r="S43" i="69"/>
  <c r="Z42" i="69"/>
  <c r="Y42" i="69"/>
  <c r="X42" i="69"/>
  <c r="V42" i="69"/>
  <c r="U42" i="69"/>
  <c r="T42" i="69"/>
  <c r="S42" i="69"/>
  <c r="Z41" i="69"/>
  <c r="Y41" i="69"/>
  <c r="X41" i="69"/>
  <c r="V41" i="69"/>
  <c r="U41" i="69"/>
  <c r="T41" i="69"/>
  <c r="S41" i="69"/>
  <c r="Z40" i="69"/>
  <c r="Y40" i="69"/>
  <c r="X40" i="69"/>
  <c r="V40" i="69"/>
  <c r="U40" i="69"/>
  <c r="T40" i="69"/>
  <c r="S40" i="69"/>
  <c r="Z39" i="69"/>
  <c r="Y39" i="69"/>
  <c r="X39" i="69"/>
  <c r="V39" i="69"/>
  <c r="U39" i="69"/>
  <c r="T39" i="69"/>
  <c r="S39" i="69"/>
  <c r="Z38" i="69"/>
  <c r="Y38" i="69"/>
  <c r="X38" i="69"/>
  <c r="V38" i="69"/>
  <c r="U38" i="69"/>
  <c r="T38" i="69"/>
  <c r="S38" i="69"/>
  <c r="Z37" i="69"/>
  <c r="Y37" i="69"/>
  <c r="X37" i="69"/>
  <c r="V37" i="69"/>
  <c r="U37" i="69"/>
  <c r="T37" i="69"/>
  <c r="S37" i="69"/>
  <c r="Z36" i="69"/>
  <c r="Y36" i="69"/>
  <c r="X36" i="69"/>
  <c r="V36" i="69"/>
  <c r="U36" i="69"/>
  <c r="T36" i="69"/>
  <c r="S36" i="69"/>
  <c r="Z35" i="69"/>
  <c r="Y35" i="69"/>
  <c r="X35" i="69"/>
  <c r="V35" i="69"/>
  <c r="U35" i="69"/>
  <c r="T35" i="69"/>
  <c r="S35" i="69"/>
  <c r="Z34" i="69"/>
  <c r="Y34" i="69"/>
  <c r="X34" i="69"/>
  <c r="V34" i="69"/>
  <c r="U34" i="69"/>
  <c r="T34" i="69"/>
  <c r="S34" i="69"/>
  <c r="Z33" i="69"/>
  <c r="Y33" i="69"/>
  <c r="X33" i="69"/>
  <c r="V33" i="69"/>
  <c r="U33" i="69"/>
  <c r="T33" i="69"/>
  <c r="S33" i="69"/>
  <c r="Z32" i="69"/>
  <c r="Y32" i="69"/>
  <c r="X32" i="69"/>
  <c r="V32" i="69"/>
  <c r="U32" i="69"/>
  <c r="T32" i="69"/>
  <c r="S32" i="69"/>
  <c r="Z31" i="69"/>
  <c r="Y31" i="69"/>
  <c r="X31" i="69"/>
  <c r="V31" i="69"/>
  <c r="U31" i="69"/>
  <c r="T31" i="69"/>
  <c r="S31" i="69"/>
  <c r="Z30" i="69"/>
  <c r="Y30" i="69"/>
  <c r="X30" i="69"/>
  <c r="V30" i="69"/>
  <c r="U30" i="69"/>
  <c r="T30" i="69"/>
  <c r="S30" i="69"/>
  <c r="Z29" i="69"/>
  <c r="Y29" i="69"/>
  <c r="X29" i="69"/>
  <c r="V29" i="69"/>
  <c r="U29" i="69"/>
  <c r="T29" i="69"/>
  <c r="S29" i="69"/>
  <c r="Z28" i="69"/>
  <c r="Y28" i="69"/>
  <c r="X28" i="69"/>
  <c r="V28" i="69"/>
  <c r="U28" i="69"/>
  <c r="T28" i="69"/>
  <c r="S28" i="69"/>
  <c r="Z27" i="69"/>
  <c r="Y27" i="69"/>
  <c r="X27" i="69"/>
  <c r="V27" i="69"/>
  <c r="U27" i="69"/>
  <c r="T27" i="69"/>
  <c r="S27" i="69"/>
  <c r="Z26" i="69"/>
  <c r="Y26" i="69"/>
  <c r="X26" i="69"/>
  <c r="V26" i="69"/>
  <c r="U26" i="69"/>
  <c r="T26" i="69"/>
  <c r="S26" i="69"/>
  <c r="Z25" i="69"/>
  <c r="Y25" i="69"/>
  <c r="X25" i="69"/>
  <c r="V25" i="69"/>
  <c r="U25" i="69"/>
  <c r="T25" i="69"/>
  <c r="S25" i="69"/>
  <c r="Z24" i="69"/>
  <c r="Y24" i="69"/>
  <c r="X24" i="69"/>
  <c r="V24" i="69"/>
  <c r="U24" i="69"/>
  <c r="T24" i="69"/>
  <c r="S24" i="69"/>
  <c r="Z23" i="69"/>
  <c r="Y23" i="69"/>
  <c r="X23" i="69"/>
  <c r="V23" i="69"/>
  <c r="U23" i="69"/>
  <c r="T23" i="69"/>
  <c r="S23" i="69"/>
  <c r="Z22" i="69"/>
  <c r="Y22" i="69"/>
  <c r="X22" i="69"/>
  <c r="V22" i="69"/>
  <c r="U22" i="69"/>
  <c r="T22" i="69"/>
  <c r="S22" i="69"/>
  <c r="Z21" i="69"/>
  <c r="Y21" i="69"/>
  <c r="X21" i="69"/>
  <c r="V21" i="69"/>
  <c r="U21" i="69"/>
  <c r="T21" i="69"/>
  <c r="S21" i="69"/>
  <c r="Z20" i="69"/>
  <c r="Y20" i="69"/>
  <c r="X20" i="69"/>
  <c r="V20" i="69"/>
  <c r="U20" i="69"/>
  <c r="T20" i="69"/>
  <c r="S20" i="69"/>
  <c r="Z19" i="69"/>
  <c r="Y19" i="69"/>
  <c r="X19" i="69"/>
  <c r="V19" i="69"/>
  <c r="U19" i="69"/>
  <c r="T19" i="69"/>
  <c r="S19" i="69"/>
  <c r="Z18" i="69"/>
  <c r="Y18" i="69"/>
  <c r="X18" i="69"/>
  <c r="V18" i="69"/>
  <c r="U18" i="69"/>
  <c r="T18" i="69"/>
  <c r="S18" i="69"/>
  <c r="Z17" i="69"/>
  <c r="Y17" i="69"/>
  <c r="X17" i="69"/>
  <c r="V17" i="69"/>
  <c r="U17" i="69"/>
  <c r="T17" i="69"/>
  <c r="S17" i="69"/>
  <c r="Z16" i="69"/>
  <c r="Y16" i="69"/>
  <c r="X16" i="69"/>
  <c r="V16" i="69"/>
  <c r="U16" i="69"/>
  <c r="T16" i="69"/>
  <c r="S16" i="69"/>
  <c r="Z15" i="69"/>
  <c r="Y15" i="69"/>
  <c r="X15" i="69"/>
  <c r="V15" i="69"/>
  <c r="U15" i="69"/>
  <c r="T15" i="69"/>
  <c r="S15" i="69"/>
  <c r="Z14" i="69"/>
  <c r="Y14" i="69"/>
  <c r="X14" i="69"/>
  <c r="V14" i="69"/>
  <c r="U14" i="69"/>
  <c r="T14" i="69"/>
  <c r="S14" i="69"/>
  <c r="Z13" i="69"/>
  <c r="Y13" i="69"/>
  <c r="X13" i="69"/>
  <c r="V13" i="69"/>
  <c r="U13" i="69"/>
  <c r="T13" i="69"/>
  <c r="S13" i="69"/>
  <c r="Z12" i="69"/>
  <c r="Y12" i="69"/>
  <c r="X12" i="69"/>
  <c r="V12" i="69"/>
  <c r="U12" i="69"/>
  <c r="T12" i="69"/>
  <c r="S12" i="69"/>
  <c r="Z11" i="69"/>
  <c r="Y11" i="69"/>
  <c r="X11" i="69"/>
  <c r="V11" i="69"/>
  <c r="U11" i="69"/>
  <c r="T11" i="69"/>
  <c r="S11" i="69"/>
  <c r="Z10" i="69"/>
  <c r="Y10" i="69"/>
  <c r="X10" i="69"/>
  <c r="V10" i="69"/>
  <c r="U10" i="69"/>
  <c r="T10" i="69"/>
  <c r="S10" i="69"/>
  <c r="Z9" i="69"/>
  <c r="Y9" i="69"/>
  <c r="X9" i="69"/>
  <c r="V9" i="69"/>
  <c r="U9" i="69"/>
  <c r="T9" i="69"/>
  <c r="S9" i="69"/>
  <c r="Z8" i="69"/>
  <c r="Y8" i="69"/>
  <c r="X8" i="69"/>
  <c r="V8" i="69"/>
  <c r="U8" i="69"/>
  <c r="T8" i="69"/>
  <c r="S8" i="69"/>
  <c r="Z7" i="69"/>
  <c r="Y7" i="69"/>
  <c r="X7" i="69"/>
  <c r="V7" i="69"/>
  <c r="U7" i="69"/>
  <c r="T7" i="69"/>
  <c r="S7" i="69"/>
  <c r="Z6" i="69"/>
  <c r="Y6" i="69"/>
  <c r="X6" i="69"/>
  <c r="V6" i="69"/>
  <c r="U6" i="69"/>
  <c r="T6" i="69"/>
  <c r="S6" i="69"/>
  <c r="Z5" i="69"/>
  <c r="Y5" i="69"/>
  <c r="X5" i="69"/>
  <c r="V5" i="69"/>
  <c r="U5" i="69"/>
  <c r="T5" i="69"/>
  <c r="S5" i="69"/>
  <c r="Z4" i="69"/>
  <c r="Y4" i="69"/>
  <c r="X4" i="69"/>
  <c r="V4" i="69"/>
  <c r="U4" i="69"/>
  <c r="T4" i="69"/>
  <c r="S4" i="69"/>
  <c r="Z3" i="69"/>
  <c r="Y3" i="69"/>
  <c r="X3" i="69"/>
  <c r="V3" i="69"/>
  <c r="U3" i="69"/>
  <c r="T3" i="69"/>
  <c r="S3" i="69"/>
  <c r="Z2" i="69"/>
  <c r="Y2" i="69"/>
  <c r="X2" i="69"/>
  <c r="V2" i="69"/>
  <c r="U2" i="69"/>
  <c r="T2" i="69"/>
  <c r="S2" i="69"/>
  <c r="D3" i="66"/>
  <c r="B3" i="66"/>
  <c r="F3" i="67"/>
  <c r="E3" i="67"/>
  <c r="D3" i="67"/>
  <c r="C3" i="67"/>
  <c r="B3" i="67"/>
  <c r="F2" i="67"/>
  <c r="E2" i="67"/>
  <c r="E4" i="67" s="1"/>
  <c r="D2" i="67"/>
  <c r="C2" i="67"/>
  <c r="B2" i="67"/>
  <c r="B43" i="20"/>
  <c r="D43" i="20"/>
  <c r="B44" i="20"/>
  <c r="D44" i="20"/>
  <c r="B45" i="20"/>
  <c r="D45" i="20"/>
  <c r="B46" i="20"/>
  <c r="D46" i="20"/>
  <c r="B47" i="20"/>
  <c r="D47" i="20"/>
  <c r="B13" i="20"/>
  <c r="B14" i="20"/>
  <c r="B15" i="20"/>
  <c r="B16" i="20"/>
  <c r="B17" i="20"/>
  <c r="B18" i="20"/>
  <c r="B19" i="20"/>
  <c r="B20" i="20"/>
  <c r="B21" i="20"/>
  <c r="D21" i="20"/>
  <c r="B22" i="20"/>
  <c r="D22" i="20"/>
  <c r="B23" i="20"/>
  <c r="D23" i="20"/>
  <c r="B24" i="20"/>
  <c r="D24" i="20"/>
  <c r="B25" i="20"/>
  <c r="D25" i="20"/>
  <c r="B26" i="20"/>
  <c r="D26" i="20"/>
  <c r="B27" i="20"/>
  <c r="D27" i="20"/>
  <c r="B28" i="20"/>
  <c r="D28" i="20"/>
  <c r="B29" i="20"/>
  <c r="D29" i="20"/>
  <c r="B30" i="20"/>
  <c r="D30" i="20"/>
  <c r="B31" i="20"/>
  <c r="D31" i="20"/>
  <c r="B32" i="20"/>
  <c r="D32" i="20"/>
  <c r="B33" i="20"/>
  <c r="D33" i="20"/>
  <c r="B34" i="20"/>
  <c r="D34" i="20"/>
  <c r="B35" i="20"/>
  <c r="D35" i="20"/>
  <c r="B36" i="20"/>
  <c r="D36" i="20"/>
  <c r="B37" i="20"/>
  <c r="D37" i="20"/>
  <c r="B38" i="20"/>
  <c r="D38" i="20"/>
  <c r="B39" i="20"/>
  <c r="D39" i="20"/>
  <c r="B40" i="20"/>
  <c r="D40" i="20"/>
  <c r="B41" i="20"/>
  <c r="D41" i="20"/>
  <c r="B42" i="20"/>
  <c r="D42" i="20"/>
  <c r="D12" i="20"/>
  <c r="D13" i="20" s="1"/>
  <c r="D14" i="20" s="1"/>
  <c r="D15" i="20" s="1"/>
  <c r="D16" i="20" s="1"/>
  <c r="D17" i="20" s="1"/>
  <c r="D18" i="20" s="1"/>
  <c r="D19" i="20" s="1"/>
  <c r="D20" i="20" s="1"/>
  <c r="B12" i="20"/>
  <c r="B43" i="64"/>
  <c r="C43" i="64"/>
  <c r="D43" i="64"/>
  <c r="F43" i="64"/>
  <c r="G43" i="64"/>
  <c r="H43" i="64"/>
  <c r="B44" i="64"/>
  <c r="C44" i="64"/>
  <c r="D44" i="64"/>
  <c r="F44" i="64"/>
  <c r="G44" i="64"/>
  <c r="H44" i="64"/>
  <c r="B45" i="64"/>
  <c r="C45" i="64"/>
  <c r="E45" i="64" s="1"/>
  <c r="D45" i="64"/>
  <c r="F45" i="64"/>
  <c r="G45" i="64"/>
  <c r="H45" i="64"/>
  <c r="B46" i="64"/>
  <c r="C46" i="64"/>
  <c r="D46" i="64"/>
  <c r="E46" i="64" s="1"/>
  <c r="F46" i="64"/>
  <c r="I46" i="64" s="1"/>
  <c r="G46" i="64"/>
  <c r="H46" i="64"/>
  <c r="B47" i="64"/>
  <c r="E47" i="64" s="1"/>
  <c r="C47" i="64"/>
  <c r="D47" i="64"/>
  <c r="F47" i="64"/>
  <c r="G47" i="64"/>
  <c r="H47" i="64"/>
  <c r="F13" i="64"/>
  <c r="G13" i="64"/>
  <c r="I13" i="64" s="1"/>
  <c r="H13" i="64"/>
  <c r="F14" i="64"/>
  <c r="G14" i="64"/>
  <c r="I14" i="64" s="1"/>
  <c r="H14" i="64"/>
  <c r="F15" i="64"/>
  <c r="G15" i="64"/>
  <c r="H15" i="64"/>
  <c r="F16" i="64"/>
  <c r="G16" i="64"/>
  <c r="H16" i="64"/>
  <c r="F17" i="64"/>
  <c r="G17" i="64"/>
  <c r="H17" i="64"/>
  <c r="F18" i="64"/>
  <c r="G18" i="64"/>
  <c r="H18" i="64"/>
  <c r="F19" i="64"/>
  <c r="G19" i="64"/>
  <c r="H19" i="64"/>
  <c r="F20" i="64"/>
  <c r="G20" i="64"/>
  <c r="H20" i="64"/>
  <c r="F21" i="64"/>
  <c r="I21" i="64" s="1"/>
  <c r="G21" i="64"/>
  <c r="H21" i="64"/>
  <c r="F22" i="64"/>
  <c r="G22" i="64"/>
  <c r="H22" i="64"/>
  <c r="F23" i="64"/>
  <c r="G23" i="64"/>
  <c r="H23" i="64"/>
  <c r="F24" i="64"/>
  <c r="G24" i="64"/>
  <c r="H24" i="64"/>
  <c r="I24" i="64" s="1"/>
  <c r="F25" i="64"/>
  <c r="G25" i="64"/>
  <c r="H25" i="64"/>
  <c r="F26" i="64"/>
  <c r="G26" i="64"/>
  <c r="H26" i="64"/>
  <c r="F27" i="64"/>
  <c r="G27" i="64"/>
  <c r="I27" i="64" s="1"/>
  <c r="H27" i="64"/>
  <c r="F28" i="64"/>
  <c r="G28" i="64"/>
  <c r="H28" i="64"/>
  <c r="F29" i="64"/>
  <c r="G29" i="64"/>
  <c r="H29" i="64"/>
  <c r="F30" i="64"/>
  <c r="I30" i="64" s="1"/>
  <c r="G30" i="64"/>
  <c r="H30" i="64"/>
  <c r="F31" i="64"/>
  <c r="G31" i="64"/>
  <c r="H31" i="64"/>
  <c r="F32" i="64"/>
  <c r="G32" i="64"/>
  <c r="H32" i="64"/>
  <c r="F33" i="64"/>
  <c r="G33" i="64"/>
  <c r="H33" i="64"/>
  <c r="F34" i="64"/>
  <c r="I34" i="64" s="1"/>
  <c r="G34" i="64"/>
  <c r="H34" i="64"/>
  <c r="F35" i="64"/>
  <c r="G35" i="64"/>
  <c r="H35" i="64"/>
  <c r="F36" i="64"/>
  <c r="G36" i="64"/>
  <c r="H36" i="64"/>
  <c r="F37" i="64"/>
  <c r="I37" i="64" s="1"/>
  <c r="G37" i="64"/>
  <c r="H37" i="64"/>
  <c r="F38" i="64"/>
  <c r="G38" i="64"/>
  <c r="H38" i="64"/>
  <c r="F39" i="64"/>
  <c r="G39" i="64"/>
  <c r="H39" i="64"/>
  <c r="F40" i="64"/>
  <c r="G40" i="64"/>
  <c r="H40" i="64"/>
  <c r="F41" i="64"/>
  <c r="G41" i="64"/>
  <c r="H41" i="64"/>
  <c r="F42" i="64"/>
  <c r="G42" i="64"/>
  <c r="H42" i="64"/>
  <c r="G12" i="64"/>
  <c r="H12" i="64"/>
  <c r="F12" i="64"/>
  <c r="B14" i="64"/>
  <c r="C14" i="64"/>
  <c r="D14" i="64"/>
  <c r="B15" i="64"/>
  <c r="C15" i="64"/>
  <c r="D15" i="64"/>
  <c r="B16" i="64"/>
  <c r="C16" i="64"/>
  <c r="D16" i="64"/>
  <c r="B17" i="64"/>
  <c r="C17" i="64"/>
  <c r="E17" i="64" s="1"/>
  <c r="D17" i="64"/>
  <c r="B18" i="64"/>
  <c r="C18" i="64"/>
  <c r="D18" i="64"/>
  <c r="B19" i="64"/>
  <c r="C19" i="64"/>
  <c r="D19" i="64"/>
  <c r="B20" i="64"/>
  <c r="C20" i="64"/>
  <c r="D20" i="64"/>
  <c r="B21" i="64"/>
  <c r="C21" i="64"/>
  <c r="D21" i="64"/>
  <c r="B22" i="64"/>
  <c r="C22" i="64"/>
  <c r="D22" i="64"/>
  <c r="B23" i="64"/>
  <c r="E23" i="64" s="1"/>
  <c r="C23" i="64"/>
  <c r="D23" i="64"/>
  <c r="B24" i="64"/>
  <c r="C24" i="64"/>
  <c r="D24" i="64"/>
  <c r="B25" i="64"/>
  <c r="C25" i="64"/>
  <c r="D25" i="64"/>
  <c r="B26" i="64"/>
  <c r="C26" i="64"/>
  <c r="D26" i="64"/>
  <c r="B27" i="64"/>
  <c r="E27" i="64" s="1"/>
  <c r="C27" i="64"/>
  <c r="D27" i="64"/>
  <c r="B28" i="64"/>
  <c r="C28" i="64"/>
  <c r="D28" i="64"/>
  <c r="B29" i="64"/>
  <c r="C29" i="64"/>
  <c r="D29" i="64"/>
  <c r="B30" i="64"/>
  <c r="C30" i="64"/>
  <c r="D30" i="64"/>
  <c r="B31" i="64"/>
  <c r="E31" i="64" s="1"/>
  <c r="C31" i="64"/>
  <c r="D31" i="64"/>
  <c r="B32" i="64"/>
  <c r="E32" i="64" s="1"/>
  <c r="C32" i="64"/>
  <c r="D32" i="64"/>
  <c r="B33" i="64"/>
  <c r="C33" i="64"/>
  <c r="D33" i="64"/>
  <c r="B34" i="64"/>
  <c r="C34" i="64"/>
  <c r="D34" i="64"/>
  <c r="B35" i="64"/>
  <c r="C35" i="64"/>
  <c r="D35" i="64"/>
  <c r="B36" i="64"/>
  <c r="C36" i="64"/>
  <c r="D36" i="64"/>
  <c r="B37" i="64"/>
  <c r="C37" i="64"/>
  <c r="D37" i="64"/>
  <c r="B38" i="64"/>
  <c r="C38" i="64"/>
  <c r="D38" i="64"/>
  <c r="B39" i="64"/>
  <c r="C39" i="64"/>
  <c r="D39" i="64"/>
  <c r="B40" i="64"/>
  <c r="C40" i="64"/>
  <c r="D40" i="64"/>
  <c r="B41" i="64"/>
  <c r="C41" i="64"/>
  <c r="D41" i="64"/>
  <c r="B42" i="64"/>
  <c r="C42" i="64"/>
  <c r="D42" i="64"/>
  <c r="C13" i="64"/>
  <c r="C12" i="64" s="1"/>
  <c r="D13" i="64"/>
  <c r="B13" i="64"/>
  <c r="A150" i="66"/>
  <c r="A149" i="66"/>
  <c r="A148" i="66" s="1"/>
  <c r="A147" i="66" s="1"/>
  <c r="A146" i="66" s="1"/>
  <c r="A145" i="66" s="1"/>
  <c r="A144" i="66" s="1"/>
  <c r="A143" i="66" s="1"/>
  <c r="A142" i="66" s="1"/>
  <c r="A141" i="66" s="1"/>
  <c r="V135" i="66"/>
  <c r="U135" i="66"/>
  <c r="T135" i="66"/>
  <c r="S135" i="66"/>
  <c r="R135" i="66"/>
  <c r="Q135" i="66"/>
  <c r="P135" i="66"/>
  <c r="O135" i="66"/>
  <c r="N135" i="66"/>
  <c r="M135" i="66"/>
  <c r="K135" i="66"/>
  <c r="J135" i="66"/>
  <c r="I135" i="66"/>
  <c r="H135" i="66"/>
  <c r="G135" i="66"/>
  <c r="F135" i="66"/>
  <c r="E135" i="66"/>
  <c r="D135" i="66"/>
  <c r="C135" i="66"/>
  <c r="B135" i="66"/>
  <c r="V134" i="66"/>
  <c r="U134" i="66"/>
  <c r="T134" i="66"/>
  <c r="S134" i="66"/>
  <c r="R134" i="66"/>
  <c r="Q134" i="66"/>
  <c r="P134" i="66"/>
  <c r="O134" i="66"/>
  <c r="N134" i="66"/>
  <c r="M134" i="66"/>
  <c r="K134" i="66"/>
  <c r="J134" i="66"/>
  <c r="I134" i="66"/>
  <c r="H134" i="66"/>
  <c r="G134" i="66"/>
  <c r="F134" i="66"/>
  <c r="E134" i="66"/>
  <c r="D134" i="66"/>
  <c r="C134" i="66"/>
  <c r="B134" i="66"/>
  <c r="V133" i="66"/>
  <c r="U133" i="66"/>
  <c r="T133" i="66"/>
  <c r="S133" i="66"/>
  <c r="R133" i="66"/>
  <c r="Q133" i="66"/>
  <c r="P133" i="66"/>
  <c r="O133" i="66"/>
  <c r="N133" i="66"/>
  <c r="M133" i="66"/>
  <c r="K133" i="66"/>
  <c r="J133" i="66"/>
  <c r="I133" i="66"/>
  <c r="H133" i="66"/>
  <c r="G133" i="66"/>
  <c r="F133" i="66"/>
  <c r="E133" i="66"/>
  <c r="D133" i="66"/>
  <c r="C133" i="66"/>
  <c r="B133" i="66"/>
  <c r="V132" i="66"/>
  <c r="U132" i="66"/>
  <c r="T132" i="66"/>
  <c r="S132" i="66"/>
  <c r="R132" i="66"/>
  <c r="Q132" i="66"/>
  <c r="P132" i="66"/>
  <c r="O132" i="66"/>
  <c r="N132" i="66"/>
  <c r="M132" i="66"/>
  <c r="K132" i="66"/>
  <c r="J132" i="66"/>
  <c r="I132" i="66"/>
  <c r="H132" i="66"/>
  <c r="G132" i="66"/>
  <c r="F132" i="66"/>
  <c r="E132" i="66"/>
  <c r="D132" i="66"/>
  <c r="C132" i="66"/>
  <c r="B132" i="66"/>
  <c r="V131" i="66"/>
  <c r="U131" i="66"/>
  <c r="T131" i="66"/>
  <c r="S131" i="66"/>
  <c r="R131" i="66"/>
  <c r="Q131" i="66"/>
  <c r="P131" i="66"/>
  <c r="O131" i="66"/>
  <c r="N131" i="66"/>
  <c r="M131" i="66"/>
  <c r="K131" i="66"/>
  <c r="J131" i="66"/>
  <c r="I131" i="66"/>
  <c r="H131" i="66"/>
  <c r="G131" i="66"/>
  <c r="F131" i="66"/>
  <c r="E131" i="66"/>
  <c r="D131" i="66"/>
  <c r="C131" i="66"/>
  <c r="B131" i="66"/>
  <c r="V130" i="66"/>
  <c r="U130" i="66"/>
  <c r="T130" i="66"/>
  <c r="S130" i="66"/>
  <c r="R130" i="66"/>
  <c r="Q130" i="66"/>
  <c r="P130" i="66"/>
  <c r="O130" i="66"/>
  <c r="N130" i="66"/>
  <c r="M130" i="66"/>
  <c r="K130" i="66"/>
  <c r="J130" i="66"/>
  <c r="I130" i="66"/>
  <c r="H130" i="66"/>
  <c r="G130" i="66"/>
  <c r="F130" i="66"/>
  <c r="E130" i="66"/>
  <c r="D130" i="66"/>
  <c r="C130" i="66"/>
  <c r="B130" i="66"/>
  <c r="V129" i="66"/>
  <c r="U129" i="66"/>
  <c r="T129" i="66"/>
  <c r="S129" i="66"/>
  <c r="R129" i="66"/>
  <c r="Q129" i="66"/>
  <c r="P129" i="66"/>
  <c r="O129" i="66"/>
  <c r="N129" i="66"/>
  <c r="M129" i="66"/>
  <c r="K129" i="66"/>
  <c r="J129" i="66"/>
  <c r="I129" i="66"/>
  <c r="H129" i="66"/>
  <c r="G129" i="66"/>
  <c r="F129" i="66"/>
  <c r="E129" i="66"/>
  <c r="D129" i="66"/>
  <c r="C129" i="66"/>
  <c r="B129" i="66"/>
  <c r="V128" i="66"/>
  <c r="U128" i="66"/>
  <c r="T128" i="66"/>
  <c r="S128" i="66"/>
  <c r="R128" i="66"/>
  <c r="Q128" i="66"/>
  <c r="P128" i="66"/>
  <c r="O128" i="66"/>
  <c r="N128" i="66"/>
  <c r="M128" i="66"/>
  <c r="K128" i="66"/>
  <c r="J128" i="66"/>
  <c r="I128" i="66"/>
  <c r="H128" i="66"/>
  <c r="G128" i="66"/>
  <c r="F128" i="66"/>
  <c r="E128" i="66"/>
  <c r="D128" i="66"/>
  <c r="C128" i="66"/>
  <c r="B128" i="66"/>
  <c r="V127" i="66"/>
  <c r="U127" i="66"/>
  <c r="T127" i="66"/>
  <c r="S127" i="66"/>
  <c r="R127" i="66"/>
  <c r="Q127" i="66"/>
  <c r="P127" i="66"/>
  <c r="O127" i="66"/>
  <c r="N127" i="66"/>
  <c r="M127" i="66"/>
  <c r="K127" i="66"/>
  <c r="J127" i="66"/>
  <c r="I127" i="66"/>
  <c r="H127" i="66"/>
  <c r="G127" i="66"/>
  <c r="F127" i="66"/>
  <c r="E127" i="66"/>
  <c r="D127" i="66"/>
  <c r="C127" i="66"/>
  <c r="B127" i="66"/>
  <c r="V126" i="66"/>
  <c r="U126" i="66"/>
  <c r="T126" i="66"/>
  <c r="S126" i="66"/>
  <c r="R126" i="66"/>
  <c r="Q126" i="66"/>
  <c r="P126" i="66"/>
  <c r="O126" i="66"/>
  <c r="N126" i="66"/>
  <c r="M126" i="66"/>
  <c r="K126" i="66"/>
  <c r="J126" i="66"/>
  <c r="I126" i="66"/>
  <c r="H126" i="66"/>
  <c r="G126" i="66"/>
  <c r="F126" i="66"/>
  <c r="E126" i="66"/>
  <c r="D126" i="66"/>
  <c r="C126" i="66"/>
  <c r="B126" i="66"/>
  <c r="V125" i="66"/>
  <c r="U125" i="66"/>
  <c r="T125" i="66"/>
  <c r="S125" i="66"/>
  <c r="R125" i="66"/>
  <c r="Q125" i="66"/>
  <c r="P125" i="66"/>
  <c r="O125" i="66"/>
  <c r="N125" i="66"/>
  <c r="M125" i="66"/>
  <c r="K125" i="66"/>
  <c r="J125" i="66"/>
  <c r="I125" i="66"/>
  <c r="H125" i="66"/>
  <c r="G125" i="66"/>
  <c r="F125" i="66"/>
  <c r="E125" i="66"/>
  <c r="D125" i="66"/>
  <c r="C125" i="66"/>
  <c r="B125" i="66"/>
  <c r="V124" i="66"/>
  <c r="U124" i="66"/>
  <c r="T124" i="66"/>
  <c r="S124" i="66"/>
  <c r="R124" i="66"/>
  <c r="Q124" i="66"/>
  <c r="P124" i="66"/>
  <c r="O124" i="66"/>
  <c r="N124" i="66"/>
  <c r="M124" i="66"/>
  <c r="K124" i="66"/>
  <c r="J124" i="66"/>
  <c r="I124" i="66"/>
  <c r="H124" i="66"/>
  <c r="G124" i="66"/>
  <c r="F124" i="66"/>
  <c r="E124" i="66"/>
  <c r="D124" i="66"/>
  <c r="C124" i="66"/>
  <c r="B124" i="66"/>
  <c r="V123" i="66"/>
  <c r="U123" i="66"/>
  <c r="T123" i="66"/>
  <c r="S123" i="66"/>
  <c r="R123" i="66"/>
  <c r="Q123" i="66"/>
  <c r="P123" i="66"/>
  <c r="O123" i="66"/>
  <c r="N123" i="66"/>
  <c r="M123" i="66"/>
  <c r="K123" i="66"/>
  <c r="J123" i="66"/>
  <c r="I123" i="66"/>
  <c r="H123" i="66"/>
  <c r="G123" i="66"/>
  <c r="F123" i="66"/>
  <c r="E123" i="66"/>
  <c r="D123" i="66"/>
  <c r="C123" i="66"/>
  <c r="B123" i="66"/>
  <c r="V122" i="66"/>
  <c r="U122" i="66"/>
  <c r="T122" i="66"/>
  <c r="S122" i="66"/>
  <c r="R122" i="66"/>
  <c r="Q122" i="66"/>
  <c r="P122" i="66"/>
  <c r="O122" i="66"/>
  <c r="N122" i="66"/>
  <c r="M122" i="66"/>
  <c r="K122" i="66"/>
  <c r="J122" i="66"/>
  <c r="I122" i="66"/>
  <c r="H122" i="66"/>
  <c r="G122" i="66"/>
  <c r="F122" i="66"/>
  <c r="E122" i="66"/>
  <c r="D122" i="66"/>
  <c r="C122" i="66"/>
  <c r="B122" i="66"/>
  <c r="V121" i="66"/>
  <c r="U121" i="66"/>
  <c r="T121" i="66"/>
  <c r="S121" i="66"/>
  <c r="R121" i="66"/>
  <c r="Q121" i="66"/>
  <c r="P121" i="66"/>
  <c r="O121" i="66"/>
  <c r="N121" i="66"/>
  <c r="M121" i="66"/>
  <c r="K121" i="66"/>
  <c r="J121" i="66"/>
  <c r="I121" i="66"/>
  <c r="H121" i="66"/>
  <c r="G121" i="66"/>
  <c r="F121" i="66"/>
  <c r="E121" i="66"/>
  <c r="D121" i="66"/>
  <c r="C121" i="66"/>
  <c r="B121" i="66"/>
  <c r="V120" i="66"/>
  <c r="U120" i="66"/>
  <c r="T120" i="66"/>
  <c r="S120" i="66"/>
  <c r="R120" i="66"/>
  <c r="Q120" i="66"/>
  <c r="P120" i="66"/>
  <c r="O120" i="66"/>
  <c r="N120" i="66"/>
  <c r="M120" i="66"/>
  <c r="K120" i="66"/>
  <c r="J120" i="66"/>
  <c r="I120" i="66"/>
  <c r="H120" i="66"/>
  <c r="G120" i="66"/>
  <c r="F120" i="66"/>
  <c r="E120" i="66"/>
  <c r="D120" i="66"/>
  <c r="C120" i="66"/>
  <c r="B120" i="66"/>
  <c r="V119" i="66"/>
  <c r="U119" i="66"/>
  <c r="T119" i="66"/>
  <c r="S119" i="66"/>
  <c r="R119" i="66"/>
  <c r="Q119" i="66"/>
  <c r="P119" i="66"/>
  <c r="O119" i="66"/>
  <c r="N119" i="66"/>
  <c r="M119" i="66"/>
  <c r="K119" i="66"/>
  <c r="J119" i="66"/>
  <c r="I119" i="66"/>
  <c r="H119" i="66"/>
  <c r="G119" i="66"/>
  <c r="F119" i="66"/>
  <c r="E119" i="66"/>
  <c r="D119" i="66"/>
  <c r="C119" i="66"/>
  <c r="B119" i="66"/>
  <c r="V118" i="66"/>
  <c r="U118" i="66"/>
  <c r="T118" i="66"/>
  <c r="S118" i="66"/>
  <c r="R118" i="66"/>
  <c r="Q118" i="66"/>
  <c r="P118" i="66"/>
  <c r="O118" i="66"/>
  <c r="N118" i="66"/>
  <c r="M118" i="66"/>
  <c r="K118" i="66"/>
  <c r="J118" i="66"/>
  <c r="I118" i="66"/>
  <c r="H118" i="66"/>
  <c r="G118" i="66"/>
  <c r="F118" i="66"/>
  <c r="E118" i="66"/>
  <c r="D118" i="66"/>
  <c r="C118" i="66"/>
  <c r="B118" i="66"/>
  <c r="V117" i="66"/>
  <c r="U117" i="66"/>
  <c r="T117" i="66"/>
  <c r="S117" i="66"/>
  <c r="R117" i="66"/>
  <c r="Q117" i="66"/>
  <c r="P117" i="66"/>
  <c r="O117" i="66"/>
  <c r="N117" i="66"/>
  <c r="M117" i="66"/>
  <c r="K117" i="66"/>
  <c r="J117" i="66"/>
  <c r="I117" i="66"/>
  <c r="H117" i="66"/>
  <c r="G117" i="66"/>
  <c r="F117" i="66"/>
  <c r="E117" i="66"/>
  <c r="D117" i="66"/>
  <c r="C117" i="66"/>
  <c r="B117" i="66"/>
  <c r="V116" i="66"/>
  <c r="U116" i="66"/>
  <c r="T116" i="66"/>
  <c r="S116" i="66"/>
  <c r="R116" i="66"/>
  <c r="Q116" i="66"/>
  <c r="P116" i="66"/>
  <c r="O116" i="66"/>
  <c r="N116" i="66"/>
  <c r="M116" i="66"/>
  <c r="K116" i="66"/>
  <c r="J116" i="66"/>
  <c r="I116" i="66"/>
  <c r="H116" i="66"/>
  <c r="G116" i="66"/>
  <c r="F116" i="66"/>
  <c r="E116" i="66"/>
  <c r="D116" i="66"/>
  <c r="C116" i="66"/>
  <c r="B116" i="66"/>
  <c r="V115" i="66"/>
  <c r="U115" i="66"/>
  <c r="T115" i="66"/>
  <c r="S115" i="66"/>
  <c r="R115" i="66"/>
  <c r="Q115" i="66"/>
  <c r="P115" i="66"/>
  <c r="O115" i="66"/>
  <c r="N115" i="66"/>
  <c r="M115" i="66"/>
  <c r="K115" i="66"/>
  <c r="J115" i="66"/>
  <c r="I115" i="66"/>
  <c r="H115" i="66"/>
  <c r="G115" i="66"/>
  <c r="F115" i="66"/>
  <c r="E115" i="66"/>
  <c r="D115" i="66"/>
  <c r="C115" i="66"/>
  <c r="B115" i="66"/>
  <c r="V114" i="66"/>
  <c r="U114" i="66"/>
  <c r="T114" i="66"/>
  <c r="S114" i="66"/>
  <c r="R114" i="66"/>
  <c r="Q114" i="66"/>
  <c r="P114" i="66"/>
  <c r="O114" i="66"/>
  <c r="N114" i="66"/>
  <c r="M114" i="66"/>
  <c r="K114" i="66"/>
  <c r="J114" i="66"/>
  <c r="I114" i="66"/>
  <c r="H114" i="66"/>
  <c r="G114" i="66"/>
  <c r="F114" i="66"/>
  <c r="E114" i="66"/>
  <c r="D114" i="66"/>
  <c r="C114" i="66"/>
  <c r="B114" i="66"/>
  <c r="V113" i="66"/>
  <c r="U113" i="66"/>
  <c r="T113" i="66"/>
  <c r="S113" i="66"/>
  <c r="R113" i="66"/>
  <c r="Q113" i="66"/>
  <c r="P113" i="66"/>
  <c r="O113" i="66"/>
  <c r="N113" i="66"/>
  <c r="M113" i="66"/>
  <c r="K113" i="66"/>
  <c r="J113" i="66"/>
  <c r="I113" i="66"/>
  <c r="H113" i="66"/>
  <c r="G113" i="66"/>
  <c r="F113" i="66"/>
  <c r="E113" i="66"/>
  <c r="D113" i="66"/>
  <c r="C113" i="66"/>
  <c r="B113" i="66"/>
  <c r="V112" i="66"/>
  <c r="U112" i="66"/>
  <c r="T112" i="66"/>
  <c r="S112" i="66"/>
  <c r="R112" i="66"/>
  <c r="Q112" i="66"/>
  <c r="P112" i="66"/>
  <c r="O112" i="66"/>
  <c r="N112" i="66"/>
  <c r="M112" i="66"/>
  <c r="K112" i="66"/>
  <c r="J112" i="66"/>
  <c r="I112" i="66"/>
  <c r="H112" i="66"/>
  <c r="G112" i="66"/>
  <c r="F112" i="66"/>
  <c r="E112" i="66"/>
  <c r="D112" i="66"/>
  <c r="C112" i="66"/>
  <c r="B112" i="66"/>
  <c r="V111" i="66"/>
  <c r="U111" i="66"/>
  <c r="T111" i="66"/>
  <c r="S111" i="66"/>
  <c r="R111" i="66"/>
  <c r="Q111" i="66"/>
  <c r="P111" i="66"/>
  <c r="O111" i="66"/>
  <c r="N111" i="66"/>
  <c r="M111" i="66"/>
  <c r="K111" i="66"/>
  <c r="J111" i="66"/>
  <c r="I111" i="66"/>
  <c r="H111" i="66"/>
  <c r="G111" i="66"/>
  <c r="F111" i="66"/>
  <c r="E111" i="66"/>
  <c r="D111" i="66"/>
  <c r="C111" i="66"/>
  <c r="B111" i="66"/>
  <c r="V110" i="66"/>
  <c r="U110" i="66"/>
  <c r="T110" i="66"/>
  <c r="S110" i="66"/>
  <c r="R110" i="66"/>
  <c r="Q110" i="66"/>
  <c r="P110" i="66"/>
  <c r="O110" i="66"/>
  <c r="N110" i="66"/>
  <c r="M110" i="66"/>
  <c r="K110" i="66"/>
  <c r="J110" i="66"/>
  <c r="I110" i="66"/>
  <c r="H110" i="66"/>
  <c r="G110" i="66"/>
  <c r="F110" i="66"/>
  <c r="E110" i="66"/>
  <c r="D110" i="66"/>
  <c r="C110" i="66"/>
  <c r="B110" i="66"/>
  <c r="V109" i="66"/>
  <c r="U109" i="66"/>
  <c r="T109" i="66"/>
  <c r="S109" i="66"/>
  <c r="R109" i="66"/>
  <c r="Q109" i="66"/>
  <c r="P109" i="66"/>
  <c r="O109" i="66"/>
  <c r="N109" i="66"/>
  <c r="M109" i="66"/>
  <c r="K109" i="66"/>
  <c r="J109" i="66"/>
  <c r="I109" i="66"/>
  <c r="H109" i="66"/>
  <c r="G109" i="66"/>
  <c r="F109" i="66"/>
  <c r="E109" i="66"/>
  <c r="D109" i="66"/>
  <c r="C109" i="66"/>
  <c r="B109" i="66"/>
  <c r="V108" i="66"/>
  <c r="U108" i="66"/>
  <c r="T108" i="66"/>
  <c r="S108" i="66"/>
  <c r="R108" i="66"/>
  <c r="Q108" i="66"/>
  <c r="P108" i="66"/>
  <c r="O108" i="66"/>
  <c r="N108" i="66"/>
  <c r="M108" i="66"/>
  <c r="K108" i="66"/>
  <c r="J108" i="66"/>
  <c r="I108" i="66"/>
  <c r="H108" i="66"/>
  <c r="G108" i="66"/>
  <c r="F108" i="66"/>
  <c r="E108" i="66"/>
  <c r="D108" i="66"/>
  <c r="C108" i="66"/>
  <c r="B108" i="66"/>
  <c r="V107" i="66"/>
  <c r="U107" i="66"/>
  <c r="T107" i="66"/>
  <c r="S107" i="66"/>
  <c r="R107" i="66"/>
  <c r="Q107" i="66"/>
  <c r="P107" i="66"/>
  <c r="O107" i="66"/>
  <c r="N107" i="66"/>
  <c r="M107" i="66"/>
  <c r="K107" i="66"/>
  <c r="J107" i="66"/>
  <c r="I107" i="66"/>
  <c r="H107" i="66"/>
  <c r="G107" i="66"/>
  <c r="F107" i="66"/>
  <c r="E107" i="66"/>
  <c r="D107" i="66"/>
  <c r="C107" i="66"/>
  <c r="B107" i="66"/>
  <c r="V106" i="66"/>
  <c r="U106" i="66"/>
  <c r="T106" i="66"/>
  <c r="S106" i="66"/>
  <c r="R106" i="66"/>
  <c r="Q106" i="66"/>
  <c r="P106" i="66"/>
  <c r="O106" i="66"/>
  <c r="N106" i="66"/>
  <c r="M106" i="66"/>
  <c r="K106" i="66"/>
  <c r="J106" i="66"/>
  <c r="I106" i="66"/>
  <c r="H106" i="66"/>
  <c r="G106" i="66"/>
  <c r="F106" i="66"/>
  <c r="E106" i="66"/>
  <c r="D106" i="66"/>
  <c r="C106" i="66"/>
  <c r="B106" i="66"/>
  <c r="V105" i="66"/>
  <c r="U105" i="66"/>
  <c r="T105" i="66"/>
  <c r="S105" i="66"/>
  <c r="R105" i="66"/>
  <c r="Q105" i="66"/>
  <c r="P105" i="66"/>
  <c r="O105" i="66"/>
  <c r="N105" i="66"/>
  <c r="M105" i="66"/>
  <c r="K105" i="66"/>
  <c r="J105" i="66"/>
  <c r="I105" i="66"/>
  <c r="H105" i="66"/>
  <c r="G105" i="66"/>
  <c r="F105" i="66"/>
  <c r="E105" i="66"/>
  <c r="D105" i="66"/>
  <c r="C105" i="66"/>
  <c r="B105" i="66"/>
  <c r="V104" i="66"/>
  <c r="U104" i="66"/>
  <c r="T104" i="66"/>
  <c r="S104" i="66"/>
  <c r="R104" i="66"/>
  <c r="Q104" i="66"/>
  <c r="P104" i="66"/>
  <c r="O104" i="66"/>
  <c r="N104" i="66"/>
  <c r="M104" i="66"/>
  <c r="K104" i="66"/>
  <c r="J104" i="66"/>
  <c r="I104" i="66"/>
  <c r="H104" i="66"/>
  <c r="G104" i="66"/>
  <c r="F104" i="66"/>
  <c r="E104" i="66"/>
  <c r="D104" i="66"/>
  <c r="C104" i="66"/>
  <c r="B104" i="66"/>
  <c r="V103" i="66"/>
  <c r="U103" i="66"/>
  <c r="T103" i="66"/>
  <c r="S103" i="66"/>
  <c r="R103" i="66"/>
  <c r="Q103" i="66"/>
  <c r="P103" i="66"/>
  <c r="O103" i="66"/>
  <c r="N103" i="66"/>
  <c r="M103" i="66"/>
  <c r="K103" i="66"/>
  <c r="J103" i="66"/>
  <c r="I103" i="66"/>
  <c r="H103" i="66"/>
  <c r="G103" i="66"/>
  <c r="F103" i="66"/>
  <c r="E103" i="66"/>
  <c r="D103" i="66"/>
  <c r="C103" i="66"/>
  <c r="B103" i="66"/>
  <c r="V102" i="66"/>
  <c r="U102" i="66"/>
  <c r="T102" i="66"/>
  <c r="S102" i="66"/>
  <c r="R102" i="66"/>
  <c r="Q102" i="66"/>
  <c r="P102" i="66"/>
  <c r="O102" i="66"/>
  <c r="N102" i="66"/>
  <c r="M102" i="66"/>
  <c r="K102" i="66"/>
  <c r="J102" i="66"/>
  <c r="I102" i="66"/>
  <c r="H102" i="66"/>
  <c r="G102" i="66"/>
  <c r="F102" i="66"/>
  <c r="E102" i="66"/>
  <c r="D102" i="66"/>
  <c r="C102" i="66"/>
  <c r="B102" i="66"/>
  <c r="V101" i="66"/>
  <c r="U101" i="66"/>
  <c r="T101" i="66"/>
  <c r="S101" i="66"/>
  <c r="R101" i="66"/>
  <c r="Q101" i="66"/>
  <c r="P101" i="66"/>
  <c r="O101" i="66"/>
  <c r="N101" i="66"/>
  <c r="M101" i="66"/>
  <c r="K101" i="66"/>
  <c r="J101" i="66"/>
  <c r="I101" i="66"/>
  <c r="H101" i="66"/>
  <c r="G101" i="66"/>
  <c r="F101" i="66"/>
  <c r="E101" i="66"/>
  <c r="D101" i="66"/>
  <c r="C101" i="66"/>
  <c r="B101" i="66"/>
  <c r="V100" i="66"/>
  <c r="U100" i="66"/>
  <c r="T100" i="66"/>
  <c r="S100" i="66"/>
  <c r="R100" i="66"/>
  <c r="Q100" i="66"/>
  <c r="P100" i="66"/>
  <c r="O100" i="66"/>
  <c r="N100" i="66"/>
  <c r="M100" i="66"/>
  <c r="K100" i="66"/>
  <c r="J100" i="66"/>
  <c r="I100" i="66"/>
  <c r="H100" i="66"/>
  <c r="G100" i="66"/>
  <c r="F100" i="66"/>
  <c r="E100" i="66"/>
  <c r="D100" i="66"/>
  <c r="C100" i="66"/>
  <c r="B100" i="66"/>
  <c r="V99" i="66"/>
  <c r="U99" i="66"/>
  <c r="T99" i="66"/>
  <c r="S99" i="66"/>
  <c r="R99" i="66"/>
  <c r="Q99" i="66"/>
  <c r="P99" i="66"/>
  <c r="O99" i="66"/>
  <c r="N99" i="66"/>
  <c r="M99" i="66"/>
  <c r="K99" i="66"/>
  <c r="J99" i="66"/>
  <c r="I99" i="66"/>
  <c r="H99" i="66"/>
  <c r="G99" i="66"/>
  <c r="F99" i="66"/>
  <c r="E99" i="66"/>
  <c r="D99" i="66"/>
  <c r="C99" i="66"/>
  <c r="B99" i="66"/>
  <c r="V98" i="66"/>
  <c r="U98" i="66"/>
  <c r="T98" i="66"/>
  <c r="S98" i="66"/>
  <c r="R98" i="66"/>
  <c r="Q98" i="66"/>
  <c r="P98" i="66"/>
  <c r="O98" i="66"/>
  <c r="N98" i="66"/>
  <c r="M98" i="66"/>
  <c r="K98" i="66"/>
  <c r="J98" i="66"/>
  <c r="I98" i="66"/>
  <c r="H98" i="66"/>
  <c r="G98" i="66"/>
  <c r="F98" i="66"/>
  <c r="E98" i="66"/>
  <c r="D98" i="66"/>
  <c r="C98" i="66"/>
  <c r="B98" i="66"/>
  <c r="V97" i="66"/>
  <c r="U97" i="66"/>
  <c r="T97" i="66"/>
  <c r="S97" i="66"/>
  <c r="R97" i="66"/>
  <c r="Q97" i="66"/>
  <c r="P97" i="66"/>
  <c r="O97" i="66"/>
  <c r="N97" i="66"/>
  <c r="M97" i="66"/>
  <c r="K97" i="66"/>
  <c r="J97" i="66"/>
  <c r="I97" i="66"/>
  <c r="H97" i="66"/>
  <c r="G97" i="66"/>
  <c r="F97" i="66"/>
  <c r="E97" i="66"/>
  <c r="D97" i="66"/>
  <c r="C97" i="66"/>
  <c r="B97" i="66"/>
  <c r="V96" i="66"/>
  <c r="U96" i="66"/>
  <c r="T96" i="66"/>
  <c r="S96" i="66"/>
  <c r="R96" i="66"/>
  <c r="Q96" i="66"/>
  <c r="P96" i="66"/>
  <c r="O96" i="66"/>
  <c r="N96" i="66"/>
  <c r="M96" i="66"/>
  <c r="K96" i="66"/>
  <c r="J96" i="66"/>
  <c r="I96" i="66"/>
  <c r="H96" i="66"/>
  <c r="G96" i="66"/>
  <c r="F96" i="66"/>
  <c r="E96" i="66"/>
  <c r="D96" i="66"/>
  <c r="C96" i="66"/>
  <c r="B96" i="66"/>
  <c r="V95" i="66"/>
  <c r="U95" i="66"/>
  <c r="T95" i="66"/>
  <c r="S95" i="66"/>
  <c r="R95" i="66"/>
  <c r="Q95" i="66"/>
  <c r="P95" i="66"/>
  <c r="O95" i="66"/>
  <c r="N95" i="66"/>
  <c r="M95" i="66"/>
  <c r="K95" i="66"/>
  <c r="J95" i="66"/>
  <c r="I95" i="66"/>
  <c r="H95" i="66"/>
  <c r="G95" i="66"/>
  <c r="F95" i="66"/>
  <c r="E95" i="66"/>
  <c r="D95" i="66"/>
  <c r="C95" i="66"/>
  <c r="B95" i="66"/>
  <c r="A95" i="66"/>
  <c r="V94" i="66"/>
  <c r="U94" i="66"/>
  <c r="T94" i="66"/>
  <c r="S94" i="66"/>
  <c r="R94" i="66"/>
  <c r="Q94" i="66"/>
  <c r="P94" i="66"/>
  <c r="O94" i="66"/>
  <c r="N94" i="66"/>
  <c r="M94" i="66"/>
  <c r="K94" i="66"/>
  <c r="J94" i="66"/>
  <c r="I94" i="66"/>
  <c r="H94" i="66"/>
  <c r="G94" i="66"/>
  <c r="F94" i="66"/>
  <c r="E94" i="66"/>
  <c r="D94" i="66"/>
  <c r="C94" i="66"/>
  <c r="B94" i="66"/>
  <c r="A94" i="66"/>
  <c r="A93" i="66" s="1"/>
  <c r="A92" i="66" s="1"/>
  <c r="A91" i="66" s="1"/>
  <c r="A90" i="66" s="1"/>
  <c r="A89" i="66" s="1"/>
  <c r="A88" i="66" s="1"/>
  <c r="A87" i="66" s="1"/>
  <c r="A86" i="66" s="1"/>
  <c r="V93" i="66"/>
  <c r="U93" i="66"/>
  <c r="T93" i="66"/>
  <c r="S93" i="66"/>
  <c r="R93" i="66"/>
  <c r="Q93" i="66"/>
  <c r="P93" i="66"/>
  <c r="O93" i="66"/>
  <c r="N93" i="66"/>
  <c r="M93" i="66"/>
  <c r="K93" i="66"/>
  <c r="J93" i="66"/>
  <c r="I93" i="66"/>
  <c r="H93" i="66"/>
  <c r="G93" i="66"/>
  <c r="F93" i="66"/>
  <c r="E93" i="66"/>
  <c r="D93" i="66"/>
  <c r="C93" i="66"/>
  <c r="B93" i="66"/>
  <c r="V92" i="66"/>
  <c r="U92" i="66"/>
  <c r="T92" i="66"/>
  <c r="S92" i="66"/>
  <c r="R92" i="66"/>
  <c r="Q92" i="66"/>
  <c r="P92" i="66"/>
  <c r="O92" i="66"/>
  <c r="N92" i="66"/>
  <c r="M92" i="66"/>
  <c r="K92" i="66"/>
  <c r="J92" i="66"/>
  <c r="I92" i="66"/>
  <c r="H92" i="66"/>
  <c r="G92" i="66"/>
  <c r="F92" i="66"/>
  <c r="E92" i="66"/>
  <c r="D92" i="66"/>
  <c r="C92" i="66"/>
  <c r="B92" i="66"/>
  <c r="V91" i="66"/>
  <c r="U91" i="66"/>
  <c r="T91" i="66"/>
  <c r="S91" i="66"/>
  <c r="R91" i="66"/>
  <c r="Q91" i="66"/>
  <c r="P91" i="66"/>
  <c r="O91" i="66"/>
  <c r="N91" i="66"/>
  <c r="M91" i="66"/>
  <c r="K91" i="66"/>
  <c r="J91" i="66"/>
  <c r="I91" i="66"/>
  <c r="H91" i="66"/>
  <c r="G91" i="66"/>
  <c r="F91" i="66"/>
  <c r="E91" i="66"/>
  <c r="D91" i="66"/>
  <c r="C91" i="66"/>
  <c r="B91" i="66"/>
  <c r="V90" i="66"/>
  <c r="U90" i="66"/>
  <c r="T90" i="66"/>
  <c r="S90" i="66"/>
  <c r="R90" i="66"/>
  <c r="Q90" i="66"/>
  <c r="P90" i="66"/>
  <c r="O90" i="66"/>
  <c r="N90" i="66"/>
  <c r="M90" i="66"/>
  <c r="K90" i="66"/>
  <c r="J90" i="66"/>
  <c r="I90" i="66"/>
  <c r="H90" i="66"/>
  <c r="G90" i="66"/>
  <c r="F90" i="66"/>
  <c r="E90" i="66"/>
  <c r="D90" i="66"/>
  <c r="C90" i="66"/>
  <c r="B90" i="66"/>
  <c r="V89" i="66"/>
  <c r="U89" i="66"/>
  <c r="T89" i="66"/>
  <c r="S89" i="66"/>
  <c r="R89" i="66"/>
  <c r="Q89" i="66"/>
  <c r="P89" i="66"/>
  <c r="O89" i="66"/>
  <c r="N89" i="66"/>
  <c r="M89" i="66"/>
  <c r="K89" i="66"/>
  <c r="J89" i="66"/>
  <c r="I89" i="66"/>
  <c r="H89" i="66"/>
  <c r="G89" i="66"/>
  <c r="F89" i="66"/>
  <c r="E89" i="66"/>
  <c r="D89" i="66"/>
  <c r="C89" i="66"/>
  <c r="B89" i="66"/>
  <c r="V88" i="66"/>
  <c r="U88" i="66"/>
  <c r="T88" i="66"/>
  <c r="S88" i="66"/>
  <c r="R88" i="66"/>
  <c r="Q88" i="66"/>
  <c r="P88" i="66"/>
  <c r="O88" i="66"/>
  <c r="N88" i="66"/>
  <c r="M88" i="66"/>
  <c r="K88" i="66"/>
  <c r="J88" i="66"/>
  <c r="I88" i="66"/>
  <c r="H88" i="66"/>
  <c r="G88" i="66"/>
  <c r="F88" i="66"/>
  <c r="E88" i="66"/>
  <c r="D88" i="66"/>
  <c r="C88" i="66"/>
  <c r="B88" i="66"/>
  <c r="V87" i="66"/>
  <c r="U87" i="66"/>
  <c r="T87" i="66"/>
  <c r="S87" i="66"/>
  <c r="R87" i="66"/>
  <c r="Q87" i="66"/>
  <c r="P87" i="66"/>
  <c r="O87" i="66"/>
  <c r="N87" i="66"/>
  <c r="M87" i="66"/>
  <c r="K87" i="66"/>
  <c r="J87" i="66"/>
  <c r="I87" i="66"/>
  <c r="H87" i="66"/>
  <c r="G87" i="66"/>
  <c r="F87" i="66"/>
  <c r="E87" i="66"/>
  <c r="D87" i="66"/>
  <c r="C87" i="66"/>
  <c r="B87" i="66"/>
  <c r="V86" i="66"/>
  <c r="U86" i="66"/>
  <c r="T86" i="66"/>
  <c r="S86" i="66"/>
  <c r="R86" i="66"/>
  <c r="Q86" i="66"/>
  <c r="P86" i="66"/>
  <c r="O86" i="66"/>
  <c r="N86" i="66"/>
  <c r="M86" i="66"/>
  <c r="K86" i="66"/>
  <c r="J86" i="66"/>
  <c r="I86" i="66"/>
  <c r="H86" i="66"/>
  <c r="G86" i="66"/>
  <c r="F86" i="66"/>
  <c r="E86" i="66"/>
  <c r="D86" i="66"/>
  <c r="C86" i="66"/>
  <c r="B86" i="66"/>
  <c r="V85" i="66"/>
  <c r="U85" i="66"/>
  <c r="T85" i="66"/>
  <c r="S85" i="66"/>
  <c r="R85" i="66"/>
  <c r="Q85" i="66"/>
  <c r="P85" i="66"/>
  <c r="O85" i="66"/>
  <c r="N85" i="66"/>
  <c r="M85" i="66"/>
  <c r="K85" i="66"/>
  <c r="J85" i="66"/>
  <c r="I85" i="66"/>
  <c r="H85" i="66"/>
  <c r="G85" i="66"/>
  <c r="F85" i="66"/>
  <c r="E85" i="66"/>
  <c r="D85" i="66"/>
  <c r="C85" i="66"/>
  <c r="B85" i="66"/>
  <c r="F4" i="66"/>
  <c r="F13" i="20"/>
  <c r="F5" i="66"/>
  <c r="F14" i="20"/>
  <c r="F6" i="66"/>
  <c r="F15" i="20"/>
  <c r="F7" i="66"/>
  <c r="F16" i="20"/>
  <c r="F8" i="66"/>
  <c r="F17" i="20"/>
  <c r="F9" i="66"/>
  <c r="F18" i="20"/>
  <c r="F10" i="66"/>
  <c r="F19" i="20"/>
  <c r="F11" i="66"/>
  <c r="F20" i="20"/>
  <c r="F12" i="66"/>
  <c r="F21" i="20"/>
  <c r="F13" i="66"/>
  <c r="F22" i="20"/>
  <c r="F14" i="66"/>
  <c r="F23" i="20"/>
  <c r="F15" i="66"/>
  <c r="F24" i="20"/>
  <c r="F16" i="66"/>
  <c r="F25" i="20"/>
  <c r="F17" i="66"/>
  <c r="F26" i="20"/>
  <c r="F18" i="66"/>
  <c r="F27" i="20"/>
  <c r="F19" i="66"/>
  <c r="F28" i="20"/>
  <c r="F20" i="66"/>
  <c r="F29" i="20"/>
  <c r="F21" i="66"/>
  <c r="F30" i="20"/>
  <c r="F22" i="66"/>
  <c r="F31" i="20"/>
  <c r="F23" i="66"/>
  <c r="F32" i="20"/>
  <c r="F24" i="66"/>
  <c r="F33" i="20"/>
  <c r="F25" i="66"/>
  <c r="F34" i="20"/>
  <c r="F26" i="66"/>
  <c r="F35" i="20"/>
  <c r="F27" i="66"/>
  <c r="F36" i="20"/>
  <c r="F28" i="66"/>
  <c r="F37" i="20"/>
  <c r="F29" i="66"/>
  <c r="F38" i="20"/>
  <c r="F30" i="66"/>
  <c r="F39" i="20"/>
  <c r="F31" i="66"/>
  <c r="F40" i="20"/>
  <c r="F32" i="66"/>
  <c r="F41" i="20"/>
  <c r="F33" i="66"/>
  <c r="F42" i="20"/>
  <c r="F34" i="66"/>
  <c r="F43" i="20"/>
  <c r="F35" i="66"/>
  <c r="F44" i="20"/>
  <c r="F36" i="66"/>
  <c r="F45" i="20"/>
  <c r="F37" i="66"/>
  <c r="F46" i="20"/>
  <c r="F38" i="66"/>
  <c r="F47" i="20"/>
  <c r="F3" i="66"/>
  <c r="F12" i="20"/>
  <c r="E4" i="66"/>
  <c r="E13" i="20"/>
  <c r="E5" i="66"/>
  <c r="E14" i="20"/>
  <c r="E6" i="66"/>
  <c r="E15" i="20"/>
  <c r="E7" i="66"/>
  <c r="E16" i="20"/>
  <c r="E8" i="66"/>
  <c r="E17" i="20"/>
  <c r="E9" i="66"/>
  <c r="E18" i="20"/>
  <c r="E10" i="66"/>
  <c r="E19" i="20"/>
  <c r="E11" i="66"/>
  <c r="E20" i="20"/>
  <c r="E12" i="66"/>
  <c r="E21" i="20"/>
  <c r="E13" i="66"/>
  <c r="E22" i="20"/>
  <c r="E14" i="66"/>
  <c r="E23" i="20"/>
  <c r="E15" i="66"/>
  <c r="E24" i="20"/>
  <c r="E16" i="66"/>
  <c r="E25" i="20"/>
  <c r="E17" i="66"/>
  <c r="E26" i="20"/>
  <c r="E18" i="66"/>
  <c r="E27" i="20"/>
  <c r="E19" i="66"/>
  <c r="E28" i="20"/>
  <c r="E20" i="66"/>
  <c r="E29" i="20"/>
  <c r="E21" i="66"/>
  <c r="E30" i="20"/>
  <c r="E22" i="66"/>
  <c r="E31" i="20"/>
  <c r="E23" i="66"/>
  <c r="E32" i="20"/>
  <c r="E24" i="66"/>
  <c r="E33" i="20"/>
  <c r="E25" i="66"/>
  <c r="E34" i="20"/>
  <c r="E26" i="66"/>
  <c r="E35" i="20"/>
  <c r="E27" i="66"/>
  <c r="E36" i="20"/>
  <c r="E28" i="66"/>
  <c r="E37" i="20"/>
  <c r="E29" i="66"/>
  <c r="E38" i="20"/>
  <c r="E30" i="66"/>
  <c r="E39" i="20"/>
  <c r="E31" i="66"/>
  <c r="E40" i="20"/>
  <c r="E32" i="66"/>
  <c r="E41" i="20"/>
  <c r="E33" i="66"/>
  <c r="E42" i="20"/>
  <c r="E34" i="66"/>
  <c r="E43" i="20"/>
  <c r="E35" i="66"/>
  <c r="E44" i="20"/>
  <c r="E36" i="66"/>
  <c r="E45" i="20"/>
  <c r="E37" i="66"/>
  <c r="E46" i="20"/>
  <c r="E38" i="66"/>
  <c r="E47" i="20"/>
  <c r="E3" i="66"/>
  <c r="E12" i="20"/>
  <c r="C4" i="66"/>
  <c r="C5" i="66"/>
  <c r="C6" i="66"/>
  <c r="C7" i="66"/>
  <c r="C8" i="66"/>
  <c r="C9" i="66"/>
  <c r="C10" i="66"/>
  <c r="C11" i="66"/>
  <c r="C12" i="66"/>
  <c r="C21" i="20"/>
  <c r="C13" i="66"/>
  <c r="C22" i="20"/>
  <c r="C14" i="66"/>
  <c r="C23" i="20"/>
  <c r="C15" i="66"/>
  <c r="C24" i="20"/>
  <c r="C16" i="66"/>
  <c r="C25" i="20"/>
  <c r="C17" i="66"/>
  <c r="C26" i="20"/>
  <c r="C18" i="66"/>
  <c r="C27" i="20"/>
  <c r="C19" i="66"/>
  <c r="C28" i="20"/>
  <c r="C20" i="66"/>
  <c r="C29" i="20"/>
  <c r="C21" i="66"/>
  <c r="C30" i="20"/>
  <c r="C22" i="66"/>
  <c r="C31" i="20"/>
  <c r="C23" i="66"/>
  <c r="C32" i="20"/>
  <c r="C24" i="66"/>
  <c r="C33" i="20"/>
  <c r="C25" i="66"/>
  <c r="C34" i="20"/>
  <c r="C26" i="66"/>
  <c r="C35" i="20"/>
  <c r="C27" i="66"/>
  <c r="C36" i="20"/>
  <c r="C28" i="66"/>
  <c r="C37" i="20"/>
  <c r="C29" i="66"/>
  <c r="C38" i="20"/>
  <c r="C30" i="66"/>
  <c r="C39" i="20"/>
  <c r="C31" i="66"/>
  <c r="C40" i="20"/>
  <c r="C32" i="66"/>
  <c r="C41" i="20"/>
  <c r="C33" i="66"/>
  <c r="C42" i="20"/>
  <c r="C34" i="66"/>
  <c r="C43" i="20"/>
  <c r="C35" i="66"/>
  <c r="C44" i="20"/>
  <c r="C36" i="66"/>
  <c r="C45" i="20"/>
  <c r="C37" i="66"/>
  <c r="C46" i="20"/>
  <c r="C38" i="66"/>
  <c r="C47" i="20"/>
  <c r="C3" i="66"/>
  <c r="C12" i="20"/>
  <c r="E35" i="6"/>
  <c r="D40" i="6"/>
  <c r="X79" i="66"/>
  <c r="S79" i="66"/>
  <c r="X78" i="66"/>
  <c r="S78" i="66"/>
  <c r="D78" i="66" s="1"/>
  <c r="X77" i="66"/>
  <c r="S77" i="66"/>
  <c r="C77" i="66" s="1"/>
  <c r="X76" i="66"/>
  <c r="S76" i="66"/>
  <c r="B76" i="66" s="1"/>
  <c r="X75" i="66"/>
  <c r="S75" i="66"/>
  <c r="X74" i="66"/>
  <c r="S74" i="66"/>
  <c r="D74" i="66" s="1"/>
  <c r="X73" i="66"/>
  <c r="S73" i="66"/>
  <c r="X72" i="66"/>
  <c r="S72" i="66"/>
  <c r="D72" i="66" s="1"/>
  <c r="X71" i="66"/>
  <c r="S71" i="66"/>
  <c r="D71" i="66" s="1"/>
  <c r="X70" i="66"/>
  <c r="S70" i="66"/>
  <c r="E70" i="66" s="1"/>
  <c r="X69" i="66"/>
  <c r="S69" i="66"/>
  <c r="B69" i="66" s="1"/>
  <c r="X68" i="66"/>
  <c r="S68" i="66"/>
  <c r="B68" i="66" s="1"/>
  <c r="X67" i="66"/>
  <c r="S67" i="66"/>
  <c r="C67" i="66" s="1"/>
  <c r="C35" i="6"/>
  <c r="X66" i="66"/>
  <c r="S66" i="66"/>
  <c r="B66" i="66" s="1"/>
  <c r="B34" i="6"/>
  <c r="F34" i="6"/>
  <c r="X65" i="66"/>
  <c r="S65" i="66"/>
  <c r="C65" i="66" s="1"/>
  <c r="C33" i="6"/>
  <c r="E33" i="6"/>
  <c r="X64" i="66"/>
  <c r="S64" i="66"/>
  <c r="D64" i="66" s="1"/>
  <c r="D32" i="6"/>
  <c r="X63" i="66"/>
  <c r="S63" i="66"/>
  <c r="B63" i="66" s="1"/>
  <c r="B31" i="6"/>
  <c r="C31" i="6"/>
  <c r="X62" i="66"/>
  <c r="S62" i="66"/>
  <c r="D62" i="66" s="1"/>
  <c r="X61" i="66"/>
  <c r="S61" i="66"/>
  <c r="E61" i="66" s="1"/>
  <c r="X60" i="66"/>
  <c r="S60" i="66"/>
  <c r="B60" i="66" s="1"/>
  <c r="X59" i="66"/>
  <c r="S59" i="66"/>
  <c r="B59" i="66" s="1"/>
  <c r="X58" i="66"/>
  <c r="S58" i="66"/>
  <c r="D58" i="66" s="1"/>
  <c r="X57" i="66"/>
  <c r="S57" i="66"/>
  <c r="D57" i="66" s="1"/>
  <c r="X56" i="66"/>
  <c r="S56" i="66"/>
  <c r="D56" i="66" s="1"/>
  <c r="D24" i="6"/>
  <c r="X55" i="66"/>
  <c r="S55" i="66"/>
  <c r="D55" i="66" s="1"/>
  <c r="X54" i="66"/>
  <c r="S54" i="66"/>
  <c r="D54" i="66" s="1"/>
  <c r="X53" i="66"/>
  <c r="S53" i="66"/>
  <c r="F53" i="66" s="1"/>
  <c r="X52" i="66"/>
  <c r="S52" i="66"/>
  <c r="B52" i="66" s="1"/>
  <c r="X51" i="66"/>
  <c r="S51" i="66"/>
  <c r="E51" i="66" s="1"/>
  <c r="E19" i="6"/>
  <c r="C19" i="6"/>
  <c r="X50" i="66"/>
  <c r="S50" i="66"/>
  <c r="B50" i="66" s="1"/>
  <c r="B18" i="6"/>
  <c r="F18" i="6"/>
  <c r="X49" i="66"/>
  <c r="S49" i="66"/>
  <c r="B49" i="66" s="1"/>
  <c r="C49" i="66"/>
  <c r="C17" i="6"/>
  <c r="E49" i="66"/>
  <c r="E17" i="6"/>
  <c r="X48" i="66"/>
  <c r="S48" i="66"/>
  <c r="D48" i="66" s="1"/>
  <c r="D16" i="6"/>
  <c r="X47" i="66"/>
  <c r="S47" i="66"/>
  <c r="B47" i="66" s="1"/>
  <c r="B15" i="6"/>
  <c r="C15" i="6"/>
  <c r="X46" i="66"/>
  <c r="S46" i="66"/>
  <c r="F46" i="66" s="1"/>
  <c r="X45" i="66"/>
  <c r="S45" i="66"/>
  <c r="C45" i="66" s="1"/>
  <c r="X44" i="66"/>
  <c r="S44" i="66"/>
  <c r="D44" i="66" s="1"/>
  <c r="D12" i="6"/>
  <c r="A44" i="66"/>
  <c r="A4" i="66"/>
  <c r="A45" i="66" s="1"/>
  <c r="A3" i="22"/>
  <c r="A4" i="22" s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3" i="20"/>
  <c r="A4" i="20" s="1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3" i="64"/>
  <c r="A4" i="64" s="1"/>
  <c r="A5" i="64" s="1"/>
  <c r="A6" i="64" s="1"/>
  <c r="A7" i="64" s="1"/>
  <c r="A8" i="64" s="1"/>
  <c r="A9" i="64" s="1"/>
  <c r="A10" i="64" s="1"/>
  <c r="A11" i="64" s="1"/>
  <c r="A12" i="64" s="1"/>
  <c r="A13" i="64" s="1"/>
  <c r="A14" i="64" s="1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7" i="64" s="1"/>
  <c r="A38" i="64" s="1"/>
  <c r="A39" i="64" s="1"/>
  <c r="A40" i="64" s="1"/>
  <c r="A41" i="64" s="1"/>
  <c r="A42" i="64" s="1"/>
  <c r="A43" i="64" s="1"/>
  <c r="A44" i="64" s="1"/>
  <c r="A45" i="64" s="1"/>
  <c r="A46" i="64" s="1"/>
  <c r="A47" i="64" s="1"/>
  <c r="F13" i="40"/>
  <c r="E13" i="40"/>
  <c r="D13" i="40"/>
  <c r="F12" i="40"/>
  <c r="E12" i="40"/>
  <c r="D12" i="40"/>
  <c r="F11" i="40"/>
  <c r="E11" i="40"/>
  <c r="D11" i="40"/>
  <c r="F10" i="40"/>
  <c r="E10" i="40"/>
  <c r="D10" i="40"/>
  <c r="F9" i="40"/>
  <c r="E9" i="40"/>
  <c r="D9" i="40"/>
  <c r="F8" i="40"/>
  <c r="E8" i="40"/>
  <c r="D8" i="40"/>
  <c r="F7" i="40"/>
  <c r="E7" i="40"/>
  <c r="D7" i="40"/>
  <c r="F6" i="40"/>
  <c r="E6" i="40"/>
  <c r="D6" i="40"/>
  <c r="F5" i="40"/>
  <c r="E5" i="40"/>
  <c r="D5" i="40"/>
  <c r="F4" i="40"/>
  <c r="E4" i="40"/>
  <c r="D4" i="40"/>
  <c r="F3" i="40"/>
  <c r="E3" i="40"/>
  <c r="D3" i="40"/>
  <c r="F2" i="40"/>
  <c r="E2" i="40"/>
  <c r="D2" i="40"/>
  <c r="A5" i="66"/>
  <c r="A6" i="66" s="1"/>
  <c r="A7" i="66" s="1"/>
  <c r="B5" i="67"/>
  <c r="F5" i="67"/>
  <c r="B16" i="6"/>
  <c r="F16" i="6"/>
  <c r="C16" i="6"/>
  <c r="B20" i="6"/>
  <c r="F52" i="66"/>
  <c r="F20" i="6"/>
  <c r="C20" i="6"/>
  <c r="B56" i="66"/>
  <c r="B24" i="6"/>
  <c r="F24" i="6"/>
  <c r="C56" i="66"/>
  <c r="C24" i="6"/>
  <c r="B28" i="6"/>
  <c r="F60" i="66"/>
  <c r="F28" i="6"/>
  <c r="C28" i="6"/>
  <c r="B64" i="66"/>
  <c r="B32" i="6"/>
  <c r="F32" i="6"/>
  <c r="C64" i="66"/>
  <c r="C32" i="6"/>
  <c r="B36" i="6"/>
  <c r="F36" i="6"/>
  <c r="C36" i="6"/>
  <c r="B72" i="66"/>
  <c r="B40" i="6"/>
  <c r="F40" i="6"/>
  <c r="C40" i="6"/>
  <c r="B44" i="6"/>
  <c r="F44" i="6"/>
  <c r="C44" i="6"/>
  <c r="C5" i="67"/>
  <c r="C42" i="6"/>
  <c r="E40" i="6"/>
  <c r="C34" i="6"/>
  <c r="E24" i="6"/>
  <c r="C18" i="6"/>
  <c r="D44" i="6"/>
  <c r="D36" i="6"/>
  <c r="D28" i="6"/>
  <c r="D20" i="6"/>
  <c r="D14" i="6"/>
  <c r="E14" i="6"/>
  <c r="D18" i="6"/>
  <c r="E18" i="6"/>
  <c r="D22" i="6"/>
  <c r="E22" i="6"/>
  <c r="D26" i="6"/>
  <c r="E26" i="6"/>
  <c r="D30" i="6"/>
  <c r="E30" i="6"/>
  <c r="D34" i="6"/>
  <c r="E34" i="6"/>
  <c r="D38" i="6"/>
  <c r="E38" i="6"/>
  <c r="D42" i="6"/>
  <c r="E42" i="6"/>
  <c r="D46" i="6"/>
  <c r="E46" i="6"/>
  <c r="E32" i="6"/>
  <c r="C58" i="66"/>
  <c r="C26" i="6"/>
  <c r="E16" i="6"/>
  <c r="C46" i="6"/>
  <c r="E44" i="6"/>
  <c r="C38" i="6"/>
  <c r="E36" i="6"/>
  <c r="C30" i="6"/>
  <c r="E28" i="6"/>
  <c r="C22" i="6"/>
  <c r="E20" i="6"/>
  <c r="C46" i="66"/>
  <c r="C14" i="6"/>
  <c r="D79" i="66"/>
  <c r="D47" i="6"/>
  <c r="F77" i="66"/>
  <c r="F45" i="6"/>
  <c r="B77" i="66"/>
  <c r="B45" i="6"/>
  <c r="D75" i="66"/>
  <c r="D43" i="6"/>
  <c r="F73" i="66"/>
  <c r="F41" i="6"/>
  <c r="B73" i="66"/>
  <c r="B41" i="6"/>
  <c r="D39" i="6"/>
  <c r="F37" i="6"/>
  <c r="B37" i="6"/>
  <c r="D67" i="66"/>
  <c r="D35" i="6"/>
  <c r="F65" i="66"/>
  <c r="F33" i="6"/>
  <c r="B65" i="66"/>
  <c r="B33" i="6"/>
  <c r="D31" i="6"/>
  <c r="F61" i="66"/>
  <c r="F29" i="6"/>
  <c r="B29" i="6"/>
  <c r="D59" i="66"/>
  <c r="D27" i="6"/>
  <c r="F25" i="6"/>
  <c r="B25" i="6"/>
  <c r="D23" i="6"/>
  <c r="F21" i="6"/>
  <c r="B21" i="6"/>
  <c r="D19" i="6"/>
  <c r="F49" i="66"/>
  <c r="F17" i="6"/>
  <c r="B17" i="6"/>
  <c r="D15" i="6"/>
  <c r="F45" i="66"/>
  <c r="F13" i="6"/>
  <c r="B13" i="6"/>
  <c r="D5" i="67"/>
  <c r="F4" i="67"/>
  <c r="E5" i="67"/>
  <c r="E12" i="6"/>
  <c r="B12" i="6"/>
  <c r="F12" i="6"/>
  <c r="C12" i="6"/>
  <c r="L11" i="64"/>
  <c r="N11" i="64" s="1"/>
  <c r="L10" i="64"/>
  <c r="N10" i="64" s="1"/>
  <c r="L9" i="64"/>
  <c r="N9" i="64" s="1"/>
  <c r="L8" i="64"/>
  <c r="N8" i="64" s="1"/>
  <c r="L7" i="64"/>
  <c r="N7" i="64" s="1"/>
  <c r="L6" i="64"/>
  <c r="N6" i="64" s="1"/>
  <c r="L5" i="64"/>
  <c r="N5" i="64" s="1"/>
  <c r="L4" i="64"/>
  <c r="N4" i="64"/>
  <c r="L3" i="64"/>
  <c r="N3" i="64" s="1"/>
  <c r="L2" i="64"/>
  <c r="N2" i="64" s="1"/>
  <c r="B27" i="6"/>
  <c r="F27" i="6"/>
  <c r="E27" i="6"/>
  <c r="C27" i="6"/>
  <c r="B62" i="66"/>
  <c r="B30" i="6"/>
  <c r="F30" i="6"/>
  <c r="E39" i="6"/>
  <c r="B71" i="66"/>
  <c r="B39" i="6"/>
  <c r="F39" i="6"/>
  <c r="C71" i="66"/>
  <c r="C39" i="6"/>
  <c r="F42" i="6"/>
  <c r="B42" i="6"/>
  <c r="D77" i="66"/>
  <c r="D45" i="6"/>
  <c r="C45" i="6"/>
  <c r="E77" i="66"/>
  <c r="E45" i="6"/>
  <c r="F14" i="6"/>
  <c r="B14" i="6"/>
  <c r="E55" i="66"/>
  <c r="E23" i="6"/>
  <c r="C23" i="6"/>
  <c r="B55" i="66"/>
  <c r="B23" i="6"/>
  <c r="F23" i="6"/>
  <c r="B58" i="66"/>
  <c r="B26" i="6"/>
  <c r="F26" i="6"/>
  <c r="D29" i="6"/>
  <c r="E29" i="6"/>
  <c r="C29" i="6"/>
  <c r="F38" i="6"/>
  <c r="B38" i="6"/>
  <c r="D73" i="66"/>
  <c r="D41" i="6"/>
  <c r="E73" i="66"/>
  <c r="E41" i="6"/>
  <c r="C73" i="66"/>
  <c r="C41" i="6"/>
  <c r="D13" i="6"/>
  <c r="C13" i="6"/>
  <c r="E13" i="6"/>
  <c r="F22" i="6"/>
  <c r="B22" i="6"/>
  <c r="D25" i="6"/>
  <c r="C25" i="6"/>
  <c r="E25" i="6"/>
  <c r="C69" i="66"/>
  <c r="C37" i="6"/>
  <c r="D69" i="66"/>
  <c r="D37" i="6"/>
  <c r="E69" i="66"/>
  <c r="E37" i="6"/>
  <c r="B79" i="66"/>
  <c r="B47" i="6"/>
  <c r="F79" i="66"/>
  <c r="F47" i="6"/>
  <c r="E79" i="66"/>
  <c r="E47" i="6"/>
  <c r="C79" i="66"/>
  <c r="C47" i="6"/>
  <c r="C21" i="6"/>
  <c r="E21" i="6"/>
  <c r="D21" i="6"/>
  <c r="B75" i="66"/>
  <c r="B43" i="6"/>
  <c r="F75" i="66"/>
  <c r="F43" i="6"/>
  <c r="C75" i="66"/>
  <c r="C43" i="6"/>
  <c r="E75" i="66"/>
  <c r="E43" i="6"/>
  <c r="F46" i="6"/>
  <c r="B46" i="6"/>
  <c r="F35" i="6"/>
  <c r="B67" i="66"/>
  <c r="B35" i="6"/>
  <c r="D33" i="6"/>
  <c r="E31" i="6"/>
  <c r="F51" i="66"/>
  <c r="F19" i="6"/>
  <c r="B19" i="6"/>
  <c r="D49" i="66"/>
  <c r="D17" i="6"/>
  <c r="E15" i="6"/>
  <c r="F31" i="6"/>
  <c r="F15" i="6"/>
  <c r="W191" i="69"/>
  <c r="W117" i="69" l="1"/>
  <c r="W132" i="69"/>
  <c r="C13" i="20"/>
  <c r="C14" i="20" s="1"/>
  <c r="C15" i="20" s="1"/>
  <c r="C16" i="20" s="1"/>
  <c r="C17" i="20" s="1"/>
  <c r="C18" i="20" s="1"/>
  <c r="C19" i="20" s="1"/>
  <c r="C20" i="20" s="1"/>
  <c r="K37" i="64"/>
  <c r="L37" i="64" s="1"/>
  <c r="N37" i="64" s="1"/>
  <c r="I23" i="64"/>
  <c r="K23" i="64" s="1"/>
  <c r="L23" i="64" s="1"/>
  <c r="N23" i="64" s="1"/>
  <c r="I22" i="64"/>
  <c r="K22" i="64" s="1"/>
  <c r="L22" i="64" s="1"/>
  <c r="N22" i="64" s="1"/>
  <c r="K21" i="64"/>
  <c r="L21" i="64" s="1"/>
  <c r="N21" i="64" s="1"/>
  <c r="I18" i="64"/>
  <c r="K18" i="64" s="1"/>
  <c r="L18" i="64" s="1"/>
  <c r="N18" i="64" s="1"/>
  <c r="I47" i="64"/>
  <c r="K47" i="64" s="1"/>
  <c r="L47" i="64" s="1"/>
  <c r="N47" i="64" s="1"/>
  <c r="K46" i="64"/>
  <c r="L46" i="64" s="1"/>
  <c r="N46" i="64" s="1"/>
  <c r="I45" i="64"/>
  <c r="K45" i="64" s="1"/>
  <c r="L45" i="64" s="1"/>
  <c r="N45" i="64" s="1"/>
  <c r="I44" i="64"/>
  <c r="E41" i="64"/>
  <c r="E37" i="64"/>
  <c r="E21" i="64"/>
  <c r="I12" i="64"/>
  <c r="I40" i="64"/>
  <c r="K40" i="64" s="1"/>
  <c r="L40" i="64" s="1"/>
  <c r="N40" i="64" s="1"/>
  <c r="I35" i="64"/>
  <c r="I28" i="64"/>
  <c r="E43" i="64"/>
  <c r="D12" i="64"/>
  <c r="E22" i="64"/>
  <c r="E18" i="64"/>
  <c r="I41" i="64"/>
  <c r="I36" i="64"/>
  <c r="K36" i="64" s="1"/>
  <c r="L36" i="64" s="1"/>
  <c r="N36" i="64" s="1"/>
  <c r="I43" i="64"/>
  <c r="K43" i="64" s="1"/>
  <c r="L43" i="64" s="1"/>
  <c r="N43" i="64" s="1"/>
  <c r="F6" i="67"/>
  <c r="C4" i="67"/>
  <c r="C6" i="67" s="1"/>
  <c r="G3" i="67"/>
  <c r="C72" i="66"/>
  <c r="C51" i="66"/>
  <c r="D53" i="66"/>
  <c r="F70" i="66"/>
  <c r="B53" i="66"/>
  <c r="E60" i="66"/>
  <c r="D70" i="66"/>
  <c r="E58" i="66"/>
  <c r="B51" i="66"/>
  <c r="F58" i="66"/>
  <c r="F55" i="66"/>
  <c r="C55" i="66"/>
  <c r="B46" i="66"/>
  <c r="F62" i="66"/>
  <c r="D46" i="66"/>
  <c r="D60" i="66"/>
  <c r="F76" i="66"/>
  <c r="C60" i="66"/>
  <c r="F56" i="66"/>
  <c r="C48" i="66"/>
  <c r="C53" i="66"/>
  <c r="E68" i="66"/>
  <c r="E62" i="66"/>
  <c r="B48" i="66"/>
  <c r="F47" i="66"/>
  <c r="E53" i="66"/>
  <c r="B70" i="66"/>
  <c r="D51" i="66"/>
  <c r="C62" i="66"/>
  <c r="C70" i="66"/>
  <c r="E56" i="66"/>
  <c r="K30" i="64"/>
  <c r="L30" i="64" s="1"/>
  <c r="N30" i="64" s="1"/>
  <c r="K34" i="64"/>
  <c r="L34" i="64" s="1"/>
  <c r="N34" i="64" s="1"/>
  <c r="E14" i="64"/>
  <c r="I32" i="64"/>
  <c r="K32" i="64" s="1"/>
  <c r="L32" i="64" s="1"/>
  <c r="N32" i="64" s="1"/>
  <c r="I31" i="64"/>
  <c r="K31" i="64" s="1"/>
  <c r="L31" i="64" s="1"/>
  <c r="N31" i="64" s="1"/>
  <c r="I17" i="64"/>
  <c r="K17" i="64" s="1"/>
  <c r="L17" i="64" s="1"/>
  <c r="N17" i="64" s="1"/>
  <c r="E44" i="64"/>
  <c r="E42" i="64"/>
  <c r="E38" i="64"/>
  <c r="E34" i="64"/>
  <c r="E19" i="64"/>
  <c r="I26" i="64"/>
  <c r="I20" i="64"/>
  <c r="I15" i="64"/>
  <c r="K15" i="64" s="1"/>
  <c r="L15" i="64" s="1"/>
  <c r="N15" i="64" s="1"/>
  <c r="K14" i="64"/>
  <c r="L14" i="64" s="1"/>
  <c r="N14" i="64" s="1"/>
  <c r="E20" i="64"/>
  <c r="I33" i="64"/>
  <c r="I25" i="64"/>
  <c r="K25" i="64" s="1"/>
  <c r="L25" i="64" s="1"/>
  <c r="N25" i="64" s="1"/>
  <c r="I16" i="64"/>
  <c r="K16" i="64" s="1"/>
  <c r="L16" i="64" s="1"/>
  <c r="N16" i="64" s="1"/>
  <c r="E6" i="67"/>
  <c r="D4" i="67"/>
  <c r="D6" i="67" s="1"/>
  <c r="B4" i="67"/>
  <c r="G4" i="67" s="1"/>
  <c r="F44" i="66"/>
  <c r="E65" i="66"/>
  <c r="E46" i="66"/>
  <c r="A46" i="66"/>
  <c r="D65" i="66"/>
  <c r="F67" i="66"/>
  <c r="F71" i="66"/>
  <c r="E71" i="66"/>
  <c r="B57" i="66"/>
  <c r="F69" i="66"/>
  <c r="D76" i="66"/>
  <c r="C44" i="66"/>
  <c r="F68" i="66"/>
  <c r="E44" i="66"/>
  <c r="B44" i="66"/>
  <c r="E67" i="66"/>
  <c r="W105" i="69"/>
  <c r="W127" i="69"/>
  <c r="W135" i="69"/>
  <c r="E28" i="64"/>
  <c r="E24" i="64"/>
  <c r="E15" i="64"/>
  <c r="I38" i="64"/>
  <c r="K38" i="64" s="1"/>
  <c r="L38" i="64" s="1"/>
  <c r="N38" i="64" s="1"/>
  <c r="K44" i="64"/>
  <c r="L44" i="64" s="1"/>
  <c r="N44" i="64" s="1"/>
  <c r="E39" i="64"/>
  <c r="E35" i="64"/>
  <c r="E29" i="64"/>
  <c r="E25" i="64"/>
  <c r="E16" i="64"/>
  <c r="K41" i="64"/>
  <c r="L41" i="64" s="1"/>
  <c r="N41" i="64" s="1"/>
  <c r="I39" i="64"/>
  <c r="K39" i="64" s="1"/>
  <c r="L39" i="64" s="1"/>
  <c r="N39" i="64" s="1"/>
  <c r="K28" i="64"/>
  <c r="L28" i="64" s="1"/>
  <c r="N28" i="64" s="1"/>
  <c r="K27" i="64"/>
  <c r="L27" i="64" s="1"/>
  <c r="N27" i="64" s="1"/>
  <c r="K26" i="64"/>
  <c r="L26" i="64" s="1"/>
  <c r="N26" i="64" s="1"/>
  <c r="K20" i="64"/>
  <c r="L20" i="64" s="1"/>
  <c r="N20" i="64" s="1"/>
  <c r="I19" i="64"/>
  <c r="K19" i="64" s="1"/>
  <c r="L19" i="64" s="1"/>
  <c r="N19" i="64" s="1"/>
  <c r="E13" i="64"/>
  <c r="B12" i="64"/>
  <c r="E12" i="64" s="1"/>
  <c r="K35" i="64"/>
  <c r="L35" i="64" s="1"/>
  <c r="N35" i="64" s="1"/>
  <c r="K13" i="64"/>
  <c r="L13" i="64" s="1"/>
  <c r="N13" i="64" s="1"/>
  <c r="E33" i="64"/>
  <c r="K24" i="64"/>
  <c r="L24" i="64" s="1"/>
  <c r="N24" i="64" s="1"/>
  <c r="E40" i="64"/>
  <c r="E36" i="64"/>
  <c r="E30" i="64"/>
  <c r="E26" i="64"/>
  <c r="I42" i="64"/>
  <c r="K42" i="64" s="1"/>
  <c r="L42" i="64" s="1"/>
  <c r="N42" i="64" s="1"/>
  <c r="K33" i="64"/>
  <c r="L33" i="64" s="1"/>
  <c r="N33" i="64" s="1"/>
  <c r="I29" i="64"/>
  <c r="K29" i="64" s="1"/>
  <c r="L29" i="64" s="1"/>
  <c r="N29" i="64" s="1"/>
  <c r="B6" i="67"/>
  <c r="G2" i="67"/>
  <c r="A8" i="66"/>
  <c r="A48" i="66"/>
  <c r="F78" i="66"/>
  <c r="C57" i="66"/>
  <c r="B54" i="66"/>
  <c r="E45" i="66"/>
  <c r="D45" i="66"/>
  <c r="C61" i="66"/>
  <c r="D61" i="66"/>
  <c r="B74" i="66"/>
  <c r="C59" i="66"/>
  <c r="F59" i="66"/>
  <c r="E52" i="66"/>
  <c r="E76" i="66"/>
  <c r="E48" i="66"/>
  <c r="E64" i="66"/>
  <c r="E78" i="66"/>
  <c r="E74" i="66"/>
  <c r="E66" i="66"/>
  <c r="E54" i="66"/>
  <c r="E50" i="66"/>
  <c r="C50" i="66"/>
  <c r="C66" i="66"/>
  <c r="C74" i="66"/>
  <c r="A47" i="66"/>
  <c r="C47" i="66"/>
  <c r="F50" i="66"/>
  <c r="C63" i="66"/>
  <c r="F66" i="66"/>
  <c r="F63" i="66"/>
  <c r="E47" i="66"/>
  <c r="E63" i="66"/>
  <c r="B45" i="66"/>
  <c r="D47" i="66"/>
  <c r="F57" i="66"/>
  <c r="B61" i="66"/>
  <c r="D63" i="66"/>
  <c r="D52" i="66"/>
  <c r="D68" i="66"/>
  <c r="C76" i="66"/>
  <c r="F72" i="66"/>
  <c r="C68" i="66"/>
  <c r="F64" i="66"/>
  <c r="C52" i="66"/>
  <c r="F48" i="66"/>
  <c r="B78" i="66"/>
  <c r="E57" i="66"/>
  <c r="F54" i="66"/>
  <c r="F74" i="66"/>
  <c r="E59" i="66"/>
  <c r="C54" i="66"/>
  <c r="C78" i="66"/>
  <c r="D66" i="66"/>
  <c r="D50" i="66"/>
  <c r="E72" i="66"/>
  <c r="W220" i="69"/>
  <c r="W226" i="69"/>
  <c r="W229" i="69"/>
  <c r="W221" i="69"/>
  <c r="W228" i="69"/>
  <c r="W219" i="69"/>
  <c r="W223" i="69"/>
  <c r="W227" i="69"/>
  <c r="W222" i="69"/>
  <c r="W225" i="69"/>
  <c r="W203" i="69"/>
  <c r="W99" i="69"/>
  <c r="G4" i="70"/>
  <c r="G6" i="70"/>
  <c r="W154" i="69"/>
  <c r="G11" i="70"/>
  <c r="G15" i="70"/>
  <c r="G5" i="70"/>
  <c r="G9" i="70"/>
  <c r="G2" i="70"/>
  <c r="G12" i="70"/>
  <c r="G16" i="70"/>
  <c r="W69" i="69"/>
  <c r="W77" i="69"/>
  <c r="W85" i="69"/>
  <c r="W89" i="69"/>
  <c r="W93" i="69"/>
  <c r="W101" i="69"/>
  <c r="W107" i="69"/>
  <c r="W109" i="69"/>
  <c r="W111" i="69"/>
  <c r="W113" i="69"/>
  <c r="W115" i="69"/>
  <c r="W116" i="69"/>
  <c r="W118" i="69"/>
  <c r="W119" i="69"/>
  <c r="W121" i="69"/>
  <c r="W123" i="69"/>
  <c r="W124" i="69"/>
  <c r="W125" i="69"/>
  <c r="W128" i="69"/>
  <c r="W129" i="69"/>
  <c r="W131" i="69"/>
  <c r="W133" i="69"/>
  <c r="W147" i="69"/>
  <c r="W151" i="69"/>
  <c r="W155" i="69"/>
  <c r="W159" i="69"/>
  <c r="W150" i="69"/>
  <c r="W158" i="69"/>
  <c r="W183" i="69"/>
  <c r="W198" i="69"/>
  <c r="W202" i="69"/>
  <c r="W215" i="69"/>
  <c r="G3" i="70"/>
  <c r="G14" i="70"/>
  <c r="H15" i="70" s="1"/>
  <c r="G7" i="70"/>
  <c r="G8" i="70"/>
  <c r="G13" i="70"/>
  <c r="G10" i="70"/>
  <c r="W170" i="69"/>
  <c r="W92" i="69"/>
  <c r="W139" i="69"/>
  <c r="W165" i="69"/>
  <c r="W172" i="69"/>
  <c r="W176" i="69"/>
  <c r="W180" i="69"/>
  <c r="W187" i="69"/>
  <c r="W64" i="69"/>
  <c r="W80" i="69"/>
  <c r="W84" i="69"/>
  <c r="W96" i="69"/>
  <c r="W120" i="69"/>
  <c r="W169" i="69"/>
  <c r="W185" i="69"/>
  <c r="W204" i="69"/>
  <c r="W161" i="69"/>
  <c r="W207" i="69"/>
  <c r="W209" i="69"/>
  <c r="W213" i="69"/>
  <c r="W217" i="69"/>
  <c r="W44" i="69"/>
  <c r="W48" i="69"/>
  <c r="W52" i="69"/>
  <c r="W56" i="69"/>
  <c r="W60" i="69"/>
  <c r="W100" i="69"/>
  <c r="W141" i="69"/>
  <c r="W162" i="69"/>
  <c r="W174" i="69"/>
  <c r="W178" i="69"/>
  <c r="W182" i="69"/>
  <c r="W184" i="69"/>
  <c r="W199" i="69"/>
  <c r="W45" i="69"/>
  <c r="W53" i="69"/>
  <c r="W61" i="69"/>
  <c r="W67" i="69"/>
  <c r="W71" i="69"/>
  <c r="W75" i="69"/>
  <c r="W79" i="69"/>
  <c r="W83" i="69"/>
  <c r="W87" i="69"/>
  <c r="W91" i="69"/>
  <c r="W130" i="69"/>
  <c r="W218" i="69"/>
  <c r="W197" i="69"/>
  <c r="W167" i="69"/>
  <c r="W168" i="69"/>
  <c r="W200" i="69"/>
  <c r="W186" i="69"/>
  <c r="W171" i="69"/>
  <c r="W175" i="69"/>
  <c r="W193" i="69"/>
  <c r="W196" i="69"/>
  <c r="W190" i="69"/>
  <c r="W179" i="69"/>
  <c r="W192" i="69"/>
  <c r="W138" i="69"/>
  <c r="W142" i="69"/>
  <c r="W146" i="69"/>
  <c r="W43" i="69"/>
  <c r="W143" i="69"/>
  <c r="W149" i="69"/>
  <c r="W37" i="69"/>
  <c r="W68" i="69"/>
  <c r="W88" i="69"/>
  <c r="W136" i="69"/>
  <c r="W5" i="69"/>
  <c r="W9" i="69"/>
  <c r="W13" i="69"/>
  <c r="W17" i="69"/>
  <c r="W21" i="69"/>
  <c r="W25" i="69"/>
  <c r="W29" i="69"/>
  <c r="W33" i="69"/>
  <c r="W41" i="69"/>
  <c r="W72" i="69"/>
  <c r="W76" i="69"/>
  <c r="W205" i="69"/>
  <c r="W54" i="69"/>
  <c r="W58" i="69"/>
  <c r="W97" i="69"/>
  <c r="W153" i="69"/>
  <c r="W157" i="69"/>
  <c r="W122" i="69"/>
  <c r="W126" i="69"/>
  <c r="W140" i="69"/>
  <c r="W144" i="69"/>
  <c r="W156" i="69"/>
  <c r="W160" i="69"/>
  <c r="W163" i="69"/>
  <c r="W164" i="69"/>
  <c r="W166" i="69"/>
  <c r="W201" i="69"/>
  <c r="W8" i="69"/>
  <c r="W12" i="69"/>
  <c r="W16" i="69"/>
  <c r="W20" i="69"/>
  <c r="W134" i="69"/>
  <c r="W137" i="69"/>
  <c r="W145" i="69"/>
  <c r="W195" i="69"/>
  <c r="W3" i="69"/>
  <c r="W7" i="69"/>
  <c r="W11" i="69"/>
  <c r="W15" i="69"/>
  <c r="W19" i="69"/>
  <c r="W23" i="69"/>
  <c r="W27" i="69"/>
  <c r="W31" i="69"/>
  <c r="W35" i="69"/>
  <c r="W39" i="69"/>
  <c r="W46" i="69"/>
  <c r="W50" i="69"/>
  <c r="W62" i="69"/>
  <c r="W65" i="69"/>
  <c r="W73" i="69"/>
  <c r="W81" i="69"/>
  <c r="W189" i="69"/>
  <c r="W4" i="69"/>
  <c r="W24" i="69"/>
  <c r="W28" i="69"/>
  <c r="W32" i="69"/>
  <c r="W36" i="69"/>
  <c r="W40" i="69"/>
  <c r="W47" i="69"/>
  <c r="W51" i="69"/>
  <c r="W55" i="69"/>
  <c r="W59" i="69"/>
  <c r="W63" i="69"/>
  <c r="W66" i="69"/>
  <c r="W70" i="69"/>
  <c r="W74" i="69"/>
  <c r="W78" i="69"/>
  <c r="W82" i="69"/>
  <c r="W86" i="69"/>
  <c r="W90" i="69"/>
  <c r="W94" i="69"/>
  <c r="W98" i="69"/>
  <c r="W102" i="69"/>
  <c r="W103" i="69"/>
  <c r="W104" i="69"/>
  <c r="W106" i="69"/>
  <c r="W108" i="69"/>
  <c r="W110" i="69"/>
  <c r="W148" i="69"/>
  <c r="W152" i="69"/>
  <c r="W173" i="69"/>
  <c r="W177" i="69"/>
  <c r="W181" i="69"/>
  <c r="W194" i="69"/>
  <c r="W208" i="69"/>
  <c r="W210" i="69"/>
  <c r="W212" i="69"/>
  <c r="W214" i="69"/>
  <c r="W112" i="69"/>
  <c r="W114" i="69"/>
  <c r="W2" i="69"/>
  <c r="W6" i="69"/>
  <c r="W10" i="69"/>
  <c r="W14" i="69"/>
  <c r="W18" i="69"/>
  <c r="W22" i="69"/>
  <c r="W26" i="69"/>
  <c r="W30" i="69"/>
  <c r="W34" i="69"/>
  <c r="W38" i="69"/>
  <c r="W42" i="69"/>
  <c r="W49" i="69"/>
  <c r="W57" i="69"/>
  <c r="W95" i="69"/>
  <c r="W188" i="69"/>
  <c r="W216" i="69"/>
  <c r="W211" i="69"/>
  <c r="W206" i="69"/>
  <c r="H12" i="70" l="1"/>
  <c r="H5" i="70"/>
  <c r="K12" i="64"/>
  <c r="L12" i="64" s="1"/>
  <c r="N12" i="64" s="1"/>
  <c r="O35" i="64" s="1"/>
  <c r="G6" i="67"/>
  <c r="B9" i="67" s="1"/>
  <c r="B10" i="67" s="1"/>
  <c r="A49" i="66"/>
  <c r="A9" i="66"/>
  <c r="H7" i="70"/>
  <c r="H3" i="70"/>
  <c r="H8" i="70"/>
  <c r="H16" i="70"/>
  <c r="H13" i="70"/>
  <c r="H9" i="70"/>
  <c r="H10" i="70"/>
  <c r="H6" i="70"/>
  <c r="H14" i="70"/>
  <c r="H4" i="70"/>
  <c r="H11" i="70"/>
  <c r="O33" i="64" l="1"/>
  <c r="O44" i="64"/>
  <c r="O38" i="64"/>
  <c r="B38" i="22" s="1"/>
  <c r="O15" i="64"/>
  <c r="O28" i="64"/>
  <c r="O41" i="64"/>
  <c r="B41" i="22" s="1"/>
  <c r="O42" i="64"/>
  <c r="B42" i="22" s="1"/>
  <c r="O13" i="64"/>
  <c r="O26" i="64"/>
  <c r="O19" i="64"/>
  <c r="O29" i="64"/>
  <c r="B29" i="22" s="1"/>
  <c r="O24" i="64"/>
  <c r="O20" i="64"/>
  <c r="B20" i="22" s="1"/>
  <c r="O25" i="64"/>
  <c r="B25" i="22" s="1"/>
  <c r="O12" i="64"/>
  <c r="O3" i="64"/>
  <c r="B3" i="22" s="1"/>
  <c r="O7" i="64"/>
  <c r="B7" i="22" s="1"/>
  <c r="O9" i="64"/>
  <c r="B9" i="22" s="1"/>
  <c r="O4" i="64"/>
  <c r="B4" i="22" s="1"/>
  <c r="O46" i="64"/>
  <c r="B46" i="22" s="1"/>
  <c r="O11" i="64"/>
  <c r="B11" i="22" s="1"/>
  <c r="O16" i="64"/>
  <c r="B16" i="22" s="1"/>
  <c r="O31" i="64"/>
  <c r="B31" i="22" s="1"/>
  <c r="O34" i="64"/>
  <c r="B34" i="22" s="1"/>
  <c r="O30" i="64"/>
  <c r="B30" i="22" s="1"/>
  <c r="O40" i="64"/>
  <c r="B40" i="22" s="1"/>
  <c r="O45" i="64"/>
  <c r="B45" i="22" s="1"/>
  <c r="O2" i="64"/>
  <c r="O36" i="64"/>
  <c r="B36" i="22" s="1"/>
  <c r="O14" i="64"/>
  <c r="O23" i="64"/>
  <c r="B23" i="22" s="1"/>
  <c r="O37" i="64"/>
  <c r="O22" i="64"/>
  <c r="B22" i="22" s="1"/>
  <c r="O6" i="64"/>
  <c r="B6" i="22" s="1"/>
  <c r="O10" i="64"/>
  <c r="B10" i="22" s="1"/>
  <c r="O43" i="64"/>
  <c r="O47" i="64"/>
  <c r="O8" i="64"/>
  <c r="O32" i="64"/>
  <c r="B32" i="22" s="1"/>
  <c r="O5" i="64"/>
  <c r="O17" i="64"/>
  <c r="O18" i="64"/>
  <c r="O21" i="64"/>
  <c r="B21" i="22" s="1"/>
  <c r="O39" i="64"/>
  <c r="O27" i="64"/>
  <c r="B27" i="22" s="1"/>
  <c r="B15" i="22"/>
  <c r="B37" i="22"/>
  <c r="B5" i="22"/>
  <c r="B17" i="22"/>
  <c r="B26" i="22"/>
  <c r="B14" i="22"/>
  <c r="B44" i="22"/>
  <c r="B8" i="22"/>
  <c r="B47" i="22"/>
  <c r="B33" i="22"/>
  <c r="B39" i="22"/>
  <c r="B18" i="22"/>
  <c r="B28" i="22"/>
  <c r="B43" i="22"/>
  <c r="B2" i="22"/>
  <c r="B13" i="22"/>
  <c r="B35" i="22"/>
  <c r="B19" i="22"/>
  <c r="B12" i="22"/>
  <c r="B24" i="22"/>
  <c r="C10" i="67"/>
  <c r="D10" i="67"/>
  <c r="F10" i="67"/>
  <c r="E10" i="67"/>
  <c r="A10" i="66"/>
  <c r="A50" i="66"/>
  <c r="E32" i="22" l="1"/>
  <c r="E28" i="22"/>
  <c r="E2" i="22"/>
  <c r="E22" i="22"/>
  <c r="E36" i="22"/>
  <c r="E43" i="22"/>
  <c r="E23" i="22"/>
  <c r="E44" i="22"/>
  <c r="E26" i="22"/>
  <c r="E20" i="22"/>
  <c r="E33" i="22"/>
  <c r="E3" i="22"/>
  <c r="E30" i="22"/>
  <c r="E25" i="22"/>
  <c r="E31" i="22"/>
  <c r="E11" i="22"/>
  <c r="E21" i="22"/>
  <c r="E9" i="22"/>
  <c r="E39" i="22"/>
  <c r="E18" i="22"/>
  <c r="E17" i="22"/>
  <c r="E5" i="22"/>
  <c r="E29" i="22"/>
  <c r="E41" i="22"/>
  <c r="E37" i="22"/>
  <c r="E8" i="22"/>
  <c r="E46" i="22"/>
  <c r="E34" i="22"/>
  <c r="E24" i="22"/>
  <c r="E47" i="22"/>
  <c r="E35" i="22"/>
  <c r="E40" i="22"/>
  <c r="E45" i="22"/>
  <c r="E38" i="22"/>
  <c r="E6" i="22"/>
  <c r="E14" i="22"/>
  <c r="E10" i="22"/>
  <c r="E15" i="22"/>
  <c r="E12" i="22"/>
  <c r="E7" i="22"/>
  <c r="E16" i="22"/>
  <c r="E42" i="22"/>
  <c r="E19" i="22"/>
  <c r="E27" i="22"/>
  <c r="E4" i="22"/>
  <c r="E13" i="22"/>
  <c r="C25" i="22"/>
  <c r="G25" i="22" s="1"/>
  <c r="B40" i="70" s="1"/>
  <c r="C42" i="22"/>
  <c r="G42" i="22" s="1"/>
  <c r="C47" i="22"/>
  <c r="G47" i="22" s="1"/>
  <c r="C26" i="22"/>
  <c r="G26" i="22" s="1"/>
  <c r="B41" i="70" s="1"/>
  <c r="C16" i="22"/>
  <c r="G16" i="22" s="1"/>
  <c r="B31" i="70" s="1"/>
  <c r="C18" i="22"/>
  <c r="G18" i="22" s="1"/>
  <c r="B33" i="70" s="1"/>
  <c r="C19" i="22"/>
  <c r="G19" i="22" s="1"/>
  <c r="B34" i="70" s="1"/>
  <c r="C32" i="22"/>
  <c r="G32" i="22" s="1"/>
  <c r="C37" i="22"/>
  <c r="G37" i="22" s="1"/>
  <c r="C33" i="22"/>
  <c r="G33" i="22" s="1"/>
  <c r="C6" i="22"/>
  <c r="G6" i="22" s="1"/>
  <c r="C2" i="22"/>
  <c r="G2" i="22" s="1"/>
  <c r="C21" i="22"/>
  <c r="G21" i="22" s="1"/>
  <c r="B36" i="70" s="1"/>
  <c r="C15" i="22"/>
  <c r="G15" i="22" s="1"/>
  <c r="B30" i="70" s="1"/>
  <c r="C38" i="22"/>
  <c r="C11" i="22"/>
  <c r="G11" i="22" s="1"/>
  <c r="B26" i="70" s="1"/>
  <c r="C44" i="22"/>
  <c r="G44" i="22" s="1"/>
  <c r="C46" i="22"/>
  <c r="G46" i="22" s="1"/>
  <c r="C35" i="22"/>
  <c r="G35" i="22" s="1"/>
  <c r="C4" i="22"/>
  <c r="G4" i="22" s="1"/>
  <c r="C5" i="22"/>
  <c r="G5" i="22" s="1"/>
  <c r="C9" i="22"/>
  <c r="G9" i="22" s="1"/>
  <c r="B24" i="70" s="1"/>
  <c r="C3" i="22"/>
  <c r="G3" i="22" s="1"/>
  <c r="C30" i="22"/>
  <c r="G30" i="22" s="1"/>
  <c r="C45" i="22"/>
  <c r="G45" i="22" s="1"/>
  <c r="C14" i="22"/>
  <c r="G14" i="22" s="1"/>
  <c r="B29" i="70" s="1"/>
  <c r="C17" i="22"/>
  <c r="C22" i="22"/>
  <c r="G22" i="22" s="1"/>
  <c r="B37" i="70" s="1"/>
  <c r="C27" i="22"/>
  <c r="G27" i="22" s="1"/>
  <c r="C28" i="22"/>
  <c r="G28" i="22" s="1"/>
  <c r="C12" i="22"/>
  <c r="G12" i="22" s="1"/>
  <c r="B27" i="70" s="1"/>
  <c r="C23" i="22"/>
  <c r="G23" i="22" s="1"/>
  <c r="B38" i="70" s="1"/>
  <c r="C8" i="22"/>
  <c r="G8" i="22" s="1"/>
  <c r="B23" i="70" s="1"/>
  <c r="C41" i="22"/>
  <c r="G41" i="22" s="1"/>
  <c r="C20" i="22"/>
  <c r="G20" i="22" s="1"/>
  <c r="B35" i="70" s="1"/>
  <c r="C10" i="22"/>
  <c r="G10" i="22" s="1"/>
  <c r="B25" i="70" s="1"/>
  <c r="C7" i="22"/>
  <c r="G7" i="22" s="1"/>
  <c r="C31" i="22"/>
  <c r="G31" i="22" s="1"/>
  <c r="C43" i="22"/>
  <c r="G43" i="22" s="1"/>
  <c r="C13" i="22"/>
  <c r="G13" i="22" s="1"/>
  <c r="B28" i="70" s="1"/>
  <c r="C40" i="22"/>
  <c r="G40" i="22" s="1"/>
  <c r="C39" i="22"/>
  <c r="G39" i="22" s="1"/>
  <c r="C36" i="22"/>
  <c r="G36" i="22" s="1"/>
  <c r="C34" i="22"/>
  <c r="G34" i="22" s="1"/>
  <c r="C24" i="22"/>
  <c r="G24" i="22" s="1"/>
  <c r="B39" i="70" s="1"/>
  <c r="C29" i="22"/>
  <c r="G29" i="22" s="1"/>
  <c r="G38" i="22"/>
  <c r="F8" i="22"/>
  <c r="F44" i="22"/>
  <c r="F3" i="22"/>
  <c r="F22" i="22"/>
  <c r="F27" i="22"/>
  <c r="F6" i="22"/>
  <c r="F23" i="22"/>
  <c r="F29" i="22"/>
  <c r="F26" i="22"/>
  <c r="F24" i="22"/>
  <c r="F40" i="22"/>
  <c r="F34" i="22"/>
  <c r="F11" i="22"/>
  <c r="F30" i="22"/>
  <c r="F36" i="22"/>
  <c r="F38" i="22"/>
  <c r="F4" i="22"/>
  <c r="F46" i="22"/>
  <c r="F39" i="22"/>
  <c r="F5" i="22"/>
  <c r="F7" i="22"/>
  <c r="F42" i="22"/>
  <c r="F16" i="22"/>
  <c r="F12" i="22"/>
  <c r="F19" i="22"/>
  <c r="F17" i="22"/>
  <c r="F10" i="22"/>
  <c r="F15" i="22"/>
  <c r="F21" i="22"/>
  <c r="F32" i="22"/>
  <c r="F18" i="22"/>
  <c r="F9" i="22"/>
  <c r="F41" i="22"/>
  <c r="F20" i="22"/>
  <c r="F13" i="22"/>
  <c r="F28" i="22"/>
  <c r="F37" i="22"/>
  <c r="F47" i="22"/>
  <c r="F35" i="22"/>
  <c r="F2" i="22"/>
  <c r="F33" i="22"/>
  <c r="F14" i="22"/>
  <c r="F25" i="22"/>
  <c r="F45" i="22"/>
  <c r="F43" i="22"/>
  <c r="F31" i="22"/>
  <c r="D15" i="22"/>
  <c r="D30" i="70" s="1"/>
  <c r="D12" i="22"/>
  <c r="D27" i="70" s="1"/>
  <c r="D40" i="22"/>
  <c r="D23" i="22"/>
  <c r="D38" i="70" s="1"/>
  <c r="D2" i="22"/>
  <c r="D4" i="22"/>
  <c r="D31" i="22"/>
  <c r="D19" i="22"/>
  <c r="D34" i="70" s="1"/>
  <c r="D7" i="22"/>
  <c r="D45" i="22"/>
  <c r="D39" i="22"/>
  <c r="D18" i="22"/>
  <c r="D33" i="70" s="1"/>
  <c r="D14" i="22"/>
  <c r="D29" i="70" s="1"/>
  <c r="D3" i="22"/>
  <c r="D21" i="22"/>
  <c r="D36" i="70" s="1"/>
  <c r="D29" i="22"/>
  <c r="D9" i="22"/>
  <c r="D24" i="70" s="1"/>
  <c r="D33" i="22"/>
  <c r="D43" i="22"/>
  <c r="D47" i="22"/>
  <c r="D11" i="22"/>
  <c r="D26" i="70" s="1"/>
  <c r="D44" i="22"/>
  <c r="D25" i="22"/>
  <c r="D40" i="70" s="1"/>
  <c r="D22" i="22"/>
  <c r="D37" i="70" s="1"/>
  <c r="D20" i="22"/>
  <c r="D35" i="70" s="1"/>
  <c r="D28" i="22"/>
  <c r="D38" i="22"/>
  <c r="D41" i="22"/>
  <c r="D35" i="22"/>
  <c r="D13" i="22"/>
  <c r="D28" i="70" s="1"/>
  <c r="E28" i="70" s="1"/>
  <c r="D30" i="22"/>
  <c r="D24" i="22"/>
  <c r="D39" i="70" s="1"/>
  <c r="E39" i="70" s="1"/>
  <c r="D36" i="22"/>
  <c r="D26" i="22"/>
  <c r="D41" i="70" s="1"/>
  <c r="D27" i="22"/>
  <c r="D5" i="22"/>
  <c r="D34" i="22"/>
  <c r="D46" i="22"/>
  <c r="D6" i="22"/>
  <c r="D42" i="22"/>
  <c r="D16" i="22"/>
  <c r="D31" i="70" s="1"/>
  <c r="E31" i="70" s="1"/>
  <c r="D32" i="22"/>
  <c r="D8" i="22"/>
  <c r="D23" i="70" s="1"/>
  <c r="D17" i="22"/>
  <c r="D32" i="70" s="1"/>
  <c r="D10" i="22"/>
  <c r="D25" i="70" s="1"/>
  <c r="D37" i="22"/>
  <c r="G17" i="22"/>
  <c r="B32" i="70" s="1"/>
  <c r="G10" i="67"/>
  <c r="A51" i="66"/>
  <c r="A11" i="66"/>
  <c r="F17" i="70"/>
  <c r="E40" i="70" l="1"/>
  <c r="E35" i="70"/>
  <c r="E41" i="70"/>
  <c r="E32" i="70"/>
  <c r="E36" i="70"/>
  <c r="C29" i="70"/>
  <c r="F31" i="70"/>
  <c r="F25" i="70"/>
  <c r="F39" i="70"/>
  <c r="F32" i="70"/>
  <c r="F36" i="70"/>
  <c r="F41" i="70"/>
  <c r="C28" i="70"/>
  <c r="E29" i="70"/>
  <c r="E30" i="70"/>
  <c r="F29" i="70"/>
  <c r="F33" i="70"/>
  <c r="F26" i="70"/>
  <c r="F37" i="70"/>
  <c r="G29" i="70"/>
  <c r="E37" i="70"/>
  <c r="E33" i="70"/>
  <c r="E34" i="70"/>
  <c r="E38" i="70"/>
  <c r="F34" i="70"/>
  <c r="F27" i="70"/>
  <c r="F38" i="70"/>
  <c r="F28" i="70"/>
  <c r="F30" i="70"/>
  <c r="F23" i="70"/>
  <c r="F24" i="70"/>
  <c r="F40" i="70"/>
  <c r="F35" i="70"/>
  <c r="A52" i="66"/>
  <c r="A12" i="66"/>
  <c r="F18" i="70"/>
  <c r="D17" i="70"/>
  <c r="G28" i="70" l="1"/>
  <c r="H29" i="70" s="1"/>
  <c r="A53" i="66"/>
  <c r="A13" i="66"/>
  <c r="D18" i="70"/>
  <c r="F19" i="70"/>
  <c r="C31" i="70"/>
  <c r="G31" i="70" s="1"/>
  <c r="C30" i="70"/>
  <c r="G30" i="70" s="1"/>
  <c r="A14" i="66" l="1"/>
  <c r="A54" i="66"/>
  <c r="F20" i="70"/>
  <c r="D19" i="70"/>
  <c r="C32" i="70"/>
  <c r="G32" i="70" s="1"/>
  <c r="H30" i="70"/>
  <c r="H31" i="70"/>
  <c r="A55" i="66" l="1"/>
  <c r="A15" i="66"/>
  <c r="F21" i="70"/>
  <c r="D20" i="70"/>
  <c r="H32" i="70"/>
  <c r="C33" i="70"/>
  <c r="G33" i="70" s="1"/>
  <c r="A56" i="66" l="1"/>
  <c r="A16" i="66"/>
  <c r="F22" i="70"/>
  <c r="D21" i="70"/>
  <c r="H33" i="70"/>
  <c r="A17" i="66" l="1"/>
  <c r="A57" i="66"/>
  <c r="D22" i="70"/>
  <c r="C34" i="70"/>
  <c r="G34" i="70" s="1"/>
  <c r="C35" i="70"/>
  <c r="G35" i="70" s="1"/>
  <c r="A58" i="66" l="1"/>
  <c r="A18" i="66"/>
  <c r="C36" i="70"/>
  <c r="G36" i="70" s="1"/>
  <c r="H34" i="70"/>
  <c r="H35" i="70"/>
  <c r="A59" i="66" l="1"/>
  <c r="A19" i="66"/>
  <c r="E24" i="70"/>
  <c r="C37" i="70"/>
  <c r="G37" i="70" s="1"/>
  <c r="H36" i="70"/>
  <c r="A60" i="66" l="1"/>
  <c r="A20" i="66"/>
  <c r="E25" i="70"/>
  <c r="C38" i="70"/>
  <c r="G38" i="70" s="1"/>
  <c r="H37" i="70"/>
  <c r="A21" i="66" l="1"/>
  <c r="A61" i="66"/>
  <c r="E26" i="70"/>
  <c r="E27" i="70"/>
  <c r="H38" i="70"/>
  <c r="C39" i="70"/>
  <c r="G39" i="70" s="1"/>
  <c r="A22" i="66" l="1"/>
  <c r="A62" i="66"/>
  <c r="C40" i="70"/>
  <c r="G40" i="70" s="1"/>
  <c r="H39" i="70"/>
  <c r="A63" i="66" l="1"/>
  <c r="A23" i="66"/>
  <c r="H40" i="70"/>
  <c r="C41" i="70"/>
  <c r="G41" i="70" s="1"/>
  <c r="A64" i="66" l="1"/>
  <c r="A24" i="66"/>
  <c r="B17" i="70"/>
  <c r="G17" i="70" s="1"/>
  <c r="H17" i="70" s="1"/>
  <c r="H41" i="70"/>
  <c r="A25" i="66" l="1"/>
  <c r="A65" i="66"/>
  <c r="B18" i="70"/>
  <c r="G18" i="70" s="1"/>
  <c r="H18" i="70" s="1"/>
  <c r="A26" i="66" l="1"/>
  <c r="A66" i="66"/>
  <c r="B19" i="70"/>
  <c r="G19" i="70" s="1"/>
  <c r="H19" i="70" s="1"/>
  <c r="A67" i="66" l="1"/>
  <c r="A27" i="66"/>
  <c r="B20" i="70"/>
  <c r="G20" i="70" s="1"/>
  <c r="H20" i="70" s="1"/>
  <c r="A68" i="66" l="1"/>
  <c r="A28" i="66"/>
  <c r="B21" i="70"/>
  <c r="G21" i="70" s="1"/>
  <c r="H21" i="70" s="1"/>
  <c r="A29" i="66" l="1"/>
  <c r="A69" i="66"/>
  <c r="B22" i="70"/>
  <c r="G22" i="70" s="1"/>
  <c r="H22" i="70" s="1"/>
  <c r="A30" i="66" l="1"/>
  <c r="A70" i="66"/>
  <c r="G23" i="70"/>
  <c r="A71" i="66" l="1"/>
  <c r="A31" i="66"/>
  <c r="C24" i="70"/>
  <c r="G24" i="70" s="1"/>
  <c r="H24" i="70" s="1"/>
  <c r="A72" i="66" l="1"/>
  <c r="A32" i="66"/>
  <c r="C25" i="70"/>
  <c r="G25" i="70" s="1"/>
  <c r="H25" i="70" s="1"/>
  <c r="C26" i="70"/>
  <c r="G26" i="70" s="1"/>
  <c r="C27" i="70"/>
  <c r="G27" i="70" s="1"/>
  <c r="A73" i="66" l="1"/>
  <c r="A33" i="66"/>
  <c r="H26" i="70"/>
  <c r="I26" i="70"/>
  <c r="I28" i="70"/>
  <c r="I29" i="70"/>
  <c r="I31" i="70"/>
  <c r="I30" i="70"/>
  <c r="I32" i="70"/>
  <c r="I33" i="70"/>
  <c r="I34" i="70"/>
  <c r="I35" i="70"/>
  <c r="I36" i="70"/>
  <c r="I37" i="70"/>
  <c r="I38" i="70"/>
  <c r="I39" i="70"/>
  <c r="I40" i="70"/>
  <c r="I41" i="70"/>
  <c r="I27" i="70"/>
  <c r="H27" i="70"/>
  <c r="H28" i="70"/>
  <c r="A34" i="66" l="1"/>
  <c r="A74" i="66"/>
  <c r="A75" i="66" l="1"/>
  <c r="A35" i="66"/>
  <c r="A76" i="66" l="1"/>
  <c r="A36" i="66"/>
  <c r="A37" i="66" l="1"/>
  <c r="A77" i="66"/>
  <c r="A78" i="66" l="1"/>
  <c r="A38" i="66"/>
  <c r="A79" i="66" s="1"/>
</calcChain>
</file>

<file path=xl/comments1.xml><?xml version="1.0" encoding="utf-8"?>
<comments xmlns="http://schemas.openxmlformats.org/spreadsheetml/2006/main">
  <authors>
    <author>Author</author>
  </authors>
  <commentList>
    <comment ref="Z1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source (dec 2000 forward) Variance Report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 xml:space="preserve">EIA data : </t>
        </r>
        <r>
          <rPr>
            <sz val="8"/>
            <color indexed="81"/>
            <rFont val="Tahoma"/>
            <family val="2"/>
          </rPr>
          <t xml:space="preserve">Single family square footage.
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 xml:space="preserve">EIA data : </t>
        </r>
        <r>
          <rPr>
            <sz val="8"/>
            <color indexed="81"/>
            <rFont val="Tahoma"/>
            <family val="2"/>
          </rPr>
          <t xml:space="preserve">Multi family square footage.
</t>
        </r>
      </text>
    </comment>
    <comment ref="D1" authorId="0">
      <text>
        <r>
          <rPr>
            <b/>
            <sz val="8"/>
            <color indexed="81"/>
            <rFont val="Tahoma"/>
            <family val="2"/>
          </rPr>
          <t xml:space="preserve">EIA data : </t>
        </r>
        <r>
          <rPr>
            <sz val="8"/>
            <color indexed="81"/>
            <rFont val="Tahoma"/>
            <family val="2"/>
          </rPr>
          <t xml:space="preserve">Mobile home square footage.
</t>
        </r>
      </text>
    </comment>
    <comment ref="F1" authorId="0">
      <text>
        <r>
          <rPr>
            <b/>
            <sz val="8"/>
            <color indexed="81"/>
            <rFont val="Tahoma"/>
            <family val="2"/>
          </rPr>
          <t xml:space="preserve"> EIA data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" authorId="0">
      <text>
        <r>
          <rPr>
            <b/>
            <sz val="8"/>
            <color indexed="81"/>
            <rFont val="Tahoma"/>
            <family val="2"/>
          </rPr>
          <t xml:space="preserve"> EIA data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 xml:space="preserve"> EIA data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1" authorId="0">
      <text>
        <r>
          <rPr>
            <b/>
            <sz val="8"/>
            <color indexed="81"/>
            <rFont val="Tahoma"/>
            <family val="2"/>
          </rPr>
          <t xml:space="preserve">EIA: </t>
        </r>
        <r>
          <rPr>
            <sz val="8"/>
            <color indexed="81"/>
            <rFont val="Tahoma"/>
            <family val="2"/>
          </rPr>
          <t xml:space="preserve">Table  30.  Residential Sector Equipment Stock and Efficiency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1" authorId="0">
      <text>
        <r>
          <rPr>
            <sz val="8"/>
            <color indexed="81"/>
            <rFont val="Tahoma"/>
            <family val="2"/>
          </rPr>
          <t>ITRON: Calculated by dividing the furnace stock by the number of households in the census region</t>
        </r>
      </text>
    </comment>
    <comment ref="C1" authorId="0">
      <text>
        <r>
          <rPr>
            <sz val="8"/>
            <color indexed="81"/>
            <rFont val="Tahoma"/>
            <family val="2"/>
          </rPr>
          <t xml:space="preserve">ITRON: Calculated by dividing the secondary heating appliance stock by the number of households in the census region
</t>
        </r>
      </text>
    </comment>
    <comment ref="D1" authorId="0">
      <text>
        <r>
          <rPr>
            <sz val="8"/>
            <color indexed="81"/>
            <rFont val="Tahoma"/>
            <family val="2"/>
          </rPr>
          <t xml:space="preserve">ITRON: Calculated by dividing the water heater stock by the number of households in the census region
</t>
        </r>
      </text>
    </comment>
    <comment ref="E1" authorId="0">
      <text>
        <r>
          <rPr>
            <sz val="8"/>
            <color indexed="81"/>
            <rFont val="Tahoma"/>
            <family val="2"/>
          </rPr>
          <t xml:space="preserve">ITRON: Calculated by dividing the cooking appliance stock by the number of households in the census region
</t>
        </r>
      </text>
    </comment>
    <comment ref="F1" authorId="0">
      <text>
        <r>
          <rPr>
            <sz val="8"/>
            <color indexed="81"/>
            <rFont val="Tahoma"/>
            <family val="2"/>
          </rPr>
          <t xml:space="preserve">ITRON: Calculated by dividing the clothes dryer stock by the number of households in the census region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Itron:</t>
        </r>
        <r>
          <rPr>
            <sz val="8"/>
            <color indexed="81"/>
            <rFont val="Tahoma"/>
            <family val="2"/>
          </rPr>
          <t xml:space="preserve">
Efficiency in terms of AFUE. Source for forecast values is EIA.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>Itron:</t>
        </r>
        <r>
          <rPr>
            <sz val="8"/>
            <color indexed="81"/>
            <rFont val="Tahoma"/>
            <family val="2"/>
          </rPr>
          <t xml:space="preserve">
UEC instead of an efficiency value. Source for forecast values is EIA.</t>
        </r>
      </text>
    </comment>
    <comment ref="D1" authorId="0">
      <text>
        <r>
          <rPr>
            <b/>
            <sz val="8"/>
            <color indexed="81"/>
            <rFont val="Tahoma"/>
            <family val="2"/>
          </rPr>
          <t>Itron:</t>
        </r>
        <r>
          <rPr>
            <sz val="8"/>
            <color indexed="81"/>
            <rFont val="Tahoma"/>
            <family val="2"/>
          </rPr>
          <t xml:space="preserve">
Efficiency in terms of EF. Source for forecast values is EIA.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Itron:</t>
        </r>
        <r>
          <rPr>
            <sz val="8"/>
            <color indexed="81"/>
            <rFont val="Tahoma"/>
            <family val="2"/>
          </rPr>
          <t xml:space="preserve">
UEC instead of an efficiency value. Source for forecast values is EIA.</t>
        </r>
      </text>
    </comment>
    <comment ref="F1" authorId="0">
      <text>
        <r>
          <rPr>
            <b/>
            <sz val="8"/>
            <color indexed="81"/>
            <rFont val="Tahoma"/>
            <family val="2"/>
          </rPr>
          <t>Itron:</t>
        </r>
        <r>
          <rPr>
            <sz val="8"/>
            <color indexed="81"/>
            <rFont val="Tahoma"/>
            <family val="2"/>
          </rPr>
          <t xml:space="preserve">
UEC instead of an efficiency value. Source for forecast values is EIA.</t>
        </r>
      </text>
    </comment>
  </commentList>
</comments>
</file>

<file path=xl/sharedStrings.xml><?xml version="1.0" encoding="utf-8"?>
<sst xmlns="http://schemas.openxmlformats.org/spreadsheetml/2006/main" count="245" uniqueCount="140">
  <si>
    <t>Year</t>
  </si>
  <si>
    <t>Heating</t>
  </si>
  <si>
    <t>Month</t>
  </si>
  <si>
    <t>NonHVAC</t>
  </si>
  <si>
    <t>End Use Definitions</t>
  </si>
  <si>
    <t>Shares</t>
  </si>
  <si>
    <t>Color Scheme</t>
  </si>
  <si>
    <t>Blue Cells are Calculations</t>
  </si>
  <si>
    <t>Red Cells are references to EIA Data</t>
  </si>
  <si>
    <t>Black Cells are Historical Data</t>
  </si>
  <si>
    <t>Black Cells with Yellow Background refer to User Input Data</t>
  </si>
  <si>
    <t>Annual equipment indices reflecting efficiency and share trends</t>
  </si>
  <si>
    <t>Efficiencies</t>
  </si>
  <si>
    <t>Annual equipment efficiency history and forecast</t>
  </si>
  <si>
    <t>EIAData</t>
  </si>
  <si>
    <t>MonthlyMults</t>
  </si>
  <si>
    <t>Monthly multipliers to convert annual usage values to monthly values</t>
  </si>
  <si>
    <t>Equipment Definitions</t>
  </si>
  <si>
    <t>Worksheet Definitions</t>
  </si>
  <si>
    <t>New England</t>
  </si>
  <si>
    <t>Census Divisions</t>
  </si>
  <si>
    <t>NENG</t>
  </si>
  <si>
    <t>MATL</t>
  </si>
  <si>
    <t>ENC</t>
  </si>
  <si>
    <t>WNC</t>
  </si>
  <si>
    <t>SATL</t>
  </si>
  <si>
    <t>ESC</t>
  </si>
  <si>
    <t>WSC</t>
  </si>
  <si>
    <t>MNT</t>
  </si>
  <si>
    <t>PAC</t>
  </si>
  <si>
    <t>Middle Atlantic</t>
  </si>
  <si>
    <t>East North Central</t>
  </si>
  <si>
    <t>West North Central</t>
  </si>
  <si>
    <t>South Atlantic</t>
  </si>
  <si>
    <t>East South Central</t>
  </si>
  <si>
    <t>West South Central</t>
  </si>
  <si>
    <t>Mountain</t>
  </si>
  <si>
    <t>Pacific</t>
  </si>
  <si>
    <t>SquareFootage</t>
  </si>
  <si>
    <t>SurfaceArea</t>
  </si>
  <si>
    <t>SF SqFt</t>
  </si>
  <si>
    <t>EF</t>
  </si>
  <si>
    <t># of SF</t>
  </si>
  <si>
    <t># of MF</t>
  </si>
  <si>
    <t># of MH</t>
  </si>
  <si>
    <t>Tot # of HH's</t>
  </si>
  <si>
    <t>StructuralVars</t>
  </si>
  <si>
    <t>Annual building structure variables reflecting square footage and shell efficiency index trends</t>
  </si>
  <si>
    <t>Total</t>
  </si>
  <si>
    <t>EF :</t>
  </si>
  <si>
    <t>AFUE</t>
  </si>
  <si>
    <t xml:space="preserve">AFUE : </t>
  </si>
  <si>
    <t>Department of Energy test procedures.</t>
  </si>
  <si>
    <t>Efficiency Factor. Efficiency (measured in Btu out / Btu in) of water heaters</t>
  </si>
  <si>
    <t>under certain test conditions specifiedby the Department of Energy.</t>
  </si>
  <si>
    <t>NGWHeat</t>
  </si>
  <si>
    <t>NGCook</t>
  </si>
  <si>
    <t>NGMisc</t>
  </si>
  <si>
    <t>Natural gas water heating</t>
  </si>
  <si>
    <t>Natural gas cooking</t>
  </si>
  <si>
    <t>Natural gas clothes dryer</t>
  </si>
  <si>
    <t>NGFurn</t>
  </si>
  <si>
    <t>NGSecHt</t>
  </si>
  <si>
    <t>Natural gas secondary heating</t>
  </si>
  <si>
    <t xml:space="preserve">Annual Fuel Utilization Efficiency. Efficiency rating based on average usage, </t>
  </si>
  <si>
    <t>including on and off cycling,as setout in the standardized</t>
  </si>
  <si>
    <t>Natural gas furnace/boiler</t>
  </si>
  <si>
    <t>NGDryer</t>
  </si>
  <si>
    <t>NGHeating</t>
  </si>
  <si>
    <t>Therm/yr</t>
  </si>
  <si>
    <t>Natural gas space heating [Therm/Year]</t>
  </si>
  <si>
    <t>Natural gas water heating [Therm/Year]</t>
  </si>
  <si>
    <t>Other non heating/cooling natural gas end uses  [Therm/Year]</t>
  </si>
  <si>
    <t>MF SqFt</t>
  </si>
  <si>
    <t>MH SqFt</t>
  </si>
  <si>
    <t>BSE Index Heat</t>
  </si>
  <si>
    <t>StrucVar</t>
  </si>
  <si>
    <t>StrucVarInd</t>
  </si>
  <si>
    <t>Natural Gas Prices Index to 2005</t>
  </si>
  <si>
    <t>BillingDays</t>
  </si>
  <si>
    <t>Population</t>
  </si>
  <si>
    <t>Households</t>
  </si>
  <si>
    <t>HDD</t>
  </si>
  <si>
    <t>US</t>
  </si>
  <si>
    <t>Stock Average Equpment Efficiency</t>
  </si>
  <si>
    <t>NEMS Consumption Projections (mmBtu)</t>
  </si>
  <si>
    <t>Cooling Consumption Projections (mmBtu)</t>
  </si>
  <si>
    <t>End-Use Saturation (%)</t>
  </si>
  <si>
    <t>NEMS Equipment Stock Projections (units)</t>
  </si>
  <si>
    <t>Household Projections (units)</t>
  </si>
  <si>
    <t>Floor Space Projections (mil SqFt)</t>
  </si>
  <si>
    <t>Single Family</t>
  </si>
  <si>
    <t>Multi-Family</t>
  </si>
  <si>
    <t>Mobile</t>
  </si>
  <si>
    <t>Efficiency Definitions</t>
  </si>
  <si>
    <t>Equipment efficiency, saturation, household and floor space forecasts from Energy Information Adminstration Annual Energy Outlook Forecast</t>
  </si>
  <si>
    <t>Calibration</t>
  </si>
  <si>
    <t>Base year intensity calculation worksheet</t>
  </si>
  <si>
    <t>Annual equipment share history and forecast</t>
  </si>
  <si>
    <t>Intensities</t>
  </si>
  <si>
    <t>GS</t>
  </si>
  <si>
    <t>NG_DRY</t>
  </si>
  <si>
    <t>NG_FA</t>
  </si>
  <si>
    <t>NG_HP</t>
  </si>
  <si>
    <t>NG_RAD</t>
  </si>
  <si>
    <t>NG_STV</t>
  </si>
  <si>
    <t>NG_WH</t>
  </si>
  <si>
    <t>Electricity Prices Index to 2005</t>
  </si>
  <si>
    <t xml:space="preserve">Electricity Prices (Based on 2005 Dollars per Million BTU)  </t>
  </si>
  <si>
    <t xml:space="preserve">Natural Gas Prices (Based on 2005 Dollars per Million BTU)  </t>
  </si>
  <si>
    <t>Base Year (2005)</t>
  </si>
  <si>
    <t>Consumption (mmBtu)</t>
  </si>
  <si>
    <t>Equipment Stock (units)</t>
  </si>
  <si>
    <t>Share (%)</t>
  </si>
  <si>
    <t>Observed Use Per Customer (kWh/year)</t>
  </si>
  <si>
    <t>Adjustment Factor</t>
  </si>
  <si>
    <t>Adjusted Intensity (kWh/year)</t>
  </si>
  <si>
    <t>UEC (Therm/unit)</t>
  </si>
  <si>
    <t>Raw Intensity (Therm/year)</t>
  </si>
  <si>
    <t>LERGS</t>
  </si>
  <si>
    <t>GSC</t>
  </si>
  <si>
    <t>Population_2012MTP</t>
  </si>
  <si>
    <t>Households_2012MTP</t>
  </si>
  <si>
    <t>PPH_Fred</t>
  </si>
  <si>
    <t>MHH_KY</t>
  </si>
  <si>
    <t>MHH_LOUMSA</t>
  </si>
  <si>
    <t>Median_Income</t>
  </si>
  <si>
    <t>Per_Capita_Income</t>
  </si>
  <si>
    <t>ANNHDD2005</t>
  </si>
  <si>
    <t>HDD_2012MTP</t>
  </si>
  <si>
    <t>Sales_AllocDate</t>
  </si>
  <si>
    <t>SDFHDD</t>
  </si>
  <si>
    <t>YEAR</t>
  </si>
  <si>
    <t>% Chg</t>
  </si>
  <si>
    <t>SDFHDD_Cal</t>
  </si>
  <si>
    <t>Cust_Actual</t>
  </si>
  <si>
    <t>Cust_Predict</t>
  </si>
  <si>
    <t>LE_Vols</t>
  </si>
  <si>
    <t>Median_Income2015</t>
  </si>
  <si>
    <t>MHH_LOU2015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</si>
</sst>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0.0000"/>
    <numFmt numFmtId="169" formatCode="0.000"/>
    <numFmt numFmtId="170" formatCode="0.00000000"/>
    <numFmt numFmtId="171" formatCode="#,##0.000"/>
    <numFmt numFmtId="172" formatCode="#,##0.00;[Red]#,##0.00"/>
    <numFmt numFmtId="173" formatCode="&quot;$&quot;#,##0.00"/>
    <numFmt numFmtId="174" formatCode="#,##0.0000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b/>
      <sz val="10"/>
      <color indexed="9"/>
      <name val="Verdana"/>
      <family val="2"/>
    </font>
    <font>
      <sz val="10"/>
      <color indexed="8"/>
      <name val="Verdana"/>
      <family val="2"/>
    </font>
    <font>
      <b/>
      <sz val="10"/>
      <name val="Times New Roman"/>
      <family val="1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theme="3"/>
      <name val="Arial"/>
      <family val="2"/>
    </font>
    <font>
      <sz val="10"/>
      <color rgb="FF0000FF"/>
      <name val="Times New Roman"/>
      <family val="1"/>
    </font>
    <font>
      <sz val="10"/>
      <color rgb="FF7030A0"/>
      <name val="Times New Roman"/>
      <family val="1"/>
    </font>
    <font>
      <sz val="10"/>
      <color rgb="FF3366FF"/>
      <name val="Times New Roman"/>
      <family val="1"/>
    </font>
    <font>
      <b/>
      <sz val="10"/>
      <color rgb="FF7030A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2" fontId="20" fillId="2" borderId="1" applyProtection="0"/>
    <xf numFmtId="2" fontId="20" fillId="2" borderId="1" applyProtection="0"/>
    <xf numFmtId="2" fontId="21" fillId="0" borderId="0" applyFill="0" applyBorder="0" applyProtection="0"/>
    <xf numFmtId="2" fontId="21" fillId="3" borderId="1" applyProtection="0"/>
    <xf numFmtId="2" fontId="21" fillId="4" borderId="1" applyProtection="0"/>
    <xf numFmtId="2" fontId="21" fillId="5" borderId="1" applyProtection="0"/>
    <xf numFmtId="0" fontId="21" fillId="8" borderId="22" applyNumberFormat="0">
      <alignment readingOrder="1"/>
      <protection locked="0"/>
    </xf>
  </cellStyleXfs>
  <cellXfs count="180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/>
    <xf numFmtId="0" fontId="4" fillId="0" borderId="0" xfId="0" applyFont="1"/>
    <xf numFmtId="0" fontId="8" fillId="0" borderId="0" xfId="0" applyFont="1"/>
    <xf numFmtId="0" fontId="11" fillId="0" borderId="0" xfId="0" applyFont="1"/>
    <xf numFmtId="0" fontId="14" fillId="0" borderId="0" xfId="0" applyFont="1"/>
    <xf numFmtId="0" fontId="0" fillId="6" borderId="0" xfId="0" applyFill="1"/>
    <xf numFmtId="0" fontId="15" fillId="0" borderId="0" xfId="0" applyFont="1" applyFill="1"/>
    <xf numFmtId="0" fontId="4" fillId="0" borderId="0" xfId="0" applyFont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right"/>
    </xf>
    <xf numFmtId="3" fontId="0" fillId="0" borderId="0" xfId="0" applyNumberFormat="1"/>
    <xf numFmtId="43" fontId="15" fillId="0" borderId="0" xfId="1" applyNumberFormat="1" applyFont="1"/>
    <xf numFmtId="0" fontId="4" fillId="0" borderId="0" xfId="0" applyFont="1" applyFill="1" applyBorder="1" applyAlignment="1">
      <alignment horizontal="center"/>
    </xf>
    <xf numFmtId="0" fontId="16" fillId="0" borderId="0" xfId="0" applyFont="1"/>
    <xf numFmtId="0" fontId="6" fillId="0" borderId="0" xfId="0" applyFont="1"/>
    <xf numFmtId="164" fontId="11" fillId="0" borderId="0" xfId="4" applyNumberFormat="1" applyFont="1" applyBorder="1"/>
    <xf numFmtId="0" fontId="6" fillId="0" borderId="0" xfId="0" applyFont="1" applyFill="1" applyBorder="1"/>
    <xf numFmtId="10" fontId="6" fillId="0" borderId="0" xfId="4" applyNumberFormat="1" applyFont="1" applyFill="1" applyBorder="1"/>
    <xf numFmtId="0" fontId="0" fillId="0" borderId="0" xfId="0" applyAlignment="1" applyProtection="1">
      <alignment horizontal="left"/>
    </xf>
    <xf numFmtId="0" fontId="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172" fontId="11" fillId="0" borderId="0" xfId="1" applyNumberFormat="1" applyFont="1" applyBorder="1"/>
    <xf numFmtId="3" fontId="6" fillId="0" borderId="3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Alignment="1"/>
    <xf numFmtId="3" fontId="1" fillId="0" borderId="0" xfId="0" applyNumberFormat="1" applyFont="1"/>
    <xf numFmtId="3" fontId="16" fillId="0" borderId="0" xfId="1" applyNumberFormat="1" applyFont="1" applyBorder="1" applyAlignment="1"/>
    <xf numFmtId="3" fontId="16" fillId="0" borderId="0" xfId="1" applyNumberFormat="1" applyFont="1" applyAlignment="1"/>
    <xf numFmtId="3" fontId="1" fillId="0" borderId="0" xfId="0" applyNumberFormat="1" applyFont="1" applyBorder="1"/>
    <xf numFmtId="3" fontId="1" fillId="0" borderId="0" xfId="4" applyNumberFormat="1" applyFont="1" applyBorder="1"/>
    <xf numFmtId="3" fontId="1" fillId="0" borderId="0" xfId="1" applyNumberFormat="1" applyFont="1" applyBorder="1"/>
    <xf numFmtId="3" fontId="1" fillId="0" borderId="0" xfId="1" applyNumberFormat="1" applyFont="1"/>
    <xf numFmtId="3" fontId="3" fillId="0" borderId="0" xfId="0" applyNumberFormat="1" applyFont="1" applyBorder="1"/>
    <xf numFmtId="3" fontId="1" fillId="0" borderId="0" xfId="0" applyNumberFormat="1" applyFont="1" applyAlignment="1"/>
    <xf numFmtId="169" fontId="1" fillId="0" borderId="0" xfId="0" applyNumberFormat="1" applyFont="1" applyAlignment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5" fillId="0" borderId="0" xfId="4" applyNumberFormat="1" applyFont="1" applyAlignment="1">
      <alignment horizontal="center"/>
    </xf>
    <xf numFmtId="164" fontId="1" fillId="0" borderId="0" xfId="4" applyNumberFormat="1" applyFont="1" applyAlignment="1">
      <alignment horizontal="center"/>
    </xf>
    <xf numFmtId="164" fontId="0" fillId="0" borderId="0" xfId="0" applyNumberFormat="1"/>
    <xf numFmtId="3" fontId="16" fillId="0" borderId="0" xfId="0" applyNumberFormat="1" applyFont="1" applyBorder="1"/>
    <xf numFmtId="168" fontId="0" fillId="0" borderId="0" xfId="0" applyNumberFormat="1"/>
    <xf numFmtId="3" fontId="3" fillId="0" borderId="0" xfId="4" applyNumberFormat="1" applyFont="1" applyBorder="1"/>
    <xf numFmtId="171" fontId="0" fillId="0" borderId="0" xfId="0" applyNumberFormat="1" applyBorder="1" applyAlignment="1"/>
    <xf numFmtId="171" fontId="16" fillId="0" borderId="0" xfId="0" applyNumberFormat="1" applyFont="1" applyBorder="1" applyAlignment="1"/>
    <xf numFmtId="170" fontId="0" fillId="0" borderId="0" xfId="0" applyNumberFormat="1"/>
    <xf numFmtId="3" fontId="0" fillId="0" borderId="0" xfId="0" applyNumberFormat="1" applyBorder="1" applyAlignment="1">
      <alignment horizontal="right"/>
    </xf>
    <xf numFmtId="171" fontId="0" fillId="0" borderId="0" xfId="0" applyNumberFormat="1" applyBorder="1" applyAlignment="1">
      <alignment horizontal="right"/>
    </xf>
    <xf numFmtId="164" fontId="12" fillId="0" borderId="0" xfId="1" applyNumberFormat="1" applyFont="1" applyFill="1" applyBorder="1"/>
    <xf numFmtId="3" fontId="23" fillId="0" borderId="0" xfId="0" applyNumberFormat="1" applyFont="1"/>
    <xf numFmtId="3" fontId="23" fillId="0" borderId="0" xfId="0" applyNumberFormat="1" applyFont="1" applyAlignment="1">
      <alignment horizontal="center"/>
    </xf>
    <xf numFmtId="169" fontId="15" fillId="0" borderId="0" xfId="0" applyNumberFormat="1" applyFont="1" applyAlignment="1"/>
    <xf numFmtId="169" fontId="15" fillId="0" borderId="0" xfId="1" applyNumberFormat="1" applyFont="1" applyBorder="1" applyAlignment="1"/>
    <xf numFmtId="169" fontId="11" fillId="0" borderId="0" xfId="0" applyNumberFormat="1" applyFont="1" applyBorder="1"/>
    <xf numFmtId="3" fontId="23" fillId="0" borderId="0" xfId="0" applyNumberFormat="1" applyFont="1" applyBorder="1"/>
    <xf numFmtId="164" fontId="24" fillId="0" borderId="0" xfId="4" applyNumberFormat="1" applyFont="1" applyBorder="1"/>
    <xf numFmtId="164" fontId="24" fillId="0" borderId="0" xfId="1" applyNumberFormat="1" applyFont="1" applyBorder="1"/>
    <xf numFmtId="2" fontId="24" fillId="0" borderId="0" xfId="1" applyNumberFormat="1" applyFont="1" applyBorder="1"/>
    <xf numFmtId="3" fontId="3" fillId="0" borderId="0" xfId="1" applyNumberFormat="1" applyFont="1" applyBorder="1"/>
    <xf numFmtId="169" fontId="0" fillId="0" borderId="0" xfId="0" applyNumberFormat="1" applyBorder="1"/>
    <xf numFmtId="0" fontId="17" fillId="0" borderId="0" xfId="0" applyFont="1"/>
    <xf numFmtId="0" fontId="17" fillId="0" borderId="0" xfId="0" applyFont="1" applyAlignment="1">
      <alignment horizontal="left"/>
    </xf>
    <xf numFmtId="0" fontId="0" fillId="0" borderId="3" xfId="0" applyBorder="1"/>
    <xf numFmtId="0" fontId="0" fillId="0" borderId="4" xfId="0" applyBorder="1"/>
    <xf numFmtId="2" fontId="23" fillId="0" borderId="0" xfId="0" applyNumberFormat="1" applyFont="1" applyAlignment="1">
      <alignment horizontal="center"/>
    </xf>
    <xf numFmtId="3" fontId="25" fillId="0" borderId="0" xfId="0" applyNumberFormat="1" applyFont="1" applyAlignment="1">
      <alignment horizontal="center"/>
    </xf>
    <xf numFmtId="3" fontId="23" fillId="0" borderId="3" xfId="0" applyNumberFormat="1" applyFont="1" applyBorder="1"/>
    <xf numFmtId="3" fontId="23" fillId="0" borderId="4" xfId="0" applyNumberFormat="1" applyFont="1" applyBorder="1"/>
    <xf numFmtId="3" fontId="23" fillId="0" borderId="5" xfId="0" applyNumberFormat="1" applyFont="1" applyBorder="1"/>
    <xf numFmtId="3" fontId="23" fillId="0" borderId="6" xfId="0" applyNumberFormat="1" applyFont="1" applyBorder="1"/>
    <xf numFmtId="3" fontId="23" fillId="0" borderId="7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64" fontId="25" fillId="0" borderId="0" xfId="0" applyNumberFormat="1" applyFont="1" applyAlignment="1">
      <alignment horizontal="center"/>
    </xf>
    <xf numFmtId="3" fontId="23" fillId="0" borderId="3" xfId="0" applyNumberFormat="1" applyFont="1" applyBorder="1" applyAlignment="1">
      <alignment horizontal="center"/>
    </xf>
    <xf numFmtId="3" fontId="23" fillId="0" borderId="4" xfId="0" applyNumberFormat="1" applyFont="1" applyBorder="1" applyAlignment="1">
      <alignment horizontal="center"/>
    </xf>
    <xf numFmtId="3" fontId="23" fillId="0" borderId="8" xfId="0" applyNumberFormat="1" applyFont="1" applyBorder="1" applyAlignment="1">
      <alignment horizontal="center"/>
    </xf>
    <xf numFmtId="3" fontId="23" fillId="0" borderId="5" xfId="0" applyNumberFormat="1" applyFont="1" applyBorder="1" applyAlignment="1">
      <alignment horizontal="center"/>
    </xf>
    <xf numFmtId="3" fontId="23" fillId="0" borderId="9" xfId="0" applyNumberFormat="1" applyFont="1" applyBorder="1" applyAlignment="1">
      <alignment horizontal="center"/>
    </xf>
    <xf numFmtId="3" fontId="23" fillId="0" borderId="6" xfId="0" applyNumberFormat="1" applyFont="1" applyBorder="1" applyAlignment="1">
      <alignment horizontal="center"/>
    </xf>
    <xf numFmtId="3" fontId="23" fillId="0" borderId="7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0" fontId="5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23" fillId="0" borderId="0" xfId="0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3" fontId="23" fillId="0" borderId="14" xfId="0" applyNumberFormat="1" applyFont="1" applyBorder="1"/>
    <xf numFmtId="3" fontId="23" fillId="0" borderId="15" xfId="0" applyNumberFormat="1" applyFont="1" applyBorder="1"/>
    <xf numFmtId="3" fontId="23" fillId="0" borderId="16" xfId="0" applyNumberFormat="1" applyFont="1" applyBorder="1"/>
    <xf numFmtId="3" fontId="23" fillId="0" borderId="17" xfId="0" applyNumberFormat="1" applyFont="1" applyBorder="1"/>
    <xf numFmtId="3" fontId="23" fillId="0" borderId="18" xfId="0" applyNumberFormat="1" applyFont="1" applyBorder="1"/>
    <xf numFmtId="3" fontId="23" fillId="0" borderId="19" xfId="0" applyNumberFormat="1" applyFont="1" applyBorder="1"/>
    <xf numFmtId="3" fontId="23" fillId="0" borderId="20" xfId="0" applyNumberFormat="1" applyFont="1" applyBorder="1"/>
    <xf numFmtId="0" fontId="0" fillId="0" borderId="0" xfId="0" applyFill="1"/>
    <xf numFmtId="165" fontId="25" fillId="0" borderId="0" xfId="0" applyNumberFormat="1" applyFont="1" applyFill="1"/>
    <xf numFmtId="0" fontId="4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Fill="1"/>
    <xf numFmtId="0" fontId="0" fillId="0" borderId="0" xfId="0" applyFill="1" applyAlignment="1">
      <alignment horizontal="right"/>
    </xf>
    <xf numFmtId="4" fontId="23" fillId="0" borderId="0" xfId="1" applyNumberFormat="1" applyFont="1" applyFill="1" applyBorder="1" applyAlignment="1">
      <alignment horizontal="center"/>
    </xf>
    <xf numFmtId="4" fontId="23" fillId="0" borderId="0" xfId="0" applyNumberFormat="1" applyFont="1" applyBorder="1"/>
    <xf numFmtId="173" fontId="0" fillId="0" borderId="0" xfId="0" applyNumberFormat="1" applyFill="1"/>
    <xf numFmtId="4" fontId="23" fillId="0" borderId="0" xfId="1" applyNumberFormat="1" applyFont="1" applyFill="1" applyBorder="1" applyAlignment="1">
      <alignment horizontal="right"/>
    </xf>
    <xf numFmtId="4" fontId="23" fillId="0" borderId="0" xfId="0" applyNumberFormat="1" applyFont="1" applyFill="1"/>
    <xf numFmtId="4" fontId="23" fillId="0" borderId="0" xfId="0" applyNumberFormat="1" applyFont="1" applyFill="1" applyAlignment="1">
      <alignment horizontal="center"/>
    </xf>
    <xf numFmtId="0" fontId="4" fillId="0" borderId="0" xfId="3" applyFont="1"/>
    <xf numFmtId="3" fontId="4" fillId="0" borderId="0" xfId="3" applyNumberFormat="1" applyFont="1" applyFill="1" applyBorder="1" applyAlignment="1">
      <alignment horizontal="center"/>
    </xf>
    <xf numFmtId="0" fontId="5" fillId="0" borderId="0" xfId="3"/>
    <xf numFmtId="3" fontId="23" fillId="0" borderId="0" xfId="3" applyNumberFormat="1" applyFont="1" applyFill="1" applyBorder="1" applyAlignment="1">
      <alignment horizontal="center"/>
    </xf>
    <xf numFmtId="3" fontId="25" fillId="0" borderId="0" xfId="3" applyNumberFormat="1" applyFont="1"/>
    <xf numFmtId="3" fontId="25" fillId="0" borderId="0" xfId="3" applyNumberFormat="1" applyFont="1" applyAlignment="1">
      <alignment horizontal="center"/>
    </xf>
    <xf numFmtId="164" fontId="25" fillId="0" borderId="0" xfId="3" applyNumberFormat="1" applyFont="1" applyAlignment="1">
      <alignment horizontal="center"/>
    </xf>
    <xf numFmtId="167" fontId="5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  <xf numFmtId="0" fontId="25" fillId="0" borderId="0" xfId="3" applyFont="1" applyAlignment="1">
      <alignment horizontal="center"/>
    </xf>
    <xf numFmtId="0" fontId="25" fillId="0" borderId="0" xfId="3" applyFont="1"/>
    <xf numFmtId="171" fontId="25" fillId="0" borderId="0" xfId="2" applyNumberFormat="1" applyFont="1" applyFill="1" applyBorder="1" applyAlignment="1">
      <alignment horizontal="center"/>
    </xf>
    <xf numFmtId="167" fontId="5" fillId="0" borderId="0" xfId="3" applyNumberFormat="1" applyAlignment="1">
      <alignment horizontal="center"/>
    </xf>
    <xf numFmtId="0" fontId="5" fillId="0" borderId="0" xfId="3" applyAlignment="1">
      <alignment horizontal="center"/>
    </xf>
    <xf numFmtId="4" fontId="23" fillId="0" borderId="21" xfId="2" applyNumberFormat="1" applyFont="1" applyFill="1" applyBorder="1" applyAlignment="1">
      <alignment horizontal="center"/>
    </xf>
    <xf numFmtId="3" fontId="5" fillId="0" borderId="0" xfId="3" applyNumberFormat="1" applyAlignment="1">
      <alignment horizontal="center"/>
    </xf>
    <xf numFmtId="4" fontId="23" fillId="0" borderId="0" xfId="0" applyNumberFormat="1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2" fontId="19" fillId="0" borderId="0" xfId="0" applyNumberFormat="1" applyFont="1"/>
    <xf numFmtId="0" fontId="27" fillId="0" borderId="0" xfId="0" applyFont="1"/>
    <xf numFmtId="169" fontId="19" fillId="0" borderId="0" xfId="0" applyNumberFormat="1" applyFont="1"/>
    <xf numFmtId="1" fontId="19" fillId="0" borderId="0" xfId="0" applyNumberFormat="1" applyFont="1"/>
    <xf numFmtId="2" fontId="27" fillId="0" borderId="0" xfId="0" applyNumberFormat="1" applyFont="1"/>
    <xf numFmtId="2" fontId="28" fillId="0" borderId="0" xfId="0" applyNumberFormat="1" applyFont="1"/>
    <xf numFmtId="0" fontId="19" fillId="0" borderId="0" xfId="0" applyFont="1"/>
    <xf numFmtId="38" fontId="28" fillId="0" borderId="0" xfId="0" applyNumberFormat="1" applyFont="1"/>
    <xf numFmtId="38" fontId="19" fillId="0" borderId="0" xfId="0" applyNumberFormat="1" applyFont="1"/>
    <xf numFmtId="1" fontId="26" fillId="7" borderId="0" xfId="0" applyNumberFormat="1" applyFont="1" applyFill="1"/>
    <xf numFmtId="38" fontId="26" fillId="0" borderId="0" xfId="0" applyNumberFormat="1" applyFont="1"/>
    <xf numFmtId="1" fontId="26" fillId="0" borderId="0" xfId="0" applyNumberFormat="1" applyFont="1"/>
    <xf numFmtId="174" fontId="18" fillId="0" borderId="0" xfId="0" applyNumberFormat="1" applyFont="1"/>
    <xf numFmtId="1" fontId="27" fillId="0" borderId="0" xfId="0" applyNumberFormat="1" applyFont="1"/>
    <xf numFmtId="0" fontId="22" fillId="0" borderId="0" xfId="3" applyFont="1" applyBorder="1" applyAlignment="1">
      <alignment horizontal="center"/>
    </xf>
    <xf numFmtId="167" fontId="22" fillId="0" borderId="0" xfId="2" applyNumberFormat="1" applyFont="1" applyBorder="1" applyAlignment="1">
      <alignment horizontal="center"/>
    </xf>
    <xf numFmtId="0" fontId="29" fillId="0" borderId="0" xfId="3" applyFont="1" applyBorder="1" applyAlignment="1">
      <alignment horizontal="center"/>
    </xf>
    <xf numFmtId="0" fontId="22" fillId="0" borderId="0" xfId="3" applyFont="1" applyAlignment="1">
      <alignment horizontal="center"/>
    </xf>
    <xf numFmtId="0" fontId="22" fillId="0" borderId="0" xfId="3" applyFont="1" applyBorder="1" applyAlignment="1">
      <alignment horizontal="right"/>
    </xf>
    <xf numFmtId="166" fontId="19" fillId="0" borderId="0" xfId="2" applyNumberFormat="1" applyFont="1" applyBorder="1"/>
    <xf numFmtId="166" fontId="18" fillId="0" borderId="0" xfId="2" applyNumberFormat="1" applyFont="1" applyBorder="1"/>
    <xf numFmtId="164" fontId="18" fillId="0" borderId="0" xfId="5" applyNumberFormat="1" applyFont="1" applyFill="1" applyBorder="1"/>
    <xf numFmtId="9" fontId="27" fillId="0" borderId="0" xfId="5" applyNumberFormat="1" applyFont="1" applyBorder="1"/>
    <xf numFmtId="0" fontId="18" fillId="0" borderId="0" xfId="3" applyFont="1" applyBorder="1"/>
    <xf numFmtId="0" fontId="18" fillId="0" borderId="0" xfId="3" applyFont="1"/>
    <xf numFmtId="43" fontId="19" fillId="0" borderId="0" xfId="2" applyNumberFormat="1" applyFont="1" applyBorder="1"/>
    <xf numFmtId="10" fontId="27" fillId="0" borderId="0" xfId="5" applyNumberFormat="1" applyFont="1" applyBorder="1"/>
    <xf numFmtId="164" fontId="27" fillId="0" borderId="0" xfId="5" applyNumberFormat="1" applyFont="1" applyBorder="1"/>
    <xf numFmtId="164" fontId="18" fillId="0" borderId="0" xfId="3" applyNumberFormat="1" applyFont="1" applyBorder="1"/>
    <xf numFmtId="10" fontId="27" fillId="7" borderId="0" xfId="5" applyNumberFormat="1" applyFont="1" applyFill="1" applyBorder="1"/>
    <xf numFmtId="0" fontId="27" fillId="0" borderId="0" xfId="3" applyFont="1" applyBorder="1"/>
    <xf numFmtId="0" fontId="27" fillId="0" borderId="0" xfId="3" applyFont="1"/>
    <xf numFmtId="167" fontId="18" fillId="0" borderId="0" xfId="2" applyNumberFormat="1" applyFont="1"/>
    <xf numFmtId="0" fontId="18" fillId="0" borderId="0" xfId="3" applyFont="1" applyFill="1"/>
    <xf numFmtId="41" fontId="18" fillId="0" borderId="0" xfId="0" applyNumberFormat="1" applyFont="1"/>
    <xf numFmtId="41" fontId="18" fillId="0" borderId="0" xfId="0" applyNumberFormat="1" applyFont="1" applyAlignment="1">
      <alignment horizontal="left"/>
    </xf>
    <xf numFmtId="43" fontId="18" fillId="0" borderId="0" xfId="0" applyNumberFormat="1" applyFont="1"/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</cellXfs>
  <cellStyles count="13">
    <cellStyle name="_SeriesAttributes" xfId="12"/>
    <cellStyle name="Comma" xfId="1" builtinId="3"/>
    <cellStyle name="Comma 2" xfId="2"/>
    <cellStyle name="Normal" xfId="0" builtinId="0"/>
    <cellStyle name="Normal 2" xfId="3"/>
    <cellStyle name="Percent" xfId="4" builtinId="5"/>
    <cellStyle name="Percent 2" xfId="5"/>
    <cellStyle name="styleColumnTitles" xfId="6"/>
    <cellStyle name="styleDateRange" xfId="7"/>
    <cellStyle name="styleNormal" xfId="8"/>
    <cellStyle name="styleSeriesAttributes" xfId="9"/>
    <cellStyle name="styleSeriesData" xfId="10"/>
    <cellStyle name="styleSeriesDataForecast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%20-%20LoadForecasting/0337%20-%202015%20BP%20Gas%20Forecast/2%20-%20Forecasts/Residential/PY%20LE%20GAS%20EastSouthCentral%20inp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tiveProjects\SAE\Electricity\Residential\SAERes2013Update_EarlyRelease\UnitedStates13_RevisedForm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009832\LOCALS~1\Temp\Temporary%20Directory%201%20for%20ResNG2010SAEUpdate.zip\EastSouthCentralNG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s and Notes"/>
      <sheetName val="Definitions"/>
      <sheetName val="Sheet1"/>
      <sheetName val="Income PVT"/>
      <sheetName val="Chart GSC"/>
      <sheetName val="GSC"/>
      <sheetName val="Sheet2"/>
      <sheetName val="PVT HDDs"/>
      <sheetName val="UtilityData"/>
      <sheetName val="PVT HDD"/>
      <sheetName val="GSC updated"/>
      <sheetName val="AnnualIndices"/>
      <sheetName val="ShareUEC"/>
      <sheetName val="Efficiencies"/>
      <sheetName val="StructuralVars"/>
      <sheetName val="EIAData"/>
      <sheetName val="Shares"/>
      <sheetName val="Demographic Data"/>
      <sheetName val="Budget MTP"/>
      <sheetName val="Chart Annual Indices"/>
      <sheetName val="Chart1 EIA data"/>
      <sheetName val="MonthlyMults"/>
    </sheetNames>
    <sheetDataSet>
      <sheetData sheetId="0" refreshError="1"/>
      <sheetData sheetId="1" refreshError="1"/>
      <sheetData sheetId="2" refreshError="1"/>
      <sheetData sheetId="3">
        <row r="8">
          <cell r="K8">
            <v>2001</v>
          </cell>
          <cell r="L8">
            <v>33.671999999999997</v>
          </cell>
          <cell r="M8">
            <v>33.479999999999997</v>
          </cell>
          <cell r="N8">
            <v>76.87</v>
          </cell>
          <cell r="O8">
            <v>25.344999999999999</v>
          </cell>
        </row>
        <row r="9">
          <cell r="K9">
            <v>2002</v>
          </cell>
          <cell r="L9">
            <v>34.970999999999997</v>
          </cell>
          <cell r="M9">
            <v>33.663286942434397</v>
          </cell>
          <cell r="N9">
            <v>78.133405095870501</v>
          </cell>
          <cell r="O9">
            <v>25.832000000000001</v>
          </cell>
        </row>
        <row r="10">
          <cell r="K10">
            <v>2003</v>
          </cell>
          <cell r="L10">
            <v>34.366999999999997</v>
          </cell>
          <cell r="M10">
            <v>33.419662849297097</v>
          </cell>
          <cell r="N10">
            <v>78.932759876394002</v>
          </cell>
          <cell r="O10">
            <v>26.323</v>
          </cell>
        </row>
        <row r="11">
          <cell r="K11">
            <v>2004</v>
          </cell>
          <cell r="L11">
            <v>35.271999999999998</v>
          </cell>
          <cell r="M11">
            <v>33.857009739670801</v>
          </cell>
          <cell r="N11">
            <v>81.814490084757594</v>
          </cell>
          <cell r="O11">
            <v>27.457999999999998</v>
          </cell>
        </row>
        <row r="12">
          <cell r="K12">
            <v>2005</v>
          </cell>
          <cell r="L12">
            <v>37.368000000000002</v>
          </cell>
          <cell r="M12">
            <v>33.760856833341599</v>
          </cell>
          <cell r="N12">
            <v>83.907952922998604</v>
          </cell>
          <cell r="O12">
            <v>28.454999999999998</v>
          </cell>
        </row>
        <row r="13">
          <cell r="K13">
            <v>2006</v>
          </cell>
          <cell r="L13">
            <v>39.369</v>
          </cell>
          <cell r="M13">
            <v>34.941810402301002</v>
          </cell>
          <cell r="N13">
            <v>89.725710217142506</v>
          </cell>
          <cell r="O13">
            <v>29.998999999999999</v>
          </cell>
        </row>
        <row r="14">
          <cell r="K14">
            <v>2007</v>
          </cell>
          <cell r="L14">
            <v>40.267000000000003</v>
          </cell>
          <cell r="M14">
            <v>35.111562937758698</v>
          </cell>
          <cell r="N14">
            <v>93.140506946632897</v>
          </cell>
          <cell r="O14">
            <v>31.146000000000001</v>
          </cell>
        </row>
        <row r="15">
          <cell r="K15">
            <v>2008</v>
          </cell>
          <cell r="L15">
            <v>41.537999999999997</v>
          </cell>
          <cell r="M15">
            <v>34.880086968099903</v>
          </cell>
          <cell r="N15">
            <v>95.3050248506988</v>
          </cell>
          <cell r="O15">
            <v>32.494</v>
          </cell>
        </row>
        <row r="16">
          <cell r="K16">
            <v>2009</v>
          </cell>
          <cell r="L16">
            <v>40.072000000000003</v>
          </cell>
          <cell r="M16">
            <v>33.717074865231403</v>
          </cell>
          <cell r="N16">
            <v>92.257160563286106</v>
          </cell>
          <cell r="O16">
            <v>31.725999999999999</v>
          </cell>
        </row>
        <row r="17">
          <cell r="K17">
            <v>2010</v>
          </cell>
          <cell r="L17">
            <v>40.058999999999997</v>
          </cell>
          <cell r="M17">
            <v>33.443975952647101</v>
          </cell>
          <cell r="N17">
            <v>92.799831030910397</v>
          </cell>
          <cell r="O17">
            <v>32.493000000000002</v>
          </cell>
        </row>
        <row r="18">
          <cell r="K18">
            <v>2011</v>
          </cell>
          <cell r="L18">
            <v>41.139000000000003</v>
          </cell>
          <cell r="M18">
            <v>33.8731010903767</v>
          </cell>
          <cell r="N18">
            <v>96.289548717040006</v>
          </cell>
          <cell r="O18">
            <v>33.999000000000002</v>
          </cell>
        </row>
        <row r="19">
          <cell r="K19">
            <v>2012</v>
          </cell>
          <cell r="L19">
            <v>41.811999999999998</v>
          </cell>
          <cell r="M19">
            <v>34.271779662727702</v>
          </cell>
          <cell r="N19">
            <v>98.703376520239601</v>
          </cell>
          <cell r="O19">
            <v>35.164999999999999</v>
          </cell>
        </row>
        <row r="20">
          <cell r="K20">
            <v>2013</v>
          </cell>
          <cell r="L20">
            <v>42.802</v>
          </cell>
          <cell r="M20">
            <v>34.808000191603199</v>
          </cell>
          <cell r="N20">
            <v>101.591801522731</v>
          </cell>
          <cell r="O20">
            <v>35.774000000000001</v>
          </cell>
          <cell r="P20">
            <v>1.5646124425183094E-2</v>
          </cell>
        </row>
        <row r="21">
          <cell r="K21">
            <v>2014</v>
          </cell>
          <cell r="L21">
            <v>44.445</v>
          </cell>
          <cell r="M21">
            <v>35.575147400767797</v>
          </cell>
          <cell r="N21">
            <v>105.458922595459</v>
          </cell>
          <cell r="O21">
            <v>37.453000000000003</v>
          </cell>
          <cell r="P21">
            <v>2.2039393384905237E-2</v>
          </cell>
        </row>
        <row r="22">
          <cell r="K22">
            <v>2015</v>
          </cell>
          <cell r="L22">
            <v>46.121000000000002</v>
          </cell>
          <cell r="M22">
            <v>36.220180138887301</v>
          </cell>
          <cell r="N22">
            <v>109.14741520108799</v>
          </cell>
          <cell r="O22">
            <v>39.048999999999999</v>
          </cell>
          <cell r="P22">
            <v>1.8131554898507041E-2</v>
          </cell>
        </row>
        <row r="23">
          <cell r="K23">
            <v>2016</v>
          </cell>
          <cell r="L23">
            <v>47.822000000000003</v>
          </cell>
          <cell r="M23">
            <v>36.862777781298803</v>
          </cell>
          <cell r="N23">
            <v>113.02939683636799</v>
          </cell>
          <cell r="O23">
            <v>40.622999999999998</v>
          </cell>
          <cell r="P23">
            <v>1.7741425910844377E-2</v>
          </cell>
        </row>
        <row r="24">
          <cell r="K24">
            <v>2017</v>
          </cell>
          <cell r="L24">
            <v>49.417999999999999</v>
          </cell>
          <cell r="M24">
            <v>37.392625909483698</v>
          </cell>
          <cell r="N24">
            <v>116.85066087129</v>
          </cell>
          <cell r="O24">
            <v>42.161999999999999</v>
          </cell>
          <cell r="P24">
            <v>1.4373526903707745E-2</v>
          </cell>
        </row>
        <row r="25">
          <cell r="K25">
            <v>2018</v>
          </cell>
          <cell r="L25">
            <v>50.911999999999999</v>
          </cell>
          <cell r="M25">
            <v>37.930089823993939</v>
          </cell>
          <cell r="O25">
            <v>43.761000000000003</v>
          </cell>
        </row>
        <row r="26">
          <cell r="K26">
            <v>2019</v>
          </cell>
          <cell r="M26">
            <v>38.475278990539167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I5">
            <v>2001</v>
          </cell>
          <cell r="J5">
            <v>1176.6201874999999</v>
          </cell>
          <cell r="K5">
            <v>469.01572286297949</v>
          </cell>
          <cell r="L5">
            <v>2.53125</v>
          </cell>
        </row>
        <row r="6">
          <cell r="I6">
            <v>2002</v>
          </cell>
          <cell r="J6">
            <v>1186.1668749999999</v>
          </cell>
          <cell r="K6">
            <v>474.1403937426486</v>
          </cell>
          <cell r="L6">
            <v>2.5255000000000001</v>
          </cell>
        </row>
        <row r="7">
          <cell r="I7">
            <v>2003</v>
          </cell>
          <cell r="J7">
            <v>1197.7603125000001</v>
          </cell>
          <cell r="K7">
            <v>480.04261977452012</v>
          </cell>
          <cell r="L7">
            <v>2.5222499999999997</v>
          </cell>
        </row>
        <row r="8">
          <cell r="I8">
            <v>2004</v>
          </cell>
          <cell r="J8">
            <v>1209.22225</v>
          </cell>
          <cell r="K8">
            <v>486.01110607398061</v>
          </cell>
          <cell r="L8">
            <v>2.5209999999999999</v>
          </cell>
        </row>
        <row r="9">
          <cell r="I9">
            <v>2005</v>
          </cell>
          <cell r="J9">
            <v>1221.1475625</v>
          </cell>
          <cell r="K9">
            <v>491.35835441576796</v>
          </cell>
          <cell r="L9">
            <v>2.52725</v>
          </cell>
        </row>
        <row r="10">
          <cell r="I10">
            <v>2006</v>
          </cell>
          <cell r="J10">
            <v>1236.0323125</v>
          </cell>
          <cell r="K10">
            <v>494.4743861889807</v>
          </cell>
          <cell r="L10">
            <v>2.5482499999999999</v>
          </cell>
        </row>
        <row r="11">
          <cell r="I11">
            <v>2007</v>
          </cell>
          <cell r="J11">
            <v>1251.4689374999998</v>
          </cell>
          <cell r="K11">
            <v>497.69687626040223</v>
          </cell>
          <cell r="L11">
            <v>2.5557499999999997</v>
          </cell>
        </row>
        <row r="12">
          <cell r="I12">
            <v>2008</v>
          </cell>
          <cell r="J12">
            <v>1265.4381249999999</v>
          </cell>
          <cell r="K12">
            <v>504.51956861312931</v>
          </cell>
          <cell r="L12">
            <v>2.5364999999999998</v>
          </cell>
        </row>
        <row r="13">
          <cell r="I13">
            <v>2009</v>
          </cell>
          <cell r="J13">
            <v>1276.5953125000001</v>
          </cell>
          <cell r="K13">
            <v>509.30726314868986</v>
          </cell>
          <cell r="L13">
            <v>2.5335000000000001</v>
          </cell>
        </row>
        <row r="14">
          <cell r="I14">
            <v>2010</v>
          </cell>
          <cell r="J14">
            <v>1287.3635323264334</v>
          </cell>
          <cell r="K14">
            <v>515.51143388527134</v>
          </cell>
          <cell r="L14">
            <v>2.5292500000000002</v>
          </cell>
        </row>
        <row r="15">
          <cell r="I15">
            <v>2011</v>
          </cell>
          <cell r="J15">
            <v>1296.201792792177</v>
          </cell>
          <cell r="K15">
            <v>518.9120344079688</v>
          </cell>
          <cell r="L15">
            <v>2.5504999999999995</v>
          </cell>
        </row>
        <row r="16">
          <cell r="I16">
            <v>2012</v>
          </cell>
          <cell r="J16">
            <v>1304.6555652353368</v>
          </cell>
          <cell r="K16">
            <v>523.25877968705311</v>
          </cell>
          <cell r="L16">
            <v>2.5460000000000003</v>
          </cell>
        </row>
        <row r="17">
          <cell r="I17">
            <v>2013</v>
          </cell>
          <cell r="J17">
            <v>1313.5459467121912</v>
          </cell>
          <cell r="K17">
            <v>528.02224159307116</v>
          </cell>
          <cell r="L17">
            <v>2.5397499999999997</v>
          </cell>
        </row>
        <row r="18">
          <cell r="I18">
            <v>2014</v>
          </cell>
          <cell r="J18">
            <v>1323.6485142303241</v>
          </cell>
          <cell r="K18">
            <v>533.31987261278562</v>
          </cell>
          <cell r="L18">
            <v>2.5310000000000001</v>
          </cell>
        </row>
        <row r="19">
          <cell r="I19">
            <v>2015</v>
          </cell>
          <cell r="J19">
            <v>1334.9764437359775</v>
          </cell>
          <cell r="K19">
            <v>539.02058319178218</v>
          </cell>
          <cell r="L19">
            <v>2.5229999999999997</v>
          </cell>
        </row>
        <row r="20">
          <cell r="I20">
            <v>2016</v>
          </cell>
          <cell r="J20">
            <v>1345.3563950165726</v>
          </cell>
          <cell r="K20">
            <v>544.00771554227936</v>
          </cell>
          <cell r="L20">
            <v>2.51525</v>
          </cell>
        </row>
        <row r="21">
          <cell r="I21">
            <v>2017</v>
          </cell>
          <cell r="J21">
            <v>1356.7509043888979</v>
          </cell>
          <cell r="K21">
            <v>548.1308521617475</v>
          </cell>
          <cell r="L21">
            <v>2.50875</v>
          </cell>
        </row>
        <row r="22">
          <cell r="I22">
            <v>2018</v>
          </cell>
          <cell r="J22">
            <v>1368.1485650836275</v>
          </cell>
          <cell r="K22">
            <v>552.24252656430212</v>
          </cell>
          <cell r="L22">
            <v>2.5024999999999999</v>
          </cell>
        </row>
        <row r="23">
          <cell r="I23">
            <v>2019</v>
          </cell>
          <cell r="J23">
            <v>1380.1495637470425</v>
          </cell>
          <cell r="K23">
            <v>556.91012093768677</v>
          </cell>
          <cell r="L23">
            <v>2.4957500000000001</v>
          </cell>
        </row>
        <row r="24">
          <cell r="I24">
            <v>2020</v>
          </cell>
          <cell r="J24">
            <v>1392.6927584888999</v>
          </cell>
          <cell r="K24">
            <v>561.68076242609686</v>
          </cell>
          <cell r="L24">
            <v>2.4895</v>
          </cell>
        </row>
        <row r="25">
          <cell r="I25">
            <v>2021</v>
          </cell>
          <cell r="J25">
            <v>1405.4442798088248</v>
          </cell>
          <cell r="K25">
            <v>566.42577331778591</v>
          </cell>
          <cell r="L25">
            <v>2.4827499999999998</v>
          </cell>
        </row>
        <row r="26">
          <cell r="I26">
            <v>2022</v>
          </cell>
          <cell r="J26">
            <v>1418.2465574522259</v>
          </cell>
          <cell r="K26">
            <v>571.10691726614994</v>
          </cell>
          <cell r="L26">
            <v>2.4784999999999999</v>
          </cell>
        </row>
        <row r="27">
          <cell r="I27">
            <v>2023</v>
          </cell>
          <cell r="J27">
            <v>1430.4494950615431</v>
          </cell>
          <cell r="K27">
            <v>575.98601624793298</v>
          </cell>
          <cell r="L27">
            <v>2.4747500000000002</v>
          </cell>
        </row>
        <row r="28">
          <cell r="I28">
            <v>2024</v>
          </cell>
          <cell r="J28">
            <v>1443.2164185254255</v>
          </cell>
          <cell r="K28">
            <v>580.95005428908269</v>
          </cell>
          <cell r="L28">
            <v>2.4715000000000003</v>
          </cell>
        </row>
        <row r="29">
          <cell r="I29">
            <v>2025</v>
          </cell>
          <cell r="J29">
            <v>1455.6659033057776</v>
          </cell>
          <cell r="K29">
            <v>586.03218800895547</v>
          </cell>
          <cell r="L29">
            <v>2.4682499999999998</v>
          </cell>
        </row>
        <row r="30">
          <cell r="I30">
            <v>2026</v>
          </cell>
          <cell r="J30">
            <v>1467.7057176903495</v>
          </cell>
          <cell r="K30">
            <v>591.42449748447518</v>
          </cell>
          <cell r="L30">
            <v>2.46475</v>
          </cell>
        </row>
        <row r="31">
          <cell r="I31">
            <v>2027</v>
          </cell>
          <cell r="J31">
            <v>1479.7715590101393</v>
          </cell>
          <cell r="K31">
            <v>597.08755724412481</v>
          </cell>
          <cell r="L31">
            <v>2.4615</v>
          </cell>
        </row>
        <row r="32">
          <cell r="I32">
            <v>2028</v>
          </cell>
          <cell r="J32">
            <v>1491.7577278779586</v>
          </cell>
          <cell r="K32">
            <v>601.93604677729638</v>
          </cell>
          <cell r="L32">
            <v>2.45825</v>
          </cell>
        </row>
        <row r="33">
          <cell r="I33">
            <v>2029</v>
          </cell>
          <cell r="J33">
            <v>1503.5002510950915</v>
          </cell>
          <cell r="K33">
            <v>606.87894665250678</v>
          </cell>
          <cell r="L33">
            <v>2.4550000000000001</v>
          </cell>
        </row>
        <row r="34">
          <cell r="I34">
            <v>2030</v>
          </cell>
          <cell r="J34">
            <v>1515.2833987427916</v>
          </cell>
          <cell r="K34">
            <v>612.06975818846445</v>
          </cell>
          <cell r="L34">
            <v>2.4515000000000002</v>
          </cell>
        </row>
        <row r="35">
          <cell r="I35">
            <v>2031</v>
          </cell>
          <cell r="J35">
            <v>1526.9499290527053</v>
          </cell>
          <cell r="K35">
            <v>617.18899048157823</v>
          </cell>
          <cell r="L35">
            <v>2.4482499999999998</v>
          </cell>
        </row>
        <row r="36">
          <cell r="I36">
            <v>2032</v>
          </cell>
          <cell r="J36">
            <v>1538.6356340592465</v>
          </cell>
          <cell r="K36">
            <v>622.44998889594626</v>
          </cell>
          <cell r="L36">
            <v>2.4450000000000003</v>
          </cell>
        </row>
        <row r="37">
          <cell r="I37">
            <v>2033</v>
          </cell>
          <cell r="J37">
            <v>1549.9747137103795</v>
          </cell>
          <cell r="K37">
            <v>627.58031637937495</v>
          </cell>
          <cell r="L37">
            <v>2.4415</v>
          </cell>
        </row>
        <row r="38">
          <cell r="I38">
            <v>2034</v>
          </cell>
          <cell r="J38">
            <v>1561.2303313745929</v>
          </cell>
          <cell r="K38">
            <v>632.83003764773935</v>
          </cell>
          <cell r="L38">
            <v>2.4384999999999999</v>
          </cell>
        </row>
        <row r="39">
          <cell r="I39">
            <v>2035</v>
          </cell>
          <cell r="J39">
            <v>1572.5254968371814</v>
          </cell>
          <cell r="K39">
            <v>637.88391688176591</v>
          </cell>
          <cell r="L39">
            <v>2.4350000000000005</v>
          </cell>
        </row>
        <row r="40">
          <cell r="I40">
            <v>2036</v>
          </cell>
          <cell r="J40">
            <v>1583.5407212540572</v>
          </cell>
          <cell r="K40">
            <v>642.76939314751303</v>
          </cell>
          <cell r="L40">
            <v>2.4317500000000001</v>
          </cell>
        </row>
        <row r="41">
          <cell r="I41">
            <v>2037</v>
          </cell>
          <cell r="J41">
            <v>1594.6562044449302</v>
          </cell>
          <cell r="K41">
            <v>647.85743108864972</v>
          </cell>
          <cell r="L41">
            <v>2.4285000000000001</v>
          </cell>
        </row>
        <row r="42">
          <cell r="I42">
            <v>2038</v>
          </cell>
          <cell r="J42">
            <v>1605.5902698655595</v>
          </cell>
          <cell r="K42">
            <v>652.36511388875374</v>
          </cell>
          <cell r="L42">
            <v>2.4252500000000001</v>
          </cell>
        </row>
        <row r="43">
          <cell r="I43">
            <v>2039</v>
          </cell>
          <cell r="J43">
            <v>1616.5561538835086</v>
          </cell>
          <cell r="K43">
            <v>656.96329840322448</v>
          </cell>
          <cell r="L43">
            <v>2.4220000000000002</v>
          </cell>
        </row>
        <row r="44">
          <cell r="I44">
            <v>2040</v>
          </cell>
          <cell r="J44">
            <v>1627.5217987708184</v>
          </cell>
          <cell r="K44">
            <v>661.56286849544085</v>
          </cell>
          <cell r="L44">
            <v>2.4184999999999999</v>
          </cell>
        </row>
        <row r="45">
          <cell r="I45">
            <v>2041</v>
          </cell>
          <cell r="J45">
            <v>1638.4940559099869</v>
          </cell>
          <cell r="K45">
            <v>666.50533940688229</v>
          </cell>
          <cell r="L45">
            <v>2.4152499999999999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s"/>
      <sheetName val="EIA Data"/>
      <sheetName val="Calibration"/>
      <sheetName val="StructuralVars"/>
      <sheetName val="Shares"/>
      <sheetName val="Efficiencies"/>
      <sheetName val="Intensities"/>
      <sheetName val="MonthlyMults"/>
      <sheetName val="Utility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s"/>
      <sheetName val="AnnualIndices"/>
      <sheetName val="ShareUEC"/>
      <sheetName val="Shares"/>
      <sheetName val="Efficiencies"/>
      <sheetName val="StructuralVars"/>
      <sheetName val="EIAData"/>
      <sheetName val="MonthlyMults"/>
    </sheetNames>
    <sheetDataSet>
      <sheetData sheetId="0"/>
      <sheetData sheetId="1"/>
      <sheetData sheetId="2">
        <row r="2">
          <cell r="B2">
            <v>453.53847679882239</v>
          </cell>
          <cell r="C2">
            <v>4.8832500266674739</v>
          </cell>
          <cell r="D2">
            <v>178.53028259304199</v>
          </cell>
          <cell r="E2">
            <v>12.665244797543437</v>
          </cell>
          <cell r="F2">
            <v>4.9082813910010552</v>
          </cell>
        </row>
        <row r="3">
          <cell r="B3">
            <v>453.08781832256926</v>
          </cell>
          <cell r="C3">
            <v>5.4401905024021504</v>
          </cell>
          <cell r="D3">
            <v>177.38753518656392</v>
          </cell>
          <cell r="E3">
            <v>12.69700106189886</v>
          </cell>
          <cell r="F3">
            <v>4.8254300867000159</v>
          </cell>
        </row>
        <row r="4">
          <cell r="B4">
            <v>452.60793322780535</v>
          </cell>
          <cell r="C4">
            <v>5.9982567984430029</v>
          </cell>
          <cell r="D4">
            <v>176.26229927387411</v>
          </cell>
          <cell r="E4">
            <v>12.728700236163862</v>
          </cell>
          <cell r="F4">
            <v>4.742850280076599</v>
          </cell>
        </row>
        <row r="5">
          <cell r="B5">
            <v>452.0901903816744</v>
          </cell>
          <cell r="C5">
            <v>6.5570776109880606</v>
          </cell>
          <cell r="D5">
            <v>175.15417539569123</v>
          </cell>
          <cell r="E5">
            <v>12.760342320338447</v>
          </cell>
          <cell r="F5">
            <v>4.6605419711308045</v>
          </cell>
        </row>
        <row r="6">
          <cell r="B6">
            <v>451.52540259178767</v>
          </cell>
          <cell r="C6">
            <v>7.1162293040232871</v>
          </cell>
          <cell r="D6">
            <v>174.06277615060961</v>
          </cell>
          <cell r="E6">
            <v>12.791927314422615</v>
          </cell>
          <cell r="F6">
            <v>4.5785051598626323</v>
          </cell>
        </row>
        <row r="7">
          <cell r="B7">
            <v>450.90387692802284</v>
          </cell>
          <cell r="C7">
            <v>7.6752329117437075</v>
          </cell>
          <cell r="D7">
            <v>172.98772574354055</v>
          </cell>
          <cell r="E7">
            <v>12.823455218416363</v>
          </cell>
          <cell r="F7">
            <v>4.4967398462720842</v>
          </cell>
        </row>
        <row r="8">
          <cell r="B8">
            <v>450.21549693636064</v>
          </cell>
          <cell r="C8">
            <v>8.2335521161043275</v>
          </cell>
          <cell r="D8">
            <v>171.92865955429565</v>
          </cell>
          <cell r="E8">
            <v>12.854926032319687</v>
          </cell>
          <cell r="F8">
            <v>4.4152460303591567</v>
          </cell>
        </row>
        <row r="9">
          <cell r="B9">
            <v>449.44984324218723</v>
          </cell>
          <cell r="C9">
            <v>8.7905926202166569</v>
          </cell>
          <cell r="D9">
            <v>170.88522372527146</v>
          </cell>
          <cell r="E9">
            <v>12.886339756132601</v>
          </cell>
          <cell r="F9">
            <v>4.3340237121238525</v>
          </cell>
        </row>
        <row r="10">
          <cell r="B10">
            <v>448.59635895760584</v>
          </cell>
          <cell r="C10">
            <v>9.3457034056962129</v>
          </cell>
          <cell r="D10">
            <v>169.85707476725585</v>
          </cell>
          <cell r="E10">
            <v>12.917696389855092</v>
          </cell>
          <cell r="F10">
            <v>4.2530728915661715</v>
          </cell>
        </row>
        <row r="11">
          <cell r="B11">
            <v>447.64456561789086</v>
          </cell>
          <cell r="C11">
            <v>9.8981804152365651</v>
          </cell>
          <cell r="D11">
            <v>168.84387918243414</v>
          </cell>
          <cell r="E11">
            <v>12.948995933487165</v>
          </cell>
          <cell r="F11">
            <v>4.172393568686112</v>
          </cell>
        </row>
        <row r="12">
          <cell r="B12">
            <v>446.58433386070715</v>
          </cell>
          <cell r="C12">
            <v>10.447273227588306</v>
          </cell>
          <cell r="D12">
            <v>167.84531310372498</v>
          </cell>
          <cell r="E12">
            <v>12.980238387028818</v>
          </cell>
          <cell r="F12">
            <v>4.0919857434836748</v>
          </cell>
        </row>
        <row r="13">
          <cell r="B13">
            <v>445.40621051616426</v>
          </cell>
          <cell r="C13">
            <v>10.992195274646082</v>
          </cell>
          <cell r="D13">
            <v>166.86106194962767</v>
          </cell>
          <cell r="E13">
            <v>13.011423750480052</v>
          </cell>
          <cell r="F13">
            <v>4.0118494159588609</v>
          </cell>
        </row>
        <row r="14">
          <cell r="B14">
            <v>444.1018000282898</v>
          </cell>
          <cell r="C14">
            <v>11.532138071421096</v>
          </cell>
          <cell r="D14">
            <v>165.89082009380706</v>
          </cell>
          <cell r="E14">
            <v>13.042552023840871</v>
          </cell>
          <cell r="F14">
            <v>3.9319845861116689</v>
          </cell>
        </row>
        <row r="15">
          <cell r="B15">
            <v>442.66419311212104</v>
          </cell>
          <cell r="C15">
            <v>12.066289771511258</v>
          </cell>
          <cell r="D15">
            <v>164.93429054868807</v>
          </cell>
          <cell r="E15">
            <v>13.07362320711127</v>
          </cell>
          <cell r="F15">
            <v>3.8523912539420992</v>
          </cell>
        </row>
        <row r="16">
          <cell r="B16">
            <v>441.0884293687273</v>
          </cell>
          <cell r="C16">
            <v>12.593858109354747</v>
          </cell>
          <cell r="D16">
            <v>163.99118466237093</v>
          </cell>
          <cell r="E16">
            <v>13.104637300291252</v>
          </cell>
          <cell r="F16">
            <v>3.7730694194501533</v>
          </cell>
        </row>
      </sheetData>
      <sheetData sheetId="3"/>
      <sheetData sheetId="4"/>
      <sheetData sheetId="5"/>
      <sheetData sheetId="6">
        <row r="4">
          <cell r="K4">
            <v>1.8645232370109247E-2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9"/>
  <sheetViews>
    <sheetView tabSelected="1" workbookViewId="0"/>
  </sheetViews>
  <sheetFormatPr defaultRowHeight="12.75" x14ac:dyDescent="0.2"/>
  <cols>
    <col min="1" max="1" width="3.42578125" customWidth="1"/>
    <col min="2" max="2" width="23.85546875" bestFit="1" customWidth="1"/>
    <col min="3" max="3" width="121.85546875" bestFit="1" customWidth="1"/>
  </cols>
  <sheetData>
    <row r="2" spans="2:8" ht="15" x14ac:dyDescent="0.25">
      <c r="B2" s="8" t="s">
        <v>17</v>
      </c>
      <c r="D2" s="8" t="s">
        <v>94</v>
      </c>
    </row>
    <row r="3" spans="2:8" x14ac:dyDescent="0.2">
      <c r="B3" t="s">
        <v>61</v>
      </c>
      <c r="C3" t="s">
        <v>66</v>
      </c>
      <c r="D3" t="s">
        <v>50</v>
      </c>
      <c r="G3" s="24" t="s">
        <v>51</v>
      </c>
      <c r="H3" s="20" t="s">
        <v>64</v>
      </c>
    </row>
    <row r="4" spans="2:8" x14ac:dyDescent="0.2">
      <c r="B4" t="s">
        <v>62</v>
      </c>
      <c r="C4" t="s">
        <v>63</v>
      </c>
      <c r="D4" t="s">
        <v>69</v>
      </c>
      <c r="G4" s="24"/>
      <c r="H4" s="22" t="s">
        <v>65</v>
      </c>
    </row>
    <row r="5" spans="2:8" x14ac:dyDescent="0.2">
      <c r="B5" t="s">
        <v>55</v>
      </c>
      <c r="C5" t="s">
        <v>58</v>
      </c>
      <c r="D5" t="s">
        <v>41</v>
      </c>
      <c r="G5" s="24"/>
      <c r="H5" s="23" t="s">
        <v>52</v>
      </c>
    </row>
    <row r="6" spans="2:8" x14ac:dyDescent="0.2">
      <c r="B6" t="s">
        <v>56</v>
      </c>
      <c r="C6" t="s">
        <v>59</v>
      </c>
      <c r="D6" t="s">
        <v>69</v>
      </c>
      <c r="G6" s="24" t="s">
        <v>49</v>
      </c>
      <c r="H6" s="23" t="s">
        <v>53</v>
      </c>
    </row>
    <row r="7" spans="2:8" ht="13.5" customHeight="1" x14ac:dyDescent="0.2">
      <c r="B7" t="s">
        <v>67</v>
      </c>
      <c r="C7" t="s">
        <v>60</v>
      </c>
      <c r="D7" t="s">
        <v>69</v>
      </c>
      <c r="G7" s="20"/>
      <c r="H7" s="24" t="s">
        <v>54</v>
      </c>
    </row>
    <row r="9" spans="2:8" ht="15" x14ac:dyDescent="0.25">
      <c r="B9" s="8" t="s">
        <v>4</v>
      </c>
    </row>
    <row r="10" spans="2:8" x14ac:dyDescent="0.2">
      <c r="B10" t="s">
        <v>1</v>
      </c>
      <c r="C10" t="s">
        <v>70</v>
      </c>
    </row>
    <row r="11" spans="2:8" x14ac:dyDescent="0.2">
      <c r="B11" t="s">
        <v>55</v>
      </c>
      <c r="C11" t="s">
        <v>71</v>
      </c>
    </row>
    <row r="12" spans="2:8" x14ac:dyDescent="0.2">
      <c r="B12" t="s">
        <v>3</v>
      </c>
      <c r="C12" t="s">
        <v>72</v>
      </c>
    </row>
    <row r="14" spans="2:8" ht="15" x14ac:dyDescent="0.25">
      <c r="B14" s="8" t="s">
        <v>18</v>
      </c>
    </row>
    <row r="15" spans="2:8" x14ac:dyDescent="0.2">
      <c r="B15" t="s">
        <v>14</v>
      </c>
      <c r="C15" s="96" t="s">
        <v>95</v>
      </c>
    </row>
    <row r="16" spans="2:8" x14ac:dyDescent="0.2">
      <c r="B16" s="96" t="s">
        <v>96</v>
      </c>
      <c r="C16" s="96" t="s">
        <v>97</v>
      </c>
    </row>
    <row r="17" spans="1:3" x14ac:dyDescent="0.2">
      <c r="B17" t="s">
        <v>46</v>
      </c>
      <c r="C17" t="s">
        <v>47</v>
      </c>
    </row>
    <row r="18" spans="1:3" x14ac:dyDescent="0.2">
      <c r="B18" t="s">
        <v>5</v>
      </c>
      <c r="C18" t="s">
        <v>98</v>
      </c>
    </row>
    <row r="19" spans="1:3" x14ac:dyDescent="0.2">
      <c r="B19" t="s">
        <v>12</v>
      </c>
      <c r="C19" t="s">
        <v>13</v>
      </c>
    </row>
    <row r="20" spans="1:3" x14ac:dyDescent="0.2">
      <c r="B20" s="96" t="s">
        <v>99</v>
      </c>
      <c r="C20" t="s">
        <v>11</v>
      </c>
    </row>
    <row r="21" spans="1:3" x14ac:dyDescent="0.2">
      <c r="B21" t="s">
        <v>15</v>
      </c>
      <c r="C21" t="s">
        <v>16</v>
      </c>
    </row>
    <row r="23" spans="1:3" x14ac:dyDescent="0.2">
      <c r="B23" s="7" t="s">
        <v>20</v>
      </c>
    </row>
    <row r="24" spans="1:3" x14ac:dyDescent="0.2">
      <c r="A24" s="1"/>
      <c r="B24" t="s">
        <v>21</v>
      </c>
      <c r="C24" t="s">
        <v>19</v>
      </c>
    </row>
    <row r="25" spans="1:3" x14ac:dyDescent="0.2">
      <c r="A25" s="1"/>
      <c r="B25" t="s">
        <v>22</v>
      </c>
      <c r="C25" t="s">
        <v>30</v>
      </c>
    </row>
    <row r="26" spans="1:3" x14ac:dyDescent="0.2">
      <c r="A26" s="1"/>
      <c r="B26" t="s">
        <v>23</v>
      </c>
      <c r="C26" t="s">
        <v>31</v>
      </c>
    </row>
    <row r="27" spans="1:3" x14ac:dyDescent="0.2">
      <c r="A27" s="1"/>
      <c r="B27" t="s">
        <v>24</v>
      </c>
      <c r="C27" t="s">
        <v>32</v>
      </c>
    </row>
    <row r="28" spans="1:3" x14ac:dyDescent="0.2">
      <c r="A28" s="1"/>
      <c r="B28" t="s">
        <v>25</v>
      </c>
      <c r="C28" t="s">
        <v>33</v>
      </c>
    </row>
    <row r="29" spans="1:3" x14ac:dyDescent="0.2">
      <c r="A29" s="1"/>
      <c r="B29" t="s">
        <v>26</v>
      </c>
      <c r="C29" t="s">
        <v>34</v>
      </c>
    </row>
    <row r="30" spans="1:3" x14ac:dyDescent="0.2">
      <c r="A30" s="1"/>
      <c r="B30" t="s">
        <v>27</v>
      </c>
      <c r="C30" t="s">
        <v>35</v>
      </c>
    </row>
    <row r="31" spans="1:3" x14ac:dyDescent="0.2">
      <c r="A31" s="1"/>
      <c r="B31" t="s">
        <v>28</v>
      </c>
      <c r="C31" t="s">
        <v>36</v>
      </c>
    </row>
    <row r="32" spans="1:3" x14ac:dyDescent="0.2">
      <c r="A32" s="1"/>
      <c r="B32" t="s">
        <v>29</v>
      </c>
      <c r="C32" t="s">
        <v>37</v>
      </c>
    </row>
    <row r="34" spans="3:3" x14ac:dyDescent="0.2">
      <c r="C34" s="7" t="s">
        <v>6</v>
      </c>
    </row>
    <row r="36" spans="3:3" x14ac:dyDescent="0.2">
      <c r="C36" s="12" t="s">
        <v>7</v>
      </c>
    </row>
    <row r="37" spans="3:3" x14ac:dyDescent="0.2">
      <c r="C37" s="9" t="s">
        <v>8</v>
      </c>
    </row>
    <row r="38" spans="3:3" x14ac:dyDescent="0.2">
      <c r="C38" s="10" t="s">
        <v>9</v>
      </c>
    </row>
    <row r="39" spans="3:3" x14ac:dyDescent="0.2">
      <c r="C39" s="11" t="s">
        <v>10</v>
      </c>
    </row>
  </sheetData>
  <phoneticPr fontId="0" type="noConversion"/>
  <pageMargins left="0.75" right="0.75" top="1" bottom="1" header="0.5" footer="0.5"/>
  <pageSetup scale="49" orientation="landscape" verticalDpi="300" r:id="rId1"/>
  <headerFooter alignWithMargins="0">
    <oddFooter>&amp;R&amp;"Times New Roman,Bold"&amp;12Attachment to Response to PSC-1 Question No. 36 - 7 Gas Residential Inputs
Page &amp;P of &amp;N
Sinclair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/>
  </sheetViews>
  <sheetFormatPr defaultRowHeight="12.75" x14ac:dyDescent="0.2"/>
  <cols>
    <col min="1" max="1" width="5.140625" style="14" bestFit="1" customWidth="1"/>
    <col min="2" max="2" width="9.140625" style="14"/>
    <col min="3" max="3" width="11.140625" customWidth="1"/>
  </cols>
  <sheetData>
    <row r="1" spans="1:6" x14ac:dyDescent="0.2">
      <c r="A1" s="25" t="s">
        <v>0</v>
      </c>
      <c r="B1" s="25" t="s">
        <v>2</v>
      </c>
      <c r="C1" s="5" t="s">
        <v>55</v>
      </c>
      <c r="D1" s="5" t="s">
        <v>56</v>
      </c>
      <c r="E1" s="5" t="s">
        <v>67</v>
      </c>
      <c r="F1" s="5" t="s">
        <v>57</v>
      </c>
    </row>
    <row r="2" spans="1:6" s="3" customFormat="1" x14ac:dyDescent="0.2">
      <c r="A2" s="47">
        <v>2001</v>
      </c>
      <c r="B2" s="48">
        <v>1</v>
      </c>
      <c r="C2" s="49">
        <v>0.1015625</v>
      </c>
      <c r="D2" s="50">
        <f>1/12</f>
        <v>8.3333333333333329E-2</v>
      </c>
      <c r="E2" s="50">
        <f>1/12</f>
        <v>8.3333333333333329E-2</v>
      </c>
      <c r="F2" s="50">
        <f t="shared" ref="F2:F13" si="0">1/12</f>
        <v>8.3333333333333329E-2</v>
      </c>
    </row>
    <row r="3" spans="1:6" x14ac:dyDescent="0.2">
      <c r="A3" s="47">
        <v>2001</v>
      </c>
      <c r="B3" s="48">
        <v>2</v>
      </c>
      <c r="C3" s="49">
        <v>9.765625E-2</v>
      </c>
      <c r="D3" s="50">
        <f t="shared" ref="D3:E13" si="1">1/12</f>
        <v>8.3333333333333329E-2</v>
      </c>
      <c r="E3" s="50">
        <f t="shared" si="1"/>
        <v>8.3333333333333329E-2</v>
      </c>
      <c r="F3" s="50">
        <f t="shared" si="0"/>
        <v>8.3333333333333329E-2</v>
      </c>
    </row>
    <row r="4" spans="1:6" x14ac:dyDescent="0.2">
      <c r="A4" s="47">
        <v>2001</v>
      </c>
      <c r="B4" s="48">
        <v>3</v>
      </c>
      <c r="C4" s="49">
        <v>9.375E-2</v>
      </c>
      <c r="D4" s="50">
        <f t="shared" si="1"/>
        <v>8.3333333333333329E-2</v>
      </c>
      <c r="E4" s="50">
        <f t="shared" si="1"/>
        <v>8.3333333333333329E-2</v>
      </c>
      <c r="F4" s="50">
        <f t="shared" si="0"/>
        <v>8.3333333333333329E-2</v>
      </c>
    </row>
    <row r="5" spans="1:6" x14ac:dyDescent="0.2">
      <c r="A5" s="47">
        <v>2001</v>
      </c>
      <c r="B5" s="48">
        <v>4</v>
      </c>
      <c r="C5" s="49">
        <v>8.59375E-2</v>
      </c>
      <c r="D5" s="50">
        <f t="shared" si="1"/>
        <v>8.3333333333333329E-2</v>
      </c>
      <c r="E5" s="50">
        <f t="shared" si="1"/>
        <v>8.3333333333333329E-2</v>
      </c>
      <c r="F5" s="50">
        <f t="shared" si="0"/>
        <v>8.3333333333333329E-2</v>
      </c>
    </row>
    <row r="6" spans="1:6" x14ac:dyDescent="0.2">
      <c r="A6" s="47">
        <v>2001</v>
      </c>
      <c r="B6" s="48">
        <v>5</v>
      </c>
      <c r="C6" s="49">
        <v>8.203125E-2</v>
      </c>
      <c r="D6" s="50">
        <f t="shared" si="1"/>
        <v>8.3333333333333329E-2</v>
      </c>
      <c r="E6" s="50">
        <f t="shared" si="1"/>
        <v>8.3333333333333329E-2</v>
      </c>
      <c r="F6" s="50">
        <f t="shared" si="0"/>
        <v>8.3333333333333329E-2</v>
      </c>
    </row>
    <row r="7" spans="1:6" x14ac:dyDescent="0.2">
      <c r="A7" s="47">
        <v>2001</v>
      </c>
      <c r="B7" s="48">
        <v>6</v>
      </c>
      <c r="C7" s="49">
        <v>7.8125E-2</v>
      </c>
      <c r="D7" s="50">
        <f t="shared" si="1"/>
        <v>8.3333333333333329E-2</v>
      </c>
      <c r="E7" s="50">
        <f t="shared" si="1"/>
        <v>8.3333333333333329E-2</v>
      </c>
      <c r="F7" s="50">
        <f t="shared" si="0"/>
        <v>8.3333333333333329E-2</v>
      </c>
    </row>
    <row r="8" spans="1:6" x14ac:dyDescent="0.2">
      <c r="A8" s="47">
        <v>2001</v>
      </c>
      <c r="B8" s="48">
        <v>7</v>
      </c>
      <c r="C8" s="49">
        <v>6.640625E-2</v>
      </c>
      <c r="D8" s="50">
        <f t="shared" si="1"/>
        <v>8.3333333333333329E-2</v>
      </c>
      <c r="E8" s="50">
        <f t="shared" si="1"/>
        <v>8.3333333333333329E-2</v>
      </c>
      <c r="F8" s="50">
        <f t="shared" si="0"/>
        <v>8.3333333333333329E-2</v>
      </c>
    </row>
    <row r="9" spans="1:6" s="3" customFormat="1" x14ac:dyDescent="0.2">
      <c r="A9" s="47">
        <v>2001</v>
      </c>
      <c r="B9" s="48">
        <v>8</v>
      </c>
      <c r="C9" s="49">
        <v>6.25E-2</v>
      </c>
      <c r="D9" s="50">
        <f t="shared" si="1"/>
        <v>8.3333333333333329E-2</v>
      </c>
      <c r="E9" s="50">
        <f t="shared" si="1"/>
        <v>8.3333333333333329E-2</v>
      </c>
      <c r="F9" s="50">
        <f t="shared" si="0"/>
        <v>8.3333333333333329E-2</v>
      </c>
    </row>
    <row r="10" spans="1:6" x14ac:dyDescent="0.2">
      <c r="A10" s="47">
        <v>2001</v>
      </c>
      <c r="B10" s="48">
        <v>9</v>
      </c>
      <c r="C10" s="49">
        <v>7.03125E-2</v>
      </c>
      <c r="D10" s="50">
        <f t="shared" si="1"/>
        <v>8.3333333333333329E-2</v>
      </c>
      <c r="E10" s="50">
        <f t="shared" si="1"/>
        <v>8.3333333333333329E-2</v>
      </c>
      <c r="F10" s="50">
        <f t="shared" si="0"/>
        <v>8.3333333333333329E-2</v>
      </c>
    </row>
    <row r="11" spans="1:6" x14ac:dyDescent="0.2">
      <c r="A11" s="47">
        <v>2001</v>
      </c>
      <c r="B11" s="48">
        <v>10</v>
      </c>
      <c r="C11" s="49">
        <v>7.8125E-2</v>
      </c>
      <c r="D11" s="50">
        <f t="shared" si="1"/>
        <v>8.3333333333333329E-2</v>
      </c>
      <c r="E11" s="50">
        <f t="shared" si="1"/>
        <v>8.3333333333333329E-2</v>
      </c>
      <c r="F11" s="50">
        <f t="shared" si="0"/>
        <v>8.3333333333333329E-2</v>
      </c>
    </row>
    <row r="12" spans="1:6" s="3" customFormat="1" x14ac:dyDescent="0.2">
      <c r="A12" s="47">
        <v>2001</v>
      </c>
      <c r="B12" s="48">
        <v>11</v>
      </c>
      <c r="C12" s="49">
        <v>8.59375E-2</v>
      </c>
      <c r="D12" s="50">
        <f t="shared" si="1"/>
        <v>8.3333333333333329E-2</v>
      </c>
      <c r="E12" s="50">
        <f t="shared" si="1"/>
        <v>8.3333333333333329E-2</v>
      </c>
      <c r="F12" s="50">
        <f t="shared" si="0"/>
        <v>8.3333333333333329E-2</v>
      </c>
    </row>
    <row r="13" spans="1:6" x14ac:dyDescent="0.2">
      <c r="A13" s="47">
        <v>2001</v>
      </c>
      <c r="B13" s="48">
        <v>12</v>
      </c>
      <c r="C13" s="49">
        <v>9.765625E-2</v>
      </c>
      <c r="D13" s="50">
        <f t="shared" si="1"/>
        <v>8.3333333333333329E-2</v>
      </c>
      <c r="E13" s="50">
        <f t="shared" si="1"/>
        <v>8.3333333333333329E-2</v>
      </c>
      <c r="F13" s="50">
        <f t="shared" si="0"/>
        <v>8.3333333333333329E-2</v>
      </c>
    </row>
    <row r="15" spans="1:6" x14ac:dyDescent="0.2">
      <c r="C15" s="51"/>
      <c r="D15" s="51"/>
      <c r="E15" s="51"/>
      <c r="F15" s="51"/>
    </row>
  </sheetData>
  <phoneticPr fontId="0" type="noConversion"/>
  <pageMargins left="0.75" right="0.75" top="1" bottom="1" header="0.5" footer="0.5"/>
  <pageSetup orientation="landscape" verticalDpi="300" r:id="rId1"/>
  <headerFooter alignWithMargins="0">
    <oddFooter>&amp;R&amp;"Times New Roman,Bold"&amp;12Attachment to Response to PSC-1 Question No. 36 - 7 Gas Residential Inputs
Page &amp;P of &amp;N
Sinclair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D529"/>
  <sheetViews>
    <sheetView workbookViewId="0">
      <pane xSplit="2" ySplit="1" topLeftCell="C2" activePane="bottomRight" state="frozen"/>
      <selection activeCell="E11" sqref="E11"/>
      <selection pane="topRight" activeCell="E11" sqref="E11"/>
      <selection pane="bottomLeft" activeCell="E11" sqref="E11"/>
      <selection pane="bottomRight" activeCell="C2" sqref="C2"/>
    </sheetView>
  </sheetViews>
  <sheetFormatPr defaultRowHeight="12.75" x14ac:dyDescent="0.2"/>
  <cols>
    <col min="1" max="3" width="9.140625" style="139"/>
    <col min="4" max="4" width="10.7109375" style="139" bestFit="1" customWidth="1"/>
    <col min="5" max="5" width="9.140625" style="139"/>
    <col min="6" max="6" width="14.85546875" style="175" bestFit="1" customWidth="1"/>
    <col min="7" max="7" width="11.42578125" style="175" bestFit="1" customWidth="1"/>
    <col min="8" max="8" width="10.42578125" style="175" bestFit="1" customWidth="1"/>
    <col min="9" max="9" width="10.28515625" style="175" bestFit="1" customWidth="1"/>
    <col min="10" max="10" width="14.5703125" style="175" bestFit="1" customWidth="1"/>
    <col min="11" max="11" width="18.28515625" style="175" bestFit="1" customWidth="1"/>
    <col min="12" max="12" width="9.140625" style="175"/>
    <col min="13" max="13" width="12.28515625" style="175" bestFit="1" customWidth="1"/>
    <col min="14" max="14" width="13.85546875" style="175" bestFit="1" customWidth="1"/>
    <col min="15" max="15" width="11.5703125" style="139" bestFit="1" customWidth="1"/>
    <col min="16" max="16" width="10.28515625" style="139" bestFit="1" customWidth="1"/>
    <col min="17" max="17" width="17.85546875" style="139" hidden="1" customWidth="1"/>
    <col min="18" max="18" width="18.85546875" style="139" hidden="1" customWidth="1"/>
    <col min="19" max="19" width="12.28515625" style="139" hidden="1" customWidth="1"/>
    <col min="20" max="23" width="12.28515625" style="139" customWidth="1"/>
    <col min="24" max="25" width="15" style="139" customWidth="1"/>
    <col min="26" max="26" width="9.140625" style="139"/>
    <col min="27" max="27" width="12.28515625" style="139" bestFit="1" customWidth="1"/>
    <col min="28" max="28" width="12.28515625" style="139" hidden="1" customWidth="1"/>
    <col min="29" max="16384" width="9.140625" style="139"/>
  </cols>
  <sheetData>
    <row r="1" spans="1:30" x14ac:dyDescent="0.2">
      <c r="A1" s="139" t="s">
        <v>0</v>
      </c>
      <c r="B1" s="139" t="s">
        <v>2</v>
      </c>
      <c r="C1" s="139" t="s">
        <v>119</v>
      </c>
      <c r="D1" s="139" t="s">
        <v>137</v>
      </c>
      <c r="E1" s="140" t="s">
        <v>120</v>
      </c>
      <c r="F1" s="176" t="s">
        <v>135</v>
      </c>
      <c r="G1" s="176" t="s">
        <v>136</v>
      </c>
      <c r="H1" s="175" t="s">
        <v>80</v>
      </c>
      <c r="I1" s="175" t="s">
        <v>81</v>
      </c>
      <c r="J1" s="175" t="s">
        <v>139</v>
      </c>
      <c r="K1" s="175" t="s">
        <v>138</v>
      </c>
      <c r="L1" s="175" t="s">
        <v>82</v>
      </c>
      <c r="M1" s="175" t="s">
        <v>128</v>
      </c>
      <c r="N1" s="176" t="s">
        <v>130</v>
      </c>
      <c r="O1" s="139" t="s">
        <v>134</v>
      </c>
      <c r="P1" s="139" t="s">
        <v>79</v>
      </c>
      <c r="Q1" s="139" t="s">
        <v>121</v>
      </c>
      <c r="R1" s="139" t="s">
        <v>122</v>
      </c>
      <c r="S1" s="139" t="s">
        <v>123</v>
      </c>
      <c r="T1" s="139" t="s">
        <v>80</v>
      </c>
      <c r="U1" s="139" t="s">
        <v>81</v>
      </c>
      <c r="V1" s="139" t="s">
        <v>124</v>
      </c>
      <c r="W1" s="139" t="s">
        <v>125</v>
      </c>
      <c r="X1" s="139" t="s">
        <v>126</v>
      </c>
      <c r="Y1" s="139" t="s">
        <v>127</v>
      </c>
      <c r="Z1" s="139" t="s">
        <v>82</v>
      </c>
      <c r="AA1" s="139" t="s">
        <v>128</v>
      </c>
      <c r="AB1" s="139" t="s">
        <v>129</v>
      </c>
      <c r="AC1" s="139" t="s">
        <v>131</v>
      </c>
    </row>
    <row r="2" spans="1:30" x14ac:dyDescent="0.2">
      <c r="A2" s="139">
        <v>2001</v>
      </c>
      <c r="B2" s="139">
        <v>1</v>
      </c>
      <c r="C2" s="177">
        <v>21.482971126659578</v>
      </c>
      <c r="D2" s="175">
        <v>106464037</v>
      </c>
      <c r="E2" s="153">
        <v>6.4371</v>
      </c>
      <c r="F2" s="175">
        <v>277091</v>
      </c>
      <c r="G2" s="175">
        <v>277471.30768986902</v>
      </c>
      <c r="H2" s="175">
        <v>922238.33333333302</v>
      </c>
      <c r="I2" s="175">
        <v>901326.85833333305</v>
      </c>
      <c r="J2" s="177">
        <f>+I2/H2</f>
        <v>0.97732530275073515</v>
      </c>
      <c r="K2" s="175">
        <v>26.275177450000001</v>
      </c>
      <c r="L2" s="146">
        <v>1216</v>
      </c>
      <c r="M2" s="175">
        <v>4112.5238095238083</v>
      </c>
      <c r="N2" s="175">
        <f t="shared" ref="N2:N33" si="0">+C2</f>
        <v>21.482971126659578</v>
      </c>
      <c r="O2" s="139">
        <v>997</v>
      </c>
      <c r="P2" s="143">
        <v>32.333333333333336</v>
      </c>
      <c r="Q2" s="144">
        <v>684895</v>
      </c>
      <c r="R2" s="144">
        <v>314404</v>
      </c>
      <c r="S2" s="141">
        <f t="shared" ref="S2:S65" si="1">Q2/R2</f>
        <v>2.1783914962913959</v>
      </c>
      <c r="T2" s="141">
        <f>VLOOKUP($A2,'[1]Demographic Data'!$I$5:$K$45,2,0)*1000</f>
        <v>1176620.1875</v>
      </c>
      <c r="U2" s="141">
        <f>VLOOKUP($A2,'[1]Demographic Data'!$I$5:$K$45,3,0)*1000</f>
        <v>469015.72286297951</v>
      </c>
      <c r="V2" s="141">
        <f>VLOOKUP($A2,'[1]Demographic Data'!$I$5:$L$45,4,0)</f>
        <v>2.53125</v>
      </c>
      <c r="W2" s="141">
        <f>T2/U2</f>
        <v>2.5087009457116718</v>
      </c>
      <c r="X2" s="145">
        <f>VLOOKUP($A2,'[1]Income PVT'!$K$8:$M$26,2,0)</f>
        <v>33.671999999999997</v>
      </c>
      <c r="Y2" s="145">
        <f>VLOOKUP($A2,'[1]Income PVT'!$K$8:$P$26,5,0)</f>
        <v>25.344999999999999</v>
      </c>
      <c r="Z2" s="146">
        <f>AC2</f>
        <v>1216</v>
      </c>
      <c r="AA2" s="141">
        <v>4112.5238095238083</v>
      </c>
      <c r="AB2" s="146">
        <v>1215.5714285714289</v>
      </c>
      <c r="AC2">
        <v>1216</v>
      </c>
      <c r="AD2"/>
    </row>
    <row r="3" spans="1:30" x14ac:dyDescent="0.2">
      <c r="A3" s="139">
        <v>2001</v>
      </c>
      <c r="B3" s="139">
        <v>2</v>
      </c>
      <c r="C3" s="177">
        <v>14.539086082755906</v>
      </c>
      <c r="D3" s="175">
        <v>76875481</v>
      </c>
      <c r="E3" s="153">
        <v>7.6247999999999996</v>
      </c>
      <c r="F3" s="175">
        <v>278787</v>
      </c>
      <c r="G3" s="175">
        <v>279116.02082862402</v>
      </c>
      <c r="H3" s="175">
        <v>922935.66666666698</v>
      </c>
      <c r="I3" s="175">
        <v>902049.71666666702</v>
      </c>
      <c r="J3" s="177">
        <f t="shared" ref="J3:J66" si="2">+I3/H3</f>
        <v>0.97737009116200591</v>
      </c>
      <c r="K3" s="175">
        <v>26.275177450000001</v>
      </c>
      <c r="L3" s="146">
        <v>814</v>
      </c>
      <c r="M3" s="175">
        <v>4112.5238095238083</v>
      </c>
      <c r="N3" s="175">
        <f t="shared" si="0"/>
        <v>14.539086082755906</v>
      </c>
      <c r="O3" s="139">
        <v>671</v>
      </c>
      <c r="P3" s="143">
        <v>29.857142857142858</v>
      </c>
      <c r="Q3" s="144">
        <v>684895</v>
      </c>
      <c r="R3" s="144">
        <v>316189</v>
      </c>
      <c r="S3" s="141">
        <f t="shared" si="1"/>
        <v>2.1660936971241882</v>
      </c>
      <c r="T3" s="141">
        <f>VLOOKUP($A3,'[1]Demographic Data'!$I$5:$K$45,2,0)*1000</f>
        <v>1176620.1875</v>
      </c>
      <c r="U3" s="141">
        <f>VLOOKUP($A3,'[1]Demographic Data'!$I$5:$K$45,3,0)*1000</f>
        <v>469015.72286297951</v>
      </c>
      <c r="V3" s="141">
        <f>VLOOKUP($A3,'[1]Demographic Data'!$I$5:$L$45,4,0)</f>
        <v>2.53125</v>
      </c>
      <c r="W3" s="141">
        <f t="shared" ref="W3:W66" si="3">T3/U3</f>
        <v>2.5087009457116718</v>
      </c>
      <c r="X3" s="145">
        <f>VLOOKUP($A3,'[1]Income PVT'!$K$8:$M$26,2,0)</f>
        <v>33.671999999999997</v>
      </c>
      <c r="Y3" s="145">
        <f>VLOOKUP($A3,'[1]Income PVT'!$K$8:$P$26,5,0)</f>
        <v>25.344999999999999</v>
      </c>
      <c r="Z3" s="146">
        <f t="shared" ref="Z3:Z66" si="4">AC3</f>
        <v>814</v>
      </c>
      <c r="AA3" s="141">
        <v>4112.5238095238083</v>
      </c>
      <c r="AB3" s="146">
        <v>815.28571428571433</v>
      </c>
      <c r="AC3">
        <v>814</v>
      </c>
      <c r="AD3"/>
    </row>
    <row r="4" spans="1:30" x14ac:dyDescent="0.2">
      <c r="A4" s="139">
        <v>2001</v>
      </c>
      <c r="B4" s="139">
        <v>3</v>
      </c>
      <c r="C4" s="177">
        <v>12.12158165631902</v>
      </c>
      <c r="D4" s="175">
        <v>63375468</v>
      </c>
      <c r="E4" s="153">
        <v>7.6247999999999996</v>
      </c>
      <c r="F4" s="175">
        <v>278466</v>
      </c>
      <c r="G4" s="175">
        <v>278810.11339889502</v>
      </c>
      <c r="H4" s="175">
        <v>923633</v>
      </c>
      <c r="I4" s="175">
        <v>902772.57499999995</v>
      </c>
      <c r="J4" s="177">
        <f t="shared" si="2"/>
        <v>0.97741481194370483</v>
      </c>
      <c r="K4" s="175">
        <v>26.275177450000001</v>
      </c>
      <c r="L4" s="146">
        <v>688</v>
      </c>
      <c r="M4" s="175">
        <v>4112.5238095238083</v>
      </c>
      <c r="N4" s="175">
        <f t="shared" si="0"/>
        <v>12.12158165631902</v>
      </c>
      <c r="O4" s="139">
        <v>696</v>
      </c>
      <c r="P4" s="143">
        <v>30.285714285714285</v>
      </c>
      <c r="Q4" s="144">
        <v>684895</v>
      </c>
      <c r="R4" s="144">
        <v>315857</v>
      </c>
      <c r="S4" s="141">
        <f t="shared" si="1"/>
        <v>2.1683704967754394</v>
      </c>
      <c r="T4" s="141">
        <f>VLOOKUP($A4,'[1]Demographic Data'!$I$5:$K$45,2,0)*1000</f>
        <v>1176620.1875</v>
      </c>
      <c r="U4" s="141">
        <f>VLOOKUP($A4,'[1]Demographic Data'!$I$5:$K$45,3,0)*1000</f>
        <v>469015.72286297951</v>
      </c>
      <c r="V4" s="141">
        <f>VLOOKUP($A4,'[1]Demographic Data'!$I$5:$L$45,4,0)</f>
        <v>2.53125</v>
      </c>
      <c r="W4" s="141">
        <f t="shared" si="3"/>
        <v>2.5087009457116718</v>
      </c>
      <c r="X4" s="145">
        <f>VLOOKUP($A4,'[1]Income PVT'!$K$8:$M$26,2,0)</f>
        <v>33.671999999999997</v>
      </c>
      <c r="Y4" s="145">
        <f>VLOOKUP($A4,'[1]Income PVT'!$K$8:$P$26,5,0)</f>
        <v>25.344999999999999</v>
      </c>
      <c r="Z4" s="146">
        <f t="shared" si="4"/>
        <v>688</v>
      </c>
      <c r="AA4" s="141">
        <v>4112.5238095238083</v>
      </c>
      <c r="AB4" s="146">
        <v>688.04761904761904</v>
      </c>
      <c r="AC4">
        <v>688</v>
      </c>
      <c r="AD4"/>
    </row>
    <row r="5" spans="1:30" x14ac:dyDescent="0.2">
      <c r="A5" s="139">
        <v>2001</v>
      </c>
      <c r="B5" s="139">
        <v>4</v>
      </c>
      <c r="C5" s="177">
        <v>7.6671403239843601</v>
      </c>
      <c r="D5" s="175">
        <v>42514609</v>
      </c>
      <c r="E5" s="153">
        <v>6.4261999999999997</v>
      </c>
      <c r="F5" s="175">
        <v>278886</v>
      </c>
      <c r="G5" s="175">
        <v>279711.250345507</v>
      </c>
      <c r="H5" s="175">
        <v>924330.33333333302</v>
      </c>
      <c r="I5" s="175">
        <v>903495.433333333</v>
      </c>
      <c r="J5" s="177">
        <f t="shared" si="2"/>
        <v>0.97745946524889549</v>
      </c>
      <c r="K5" s="175">
        <v>26.275177450000001</v>
      </c>
      <c r="L5" s="146">
        <v>400</v>
      </c>
      <c r="M5" s="175">
        <v>4112.5238095238083</v>
      </c>
      <c r="N5" s="175">
        <f t="shared" si="0"/>
        <v>7.6671403239843601</v>
      </c>
      <c r="O5" s="139">
        <v>186</v>
      </c>
      <c r="P5" s="143">
        <v>30.333333333333332</v>
      </c>
      <c r="Q5" s="144">
        <v>684895</v>
      </c>
      <c r="R5" s="144">
        <v>316835</v>
      </c>
      <c r="S5" s="141">
        <f t="shared" si="1"/>
        <v>2.1616772136916693</v>
      </c>
      <c r="T5" s="141">
        <f>VLOOKUP($A5,'[1]Demographic Data'!$I$5:$K$45,2,0)*1000</f>
        <v>1176620.1875</v>
      </c>
      <c r="U5" s="141">
        <f>VLOOKUP($A5,'[1]Demographic Data'!$I$5:$K$45,3,0)*1000</f>
        <v>469015.72286297951</v>
      </c>
      <c r="V5" s="141">
        <f>VLOOKUP($A5,'[1]Demographic Data'!$I$5:$L$45,4,0)</f>
        <v>2.53125</v>
      </c>
      <c r="W5" s="141">
        <f t="shared" si="3"/>
        <v>2.5087009457116718</v>
      </c>
      <c r="X5" s="145">
        <f>VLOOKUP($A5,'[1]Income PVT'!$K$8:$M$26,2,0)</f>
        <v>33.671999999999997</v>
      </c>
      <c r="Y5" s="145">
        <f>VLOOKUP($A5,'[1]Income PVT'!$K$8:$P$26,5,0)</f>
        <v>25.344999999999999</v>
      </c>
      <c r="Z5" s="146">
        <f t="shared" si="4"/>
        <v>400</v>
      </c>
      <c r="AA5" s="141">
        <v>4112.5238095238083</v>
      </c>
      <c r="AB5" s="146">
        <v>399.52380952381003</v>
      </c>
      <c r="AC5">
        <v>400</v>
      </c>
      <c r="AD5"/>
    </row>
    <row r="6" spans="1:30" x14ac:dyDescent="0.2">
      <c r="A6" s="139">
        <v>2001</v>
      </c>
      <c r="B6" s="139">
        <v>5</v>
      </c>
      <c r="C6" s="177">
        <v>2.7985697498940669</v>
      </c>
      <c r="D6" s="175">
        <v>16680702</v>
      </c>
      <c r="E6" s="153">
        <v>7.7083000000000004</v>
      </c>
      <c r="F6" s="175">
        <v>278781</v>
      </c>
      <c r="G6" s="175">
        <v>279742.57821481698</v>
      </c>
      <c r="H6" s="175">
        <v>925027.66666666698</v>
      </c>
      <c r="I6" s="175">
        <v>904218.29166666698</v>
      </c>
      <c r="J6" s="177">
        <f t="shared" si="2"/>
        <v>0.97750405123017947</v>
      </c>
      <c r="K6" s="175">
        <v>26.275177450000001</v>
      </c>
      <c r="L6" s="146">
        <v>82</v>
      </c>
      <c r="M6" s="175">
        <v>4112.5238095238083</v>
      </c>
      <c r="N6" s="175">
        <f t="shared" si="0"/>
        <v>2.7985697498940669</v>
      </c>
      <c r="O6" s="139">
        <v>36</v>
      </c>
      <c r="P6" s="143">
        <v>30.047619047619047</v>
      </c>
      <c r="Q6" s="144">
        <v>684895</v>
      </c>
      <c r="R6" s="144">
        <v>316869</v>
      </c>
      <c r="S6" s="141">
        <f t="shared" si="1"/>
        <v>2.1614452660247609</v>
      </c>
      <c r="T6" s="141">
        <f>VLOOKUP($A6,'[1]Demographic Data'!$I$5:$K$45,2,0)*1000</f>
        <v>1176620.1875</v>
      </c>
      <c r="U6" s="141">
        <f>VLOOKUP($A6,'[1]Demographic Data'!$I$5:$K$45,3,0)*1000</f>
        <v>469015.72286297951</v>
      </c>
      <c r="V6" s="141">
        <f>VLOOKUP($A6,'[1]Demographic Data'!$I$5:$L$45,4,0)</f>
        <v>2.53125</v>
      </c>
      <c r="W6" s="141">
        <f t="shared" si="3"/>
        <v>2.5087009457116718</v>
      </c>
      <c r="X6" s="145">
        <f>VLOOKUP($A6,'[1]Income PVT'!$K$8:$M$26,2,0)</f>
        <v>33.671999999999997</v>
      </c>
      <c r="Y6" s="145">
        <f>VLOOKUP($A6,'[1]Income PVT'!$K$8:$P$26,5,0)</f>
        <v>25.344999999999999</v>
      </c>
      <c r="Z6" s="146">
        <f t="shared" si="4"/>
        <v>82</v>
      </c>
      <c r="AA6" s="141">
        <v>4112.5238095238083</v>
      </c>
      <c r="AB6" s="146">
        <v>82.19047619047609</v>
      </c>
      <c r="AC6">
        <v>82</v>
      </c>
      <c r="AD6"/>
    </row>
    <row r="7" spans="1:30" x14ac:dyDescent="0.2">
      <c r="A7" s="139">
        <v>2001</v>
      </c>
      <c r="B7" s="139">
        <v>6</v>
      </c>
      <c r="C7" s="177">
        <v>2.0480001304485236</v>
      </c>
      <c r="D7" s="175">
        <v>10924025</v>
      </c>
      <c r="E7" s="153">
        <v>7.5008999999999997</v>
      </c>
      <c r="F7" s="175">
        <v>279899</v>
      </c>
      <c r="G7" s="175">
        <v>281191.03146642703</v>
      </c>
      <c r="H7" s="175">
        <v>925725</v>
      </c>
      <c r="I7" s="175">
        <v>904941.15</v>
      </c>
      <c r="J7" s="177">
        <f t="shared" si="2"/>
        <v>0.97754857003969864</v>
      </c>
      <c r="K7" s="175">
        <v>26.275177450000001</v>
      </c>
      <c r="L7" s="146">
        <v>29</v>
      </c>
      <c r="M7" s="175">
        <v>4112.5238095238083</v>
      </c>
      <c r="N7" s="175">
        <f t="shared" si="0"/>
        <v>2.0480001304485236</v>
      </c>
      <c r="O7" s="139">
        <v>10</v>
      </c>
      <c r="P7" s="143">
        <v>30.61904761904762</v>
      </c>
      <c r="Q7" s="144">
        <v>684895</v>
      </c>
      <c r="R7" s="144">
        <v>318441</v>
      </c>
      <c r="S7" s="141">
        <f t="shared" si="1"/>
        <v>2.1507751828439177</v>
      </c>
      <c r="T7" s="141">
        <f>VLOOKUP($A7,'[1]Demographic Data'!$I$5:$K$45,2,0)*1000</f>
        <v>1176620.1875</v>
      </c>
      <c r="U7" s="141">
        <f>VLOOKUP($A7,'[1]Demographic Data'!$I$5:$K$45,3,0)*1000</f>
        <v>469015.72286297951</v>
      </c>
      <c r="V7" s="141">
        <f>VLOOKUP($A7,'[1]Demographic Data'!$I$5:$L$45,4,0)</f>
        <v>2.53125</v>
      </c>
      <c r="W7" s="141">
        <f t="shared" si="3"/>
        <v>2.5087009457116718</v>
      </c>
      <c r="X7" s="145">
        <f>VLOOKUP($A7,'[1]Income PVT'!$K$8:$M$26,2,0)</f>
        <v>33.671999999999997</v>
      </c>
      <c r="Y7" s="145">
        <f>VLOOKUP($A7,'[1]Income PVT'!$K$8:$P$26,5,0)</f>
        <v>25.344999999999999</v>
      </c>
      <c r="Z7" s="146">
        <f t="shared" si="4"/>
        <v>29</v>
      </c>
      <c r="AA7" s="141">
        <v>4112.5238095238083</v>
      </c>
      <c r="AB7" s="146">
        <v>28.714285714285758</v>
      </c>
      <c r="AC7">
        <v>29</v>
      </c>
      <c r="AD7"/>
    </row>
    <row r="8" spans="1:30" x14ac:dyDescent="0.2">
      <c r="A8" s="139">
        <v>2001</v>
      </c>
      <c r="B8" s="139">
        <v>7</v>
      </c>
      <c r="C8" s="177">
        <v>1.7711073554398642</v>
      </c>
      <c r="D8" s="175">
        <v>9553996</v>
      </c>
      <c r="E8" s="153">
        <v>6.3856000000000002</v>
      </c>
      <c r="F8" s="175">
        <v>280120</v>
      </c>
      <c r="G8" s="175">
        <v>281496.93889615597</v>
      </c>
      <c r="H8" s="175">
        <v>926422.33333333302</v>
      </c>
      <c r="I8" s="175">
        <v>905664.00833333295</v>
      </c>
      <c r="J8" s="177">
        <f t="shared" si="2"/>
        <v>0.97759302182913688</v>
      </c>
      <c r="K8" s="175">
        <v>26.275177450000001</v>
      </c>
      <c r="L8" s="146">
        <v>0</v>
      </c>
      <c r="M8" s="175">
        <v>4112.5238095238083</v>
      </c>
      <c r="N8" s="175">
        <f t="shared" si="0"/>
        <v>1.7711073554398642</v>
      </c>
      <c r="O8" s="139">
        <v>0</v>
      </c>
      <c r="P8" s="143">
        <v>30.761904761904763</v>
      </c>
      <c r="Q8" s="144">
        <v>684895</v>
      </c>
      <c r="R8" s="144">
        <v>318773</v>
      </c>
      <c r="S8" s="141">
        <f t="shared" si="1"/>
        <v>2.1485351645214621</v>
      </c>
      <c r="T8" s="141">
        <f>VLOOKUP($A8,'[1]Demographic Data'!$I$5:$K$45,2,0)*1000</f>
        <v>1176620.1875</v>
      </c>
      <c r="U8" s="141">
        <f>VLOOKUP($A8,'[1]Demographic Data'!$I$5:$K$45,3,0)*1000</f>
        <v>469015.72286297951</v>
      </c>
      <c r="V8" s="141">
        <f>VLOOKUP($A8,'[1]Demographic Data'!$I$5:$L$45,4,0)</f>
        <v>2.53125</v>
      </c>
      <c r="W8" s="141">
        <f t="shared" si="3"/>
        <v>2.5087009457116718</v>
      </c>
      <c r="X8" s="145">
        <f>VLOOKUP($A8,'[1]Income PVT'!$K$8:$M$26,2,0)</f>
        <v>33.671999999999997</v>
      </c>
      <c r="Y8" s="145">
        <f>VLOOKUP($A8,'[1]Income PVT'!$K$8:$P$26,5,0)</f>
        <v>25.344999999999999</v>
      </c>
      <c r="Z8" s="146">
        <f t="shared" si="4"/>
        <v>0</v>
      </c>
      <c r="AA8" s="141">
        <v>4112.5238095238083</v>
      </c>
      <c r="AB8" s="146">
        <v>0.238095238095238</v>
      </c>
      <c r="AC8">
        <v>0</v>
      </c>
      <c r="AD8"/>
    </row>
    <row r="9" spans="1:30" x14ac:dyDescent="0.2">
      <c r="A9" s="139">
        <v>2001</v>
      </c>
      <c r="B9" s="139">
        <v>8</v>
      </c>
      <c r="C9" s="177">
        <v>1.5728504197113033</v>
      </c>
      <c r="D9" s="175">
        <v>8478774</v>
      </c>
      <c r="E9" s="153">
        <v>5.5025000000000004</v>
      </c>
      <c r="F9" s="175">
        <v>279731</v>
      </c>
      <c r="G9" s="175">
        <v>280990.16453967697</v>
      </c>
      <c r="H9" s="175">
        <v>927119.66666666698</v>
      </c>
      <c r="I9" s="175">
        <v>906386.86666666705</v>
      </c>
      <c r="J9" s="177">
        <f t="shared" si="2"/>
        <v>0.9776374067497221</v>
      </c>
      <c r="K9" s="175">
        <v>26.275177450000001</v>
      </c>
      <c r="L9" s="146">
        <v>0</v>
      </c>
      <c r="M9" s="175">
        <v>4112.5238095238083</v>
      </c>
      <c r="N9" s="175">
        <f t="shared" si="0"/>
        <v>1.5728504197113033</v>
      </c>
      <c r="O9" s="139">
        <v>0</v>
      </c>
      <c r="P9" s="143">
        <v>29.476190476190474</v>
      </c>
      <c r="Q9" s="144">
        <v>684895</v>
      </c>
      <c r="R9" s="144">
        <v>318223</v>
      </c>
      <c r="S9" s="141">
        <f t="shared" si="1"/>
        <v>2.1522485803980227</v>
      </c>
      <c r="T9" s="141">
        <f>VLOOKUP($A9,'[1]Demographic Data'!$I$5:$K$45,2,0)*1000</f>
        <v>1176620.1875</v>
      </c>
      <c r="U9" s="141">
        <f>VLOOKUP($A9,'[1]Demographic Data'!$I$5:$K$45,3,0)*1000</f>
        <v>469015.72286297951</v>
      </c>
      <c r="V9" s="141">
        <f>VLOOKUP($A9,'[1]Demographic Data'!$I$5:$L$45,4,0)</f>
        <v>2.53125</v>
      </c>
      <c r="W9" s="141">
        <f t="shared" si="3"/>
        <v>2.5087009457116718</v>
      </c>
      <c r="X9" s="145">
        <f>VLOOKUP($A9,'[1]Income PVT'!$K$8:$M$26,2,0)</f>
        <v>33.671999999999997</v>
      </c>
      <c r="Y9" s="145">
        <f>VLOOKUP($A9,'[1]Income PVT'!$K$8:$P$26,5,0)</f>
        <v>25.344999999999999</v>
      </c>
      <c r="Z9" s="146">
        <f t="shared" si="4"/>
        <v>0</v>
      </c>
      <c r="AA9" s="141">
        <v>4112.5238095238083</v>
      </c>
      <c r="AB9" s="146">
        <v>0</v>
      </c>
      <c r="AC9">
        <v>0</v>
      </c>
      <c r="AD9"/>
    </row>
    <row r="10" spans="1:30" x14ac:dyDescent="0.2">
      <c r="A10" s="139">
        <v>2001</v>
      </c>
      <c r="B10" s="139">
        <v>9</v>
      </c>
      <c r="C10" s="177">
        <v>1.6545917134024284</v>
      </c>
      <c r="D10" s="175">
        <v>8855161</v>
      </c>
      <c r="E10" s="153">
        <v>5.5025000000000004</v>
      </c>
      <c r="F10" s="175">
        <v>279845</v>
      </c>
      <c r="G10" s="175">
        <v>281216.83088821103</v>
      </c>
      <c r="H10" s="175">
        <v>927817</v>
      </c>
      <c r="I10" s="175">
        <v>907109.72499999998</v>
      </c>
      <c r="J10" s="177">
        <f t="shared" si="2"/>
        <v>0.97768172495222649</v>
      </c>
      <c r="K10" s="175">
        <v>26.275177450000001</v>
      </c>
      <c r="L10" s="146">
        <v>7</v>
      </c>
      <c r="M10" s="175">
        <v>4112.5238095238083</v>
      </c>
      <c r="N10" s="175">
        <f t="shared" si="0"/>
        <v>1.6545917134024284</v>
      </c>
      <c r="O10" s="139">
        <v>58</v>
      </c>
      <c r="P10" s="143">
        <v>30.571428571428573</v>
      </c>
      <c r="Q10" s="144">
        <v>684895</v>
      </c>
      <c r="R10" s="144">
        <v>318469</v>
      </c>
      <c r="S10" s="141">
        <f t="shared" si="1"/>
        <v>2.1505860853018661</v>
      </c>
      <c r="T10" s="141">
        <f>VLOOKUP($A10,'[1]Demographic Data'!$I$5:$K$45,2,0)*1000</f>
        <v>1176620.1875</v>
      </c>
      <c r="U10" s="141">
        <f>VLOOKUP($A10,'[1]Demographic Data'!$I$5:$K$45,3,0)*1000</f>
        <v>469015.72286297951</v>
      </c>
      <c r="V10" s="141">
        <f>VLOOKUP($A10,'[1]Demographic Data'!$I$5:$L$45,4,0)</f>
        <v>2.53125</v>
      </c>
      <c r="W10" s="141">
        <f t="shared" si="3"/>
        <v>2.5087009457116718</v>
      </c>
      <c r="X10" s="145">
        <f>VLOOKUP($A10,'[1]Income PVT'!$K$8:$M$26,2,0)</f>
        <v>33.671999999999997</v>
      </c>
      <c r="Y10" s="145">
        <f>VLOOKUP($A10,'[1]Income PVT'!$K$8:$P$26,5,0)</f>
        <v>25.344999999999999</v>
      </c>
      <c r="Z10" s="146">
        <f t="shared" si="4"/>
        <v>7</v>
      </c>
      <c r="AA10" s="141">
        <v>4112.5238095238083</v>
      </c>
      <c r="AB10" s="146">
        <v>7.1904761904761898</v>
      </c>
      <c r="AC10">
        <v>7</v>
      </c>
      <c r="AD10"/>
    </row>
    <row r="11" spans="1:30" x14ac:dyDescent="0.2">
      <c r="A11" s="139">
        <v>2001</v>
      </c>
      <c r="B11" s="139">
        <v>10</v>
      </c>
      <c r="C11" s="177">
        <v>2.7085785287100048</v>
      </c>
      <c r="D11" s="175">
        <v>13239079</v>
      </c>
      <c r="E11" s="153">
        <v>5.5025000000000004</v>
      </c>
      <c r="F11" s="175">
        <v>280009</v>
      </c>
      <c r="G11" s="175">
        <v>280667.671767372</v>
      </c>
      <c r="H11" s="175">
        <v>928514.33333333302</v>
      </c>
      <c r="I11" s="175">
        <v>907832.58333333302</v>
      </c>
      <c r="J11" s="177">
        <f t="shared" si="2"/>
        <v>0.97772597658697069</v>
      </c>
      <c r="K11" s="175">
        <v>26.275177450000001</v>
      </c>
      <c r="L11" s="146">
        <v>117</v>
      </c>
      <c r="M11" s="175">
        <v>4112.5238095238083</v>
      </c>
      <c r="N11" s="175">
        <f t="shared" si="0"/>
        <v>2.7085785287100048</v>
      </c>
      <c r="O11" s="139">
        <v>231</v>
      </c>
      <c r="P11" s="143">
        <v>29.666666666666668</v>
      </c>
      <c r="Q11" s="144">
        <v>684895</v>
      </c>
      <c r="R11" s="144">
        <v>317873</v>
      </c>
      <c r="S11" s="141">
        <f t="shared" si="1"/>
        <v>2.1546183538708856</v>
      </c>
      <c r="T11" s="141">
        <f>VLOOKUP($A11,'[1]Demographic Data'!$I$5:$K$45,2,0)*1000</f>
        <v>1176620.1875</v>
      </c>
      <c r="U11" s="141">
        <f>VLOOKUP($A11,'[1]Demographic Data'!$I$5:$K$45,3,0)*1000</f>
        <v>469015.72286297951</v>
      </c>
      <c r="V11" s="141">
        <f>VLOOKUP($A11,'[1]Demographic Data'!$I$5:$L$45,4,0)</f>
        <v>2.53125</v>
      </c>
      <c r="W11" s="141">
        <f t="shared" si="3"/>
        <v>2.5087009457116718</v>
      </c>
      <c r="X11" s="145">
        <f>VLOOKUP($A11,'[1]Income PVT'!$K$8:$M$26,2,0)</f>
        <v>33.671999999999997</v>
      </c>
      <c r="Y11" s="145">
        <f>VLOOKUP($A11,'[1]Income PVT'!$K$8:$P$26,5,0)</f>
        <v>25.344999999999999</v>
      </c>
      <c r="Z11" s="146">
        <f t="shared" si="4"/>
        <v>117</v>
      </c>
      <c r="AA11" s="141">
        <v>4112.5238095238083</v>
      </c>
      <c r="AB11" s="146">
        <v>117.0952380952381</v>
      </c>
      <c r="AC11">
        <v>117</v>
      </c>
      <c r="AD11"/>
    </row>
    <row r="12" spans="1:30" x14ac:dyDescent="0.2">
      <c r="A12" s="139">
        <v>2001</v>
      </c>
      <c r="B12" s="139">
        <v>11</v>
      </c>
      <c r="C12" s="177">
        <v>5.6113290558644522</v>
      </c>
      <c r="D12" s="175">
        <v>30163083</v>
      </c>
      <c r="E12" s="153">
        <v>4.5864000000000003</v>
      </c>
      <c r="F12" s="175">
        <v>281164</v>
      </c>
      <c r="G12" s="175">
        <v>281153.25374167098</v>
      </c>
      <c r="H12" s="175">
        <v>929211.66666666698</v>
      </c>
      <c r="I12" s="175">
        <v>908555.441666667</v>
      </c>
      <c r="J12" s="177">
        <f t="shared" si="2"/>
        <v>0.97777016180382303</v>
      </c>
      <c r="K12" s="175">
        <v>26.613059126666698</v>
      </c>
      <c r="L12" s="146">
        <v>289</v>
      </c>
      <c r="M12" s="175">
        <v>4112.5238095238083</v>
      </c>
      <c r="N12" s="175">
        <f t="shared" si="0"/>
        <v>5.6113290558644522</v>
      </c>
      <c r="O12" s="139">
        <v>352</v>
      </c>
      <c r="P12" s="143">
        <v>29.952380952380953</v>
      </c>
      <c r="Q12" s="144">
        <v>684895</v>
      </c>
      <c r="R12" s="144">
        <v>318400</v>
      </c>
      <c r="S12" s="141">
        <f t="shared" si="1"/>
        <v>2.151052135678392</v>
      </c>
      <c r="T12" s="141">
        <f>VLOOKUP($A12,'[1]Demographic Data'!$I$5:$K$45,2,0)*1000</f>
        <v>1176620.1875</v>
      </c>
      <c r="U12" s="141">
        <f>VLOOKUP($A12,'[1]Demographic Data'!$I$5:$K$45,3,0)*1000</f>
        <v>469015.72286297951</v>
      </c>
      <c r="V12" s="141">
        <f>VLOOKUP($A12,'[1]Demographic Data'!$I$5:$L$45,4,0)</f>
        <v>2.53125</v>
      </c>
      <c r="W12" s="141">
        <f t="shared" si="3"/>
        <v>2.5087009457116718</v>
      </c>
      <c r="X12" s="145">
        <f>VLOOKUP($A12,'[1]Income PVT'!$K$8:$M$26,2,0)</f>
        <v>33.671999999999997</v>
      </c>
      <c r="Y12" s="145">
        <f>VLOOKUP($A12,'[1]Income PVT'!$K$8:$P$26,5,0)</f>
        <v>25.344999999999999</v>
      </c>
      <c r="Z12" s="146">
        <f t="shared" si="4"/>
        <v>289</v>
      </c>
      <c r="AA12" s="141">
        <v>4112.5238095238083</v>
      </c>
      <c r="AB12" s="146">
        <v>289.04761904761904</v>
      </c>
      <c r="AC12">
        <v>289</v>
      </c>
      <c r="AD12"/>
    </row>
    <row r="13" spans="1:30" x14ac:dyDescent="0.2">
      <c r="A13" s="139">
        <v>2001</v>
      </c>
      <c r="B13" s="139">
        <v>12</v>
      </c>
      <c r="C13" s="177">
        <v>8.3465577568315563</v>
      </c>
      <c r="D13" s="175">
        <v>51509579</v>
      </c>
      <c r="E13" s="153">
        <v>4.5864000000000003</v>
      </c>
      <c r="F13" s="175">
        <v>281456</v>
      </c>
      <c r="G13" s="175">
        <v>281742.03340310801</v>
      </c>
      <c r="H13" s="175">
        <v>929909</v>
      </c>
      <c r="I13" s="175">
        <v>909278.3</v>
      </c>
      <c r="J13" s="177">
        <f t="shared" si="2"/>
        <v>0.97781428075220267</v>
      </c>
      <c r="K13" s="175">
        <v>26.9509408033333</v>
      </c>
      <c r="L13" s="146">
        <v>450</v>
      </c>
      <c r="M13" s="175">
        <v>4112.5238095238083</v>
      </c>
      <c r="N13" s="175">
        <f t="shared" si="0"/>
        <v>8.3465577568315563</v>
      </c>
      <c r="O13" s="139">
        <v>702</v>
      </c>
      <c r="P13" s="143">
        <v>31.428571428571427</v>
      </c>
      <c r="Q13" s="144">
        <v>684895</v>
      </c>
      <c r="R13" s="144">
        <v>319039</v>
      </c>
      <c r="S13" s="141">
        <f t="shared" si="1"/>
        <v>2.1467438150194802</v>
      </c>
      <c r="T13" s="141">
        <f>VLOOKUP($A13,'[1]Demographic Data'!$I$5:$K$45,2,0)*1000</f>
        <v>1176620.1875</v>
      </c>
      <c r="U13" s="141">
        <f>VLOOKUP($A13,'[1]Demographic Data'!$I$5:$K$45,3,0)*1000</f>
        <v>469015.72286297951</v>
      </c>
      <c r="V13" s="141">
        <f>VLOOKUP($A13,'[1]Demographic Data'!$I$5:$L$45,4,0)</f>
        <v>2.53125</v>
      </c>
      <c r="W13" s="141">
        <f t="shared" si="3"/>
        <v>2.5087009457116718</v>
      </c>
      <c r="X13" s="145">
        <f>VLOOKUP($A13,'[1]Income PVT'!$K$8:$M$26,2,0)</f>
        <v>33.671999999999997</v>
      </c>
      <c r="Y13" s="145">
        <f>VLOOKUP($A13,'[1]Income PVT'!$K$8:$P$26,5,0)</f>
        <v>25.344999999999999</v>
      </c>
      <c r="Z13" s="146">
        <f t="shared" si="4"/>
        <v>450</v>
      </c>
      <c r="AA13" s="141">
        <v>4112.5238095238083</v>
      </c>
      <c r="AB13" s="146">
        <v>449.76190476190436</v>
      </c>
      <c r="AC13">
        <v>450</v>
      </c>
      <c r="AD13"/>
    </row>
    <row r="14" spans="1:30" x14ac:dyDescent="0.2">
      <c r="A14" s="139">
        <v>2002</v>
      </c>
      <c r="B14" s="139">
        <v>1</v>
      </c>
      <c r="C14" s="177">
        <v>16.006848960514006</v>
      </c>
      <c r="D14" s="175">
        <v>89335317</v>
      </c>
      <c r="E14" s="153">
        <v>4.5864000000000003</v>
      </c>
      <c r="F14" s="175">
        <v>281773</v>
      </c>
      <c r="G14" s="175">
        <v>281674.770624884</v>
      </c>
      <c r="H14" s="175">
        <v>930407.41666666698</v>
      </c>
      <c r="I14" s="175">
        <v>910001.15833333298</v>
      </c>
      <c r="J14" s="177">
        <f t="shared" si="2"/>
        <v>0.97806739502739271</v>
      </c>
      <c r="K14" s="175">
        <v>27.28882248</v>
      </c>
      <c r="L14" s="146">
        <v>894</v>
      </c>
      <c r="M14" s="175">
        <v>4112.5238095238083</v>
      </c>
      <c r="N14" s="175">
        <f t="shared" si="0"/>
        <v>16.006848960514006</v>
      </c>
      <c r="O14" s="139">
        <v>762</v>
      </c>
      <c r="P14" s="143">
        <v>32.38095238095238</v>
      </c>
      <c r="Q14" s="144">
        <v>684895</v>
      </c>
      <c r="R14" s="144">
        <v>318966</v>
      </c>
      <c r="S14" s="141">
        <f t="shared" si="1"/>
        <v>2.1472351285089948</v>
      </c>
      <c r="T14" s="141">
        <f>VLOOKUP($A14,'[1]Demographic Data'!$I$5:$K$45,2,0)*1000</f>
        <v>1186166.875</v>
      </c>
      <c r="U14" s="141">
        <f>VLOOKUP($A14,'[1]Demographic Data'!$I$5:$K$45,3,0)*1000</f>
        <v>474140.39374264859</v>
      </c>
      <c r="V14" s="141">
        <f>VLOOKUP($A14,'[1]Demographic Data'!$I$5:$L$45,4,0)</f>
        <v>2.5255000000000001</v>
      </c>
      <c r="W14" s="141">
        <f t="shared" si="3"/>
        <v>2.5017207786009084</v>
      </c>
      <c r="X14" s="145">
        <f>VLOOKUP($A14,'[1]Income PVT'!$K$8:$M$26,2,0)</f>
        <v>34.970999999999997</v>
      </c>
      <c r="Y14" s="145">
        <f>VLOOKUP($A14,'[1]Income PVT'!$K$8:$P$26,5,0)</f>
        <v>25.832000000000001</v>
      </c>
      <c r="Z14" s="146">
        <f t="shared" si="4"/>
        <v>894</v>
      </c>
      <c r="AA14" s="141">
        <v>4112.5238095238083</v>
      </c>
      <c r="AB14" s="146">
        <v>893.80952380952397</v>
      </c>
      <c r="AC14">
        <v>894</v>
      </c>
      <c r="AD14"/>
    </row>
    <row r="15" spans="1:30" x14ac:dyDescent="0.2">
      <c r="A15" s="139">
        <v>2002</v>
      </c>
      <c r="B15" s="139">
        <v>2</v>
      </c>
      <c r="C15" s="177">
        <v>12.373046843168513</v>
      </c>
      <c r="D15" s="175">
        <v>72256468</v>
      </c>
      <c r="E15" s="153">
        <v>4.5597000000000003</v>
      </c>
      <c r="F15" s="175">
        <v>283873</v>
      </c>
      <c r="G15" s="175">
        <v>283996.71858548</v>
      </c>
      <c r="H15" s="175">
        <v>930905.83333333302</v>
      </c>
      <c r="I15" s="175">
        <v>910724.01666666695</v>
      </c>
      <c r="J15" s="177">
        <f t="shared" si="2"/>
        <v>0.9783202382625531</v>
      </c>
      <c r="K15" s="175">
        <v>27.28882248</v>
      </c>
      <c r="L15" s="146">
        <v>649</v>
      </c>
      <c r="M15" s="175">
        <v>4112.5238095238083</v>
      </c>
      <c r="N15" s="175">
        <f t="shared" si="0"/>
        <v>12.373046843168513</v>
      </c>
      <c r="O15" s="139">
        <v>696</v>
      </c>
      <c r="P15" s="143">
        <v>29.904761904761905</v>
      </c>
      <c r="Q15" s="144">
        <v>684973</v>
      </c>
      <c r="R15" s="144">
        <v>321486</v>
      </c>
      <c r="S15" s="141">
        <f t="shared" si="1"/>
        <v>2.1306464356146146</v>
      </c>
      <c r="T15" s="141">
        <f>VLOOKUP($A15,'[1]Demographic Data'!$I$5:$K$45,2,0)*1000</f>
        <v>1186166.875</v>
      </c>
      <c r="U15" s="141">
        <f>VLOOKUP($A15,'[1]Demographic Data'!$I$5:$K$45,3,0)*1000</f>
        <v>474140.39374264859</v>
      </c>
      <c r="V15" s="141">
        <f>VLOOKUP($A15,'[1]Demographic Data'!$I$5:$L$45,4,0)</f>
        <v>2.5255000000000001</v>
      </c>
      <c r="W15" s="141">
        <f t="shared" si="3"/>
        <v>2.5017207786009084</v>
      </c>
      <c r="X15" s="145">
        <f>VLOOKUP($A15,'[1]Income PVT'!$K$8:$M$26,2,0)</f>
        <v>34.970999999999997</v>
      </c>
      <c r="Y15" s="145">
        <f>VLOOKUP($A15,'[1]Income PVT'!$K$8:$P$26,5,0)</f>
        <v>25.832000000000001</v>
      </c>
      <c r="Z15" s="146">
        <f t="shared" si="4"/>
        <v>649</v>
      </c>
      <c r="AA15" s="141">
        <v>4112.5238095238083</v>
      </c>
      <c r="AB15" s="146">
        <v>648.61904761904725</v>
      </c>
      <c r="AC15">
        <v>649</v>
      </c>
      <c r="AD15"/>
    </row>
    <row r="16" spans="1:30" x14ac:dyDescent="0.2">
      <c r="A16" s="139">
        <v>2002</v>
      </c>
      <c r="B16" s="139">
        <v>3</v>
      </c>
      <c r="C16" s="177">
        <v>12.40485329079134</v>
      </c>
      <c r="D16" s="175">
        <v>66850747</v>
      </c>
      <c r="E16" s="153">
        <v>4.5597000000000003</v>
      </c>
      <c r="F16" s="175">
        <v>283768</v>
      </c>
      <c r="G16" s="175">
        <v>283848.37191022001</v>
      </c>
      <c r="H16" s="175">
        <v>931404.25</v>
      </c>
      <c r="I16" s="175">
        <v>911446.875</v>
      </c>
      <c r="J16" s="177">
        <f t="shared" si="2"/>
        <v>0.97857281089279979</v>
      </c>
      <c r="K16" s="175">
        <v>27.28882248</v>
      </c>
      <c r="L16" s="146">
        <v>657</v>
      </c>
      <c r="M16" s="175">
        <v>4112.5238095238083</v>
      </c>
      <c r="N16" s="175">
        <f t="shared" si="0"/>
        <v>12.40485329079134</v>
      </c>
      <c r="O16" s="139">
        <v>591</v>
      </c>
      <c r="P16" s="143">
        <v>30.523809523809526</v>
      </c>
      <c r="Q16" s="144">
        <v>685051</v>
      </c>
      <c r="R16" s="144">
        <v>321325</v>
      </c>
      <c r="S16" s="141">
        <f t="shared" si="1"/>
        <v>2.1319567416167433</v>
      </c>
      <c r="T16" s="141">
        <f>VLOOKUP($A16,'[1]Demographic Data'!$I$5:$K$45,2,0)*1000</f>
        <v>1186166.875</v>
      </c>
      <c r="U16" s="141">
        <f>VLOOKUP($A16,'[1]Demographic Data'!$I$5:$K$45,3,0)*1000</f>
        <v>474140.39374264859</v>
      </c>
      <c r="V16" s="141">
        <f>VLOOKUP($A16,'[1]Demographic Data'!$I$5:$L$45,4,0)</f>
        <v>2.5255000000000001</v>
      </c>
      <c r="W16" s="141">
        <f t="shared" si="3"/>
        <v>2.5017207786009084</v>
      </c>
      <c r="X16" s="145">
        <f>VLOOKUP($A16,'[1]Income PVT'!$K$8:$M$26,2,0)</f>
        <v>34.970999999999997</v>
      </c>
      <c r="Y16" s="145">
        <f>VLOOKUP($A16,'[1]Income PVT'!$K$8:$P$26,5,0)</f>
        <v>25.832000000000001</v>
      </c>
      <c r="Z16" s="146">
        <f t="shared" si="4"/>
        <v>657</v>
      </c>
      <c r="AA16" s="141">
        <v>4112.5238095238083</v>
      </c>
      <c r="AB16" s="146">
        <v>656.95238095238153</v>
      </c>
      <c r="AC16">
        <v>657</v>
      </c>
      <c r="AD16"/>
    </row>
    <row r="17" spans="1:30" x14ac:dyDescent="0.2">
      <c r="A17" s="139">
        <v>2002</v>
      </c>
      <c r="B17" s="139">
        <v>4</v>
      </c>
      <c r="C17" s="177">
        <v>7.5170977004871071</v>
      </c>
      <c r="D17" s="175">
        <v>42959205</v>
      </c>
      <c r="E17" s="153">
        <v>4.5597000000000003</v>
      </c>
      <c r="F17" s="175">
        <v>283312</v>
      </c>
      <c r="G17" s="175">
        <v>283293.68434185599</v>
      </c>
      <c r="H17" s="175">
        <v>931902.66666666698</v>
      </c>
      <c r="I17" s="175">
        <v>912169.73333333305</v>
      </c>
      <c r="J17" s="177">
        <f t="shared" si="2"/>
        <v>0.97882511335232369</v>
      </c>
      <c r="K17" s="175">
        <v>27.28882248</v>
      </c>
      <c r="L17" s="146">
        <v>384</v>
      </c>
      <c r="M17" s="175">
        <v>4112.5238095238083</v>
      </c>
      <c r="N17" s="175">
        <f t="shared" si="0"/>
        <v>7.5170977004871071</v>
      </c>
      <c r="O17" s="139">
        <v>216</v>
      </c>
      <c r="P17" s="143">
        <v>30.571428571428573</v>
      </c>
      <c r="Q17" s="144">
        <v>685129</v>
      </c>
      <c r="R17" s="144">
        <v>320723</v>
      </c>
      <c r="S17" s="141">
        <f t="shared" si="1"/>
        <v>2.1362016444096619</v>
      </c>
      <c r="T17" s="141">
        <f>VLOOKUP($A17,'[1]Demographic Data'!$I$5:$K$45,2,0)*1000</f>
        <v>1186166.875</v>
      </c>
      <c r="U17" s="141">
        <f>VLOOKUP($A17,'[1]Demographic Data'!$I$5:$K$45,3,0)*1000</f>
        <v>474140.39374264859</v>
      </c>
      <c r="V17" s="141">
        <f>VLOOKUP($A17,'[1]Demographic Data'!$I$5:$L$45,4,0)</f>
        <v>2.5255000000000001</v>
      </c>
      <c r="W17" s="141">
        <f t="shared" si="3"/>
        <v>2.5017207786009084</v>
      </c>
      <c r="X17" s="145">
        <f>VLOOKUP($A17,'[1]Income PVT'!$K$8:$M$26,2,0)</f>
        <v>34.970999999999997</v>
      </c>
      <c r="Y17" s="145">
        <f>VLOOKUP($A17,'[1]Income PVT'!$K$8:$P$26,5,0)</f>
        <v>25.832000000000001</v>
      </c>
      <c r="Z17" s="146">
        <f t="shared" si="4"/>
        <v>384</v>
      </c>
      <c r="AA17" s="141">
        <v>4112.5238095238083</v>
      </c>
      <c r="AB17" s="146">
        <v>384.28571428571399</v>
      </c>
      <c r="AC17">
        <v>384</v>
      </c>
      <c r="AD17"/>
    </row>
    <row r="18" spans="1:30" x14ac:dyDescent="0.2">
      <c r="A18" s="139">
        <v>2002</v>
      </c>
      <c r="B18" s="139">
        <v>5</v>
      </c>
      <c r="C18" s="177">
        <v>3.2599674707818544</v>
      </c>
      <c r="D18" s="175">
        <v>18442635</v>
      </c>
      <c r="E18" s="153">
        <v>3.9045000000000001</v>
      </c>
      <c r="F18" s="175">
        <v>283247</v>
      </c>
      <c r="G18" s="175">
        <v>283553.52137554099</v>
      </c>
      <c r="H18" s="175">
        <v>932401.08333333302</v>
      </c>
      <c r="I18" s="175">
        <v>912892.59166666702</v>
      </c>
      <c r="J18" s="177">
        <f t="shared" si="2"/>
        <v>0.97907714607438767</v>
      </c>
      <c r="K18" s="175">
        <v>27.28882248</v>
      </c>
      <c r="L18" s="146">
        <v>122</v>
      </c>
      <c r="M18" s="175">
        <v>4112.5238095238083</v>
      </c>
      <c r="N18" s="175">
        <f t="shared" si="0"/>
        <v>3.2599674707818544</v>
      </c>
      <c r="O18" s="139">
        <v>121</v>
      </c>
      <c r="P18" s="143">
        <v>29.571428571428573</v>
      </c>
      <c r="Q18" s="144">
        <v>685207</v>
      </c>
      <c r="R18" s="144">
        <v>321005</v>
      </c>
      <c r="S18" s="141">
        <f t="shared" si="1"/>
        <v>2.1345679973832183</v>
      </c>
      <c r="T18" s="141">
        <f>VLOOKUP($A18,'[1]Demographic Data'!$I$5:$K$45,2,0)*1000</f>
        <v>1186166.875</v>
      </c>
      <c r="U18" s="141">
        <f>VLOOKUP($A18,'[1]Demographic Data'!$I$5:$K$45,3,0)*1000</f>
        <v>474140.39374264859</v>
      </c>
      <c r="V18" s="141">
        <f>VLOOKUP($A18,'[1]Demographic Data'!$I$5:$L$45,4,0)</f>
        <v>2.5255000000000001</v>
      </c>
      <c r="W18" s="141">
        <f t="shared" si="3"/>
        <v>2.5017207786009084</v>
      </c>
      <c r="X18" s="145">
        <f>VLOOKUP($A18,'[1]Income PVT'!$K$8:$M$26,2,0)</f>
        <v>34.970999999999997</v>
      </c>
      <c r="Y18" s="145">
        <f>VLOOKUP($A18,'[1]Income PVT'!$K$8:$P$26,5,0)</f>
        <v>25.832000000000001</v>
      </c>
      <c r="Z18" s="146">
        <f t="shared" si="4"/>
        <v>122</v>
      </c>
      <c r="AA18" s="141">
        <v>4112.5238095238083</v>
      </c>
      <c r="AB18" s="146">
        <v>122.0952380952381</v>
      </c>
      <c r="AC18">
        <v>122</v>
      </c>
      <c r="AD18"/>
    </row>
    <row r="19" spans="1:30" x14ac:dyDescent="0.2">
      <c r="A19" s="139">
        <v>2002</v>
      </c>
      <c r="B19" s="139">
        <v>6</v>
      </c>
      <c r="C19" s="177">
        <v>2.4612605500684857</v>
      </c>
      <c r="D19" s="175">
        <v>12983072</v>
      </c>
      <c r="E19" s="153">
        <v>3.9045000000000001</v>
      </c>
      <c r="F19" s="175">
        <v>284122</v>
      </c>
      <c r="G19" s="175">
        <v>284768.85842317098</v>
      </c>
      <c r="H19" s="175">
        <v>932899.5</v>
      </c>
      <c r="I19" s="175">
        <v>913615.45</v>
      </c>
      <c r="J19" s="177">
        <f t="shared" si="2"/>
        <v>0.97932890949132245</v>
      </c>
      <c r="K19" s="175">
        <v>27.28882248</v>
      </c>
      <c r="L19" s="146">
        <v>52</v>
      </c>
      <c r="M19" s="175">
        <v>4112.5238095238083</v>
      </c>
      <c r="N19" s="175">
        <f t="shared" si="0"/>
        <v>2.4612605500684857</v>
      </c>
      <c r="O19" s="139">
        <v>0</v>
      </c>
      <c r="P19" s="143">
        <v>30.666666666666668</v>
      </c>
      <c r="Q19" s="144">
        <v>685285</v>
      </c>
      <c r="R19" s="144">
        <v>322324</v>
      </c>
      <c r="S19" s="141">
        <f t="shared" si="1"/>
        <v>2.1260750052741964</v>
      </c>
      <c r="T19" s="141">
        <f>VLOOKUP($A19,'[1]Demographic Data'!$I$5:$K$45,2,0)*1000</f>
        <v>1186166.875</v>
      </c>
      <c r="U19" s="141">
        <f>VLOOKUP($A19,'[1]Demographic Data'!$I$5:$K$45,3,0)*1000</f>
        <v>474140.39374264859</v>
      </c>
      <c r="V19" s="141">
        <f>VLOOKUP($A19,'[1]Demographic Data'!$I$5:$L$45,4,0)</f>
        <v>2.5255000000000001</v>
      </c>
      <c r="W19" s="141">
        <f t="shared" si="3"/>
        <v>2.5017207786009084</v>
      </c>
      <c r="X19" s="145">
        <f>VLOOKUP($A19,'[1]Income PVT'!$K$8:$M$26,2,0)</f>
        <v>34.970999999999997</v>
      </c>
      <c r="Y19" s="145">
        <f>VLOOKUP($A19,'[1]Income PVT'!$K$8:$P$26,5,0)</f>
        <v>25.832000000000001</v>
      </c>
      <c r="Z19" s="146">
        <f t="shared" si="4"/>
        <v>52</v>
      </c>
      <c r="AA19" s="141">
        <v>4112.5238095238083</v>
      </c>
      <c r="AB19" s="146">
        <v>52.142857142857103</v>
      </c>
      <c r="AC19">
        <v>52</v>
      </c>
      <c r="AD19"/>
    </row>
    <row r="20" spans="1:30" x14ac:dyDescent="0.2">
      <c r="A20" s="139">
        <v>2002</v>
      </c>
      <c r="B20" s="139">
        <v>7</v>
      </c>
      <c r="C20" s="177">
        <v>1.6566344634197594</v>
      </c>
      <c r="D20" s="175">
        <v>9088287</v>
      </c>
      <c r="E20" s="153">
        <v>3.9045000000000001</v>
      </c>
      <c r="F20" s="175">
        <v>283909</v>
      </c>
      <c r="G20" s="175">
        <v>284553.24896968697</v>
      </c>
      <c r="H20" s="175">
        <v>933397.91666666698</v>
      </c>
      <c r="I20" s="175">
        <v>914338.308333333</v>
      </c>
      <c r="J20" s="177">
        <f t="shared" si="2"/>
        <v>0.97958040403454161</v>
      </c>
      <c r="K20" s="175">
        <v>27.28882248</v>
      </c>
      <c r="L20" s="146">
        <v>0</v>
      </c>
      <c r="M20" s="175">
        <v>4112.5238095238083</v>
      </c>
      <c r="N20" s="175">
        <f t="shared" si="0"/>
        <v>1.6566344634197594</v>
      </c>
      <c r="O20" s="139">
        <v>0</v>
      </c>
      <c r="P20" s="143">
        <v>30.666666666666668</v>
      </c>
      <c r="Q20" s="144">
        <v>685363</v>
      </c>
      <c r="R20" s="144">
        <v>322090</v>
      </c>
      <c r="S20" s="141">
        <f t="shared" si="1"/>
        <v>2.1278617777639792</v>
      </c>
      <c r="T20" s="141">
        <f>VLOOKUP($A20,'[1]Demographic Data'!$I$5:$K$45,2,0)*1000</f>
        <v>1186166.875</v>
      </c>
      <c r="U20" s="141">
        <f>VLOOKUP($A20,'[1]Demographic Data'!$I$5:$K$45,3,0)*1000</f>
        <v>474140.39374264859</v>
      </c>
      <c r="V20" s="141">
        <f>VLOOKUP($A20,'[1]Demographic Data'!$I$5:$L$45,4,0)</f>
        <v>2.5255000000000001</v>
      </c>
      <c r="W20" s="141">
        <f t="shared" si="3"/>
        <v>2.5017207786009084</v>
      </c>
      <c r="X20" s="145">
        <f>VLOOKUP($A20,'[1]Income PVT'!$K$8:$M$26,2,0)</f>
        <v>34.970999999999997</v>
      </c>
      <c r="Y20" s="145">
        <f>VLOOKUP($A20,'[1]Income PVT'!$K$8:$P$26,5,0)</f>
        <v>25.832000000000001</v>
      </c>
      <c r="Z20" s="146">
        <f t="shared" si="4"/>
        <v>0</v>
      </c>
      <c r="AA20" s="141">
        <v>4112.5238095238083</v>
      </c>
      <c r="AB20" s="146">
        <v>0</v>
      </c>
      <c r="AC20">
        <v>0</v>
      </c>
      <c r="AD20"/>
    </row>
    <row r="21" spans="1:30" x14ac:dyDescent="0.2">
      <c r="A21" s="139">
        <v>2002</v>
      </c>
      <c r="B21" s="139">
        <v>8</v>
      </c>
      <c r="C21" s="177">
        <v>1.4778785068351126</v>
      </c>
      <c r="D21" s="175">
        <v>8090956</v>
      </c>
      <c r="E21" s="153">
        <v>4.6603000000000003</v>
      </c>
      <c r="F21" s="175">
        <v>284289</v>
      </c>
      <c r="G21" s="175">
        <v>284860.07780733699</v>
      </c>
      <c r="H21" s="175">
        <v>933896.33333333302</v>
      </c>
      <c r="I21" s="175">
        <v>915061.16666666698</v>
      </c>
      <c r="J21" s="177">
        <f t="shared" si="2"/>
        <v>0.97983163013453733</v>
      </c>
      <c r="K21" s="175">
        <v>27.28882248</v>
      </c>
      <c r="L21" s="146">
        <v>0</v>
      </c>
      <c r="M21" s="175">
        <v>4112.5238095238083</v>
      </c>
      <c r="N21" s="175">
        <f t="shared" si="0"/>
        <v>1.4778785068351126</v>
      </c>
      <c r="O21" s="139">
        <v>0</v>
      </c>
      <c r="P21" s="143">
        <v>29.476190476190474</v>
      </c>
      <c r="Q21" s="144">
        <v>685441</v>
      </c>
      <c r="R21" s="144">
        <v>322423</v>
      </c>
      <c r="S21" s="141">
        <f t="shared" si="1"/>
        <v>2.1259060302769965</v>
      </c>
      <c r="T21" s="141">
        <f>VLOOKUP($A21,'[1]Demographic Data'!$I$5:$K$45,2,0)*1000</f>
        <v>1186166.875</v>
      </c>
      <c r="U21" s="141">
        <f>VLOOKUP($A21,'[1]Demographic Data'!$I$5:$K$45,3,0)*1000</f>
        <v>474140.39374264859</v>
      </c>
      <c r="V21" s="141">
        <f>VLOOKUP($A21,'[1]Demographic Data'!$I$5:$L$45,4,0)</f>
        <v>2.5255000000000001</v>
      </c>
      <c r="W21" s="141">
        <f t="shared" si="3"/>
        <v>2.5017207786009084</v>
      </c>
      <c r="X21" s="145">
        <f>VLOOKUP($A21,'[1]Income PVT'!$K$8:$M$26,2,0)</f>
        <v>34.970999999999997</v>
      </c>
      <c r="Y21" s="145">
        <f>VLOOKUP($A21,'[1]Income PVT'!$K$8:$P$26,5,0)</f>
        <v>25.832000000000001</v>
      </c>
      <c r="Z21" s="146">
        <f t="shared" si="4"/>
        <v>0</v>
      </c>
      <c r="AA21" s="141">
        <v>4112.5238095238083</v>
      </c>
      <c r="AB21" s="146">
        <v>0</v>
      </c>
      <c r="AC21">
        <v>0</v>
      </c>
      <c r="AD21"/>
    </row>
    <row r="22" spans="1:30" x14ac:dyDescent="0.2">
      <c r="A22" s="139">
        <v>2002</v>
      </c>
      <c r="B22" s="139">
        <v>9</v>
      </c>
      <c r="C22" s="177">
        <v>1.5788044502817578</v>
      </c>
      <c r="D22" s="175">
        <v>8753920</v>
      </c>
      <c r="E22" s="153">
        <v>4.6603000000000003</v>
      </c>
      <c r="F22" s="175">
        <v>284430</v>
      </c>
      <c r="G22" s="175">
        <v>284845.33528060297</v>
      </c>
      <c r="H22" s="175">
        <v>934394.75</v>
      </c>
      <c r="I22" s="175">
        <v>915784.02500000002</v>
      </c>
      <c r="J22" s="177">
        <f t="shared" si="2"/>
        <v>0.98008258822087779</v>
      </c>
      <c r="K22" s="175">
        <v>27.28882248</v>
      </c>
      <c r="L22" s="146">
        <v>0</v>
      </c>
      <c r="M22" s="175">
        <v>4112.5238095238083</v>
      </c>
      <c r="N22" s="175">
        <f t="shared" si="0"/>
        <v>1.5788044502817578</v>
      </c>
      <c r="O22" s="139">
        <v>4</v>
      </c>
      <c r="P22" s="143">
        <v>30.714285714285715</v>
      </c>
      <c r="Q22" s="144">
        <v>685519</v>
      </c>
      <c r="R22" s="144">
        <v>322407</v>
      </c>
      <c r="S22" s="141">
        <f t="shared" si="1"/>
        <v>2.126253462238723</v>
      </c>
      <c r="T22" s="141">
        <f>VLOOKUP($A22,'[1]Demographic Data'!$I$5:$K$45,2,0)*1000</f>
        <v>1186166.875</v>
      </c>
      <c r="U22" s="141">
        <f>VLOOKUP($A22,'[1]Demographic Data'!$I$5:$K$45,3,0)*1000</f>
        <v>474140.39374264859</v>
      </c>
      <c r="V22" s="141">
        <f>VLOOKUP($A22,'[1]Demographic Data'!$I$5:$L$45,4,0)</f>
        <v>2.5255000000000001</v>
      </c>
      <c r="W22" s="141">
        <f t="shared" si="3"/>
        <v>2.5017207786009084</v>
      </c>
      <c r="X22" s="145">
        <f>VLOOKUP($A22,'[1]Income PVT'!$K$8:$M$26,2,0)</f>
        <v>34.970999999999997</v>
      </c>
      <c r="Y22" s="145">
        <f>VLOOKUP($A22,'[1]Income PVT'!$K$8:$P$26,5,0)</f>
        <v>25.832000000000001</v>
      </c>
      <c r="Z22" s="146">
        <f t="shared" si="4"/>
        <v>0</v>
      </c>
      <c r="AA22" s="141">
        <v>4112.5238095238083</v>
      </c>
      <c r="AB22" s="146">
        <v>0.28571428571428598</v>
      </c>
      <c r="AC22">
        <v>0</v>
      </c>
      <c r="AD22"/>
    </row>
    <row r="23" spans="1:30" x14ac:dyDescent="0.2">
      <c r="A23" s="139">
        <v>2002</v>
      </c>
      <c r="B23" s="139">
        <v>10</v>
      </c>
      <c r="C23" s="177">
        <v>2.2730784919712343</v>
      </c>
      <c r="D23" s="175">
        <v>12099399</v>
      </c>
      <c r="E23" s="153">
        <v>4.6603000000000003</v>
      </c>
      <c r="F23" s="175">
        <v>284430</v>
      </c>
      <c r="G23" s="175">
        <v>284195.74269638897</v>
      </c>
      <c r="H23" s="175">
        <v>934893.16666666698</v>
      </c>
      <c r="I23" s="175">
        <v>916506.88333333295</v>
      </c>
      <c r="J23" s="177">
        <f t="shared" si="2"/>
        <v>0.98033327872222042</v>
      </c>
      <c r="K23" s="175">
        <v>27.28882248</v>
      </c>
      <c r="L23" s="146">
        <v>80</v>
      </c>
      <c r="M23" s="175">
        <v>4112.5238095238083</v>
      </c>
      <c r="N23" s="175">
        <f t="shared" si="0"/>
        <v>2.2730784919712343</v>
      </c>
      <c r="O23" s="139">
        <v>260</v>
      </c>
      <c r="P23" s="143">
        <v>29.523809523809526</v>
      </c>
      <c r="Q23" s="144">
        <v>685597</v>
      </c>
      <c r="R23" s="144">
        <v>321702</v>
      </c>
      <c r="S23" s="141">
        <f t="shared" si="1"/>
        <v>2.1311555414638392</v>
      </c>
      <c r="T23" s="141">
        <f>VLOOKUP($A23,'[1]Demographic Data'!$I$5:$K$45,2,0)*1000</f>
        <v>1186166.875</v>
      </c>
      <c r="U23" s="141">
        <f>VLOOKUP($A23,'[1]Demographic Data'!$I$5:$K$45,3,0)*1000</f>
        <v>474140.39374264859</v>
      </c>
      <c r="V23" s="141">
        <f>VLOOKUP($A23,'[1]Demographic Data'!$I$5:$L$45,4,0)</f>
        <v>2.5255000000000001</v>
      </c>
      <c r="W23" s="141">
        <f t="shared" si="3"/>
        <v>2.5017207786009084</v>
      </c>
      <c r="X23" s="145">
        <f>VLOOKUP($A23,'[1]Income PVT'!$K$8:$M$26,2,0)</f>
        <v>34.970999999999997</v>
      </c>
      <c r="Y23" s="145">
        <f>VLOOKUP($A23,'[1]Income PVT'!$K$8:$P$26,5,0)</f>
        <v>25.832000000000001</v>
      </c>
      <c r="Z23" s="146">
        <f t="shared" si="4"/>
        <v>80</v>
      </c>
      <c r="AA23" s="141">
        <v>4112.5238095238083</v>
      </c>
      <c r="AB23" s="146">
        <v>79.80952380952381</v>
      </c>
      <c r="AC23">
        <v>80</v>
      </c>
      <c r="AD23"/>
    </row>
    <row r="24" spans="1:30" x14ac:dyDescent="0.2">
      <c r="A24" s="139">
        <v>2002</v>
      </c>
      <c r="B24" s="139">
        <v>11</v>
      </c>
      <c r="C24" s="177">
        <v>6.765747805815713</v>
      </c>
      <c r="D24" s="175">
        <v>33642750</v>
      </c>
      <c r="E24" s="153">
        <v>5.3608000000000002</v>
      </c>
      <c r="F24" s="175">
        <v>285416</v>
      </c>
      <c r="G24" s="175">
        <v>285053.57347071997</v>
      </c>
      <c r="H24" s="175">
        <v>935391.58333333302</v>
      </c>
      <c r="I24" s="175">
        <v>917229.74166666705</v>
      </c>
      <c r="J24" s="177">
        <f t="shared" si="2"/>
        <v>0.98058370206631007</v>
      </c>
      <c r="K24" s="175">
        <v>27.131716603333299</v>
      </c>
      <c r="L24" s="146">
        <v>400</v>
      </c>
      <c r="M24" s="175">
        <v>4112.5238095238083</v>
      </c>
      <c r="N24" s="175">
        <f t="shared" si="0"/>
        <v>6.765747805815713</v>
      </c>
      <c r="O24" s="139">
        <v>602</v>
      </c>
      <c r="P24" s="143">
        <v>29.38095238095238</v>
      </c>
      <c r="Q24" s="144">
        <v>685675</v>
      </c>
      <c r="R24" s="144">
        <v>322633</v>
      </c>
      <c r="S24" s="141">
        <f t="shared" si="1"/>
        <v>2.1252475723190125</v>
      </c>
      <c r="T24" s="141">
        <f>VLOOKUP($A24,'[1]Demographic Data'!$I$5:$K$45,2,0)*1000</f>
        <v>1186166.875</v>
      </c>
      <c r="U24" s="141">
        <f>VLOOKUP($A24,'[1]Demographic Data'!$I$5:$K$45,3,0)*1000</f>
        <v>474140.39374264859</v>
      </c>
      <c r="V24" s="141">
        <f>VLOOKUP($A24,'[1]Demographic Data'!$I$5:$L$45,4,0)</f>
        <v>2.5255000000000001</v>
      </c>
      <c r="W24" s="141">
        <f t="shared" si="3"/>
        <v>2.5017207786009084</v>
      </c>
      <c r="X24" s="145">
        <f>VLOOKUP($A24,'[1]Income PVT'!$K$8:$M$26,2,0)</f>
        <v>34.970999999999997</v>
      </c>
      <c r="Y24" s="145">
        <f>VLOOKUP($A24,'[1]Income PVT'!$K$8:$P$26,5,0)</f>
        <v>25.832000000000001</v>
      </c>
      <c r="Z24" s="146">
        <f t="shared" si="4"/>
        <v>400</v>
      </c>
      <c r="AA24" s="141">
        <v>4112.5238095238083</v>
      </c>
      <c r="AB24" s="146">
        <v>399.857142857143</v>
      </c>
      <c r="AC24">
        <v>400</v>
      </c>
      <c r="AD24"/>
    </row>
    <row r="25" spans="1:30" x14ac:dyDescent="0.2">
      <c r="A25" s="139">
        <v>2002</v>
      </c>
      <c r="B25" s="139">
        <v>12</v>
      </c>
      <c r="C25" s="177">
        <v>14.308310353701687</v>
      </c>
      <c r="D25" s="175">
        <v>72955960</v>
      </c>
      <c r="E25" s="153">
        <v>5.3608000000000002</v>
      </c>
      <c r="F25" s="175">
        <v>285189</v>
      </c>
      <c r="G25" s="175">
        <v>284370.81020135398</v>
      </c>
      <c r="H25" s="175">
        <v>935890</v>
      </c>
      <c r="I25" s="175">
        <v>917952.6</v>
      </c>
      <c r="J25" s="177">
        <f t="shared" si="2"/>
        <v>0.98083385867997308</v>
      </c>
      <c r="K25" s="175">
        <v>26.9746107266667</v>
      </c>
      <c r="L25" s="146">
        <v>800</v>
      </c>
      <c r="M25" s="175">
        <v>4112.5238095238083</v>
      </c>
      <c r="N25" s="175">
        <f t="shared" si="0"/>
        <v>14.308310353701687</v>
      </c>
      <c r="O25" s="139">
        <v>839</v>
      </c>
      <c r="P25" s="143">
        <v>32.047619047619051</v>
      </c>
      <c r="Q25" s="144">
        <v>685753</v>
      </c>
      <c r="R25" s="144">
        <v>321892</v>
      </c>
      <c r="S25" s="141">
        <f t="shared" si="1"/>
        <v>2.1303822400059649</v>
      </c>
      <c r="T25" s="141">
        <f>VLOOKUP($A25,'[1]Demographic Data'!$I$5:$K$45,2,0)*1000</f>
        <v>1186166.875</v>
      </c>
      <c r="U25" s="141">
        <f>VLOOKUP($A25,'[1]Demographic Data'!$I$5:$K$45,3,0)*1000</f>
        <v>474140.39374264859</v>
      </c>
      <c r="V25" s="141">
        <f>VLOOKUP($A25,'[1]Demographic Data'!$I$5:$L$45,4,0)</f>
        <v>2.5255000000000001</v>
      </c>
      <c r="W25" s="141">
        <f t="shared" si="3"/>
        <v>2.5017207786009084</v>
      </c>
      <c r="X25" s="145">
        <f>VLOOKUP($A25,'[1]Income PVT'!$K$8:$M$26,2,0)</f>
        <v>34.970999999999997</v>
      </c>
      <c r="Y25" s="145">
        <f>VLOOKUP($A25,'[1]Income PVT'!$K$8:$P$26,5,0)</f>
        <v>25.832000000000001</v>
      </c>
      <c r="Z25" s="146">
        <f t="shared" si="4"/>
        <v>800</v>
      </c>
      <c r="AA25" s="141">
        <v>4112.5238095238083</v>
      </c>
      <c r="AB25" s="146">
        <v>800.04761904761892</v>
      </c>
      <c r="AC25">
        <v>800</v>
      </c>
      <c r="AD25"/>
    </row>
    <row r="26" spans="1:30" x14ac:dyDescent="0.2">
      <c r="A26" s="139">
        <v>2003</v>
      </c>
      <c r="B26" s="139">
        <v>1</v>
      </c>
      <c r="C26" s="177">
        <v>16.722479189844556</v>
      </c>
      <c r="D26" s="175">
        <v>92545963</v>
      </c>
      <c r="E26" s="153">
        <v>5.3608000000000002</v>
      </c>
      <c r="F26" s="175">
        <v>285464</v>
      </c>
      <c r="G26" s="175">
        <v>284278.66940926702</v>
      </c>
      <c r="H26" s="175">
        <v>936500.66666666698</v>
      </c>
      <c r="I26" s="175">
        <v>918675.45833333302</v>
      </c>
      <c r="J26" s="177">
        <f t="shared" si="2"/>
        <v>0.98096615521184827</v>
      </c>
      <c r="K26" s="175">
        <v>26.817504849999999</v>
      </c>
      <c r="L26" s="146">
        <v>951</v>
      </c>
      <c r="M26" s="175">
        <v>4112.5238095238083</v>
      </c>
      <c r="N26" s="175">
        <f t="shared" si="0"/>
        <v>16.722479189844556</v>
      </c>
      <c r="O26" s="139">
        <v>1124</v>
      </c>
      <c r="P26" s="143">
        <v>32.333333333333336</v>
      </c>
      <c r="Q26" s="144">
        <v>685831</v>
      </c>
      <c r="R26" s="144">
        <v>321792</v>
      </c>
      <c r="S26" s="141">
        <f t="shared" si="1"/>
        <v>2.1312866696499602</v>
      </c>
      <c r="T26" s="141">
        <f>VLOOKUP($A26,'[1]Demographic Data'!$I$5:$K$45,2,0)*1000</f>
        <v>1197760.3125</v>
      </c>
      <c r="U26" s="141">
        <f>VLOOKUP($A26,'[1]Demographic Data'!$I$5:$K$45,3,0)*1000</f>
        <v>480042.61977452011</v>
      </c>
      <c r="V26" s="141">
        <f>VLOOKUP($A26,'[1]Demographic Data'!$I$5:$L$45,4,0)</f>
        <v>2.5222499999999997</v>
      </c>
      <c r="W26" s="141">
        <f t="shared" si="3"/>
        <v>2.4951124403549785</v>
      </c>
      <c r="X26" s="145">
        <f>VLOOKUP($A26,'[1]Income PVT'!$K$8:$M$26,2,0)</f>
        <v>34.366999999999997</v>
      </c>
      <c r="Y26" s="145">
        <f>VLOOKUP($A26,'[1]Income PVT'!$K$8:$P$26,5,0)</f>
        <v>26.323</v>
      </c>
      <c r="Z26" s="146">
        <f t="shared" si="4"/>
        <v>951</v>
      </c>
      <c r="AA26" s="141">
        <v>4112.5238095238083</v>
      </c>
      <c r="AB26" s="146">
        <v>924.95238095238096</v>
      </c>
      <c r="AC26">
        <v>951</v>
      </c>
      <c r="AD26"/>
    </row>
    <row r="27" spans="1:30" x14ac:dyDescent="0.2">
      <c r="A27" s="139">
        <v>2003</v>
      </c>
      <c r="B27" s="139">
        <v>2</v>
      </c>
      <c r="C27" s="177">
        <v>18.677414552518119</v>
      </c>
      <c r="D27" s="175">
        <v>93059771</v>
      </c>
      <c r="E27" s="153">
        <v>5.3741000000000003</v>
      </c>
      <c r="F27" s="175">
        <v>287276</v>
      </c>
      <c r="G27" s="175">
        <v>286369.343981724</v>
      </c>
      <c r="H27" s="175">
        <v>937111.33333333302</v>
      </c>
      <c r="I27" s="175">
        <v>919398.316666667</v>
      </c>
      <c r="J27" s="177">
        <f t="shared" si="2"/>
        <v>0.98109827932220151</v>
      </c>
      <c r="K27" s="175">
        <v>26.817504849999999</v>
      </c>
      <c r="L27" s="146">
        <v>1085</v>
      </c>
      <c r="M27" s="175">
        <v>4112.5238095238083</v>
      </c>
      <c r="N27" s="175">
        <f t="shared" si="0"/>
        <v>18.677414552518119</v>
      </c>
      <c r="O27" s="139">
        <v>912</v>
      </c>
      <c r="P27" s="143">
        <v>30.047619047619047</v>
      </c>
      <c r="Q27" s="144">
        <v>685909</v>
      </c>
      <c r="R27" s="144">
        <v>324061</v>
      </c>
      <c r="S27" s="141">
        <f t="shared" si="1"/>
        <v>2.1166045898765975</v>
      </c>
      <c r="T27" s="141">
        <f>VLOOKUP($A27,'[1]Demographic Data'!$I$5:$K$45,2,0)*1000</f>
        <v>1197760.3125</v>
      </c>
      <c r="U27" s="141">
        <f>VLOOKUP($A27,'[1]Demographic Data'!$I$5:$K$45,3,0)*1000</f>
        <v>480042.61977452011</v>
      </c>
      <c r="V27" s="141">
        <f>VLOOKUP($A27,'[1]Demographic Data'!$I$5:$L$45,4,0)</f>
        <v>2.5222499999999997</v>
      </c>
      <c r="W27" s="141">
        <f t="shared" si="3"/>
        <v>2.4951124403549785</v>
      </c>
      <c r="X27" s="145">
        <f>VLOOKUP($A27,'[1]Income PVT'!$K$8:$M$26,2,0)</f>
        <v>34.366999999999997</v>
      </c>
      <c r="Y27" s="145">
        <f>VLOOKUP($A27,'[1]Income PVT'!$K$8:$P$26,5,0)</f>
        <v>26.323</v>
      </c>
      <c r="Z27" s="146">
        <f t="shared" si="4"/>
        <v>1085</v>
      </c>
      <c r="AA27" s="141">
        <v>4112.5238095238083</v>
      </c>
      <c r="AB27" s="146">
        <v>1051.047619047619</v>
      </c>
      <c r="AC27">
        <v>1085</v>
      </c>
      <c r="AD27"/>
    </row>
    <row r="28" spans="1:30" x14ac:dyDescent="0.2">
      <c r="A28" s="139">
        <v>2003</v>
      </c>
      <c r="B28" s="139">
        <v>3</v>
      </c>
      <c r="C28" s="177">
        <v>13.525882672637481</v>
      </c>
      <c r="D28" s="175">
        <v>70709862</v>
      </c>
      <c r="E28" s="153">
        <v>5.3741000000000003</v>
      </c>
      <c r="F28" s="175">
        <v>286742</v>
      </c>
      <c r="G28" s="175">
        <v>286155.577344082</v>
      </c>
      <c r="H28" s="175">
        <v>937722</v>
      </c>
      <c r="I28" s="175">
        <v>920121.17500000005</v>
      </c>
      <c r="J28" s="177">
        <f t="shared" si="2"/>
        <v>0.98123023134788356</v>
      </c>
      <c r="K28" s="175">
        <v>26.817504849999999</v>
      </c>
      <c r="L28" s="146">
        <v>762</v>
      </c>
      <c r="M28" s="175">
        <v>4112.5238095238083</v>
      </c>
      <c r="N28" s="175">
        <f t="shared" si="0"/>
        <v>13.525882672637481</v>
      </c>
      <c r="O28" s="139">
        <v>497</v>
      </c>
      <c r="P28" s="143">
        <v>30.19047619047619</v>
      </c>
      <c r="Q28" s="144">
        <v>685987</v>
      </c>
      <c r="R28" s="144">
        <v>323829</v>
      </c>
      <c r="S28" s="141">
        <f t="shared" si="1"/>
        <v>2.1183618514709925</v>
      </c>
      <c r="T28" s="141">
        <f>VLOOKUP($A28,'[1]Demographic Data'!$I$5:$K$45,2,0)*1000</f>
        <v>1197760.3125</v>
      </c>
      <c r="U28" s="141">
        <f>VLOOKUP($A28,'[1]Demographic Data'!$I$5:$K$45,3,0)*1000</f>
        <v>480042.61977452011</v>
      </c>
      <c r="V28" s="141">
        <f>VLOOKUP($A28,'[1]Demographic Data'!$I$5:$L$45,4,0)</f>
        <v>2.5222499999999997</v>
      </c>
      <c r="W28" s="141">
        <f t="shared" si="3"/>
        <v>2.4951124403549785</v>
      </c>
      <c r="X28" s="145">
        <f>VLOOKUP($A28,'[1]Income PVT'!$K$8:$M$26,2,0)</f>
        <v>34.366999999999997</v>
      </c>
      <c r="Y28" s="145">
        <f>VLOOKUP($A28,'[1]Income PVT'!$K$8:$P$26,5,0)</f>
        <v>26.323</v>
      </c>
      <c r="Z28" s="146">
        <f t="shared" si="4"/>
        <v>762</v>
      </c>
      <c r="AA28" s="141">
        <v>4112.5238095238083</v>
      </c>
      <c r="AB28" s="146">
        <v>730.142857142857</v>
      </c>
      <c r="AC28">
        <v>762</v>
      </c>
      <c r="AD28"/>
    </row>
    <row r="29" spans="1:30" x14ac:dyDescent="0.2">
      <c r="A29" s="139">
        <v>2003</v>
      </c>
      <c r="B29" s="139">
        <v>4</v>
      </c>
      <c r="C29" s="177">
        <v>5.9554894175287956</v>
      </c>
      <c r="D29" s="175">
        <v>37797223</v>
      </c>
      <c r="E29" s="153">
        <v>5.3741000000000003</v>
      </c>
      <c r="F29" s="175">
        <v>286821</v>
      </c>
      <c r="G29" s="175">
        <v>286370.26538964501</v>
      </c>
      <c r="H29" s="175">
        <v>938332.66666666698</v>
      </c>
      <c r="I29" s="175">
        <v>920844.03333333298</v>
      </c>
      <c r="J29" s="177">
        <f t="shared" si="2"/>
        <v>0.98136201162487435</v>
      </c>
      <c r="K29" s="175">
        <v>26.817504849999999</v>
      </c>
      <c r="L29" s="146">
        <v>298</v>
      </c>
      <c r="M29" s="175">
        <v>4112.5238095238083</v>
      </c>
      <c r="N29" s="175">
        <f t="shared" si="0"/>
        <v>5.9554894175287956</v>
      </c>
      <c r="O29" s="139">
        <v>204</v>
      </c>
      <c r="P29" s="143">
        <v>30</v>
      </c>
      <c r="Q29" s="144">
        <v>686065</v>
      </c>
      <c r="R29" s="144">
        <v>324062</v>
      </c>
      <c r="S29" s="141">
        <f t="shared" si="1"/>
        <v>2.1170794477599966</v>
      </c>
      <c r="T29" s="141">
        <f>VLOOKUP($A29,'[1]Demographic Data'!$I$5:$K$45,2,0)*1000</f>
        <v>1197760.3125</v>
      </c>
      <c r="U29" s="141">
        <f>VLOOKUP($A29,'[1]Demographic Data'!$I$5:$K$45,3,0)*1000</f>
        <v>480042.61977452011</v>
      </c>
      <c r="V29" s="141">
        <f>VLOOKUP($A29,'[1]Demographic Data'!$I$5:$L$45,4,0)</f>
        <v>2.5222499999999997</v>
      </c>
      <c r="W29" s="141">
        <f t="shared" si="3"/>
        <v>2.4951124403549785</v>
      </c>
      <c r="X29" s="145">
        <f>VLOOKUP($A29,'[1]Income PVT'!$K$8:$M$26,2,0)</f>
        <v>34.366999999999997</v>
      </c>
      <c r="Y29" s="145">
        <f>VLOOKUP($A29,'[1]Income PVT'!$K$8:$P$26,5,0)</f>
        <v>26.323</v>
      </c>
      <c r="Z29" s="146">
        <f t="shared" si="4"/>
        <v>298</v>
      </c>
      <c r="AA29" s="141">
        <v>4112.5238095238083</v>
      </c>
      <c r="AB29" s="146">
        <v>285.47619047619099</v>
      </c>
      <c r="AC29">
        <v>298</v>
      </c>
      <c r="AD29"/>
    </row>
    <row r="30" spans="1:30" x14ac:dyDescent="0.2">
      <c r="A30" s="139">
        <v>2003</v>
      </c>
      <c r="B30" s="139">
        <v>5</v>
      </c>
      <c r="C30" s="177">
        <v>3.1574068169027152</v>
      </c>
      <c r="D30" s="175">
        <v>18254011</v>
      </c>
      <c r="E30" s="153">
        <v>6.9195000000000002</v>
      </c>
      <c r="F30" s="175">
        <v>287849</v>
      </c>
      <c r="G30" s="175">
        <v>287467.66222340299</v>
      </c>
      <c r="H30" s="175">
        <v>938943.33333333302</v>
      </c>
      <c r="I30" s="175">
        <v>921566.89166666695</v>
      </c>
      <c r="J30" s="177">
        <f t="shared" si="2"/>
        <v>0.98149362048828004</v>
      </c>
      <c r="K30" s="175">
        <v>26.817504849999999</v>
      </c>
      <c r="L30" s="146">
        <v>109</v>
      </c>
      <c r="M30" s="175">
        <v>4112.5238095238083</v>
      </c>
      <c r="N30" s="175">
        <f t="shared" si="0"/>
        <v>3.1574068169027152</v>
      </c>
      <c r="O30" s="139">
        <v>56</v>
      </c>
      <c r="P30" s="143">
        <v>30.476190476190474</v>
      </c>
      <c r="Q30" s="144">
        <v>686143</v>
      </c>
      <c r="R30" s="144">
        <v>325253</v>
      </c>
      <c r="S30" s="141">
        <f t="shared" si="1"/>
        <v>2.1095670139860356</v>
      </c>
      <c r="T30" s="141">
        <f>VLOOKUP($A30,'[1]Demographic Data'!$I$5:$K$45,2,0)*1000</f>
        <v>1197760.3125</v>
      </c>
      <c r="U30" s="141">
        <f>VLOOKUP($A30,'[1]Demographic Data'!$I$5:$K$45,3,0)*1000</f>
        <v>480042.61977452011</v>
      </c>
      <c r="V30" s="141">
        <f>VLOOKUP($A30,'[1]Demographic Data'!$I$5:$L$45,4,0)</f>
        <v>2.5222499999999997</v>
      </c>
      <c r="W30" s="141">
        <f t="shared" si="3"/>
        <v>2.4951124403549785</v>
      </c>
      <c r="X30" s="145">
        <f>VLOOKUP($A30,'[1]Income PVT'!$K$8:$M$26,2,0)</f>
        <v>34.366999999999997</v>
      </c>
      <c r="Y30" s="145">
        <f>VLOOKUP($A30,'[1]Income PVT'!$K$8:$P$26,5,0)</f>
        <v>26.323</v>
      </c>
      <c r="Z30" s="146">
        <f t="shared" si="4"/>
        <v>109</v>
      </c>
      <c r="AA30" s="141">
        <v>4112.5238095238083</v>
      </c>
      <c r="AB30" s="146">
        <v>102.95238095238098</v>
      </c>
      <c r="AC30">
        <v>109</v>
      </c>
      <c r="AD30"/>
    </row>
    <row r="31" spans="1:30" x14ac:dyDescent="0.2">
      <c r="A31" s="139">
        <v>2003</v>
      </c>
      <c r="B31" s="139">
        <v>6</v>
      </c>
      <c r="C31" s="177">
        <v>2.1769443915220843</v>
      </c>
      <c r="D31" s="175">
        <v>12001528</v>
      </c>
      <c r="E31" s="153">
        <v>6.9195000000000002</v>
      </c>
      <c r="F31" s="175">
        <v>287882</v>
      </c>
      <c r="G31" s="175">
        <v>287860.18199769402</v>
      </c>
      <c r="H31" s="175">
        <v>939554</v>
      </c>
      <c r="I31" s="175">
        <v>922289.75</v>
      </c>
      <c r="J31" s="177">
        <f t="shared" si="2"/>
        <v>0.98162505827232927</v>
      </c>
      <c r="K31" s="175">
        <v>26.817504849999999</v>
      </c>
      <c r="L31" s="146">
        <v>38</v>
      </c>
      <c r="M31" s="175">
        <v>4112.5238095238083</v>
      </c>
      <c r="N31" s="175">
        <f t="shared" si="0"/>
        <v>2.1769443915220843</v>
      </c>
      <c r="O31" s="139">
        <v>18</v>
      </c>
      <c r="P31" s="143">
        <v>30.523809523809526</v>
      </c>
      <c r="Q31" s="144">
        <v>686222</v>
      </c>
      <c r="R31" s="144">
        <v>325679</v>
      </c>
      <c r="S31" s="141">
        <f t="shared" si="1"/>
        <v>2.1070501935955344</v>
      </c>
      <c r="T31" s="141">
        <f>VLOOKUP($A31,'[1]Demographic Data'!$I$5:$K$45,2,0)*1000</f>
        <v>1197760.3125</v>
      </c>
      <c r="U31" s="141">
        <f>VLOOKUP($A31,'[1]Demographic Data'!$I$5:$K$45,3,0)*1000</f>
        <v>480042.61977452011</v>
      </c>
      <c r="V31" s="141">
        <f>VLOOKUP($A31,'[1]Demographic Data'!$I$5:$L$45,4,0)</f>
        <v>2.5222499999999997</v>
      </c>
      <c r="W31" s="141">
        <f t="shared" si="3"/>
        <v>2.4951124403549785</v>
      </c>
      <c r="X31" s="145">
        <f>VLOOKUP($A31,'[1]Income PVT'!$K$8:$M$26,2,0)</f>
        <v>34.366999999999997</v>
      </c>
      <c r="Y31" s="145">
        <f>VLOOKUP($A31,'[1]Income PVT'!$K$8:$P$26,5,0)</f>
        <v>26.323</v>
      </c>
      <c r="Z31" s="146">
        <f t="shared" si="4"/>
        <v>38</v>
      </c>
      <c r="AA31" s="141">
        <v>4112.5238095238083</v>
      </c>
      <c r="AB31" s="146">
        <v>37.190476190476197</v>
      </c>
      <c r="AC31">
        <v>38</v>
      </c>
      <c r="AD31"/>
    </row>
    <row r="32" spans="1:30" x14ac:dyDescent="0.2">
      <c r="A32" s="139">
        <v>2003</v>
      </c>
      <c r="B32" s="139">
        <v>7</v>
      </c>
      <c r="C32" s="177">
        <v>1.6056261761483117</v>
      </c>
      <c r="D32" s="175">
        <v>8901746</v>
      </c>
      <c r="E32" s="153">
        <v>6.9195000000000002</v>
      </c>
      <c r="F32" s="175">
        <v>287465</v>
      </c>
      <c r="G32" s="175">
        <v>287805.81893036299</v>
      </c>
      <c r="H32" s="175">
        <v>940164.66666666698</v>
      </c>
      <c r="I32" s="175">
        <v>923012.60833333305</v>
      </c>
      <c r="J32" s="177">
        <f t="shared" si="2"/>
        <v>0.98175632531038826</v>
      </c>
      <c r="K32" s="175">
        <v>26.817504849999999</v>
      </c>
      <c r="L32" s="146">
        <v>0</v>
      </c>
      <c r="M32" s="175">
        <v>4112.5238095238083</v>
      </c>
      <c r="N32" s="175">
        <f t="shared" si="0"/>
        <v>1.6056261761483117</v>
      </c>
      <c r="O32" s="139">
        <v>0</v>
      </c>
      <c r="P32" s="143">
        <v>30.666666666666668</v>
      </c>
      <c r="Q32" s="144">
        <v>686306.41666666663</v>
      </c>
      <c r="R32" s="144">
        <v>325620</v>
      </c>
      <c r="S32" s="141">
        <f t="shared" si="1"/>
        <v>2.1076912249452326</v>
      </c>
      <c r="T32" s="141">
        <f>VLOOKUP($A32,'[1]Demographic Data'!$I$5:$K$45,2,0)*1000</f>
        <v>1197760.3125</v>
      </c>
      <c r="U32" s="141">
        <f>VLOOKUP($A32,'[1]Demographic Data'!$I$5:$K$45,3,0)*1000</f>
        <v>480042.61977452011</v>
      </c>
      <c r="V32" s="141">
        <f>VLOOKUP($A32,'[1]Demographic Data'!$I$5:$L$45,4,0)</f>
        <v>2.5222499999999997</v>
      </c>
      <c r="W32" s="141">
        <f t="shared" si="3"/>
        <v>2.4951124403549785</v>
      </c>
      <c r="X32" s="145">
        <f>VLOOKUP($A32,'[1]Income PVT'!$K$8:$M$26,2,0)</f>
        <v>34.366999999999997</v>
      </c>
      <c r="Y32" s="145">
        <f>VLOOKUP($A32,'[1]Income PVT'!$K$8:$P$26,5,0)</f>
        <v>26.323</v>
      </c>
      <c r="Z32" s="146">
        <f t="shared" si="4"/>
        <v>0</v>
      </c>
      <c r="AA32" s="141">
        <v>4112.5238095238083</v>
      </c>
      <c r="AB32" s="146">
        <v>0.238095238095238</v>
      </c>
      <c r="AC32">
        <v>0</v>
      </c>
      <c r="AD32"/>
    </row>
    <row r="33" spans="1:30" x14ac:dyDescent="0.2">
      <c r="A33" s="139">
        <v>2003</v>
      </c>
      <c r="B33" s="139">
        <v>8</v>
      </c>
      <c r="C33" s="177">
        <v>1.5155320593884778</v>
      </c>
      <c r="D33" s="175">
        <v>8394648</v>
      </c>
      <c r="E33" s="153">
        <v>8.0327999999999999</v>
      </c>
      <c r="F33" s="175">
        <v>287361</v>
      </c>
      <c r="G33" s="175">
        <v>288295.086536346</v>
      </c>
      <c r="H33" s="175">
        <v>940775.33333333302</v>
      </c>
      <c r="I33" s="175">
        <v>923735.46666666702</v>
      </c>
      <c r="J33" s="177">
        <f t="shared" si="2"/>
        <v>0.98188742193495793</v>
      </c>
      <c r="K33" s="175">
        <v>26.817504849999999</v>
      </c>
      <c r="L33" s="146">
        <v>0</v>
      </c>
      <c r="M33" s="175">
        <v>4112.5238095238083</v>
      </c>
      <c r="N33" s="175">
        <f t="shared" si="0"/>
        <v>1.5155320593884778</v>
      </c>
      <c r="O33" s="139">
        <v>0</v>
      </c>
      <c r="P33" s="143">
        <v>29.476190476190474</v>
      </c>
      <c r="Q33" s="144">
        <v>686390.83333333326</v>
      </c>
      <c r="R33" s="144">
        <v>326151</v>
      </c>
      <c r="S33" s="141">
        <f t="shared" si="1"/>
        <v>2.1045185614434212</v>
      </c>
      <c r="T33" s="141">
        <f>VLOOKUP($A33,'[1]Demographic Data'!$I$5:$K$45,2,0)*1000</f>
        <v>1197760.3125</v>
      </c>
      <c r="U33" s="141">
        <f>VLOOKUP($A33,'[1]Demographic Data'!$I$5:$K$45,3,0)*1000</f>
        <v>480042.61977452011</v>
      </c>
      <c r="V33" s="141">
        <f>VLOOKUP($A33,'[1]Demographic Data'!$I$5:$L$45,4,0)</f>
        <v>2.5222499999999997</v>
      </c>
      <c r="W33" s="141">
        <f t="shared" si="3"/>
        <v>2.4951124403549785</v>
      </c>
      <c r="X33" s="145">
        <f>VLOOKUP($A33,'[1]Income PVT'!$K$8:$M$26,2,0)</f>
        <v>34.366999999999997</v>
      </c>
      <c r="Y33" s="145">
        <f>VLOOKUP($A33,'[1]Income PVT'!$K$8:$P$26,5,0)</f>
        <v>26.323</v>
      </c>
      <c r="Z33" s="146">
        <f t="shared" si="4"/>
        <v>0</v>
      </c>
      <c r="AA33" s="141">
        <v>4112.5238095238083</v>
      </c>
      <c r="AB33" s="146">
        <v>0</v>
      </c>
      <c r="AC33">
        <v>0</v>
      </c>
      <c r="AD33"/>
    </row>
    <row r="34" spans="1:30" x14ac:dyDescent="0.2">
      <c r="A34" s="139">
        <v>2003</v>
      </c>
      <c r="B34" s="139">
        <v>9</v>
      </c>
      <c r="C34" s="177">
        <v>1.5866871321799521</v>
      </c>
      <c r="D34" s="175">
        <v>8826652</v>
      </c>
      <c r="E34" s="153">
        <v>8.0327999999999999</v>
      </c>
      <c r="F34" s="175">
        <v>287183</v>
      </c>
      <c r="G34" s="175">
        <v>288022.34979176801</v>
      </c>
      <c r="H34" s="175">
        <v>941386</v>
      </c>
      <c r="I34" s="175">
        <v>924458.32499999995</v>
      </c>
      <c r="J34" s="177">
        <f t="shared" si="2"/>
        <v>0.98201834847767011</v>
      </c>
      <c r="K34" s="175">
        <v>26.817504849999999</v>
      </c>
      <c r="L34" s="146">
        <v>5</v>
      </c>
      <c r="M34" s="175">
        <v>4112.5238095238083</v>
      </c>
      <c r="N34" s="175">
        <f t="shared" ref="N34:N65" si="5">+C34</f>
        <v>1.5866871321799521</v>
      </c>
      <c r="O34" s="139">
        <v>42</v>
      </c>
      <c r="P34" s="143">
        <v>30.857142857142858</v>
      </c>
      <c r="Q34" s="144">
        <v>686475.24999999988</v>
      </c>
      <c r="R34" s="144">
        <v>325855</v>
      </c>
      <c r="S34" s="141">
        <f t="shared" si="1"/>
        <v>2.1066893250065211</v>
      </c>
      <c r="T34" s="141">
        <f>VLOOKUP($A34,'[1]Demographic Data'!$I$5:$K$45,2,0)*1000</f>
        <v>1197760.3125</v>
      </c>
      <c r="U34" s="141">
        <f>VLOOKUP($A34,'[1]Demographic Data'!$I$5:$K$45,3,0)*1000</f>
        <v>480042.61977452011</v>
      </c>
      <c r="V34" s="141">
        <f>VLOOKUP($A34,'[1]Demographic Data'!$I$5:$L$45,4,0)</f>
        <v>2.5222499999999997</v>
      </c>
      <c r="W34" s="141">
        <f t="shared" si="3"/>
        <v>2.4951124403549785</v>
      </c>
      <c r="X34" s="145">
        <f>VLOOKUP($A34,'[1]Income PVT'!$K$8:$M$26,2,0)</f>
        <v>34.366999999999997</v>
      </c>
      <c r="Y34" s="145">
        <f>VLOOKUP($A34,'[1]Income PVT'!$K$8:$P$26,5,0)</f>
        <v>26.323</v>
      </c>
      <c r="Z34" s="146">
        <f t="shared" si="4"/>
        <v>5</v>
      </c>
      <c r="AA34" s="141">
        <v>4112.5238095238083</v>
      </c>
      <c r="AB34" s="146">
        <v>4.8095238095238102</v>
      </c>
      <c r="AC34">
        <v>5</v>
      </c>
      <c r="AD34"/>
    </row>
    <row r="35" spans="1:30" x14ac:dyDescent="0.2">
      <c r="A35" s="139">
        <v>2003</v>
      </c>
      <c r="B35" s="139">
        <v>10</v>
      </c>
      <c r="C35" s="177">
        <v>2.5405871605976116</v>
      </c>
      <c r="D35" s="175">
        <v>12721861</v>
      </c>
      <c r="E35" s="153">
        <v>8.0327999999999999</v>
      </c>
      <c r="F35" s="175">
        <v>287115</v>
      </c>
      <c r="G35" s="175">
        <v>287135.95537188899</v>
      </c>
      <c r="H35" s="175">
        <v>941996.66666666698</v>
      </c>
      <c r="I35" s="175">
        <v>925181.183333333</v>
      </c>
      <c r="J35" s="177">
        <f t="shared" si="2"/>
        <v>0.98214910526930321</v>
      </c>
      <c r="K35" s="175">
        <v>26.817504849999999</v>
      </c>
      <c r="L35" s="146">
        <v>136</v>
      </c>
      <c r="M35" s="175">
        <v>4112.5238095238083</v>
      </c>
      <c r="N35" s="175">
        <f t="shared" si="5"/>
        <v>2.5405871605976116</v>
      </c>
      <c r="O35" s="139">
        <v>225</v>
      </c>
      <c r="P35" s="143">
        <v>29.38095238095238</v>
      </c>
      <c r="Q35" s="144">
        <v>686559.66666666651</v>
      </c>
      <c r="R35" s="144">
        <v>324893</v>
      </c>
      <c r="S35" s="141">
        <f t="shared" si="1"/>
        <v>2.1131870082355313</v>
      </c>
      <c r="T35" s="141">
        <f>VLOOKUP($A35,'[1]Demographic Data'!$I$5:$K$45,2,0)*1000</f>
        <v>1197760.3125</v>
      </c>
      <c r="U35" s="141">
        <f>VLOOKUP($A35,'[1]Demographic Data'!$I$5:$K$45,3,0)*1000</f>
        <v>480042.61977452011</v>
      </c>
      <c r="V35" s="141">
        <f>VLOOKUP($A35,'[1]Demographic Data'!$I$5:$L$45,4,0)</f>
        <v>2.5222499999999997</v>
      </c>
      <c r="W35" s="141">
        <f t="shared" si="3"/>
        <v>2.4951124403549785</v>
      </c>
      <c r="X35" s="145">
        <f>VLOOKUP($A35,'[1]Income PVT'!$K$8:$M$26,2,0)</f>
        <v>34.366999999999997</v>
      </c>
      <c r="Y35" s="145">
        <f>VLOOKUP($A35,'[1]Income PVT'!$K$8:$P$26,5,0)</f>
        <v>26.323</v>
      </c>
      <c r="Z35" s="146">
        <f t="shared" si="4"/>
        <v>136</v>
      </c>
      <c r="AA35" s="141">
        <v>4112.5238095238083</v>
      </c>
      <c r="AB35" s="146">
        <v>134.4761904761902</v>
      </c>
      <c r="AC35">
        <v>136</v>
      </c>
      <c r="AD35"/>
    </row>
    <row r="36" spans="1:30" x14ac:dyDescent="0.2">
      <c r="A36" s="139">
        <v>2003</v>
      </c>
      <c r="B36" s="139">
        <v>11</v>
      </c>
      <c r="C36" s="177">
        <v>4.7556805421617279</v>
      </c>
      <c r="D36" s="175">
        <v>28103972</v>
      </c>
      <c r="E36" s="153">
        <v>7.2454000000000001</v>
      </c>
      <c r="F36" s="175">
        <v>289046</v>
      </c>
      <c r="G36" s="175">
        <v>289291.12849880802</v>
      </c>
      <c r="H36" s="175">
        <v>942607.33333333302</v>
      </c>
      <c r="I36" s="175">
        <v>925904.04166666698</v>
      </c>
      <c r="J36" s="177">
        <f t="shared" si="2"/>
        <v>0.98227969263977788</v>
      </c>
      <c r="K36" s="175">
        <v>27.052903556666699</v>
      </c>
      <c r="L36" s="146">
        <v>260</v>
      </c>
      <c r="M36" s="175">
        <v>4112.5238095238083</v>
      </c>
      <c r="N36" s="175">
        <f t="shared" si="5"/>
        <v>4.7556805421617279</v>
      </c>
      <c r="O36" s="139">
        <v>396</v>
      </c>
      <c r="P36" s="143">
        <v>29.571428571428573</v>
      </c>
      <c r="Q36" s="144">
        <v>686644.08333333314</v>
      </c>
      <c r="R36" s="144">
        <v>327232</v>
      </c>
      <c r="S36" s="141">
        <f t="shared" si="1"/>
        <v>2.0983402703077116</v>
      </c>
      <c r="T36" s="141">
        <f>VLOOKUP($A36,'[1]Demographic Data'!$I$5:$K$45,2,0)*1000</f>
        <v>1197760.3125</v>
      </c>
      <c r="U36" s="141">
        <f>VLOOKUP($A36,'[1]Demographic Data'!$I$5:$K$45,3,0)*1000</f>
        <v>480042.61977452011</v>
      </c>
      <c r="V36" s="141">
        <f>VLOOKUP($A36,'[1]Demographic Data'!$I$5:$L$45,4,0)</f>
        <v>2.5222499999999997</v>
      </c>
      <c r="W36" s="141">
        <f t="shared" si="3"/>
        <v>2.4951124403549785</v>
      </c>
      <c r="X36" s="145">
        <f>VLOOKUP($A36,'[1]Income PVT'!$K$8:$M$26,2,0)</f>
        <v>34.366999999999997</v>
      </c>
      <c r="Y36" s="145">
        <f>VLOOKUP($A36,'[1]Income PVT'!$K$8:$P$26,5,0)</f>
        <v>26.323</v>
      </c>
      <c r="Z36" s="146">
        <f t="shared" si="4"/>
        <v>260</v>
      </c>
      <c r="AA36" s="141">
        <v>4112.5238095238083</v>
      </c>
      <c r="AB36" s="146">
        <v>251.80952380952405</v>
      </c>
      <c r="AC36">
        <v>260</v>
      </c>
      <c r="AD36"/>
    </row>
    <row r="37" spans="1:30" x14ac:dyDescent="0.2">
      <c r="A37" s="139">
        <v>2003</v>
      </c>
      <c r="B37" s="139">
        <v>12</v>
      </c>
      <c r="C37" s="177">
        <v>11.423007270415063</v>
      </c>
      <c r="D37" s="175">
        <v>63602157</v>
      </c>
      <c r="E37" s="153">
        <v>7.2454000000000001</v>
      </c>
      <c r="F37" s="175">
        <v>286868</v>
      </c>
      <c r="G37" s="175">
        <v>286542.56867084798</v>
      </c>
      <c r="H37" s="175">
        <v>943218</v>
      </c>
      <c r="I37" s="175">
        <v>926626.9</v>
      </c>
      <c r="J37" s="177">
        <f t="shared" si="2"/>
        <v>0.98241011091815467</v>
      </c>
      <c r="K37" s="175">
        <v>27.2883022633333</v>
      </c>
      <c r="L37" s="146">
        <v>631</v>
      </c>
      <c r="M37" s="175">
        <v>4112.5238095238083</v>
      </c>
      <c r="N37" s="175">
        <f t="shared" si="5"/>
        <v>11.423007270415063</v>
      </c>
      <c r="O37" s="139">
        <v>801</v>
      </c>
      <c r="P37" s="143">
        <v>31.80952380952381</v>
      </c>
      <c r="Q37" s="144">
        <v>686728.49999999977</v>
      </c>
      <c r="R37" s="144">
        <v>324249</v>
      </c>
      <c r="S37" s="141">
        <f t="shared" si="1"/>
        <v>2.1179047583801331</v>
      </c>
      <c r="T37" s="141">
        <f>VLOOKUP($A37,'[1]Demographic Data'!$I$5:$K$45,2,0)*1000</f>
        <v>1197760.3125</v>
      </c>
      <c r="U37" s="141">
        <f>VLOOKUP($A37,'[1]Demographic Data'!$I$5:$K$45,3,0)*1000</f>
        <v>480042.61977452011</v>
      </c>
      <c r="V37" s="141">
        <f>VLOOKUP($A37,'[1]Demographic Data'!$I$5:$L$45,4,0)</f>
        <v>2.5222499999999997</v>
      </c>
      <c r="W37" s="141">
        <f t="shared" si="3"/>
        <v>2.4951124403549785</v>
      </c>
      <c r="X37" s="145">
        <f>VLOOKUP($A37,'[1]Income PVT'!$K$8:$M$26,2,0)</f>
        <v>34.366999999999997</v>
      </c>
      <c r="Y37" s="145">
        <f>VLOOKUP($A37,'[1]Income PVT'!$K$8:$P$26,5,0)</f>
        <v>26.323</v>
      </c>
      <c r="Z37" s="146">
        <f t="shared" si="4"/>
        <v>631</v>
      </c>
      <c r="AA37" s="141">
        <v>4112.5238095238083</v>
      </c>
      <c r="AB37" s="146">
        <v>626.80952380952397</v>
      </c>
      <c r="AC37">
        <v>631</v>
      </c>
      <c r="AD37"/>
    </row>
    <row r="38" spans="1:30" x14ac:dyDescent="0.2">
      <c r="A38" s="139">
        <v>2004</v>
      </c>
      <c r="B38" s="139">
        <v>1</v>
      </c>
      <c r="C38" s="177">
        <v>15.704119672039992</v>
      </c>
      <c r="D38" s="175">
        <v>89486053</v>
      </c>
      <c r="E38" s="153">
        <v>7.2454000000000001</v>
      </c>
      <c r="F38" s="175">
        <v>288709</v>
      </c>
      <c r="G38" s="175">
        <v>287901.64535413397</v>
      </c>
      <c r="H38" s="175">
        <v>943884</v>
      </c>
      <c r="I38" s="175">
        <v>927349.75833333295</v>
      </c>
      <c r="J38" s="177">
        <f t="shared" si="2"/>
        <v>0.98248276094661313</v>
      </c>
      <c r="K38" s="175">
        <v>27.52370097</v>
      </c>
      <c r="L38" s="146">
        <v>868</v>
      </c>
      <c r="M38" s="175">
        <v>4112.5238095238083</v>
      </c>
      <c r="N38" s="175">
        <f t="shared" si="5"/>
        <v>15.704119672039992</v>
      </c>
      <c r="O38" s="139">
        <v>999</v>
      </c>
      <c r="P38" s="143">
        <v>32.38095238095238</v>
      </c>
      <c r="Q38" s="144">
        <v>686812.9166666664</v>
      </c>
      <c r="R38" s="144">
        <v>325724</v>
      </c>
      <c r="S38" s="141">
        <f t="shared" si="1"/>
        <v>2.1085732603881397</v>
      </c>
      <c r="T38" s="141">
        <f>VLOOKUP($A38,'[1]Demographic Data'!$I$5:$K$45,2,0)*1000</f>
        <v>1209222.25</v>
      </c>
      <c r="U38" s="141">
        <f>VLOOKUP($A38,'[1]Demographic Data'!$I$5:$K$45,3,0)*1000</f>
        <v>486011.10607398063</v>
      </c>
      <c r="V38" s="141">
        <f>VLOOKUP($A38,'[1]Demographic Data'!$I$5:$L$45,4,0)</f>
        <v>2.5209999999999999</v>
      </c>
      <c r="W38" s="141">
        <f t="shared" si="3"/>
        <v>2.4880547684766943</v>
      </c>
      <c r="X38" s="145">
        <f>VLOOKUP($A38,'[1]Income PVT'!$K$8:$M$26,2,0)</f>
        <v>35.271999999999998</v>
      </c>
      <c r="Y38" s="145">
        <f>VLOOKUP($A38,'[1]Income PVT'!$K$8:$P$26,5,0)</f>
        <v>27.457999999999998</v>
      </c>
      <c r="Z38" s="146">
        <f t="shared" si="4"/>
        <v>868</v>
      </c>
      <c r="AA38" s="141">
        <v>4112.5238095238083</v>
      </c>
      <c r="AB38" s="146">
        <v>868.2</v>
      </c>
      <c r="AC38">
        <v>868</v>
      </c>
      <c r="AD38"/>
    </row>
    <row r="39" spans="1:30" x14ac:dyDescent="0.2">
      <c r="A39" s="139">
        <v>2004</v>
      </c>
      <c r="B39" s="139">
        <v>2</v>
      </c>
      <c r="C39" s="177">
        <v>17.282481759494107</v>
      </c>
      <c r="D39" s="175">
        <v>88455878</v>
      </c>
      <c r="E39" s="153">
        <v>7.3105000000000002</v>
      </c>
      <c r="F39" s="175">
        <v>290691</v>
      </c>
      <c r="G39" s="175">
        <v>289579.52917803999</v>
      </c>
      <c r="H39" s="175">
        <v>944550</v>
      </c>
      <c r="I39" s="175">
        <v>928072.61666666705</v>
      </c>
      <c r="J39" s="177">
        <f t="shared" si="2"/>
        <v>0.98255530852434181</v>
      </c>
      <c r="K39" s="175">
        <v>27.982800220000001</v>
      </c>
      <c r="L39" s="146">
        <v>967</v>
      </c>
      <c r="M39" s="175">
        <v>4112.5238095238083</v>
      </c>
      <c r="N39" s="175">
        <f t="shared" si="5"/>
        <v>17.282481759494107</v>
      </c>
      <c r="O39" s="139">
        <v>773</v>
      </c>
      <c r="P39" s="143">
        <v>30.19047619047619</v>
      </c>
      <c r="Q39" s="144">
        <v>686897.33333333302</v>
      </c>
      <c r="R39" s="144">
        <v>327545</v>
      </c>
      <c r="S39" s="141">
        <f t="shared" si="1"/>
        <v>2.0971082853755454</v>
      </c>
      <c r="T39" s="141">
        <f>VLOOKUP($A39,'[1]Demographic Data'!$I$5:$K$45,2,0)*1000</f>
        <v>1209222.25</v>
      </c>
      <c r="U39" s="141">
        <f>VLOOKUP($A39,'[1]Demographic Data'!$I$5:$K$45,3,0)*1000</f>
        <v>486011.10607398063</v>
      </c>
      <c r="V39" s="141">
        <f>VLOOKUP($A39,'[1]Demographic Data'!$I$5:$L$45,4,0)</f>
        <v>2.5209999999999999</v>
      </c>
      <c r="W39" s="141">
        <f t="shared" si="3"/>
        <v>2.4880547684766943</v>
      </c>
      <c r="X39" s="145">
        <f>VLOOKUP($A39,'[1]Income PVT'!$K$8:$M$26,2,0)</f>
        <v>35.271999999999998</v>
      </c>
      <c r="Y39" s="145">
        <f>VLOOKUP($A39,'[1]Income PVT'!$K$8:$P$26,5,0)</f>
        <v>27.457999999999998</v>
      </c>
      <c r="Z39" s="146">
        <f t="shared" si="4"/>
        <v>967</v>
      </c>
      <c r="AA39" s="141">
        <v>4112.5238095238083</v>
      </c>
      <c r="AB39" s="146">
        <v>966.8</v>
      </c>
      <c r="AC39">
        <v>967</v>
      </c>
      <c r="AD39"/>
    </row>
    <row r="40" spans="1:30" x14ac:dyDescent="0.2">
      <c r="A40" s="139">
        <v>2004</v>
      </c>
      <c r="B40" s="139">
        <v>3</v>
      </c>
      <c r="C40" s="177">
        <v>10.553939848423161</v>
      </c>
      <c r="D40" s="175">
        <v>60156066</v>
      </c>
      <c r="E40" s="153">
        <v>7.3105000000000002</v>
      </c>
      <c r="F40" s="175">
        <v>290420</v>
      </c>
      <c r="G40" s="175">
        <v>289342.72734237602</v>
      </c>
      <c r="H40" s="175">
        <v>945216</v>
      </c>
      <c r="I40" s="175">
        <v>928795.47499999998</v>
      </c>
      <c r="J40" s="177">
        <f t="shared" si="2"/>
        <v>0.98262775386789891</v>
      </c>
      <c r="K40" s="175">
        <v>28.441899469999999</v>
      </c>
      <c r="L40" s="146">
        <v>558</v>
      </c>
      <c r="M40" s="175">
        <v>4112.5238095238083</v>
      </c>
      <c r="N40" s="175">
        <f t="shared" si="5"/>
        <v>10.553939848423161</v>
      </c>
      <c r="O40" s="139">
        <v>448</v>
      </c>
      <c r="P40" s="143">
        <v>30.047619047619047</v>
      </c>
      <c r="Q40" s="144">
        <v>686981.74999999965</v>
      </c>
      <c r="R40" s="144">
        <v>327288</v>
      </c>
      <c r="S40" s="141">
        <f t="shared" si="1"/>
        <v>2.0990129488401643</v>
      </c>
      <c r="T40" s="141">
        <f>VLOOKUP($A40,'[1]Demographic Data'!$I$5:$K$45,2,0)*1000</f>
        <v>1209222.25</v>
      </c>
      <c r="U40" s="141">
        <f>VLOOKUP($A40,'[1]Demographic Data'!$I$5:$K$45,3,0)*1000</f>
        <v>486011.10607398063</v>
      </c>
      <c r="V40" s="141">
        <f>VLOOKUP($A40,'[1]Demographic Data'!$I$5:$L$45,4,0)</f>
        <v>2.5209999999999999</v>
      </c>
      <c r="W40" s="141">
        <f t="shared" si="3"/>
        <v>2.4880547684766943</v>
      </c>
      <c r="X40" s="145">
        <f>VLOOKUP($A40,'[1]Income PVT'!$K$8:$M$26,2,0)</f>
        <v>35.271999999999998</v>
      </c>
      <c r="Y40" s="145">
        <f>VLOOKUP($A40,'[1]Income PVT'!$K$8:$P$26,5,0)</f>
        <v>27.457999999999998</v>
      </c>
      <c r="Z40" s="146">
        <f t="shared" si="4"/>
        <v>558</v>
      </c>
      <c r="AA40" s="141">
        <v>4112.5238095238083</v>
      </c>
      <c r="AB40" s="146">
        <v>558.4</v>
      </c>
      <c r="AC40">
        <v>558</v>
      </c>
      <c r="AD40"/>
    </row>
    <row r="41" spans="1:30" x14ac:dyDescent="0.2">
      <c r="A41" s="139">
        <v>2004</v>
      </c>
      <c r="B41" s="139">
        <v>4</v>
      </c>
      <c r="C41" s="177">
        <v>6.5517137849946403</v>
      </c>
      <c r="D41" s="175">
        <v>39405770</v>
      </c>
      <c r="E41" s="153">
        <v>7.3105000000000002</v>
      </c>
      <c r="F41" s="175">
        <v>290965</v>
      </c>
      <c r="G41" s="175">
        <v>290207.00797215401</v>
      </c>
      <c r="H41" s="175">
        <v>945882</v>
      </c>
      <c r="I41" s="175">
        <v>929518.33333333302</v>
      </c>
      <c r="J41" s="177">
        <f t="shared" si="2"/>
        <v>0.98270009719323659</v>
      </c>
      <c r="K41" s="175">
        <v>28.90099872</v>
      </c>
      <c r="L41" s="146">
        <v>323</v>
      </c>
      <c r="M41" s="175">
        <v>4112.5238095238083</v>
      </c>
      <c r="N41" s="175">
        <f t="shared" si="5"/>
        <v>6.5517137849946403</v>
      </c>
      <c r="O41" s="139">
        <v>221</v>
      </c>
      <c r="P41" s="143">
        <v>30.38095238095238</v>
      </c>
      <c r="Q41" s="144">
        <v>687066.16666666628</v>
      </c>
      <c r="R41" s="144">
        <v>328226</v>
      </c>
      <c r="S41" s="141">
        <f t="shared" si="1"/>
        <v>2.093271607571205</v>
      </c>
      <c r="T41" s="141">
        <f>VLOOKUP($A41,'[1]Demographic Data'!$I$5:$K$45,2,0)*1000</f>
        <v>1209222.25</v>
      </c>
      <c r="U41" s="141">
        <f>VLOOKUP($A41,'[1]Demographic Data'!$I$5:$K$45,3,0)*1000</f>
        <v>486011.10607398063</v>
      </c>
      <c r="V41" s="141">
        <f>VLOOKUP($A41,'[1]Demographic Data'!$I$5:$L$45,4,0)</f>
        <v>2.5209999999999999</v>
      </c>
      <c r="W41" s="141">
        <f t="shared" si="3"/>
        <v>2.4880547684766943</v>
      </c>
      <c r="X41" s="145">
        <f>VLOOKUP($A41,'[1]Income PVT'!$K$8:$M$26,2,0)</f>
        <v>35.271999999999998</v>
      </c>
      <c r="Y41" s="145">
        <f>VLOOKUP($A41,'[1]Income PVT'!$K$8:$P$26,5,0)</f>
        <v>27.457999999999998</v>
      </c>
      <c r="Z41" s="146">
        <f t="shared" si="4"/>
        <v>323</v>
      </c>
      <c r="AA41" s="141">
        <v>4112.5238095238083</v>
      </c>
      <c r="AB41" s="146">
        <v>322.75</v>
      </c>
      <c r="AC41">
        <v>323</v>
      </c>
      <c r="AD41"/>
    </row>
    <row r="42" spans="1:30" x14ac:dyDescent="0.2">
      <c r="A42" s="139">
        <v>2004</v>
      </c>
      <c r="B42" s="139">
        <v>5</v>
      </c>
      <c r="C42" s="177">
        <v>2.9650228241228636</v>
      </c>
      <c r="D42" s="175">
        <v>17384499</v>
      </c>
      <c r="E42" s="153">
        <v>7.4885000000000002</v>
      </c>
      <c r="F42" s="175">
        <v>291210</v>
      </c>
      <c r="G42" s="175">
        <v>290723.91781576298</v>
      </c>
      <c r="H42" s="175">
        <v>946548</v>
      </c>
      <c r="I42" s="175">
        <v>930241.191666667</v>
      </c>
      <c r="J42" s="177">
        <f t="shared" si="2"/>
        <v>0.98277233871569847</v>
      </c>
      <c r="K42" s="175">
        <v>28.861335756666701</v>
      </c>
      <c r="L42" s="146">
        <v>91</v>
      </c>
      <c r="M42" s="175">
        <v>4112.5238095238083</v>
      </c>
      <c r="N42" s="175">
        <f t="shared" si="5"/>
        <v>2.9650228241228636</v>
      </c>
      <c r="O42" s="139">
        <v>44</v>
      </c>
      <c r="P42" s="143">
        <v>29.904761904761905</v>
      </c>
      <c r="Q42" s="144">
        <v>687150.58333333291</v>
      </c>
      <c r="R42" s="144">
        <v>328787</v>
      </c>
      <c r="S42" s="141">
        <f t="shared" si="1"/>
        <v>2.0899566690086071</v>
      </c>
      <c r="T42" s="141">
        <f>VLOOKUP($A42,'[1]Demographic Data'!$I$5:$K$45,2,0)*1000</f>
        <v>1209222.25</v>
      </c>
      <c r="U42" s="141">
        <f>VLOOKUP($A42,'[1]Demographic Data'!$I$5:$K$45,3,0)*1000</f>
        <v>486011.10607398063</v>
      </c>
      <c r="V42" s="141">
        <f>VLOOKUP($A42,'[1]Demographic Data'!$I$5:$L$45,4,0)</f>
        <v>2.5209999999999999</v>
      </c>
      <c r="W42" s="141">
        <f t="shared" si="3"/>
        <v>2.4880547684766943</v>
      </c>
      <c r="X42" s="145">
        <f>VLOOKUP($A42,'[1]Income PVT'!$K$8:$M$26,2,0)</f>
        <v>35.271999999999998</v>
      </c>
      <c r="Y42" s="145">
        <f>VLOOKUP($A42,'[1]Income PVT'!$K$8:$P$26,5,0)</f>
        <v>27.457999999999998</v>
      </c>
      <c r="Z42" s="146">
        <f t="shared" si="4"/>
        <v>91</v>
      </c>
      <c r="AA42" s="141">
        <v>4112.5238095238083</v>
      </c>
      <c r="AB42" s="146">
        <v>90.7</v>
      </c>
      <c r="AC42">
        <v>91</v>
      </c>
      <c r="AD42"/>
    </row>
    <row r="43" spans="1:30" x14ac:dyDescent="0.2">
      <c r="A43" s="139">
        <v>2004</v>
      </c>
      <c r="B43" s="139">
        <v>6</v>
      </c>
      <c r="C43" s="177">
        <v>1.7956040424908244</v>
      </c>
      <c r="D43" s="175">
        <v>10890250</v>
      </c>
      <c r="E43" s="153">
        <v>7.4885000000000002</v>
      </c>
      <c r="F43" s="175">
        <v>291485</v>
      </c>
      <c r="G43" s="175">
        <v>291787.22255644802</v>
      </c>
      <c r="H43" s="175">
        <v>947214</v>
      </c>
      <c r="I43" s="175">
        <v>930964.05</v>
      </c>
      <c r="J43" s="177">
        <f t="shared" si="2"/>
        <v>0.98284447865002</v>
      </c>
      <c r="K43" s="175">
        <v>28.821672793333299</v>
      </c>
      <c r="L43" s="146">
        <v>1</v>
      </c>
      <c r="M43" s="175">
        <v>4112.5238095238083</v>
      </c>
      <c r="N43" s="175">
        <f t="shared" si="5"/>
        <v>1.7956040424908244</v>
      </c>
      <c r="O43" s="139">
        <v>0</v>
      </c>
      <c r="P43" s="143">
        <v>30.714285714285715</v>
      </c>
      <c r="Q43" s="144">
        <v>687235</v>
      </c>
      <c r="R43" s="144">
        <v>329941</v>
      </c>
      <c r="S43" s="141">
        <f t="shared" si="1"/>
        <v>2.082902700785898</v>
      </c>
      <c r="T43" s="141">
        <f>VLOOKUP($A43,'[1]Demographic Data'!$I$5:$K$45,2,0)*1000</f>
        <v>1209222.25</v>
      </c>
      <c r="U43" s="141">
        <f>VLOOKUP($A43,'[1]Demographic Data'!$I$5:$K$45,3,0)*1000</f>
        <v>486011.10607398063</v>
      </c>
      <c r="V43" s="141">
        <f>VLOOKUP($A43,'[1]Demographic Data'!$I$5:$L$45,4,0)</f>
        <v>2.5209999999999999</v>
      </c>
      <c r="W43" s="141">
        <f t="shared" si="3"/>
        <v>2.4880547684766943</v>
      </c>
      <c r="X43" s="145">
        <f>VLOOKUP($A43,'[1]Income PVT'!$K$8:$M$26,2,0)</f>
        <v>35.271999999999998</v>
      </c>
      <c r="Y43" s="145">
        <f>VLOOKUP($A43,'[1]Income PVT'!$K$8:$P$26,5,0)</f>
        <v>27.457999999999998</v>
      </c>
      <c r="Z43" s="146">
        <f t="shared" si="4"/>
        <v>1</v>
      </c>
      <c r="AA43" s="141">
        <v>4112.5238095238083</v>
      </c>
      <c r="AB43" s="146">
        <v>1.35</v>
      </c>
      <c r="AC43">
        <v>1</v>
      </c>
      <c r="AD43"/>
    </row>
    <row r="44" spans="1:30" x14ac:dyDescent="0.2">
      <c r="A44" s="139">
        <v>2004</v>
      </c>
      <c r="B44" s="139">
        <v>7</v>
      </c>
      <c r="C44" s="177">
        <v>1.5252473554097854</v>
      </c>
      <c r="D44" s="175">
        <v>8576752</v>
      </c>
      <c r="E44" s="153">
        <v>7.4885000000000002</v>
      </c>
      <c r="F44" s="175">
        <v>291257</v>
      </c>
      <c r="G44" s="175">
        <v>291797.35804357799</v>
      </c>
      <c r="H44" s="175">
        <v>947880</v>
      </c>
      <c r="I44" s="175">
        <v>931686.90833333298</v>
      </c>
      <c r="J44" s="177">
        <f t="shared" si="2"/>
        <v>0.98291651721033568</v>
      </c>
      <c r="K44" s="175">
        <v>28.78200983</v>
      </c>
      <c r="L44" s="146">
        <v>0</v>
      </c>
      <c r="M44" s="175">
        <v>4112.5238095238083</v>
      </c>
      <c r="N44" s="175">
        <f t="shared" si="5"/>
        <v>1.5252473554097854</v>
      </c>
      <c r="O44" s="139">
        <v>0</v>
      </c>
      <c r="P44" s="143">
        <v>30.571428571428573</v>
      </c>
      <c r="Q44" s="144">
        <v>687032</v>
      </c>
      <c r="R44" s="144">
        <v>329952</v>
      </c>
      <c r="S44" s="141">
        <f t="shared" si="1"/>
        <v>2.0822180195907283</v>
      </c>
      <c r="T44" s="141">
        <f>VLOOKUP($A44,'[1]Demographic Data'!$I$5:$K$45,2,0)*1000</f>
        <v>1209222.25</v>
      </c>
      <c r="U44" s="141">
        <f>VLOOKUP($A44,'[1]Demographic Data'!$I$5:$K$45,3,0)*1000</f>
        <v>486011.10607398063</v>
      </c>
      <c r="V44" s="141">
        <f>VLOOKUP($A44,'[1]Demographic Data'!$I$5:$L$45,4,0)</f>
        <v>2.5209999999999999</v>
      </c>
      <c r="W44" s="141">
        <f t="shared" si="3"/>
        <v>2.4880547684766943</v>
      </c>
      <c r="X44" s="145">
        <f>VLOOKUP($A44,'[1]Income PVT'!$K$8:$M$26,2,0)</f>
        <v>35.271999999999998</v>
      </c>
      <c r="Y44" s="145">
        <f>VLOOKUP($A44,'[1]Income PVT'!$K$8:$P$26,5,0)</f>
        <v>27.457999999999998</v>
      </c>
      <c r="Z44" s="146">
        <f t="shared" si="4"/>
        <v>0</v>
      </c>
      <c r="AA44" s="141">
        <v>4112.5238095238083</v>
      </c>
      <c r="AB44" s="146">
        <v>0</v>
      </c>
      <c r="AC44">
        <v>0</v>
      </c>
      <c r="AD44"/>
    </row>
    <row r="45" spans="1:30" x14ac:dyDescent="0.2">
      <c r="A45" s="139">
        <v>2004</v>
      </c>
      <c r="B45" s="139">
        <v>8</v>
      </c>
      <c r="C45" s="177">
        <v>1.4877067174937688</v>
      </c>
      <c r="D45" s="175">
        <v>8314272</v>
      </c>
      <c r="E45" s="153">
        <v>8.4856999999999996</v>
      </c>
      <c r="F45" s="175">
        <v>292040</v>
      </c>
      <c r="G45" s="175">
        <v>293070.74379022198</v>
      </c>
      <c r="H45" s="175">
        <v>948546</v>
      </c>
      <c r="I45" s="175">
        <v>932409.76666666695</v>
      </c>
      <c r="J45" s="177">
        <f t="shared" si="2"/>
        <v>0.98298845461017914</v>
      </c>
      <c r="K45" s="175">
        <v>28.886416279999999</v>
      </c>
      <c r="L45" s="146">
        <v>1</v>
      </c>
      <c r="M45" s="175">
        <v>4112.5238095238083</v>
      </c>
      <c r="N45" s="175">
        <f t="shared" si="5"/>
        <v>1.4877067174937688</v>
      </c>
      <c r="O45" s="139">
        <v>2</v>
      </c>
      <c r="P45" s="143">
        <v>29.666666666666668</v>
      </c>
      <c r="Q45" s="144">
        <v>688221</v>
      </c>
      <c r="R45" s="144">
        <v>331334</v>
      </c>
      <c r="S45" s="141">
        <f t="shared" si="1"/>
        <v>2.077121575208098</v>
      </c>
      <c r="T45" s="141">
        <f>VLOOKUP($A45,'[1]Demographic Data'!$I$5:$K$45,2,0)*1000</f>
        <v>1209222.25</v>
      </c>
      <c r="U45" s="141">
        <f>VLOOKUP($A45,'[1]Demographic Data'!$I$5:$K$45,3,0)*1000</f>
        <v>486011.10607398063</v>
      </c>
      <c r="V45" s="141">
        <f>VLOOKUP($A45,'[1]Demographic Data'!$I$5:$L$45,4,0)</f>
        <v>2.5209999999999999</v>
      </c>
      <c r="W45" s="141">
        <f t="shared" si="3"/>
        <v>2.4880547684766943</v>
      </c>
      <c r="X45" s="145">
        <f>VLOOKUP($A45,'[1]Income PVT'!$K$8:$M$26,2,0)</f>
        <v>35.271999999999998</v>
      </c>
      <c r="Y45" s="145">
        <f>VLOOKUP($A45,'[1]Income PVT'!$K$8:$P$26,5,0)</f>
        <v>27.457999999999998</v>
      </c>
      <c r="Z45" s="146">
        <f t="shared" si="4"/>
        <v>1</v>
      </c>
      <c r="AA45" s="141">
        <v>4112.5238095238083</v>
      </c>
      <c r="AB45" s="146">
        <v>0.6</v>
      </c>
      <c r="AC45">
        <v>1</v>
      </c>
      <c r="AD45"/>
    </row>
    <row r="46" spans="1:30" x14ac:dyDescent="0.2">
      <c r="A46" s="139">
        <v>2004</v>
      </c>
      <c r="B46" s="139">
        <v>9</v>
      </c>
      <c r="C46" s="177">
        <v>1.5545813958767754</v>
      </c>
      <c r="D46" s="175">
        <v>8872670</v>
      </c>
      <c r="E46" s="153">
        <v>8.4856999999999996</v>
      </c>
      <c r="F46" s="175">
        <v>291428</v>
      </c>
      <c r="G46" s="175">
        <v>292016.65312874498</v>
      </c>
      <c r="H46" s="175">
        <v>949212</v>
      </c>
      <c r="I46" s="175">
        <v>933132.625</v>
      </c>
      <c r="J46" s="177">
        <f t="shared" si="2"/>
        <v>0.98306029106248127</v>
      </c>
      <c r="K46" s="175">
        <v>28.990822730000001</v>
      </c>
      <c r="L46" s="146">
        <v>1</v>
      </c>
      <c r="M46" s="175">
        <v>4112.5238095238083</v>
      </c>
      <c r="N46" s="175">
        <f t="shared" si="5"/>
        <v>1.5545813958767754</v>
      </c>
      <c r="O46" s="139">
        <v>9</v>
      </c>
      <c r="P46" s="143">
        <v>30.476190476190474</v>
      </c>
      <c r="Q46" s="144">
        <v>689410</v>
      </c>
      <c r="R46" s="144">
        <v>330190</v>
      </c>
      <c r="S46" s="141">
        <f t="shared" si="1"/>
        <v>2.0879190768951208</v>
      </c>
      <c r="T46" s="141">
        <f>VLOOKUP($A46,'[1]Demographic Data'!$I$5:$K$45,2,0)*1000</f>
        <v>1209222.25</v>
      </c>
      <c r="U46" s="141">
        <f>VLOOKUP($A46,'[1]Demographic Data'!$I$5:$K$45,3,0)*1000</f>
        <v>486011.10607398063</v>
      </c>
      <c r="V46" s="141">
        <f>VLOOKUP($A46,'[1]Demographic Data'!$I$5:$L$45,4,0)</f>
        <v>2.5209999999999999</v>
      </c>
      <c r="W46" s="141">
        <f t="shared" si="3"/>
        <v>2.4880547684766943</v>
      </c>
      <c r="X46" s="145">
        <f>VLOOKUP($A46,'[1]Income PVT'!$K$8:$M$26,2,0)</f>
        <v>35.271999999999998</v>
      </c>
      <c r="Y46" s="145">
        <f>VLOOKUP($A46,'[1]Income PVT'!$K$8:$P$26,5,0)</f>
        <v>27.457999999999998</v>
      </c>
      <c r="Z46" s="146">
        <f t="shared" si="4"/>
        <v>1</v>
      </c>
      <c r="AA46" s="141">
        <v>4112.5238095238083</v>
      </c>
      <c r="AB46" s="146">
        <v>0.65</v>
      </c>
      <c r="AC46">
        <v>1</v>
      </c>
      <c r="AD46"/>
    </row>
    <row r="47" spans="1:30" x14ac:dyDescent="0.2">
      <c r="A47" s="139">
        <v>2004</v>
      </c>
      <c r="B47" s="139">
        <v>10</v>
      </c>
      <c r="C47" s="177">
        <v>2.0948936412310855</v>
      </c>
      <c r="D47" s="175">
        <v>11759148</v>
      </c>
      <c r="E47" s="153">
        <v>8.4856999999999996</v>
      </c>
      <c r="F47" s="175">
        <v>291874</v>
      </c>
      <c r="G47" s="175">
        <v>291851.72111090901</v>
      </c>
      <c r="H47" s="175">
        <v>949878</v>
      </c>
      <c r="I47" s="175">
        <v>933855.48333333305</v>
      </c>
      <c r="J47" s="177">
        <f t="shared" si="2"/>
        <v>0.98313202677957912</v>
      </c>
      <c r="K47" s="175">
        <v>29.09522918</v>
      </c>
      <c r="L47" s="146">
        <v>76</v>
      </c>
      <c r="M47" s="175">
        <v>4112.5238095238083</v>
      </c>
      <c r="N47" s="175">
        <f t="shared" si="5"/>
        <v>2.0948936412310855</v>
      </c>
      <c r="O47" s="139">
        <v>134</v>
      </c>
      <c r="P47" s="143">
        <v>29.666666666666668</v>
      </c>
      <c r="Q47" s="144">
        <v>690599</v>
      </c>
      <c r="R47" s="144">
        <v>330011</v>
      </c>
      <c r="S47" s="141">
        <f t="shared" si="1"/>
        <v>2.0926544872746664</v>
      </c>
      <c r="T47" s="141">
        <f>VLOOKUP($A47,'[1]Demographic Data'!$I$5:$K$45,2,0)*1000</f>
        <v>1209222.25</v>
      </c>
      <c r="U47" s="141">
        <f>VLOOKUP($A47,'[1]Demographic Data'!$I$5:$K$45,3,0)*1000</f>
        <v>486011.10607398063</v>
      </c>
      <c r="V47" s="141">
        <f>VLOOKUP($A47,'[1]Demographic Data'!$I$5:$L$45,4,0)</f>
        <v>2.5209999999999999</v>
      </c>
      <c r="W47" s="141">
        <f t="shared" si="3"/>
        <v>2.4880547684766943</v>
      </c>
      <c r="X47" s="145">
        <f>VLOOKUP($A47,'[1]Income PVT'!$K$8:$M$26,2,0)</f>
        <v>35.271999999999998</v>
      </c>
      <c r="Y47" s="145">
        <f>VLOOKUP($A47,'[1]Income PVT'!$K$8:$P$26,5,0)</f>
        <v>27.457999999999998</v>
      </c>
      <c r="Z47" s="146">
        <f t="shared" si="4"/>
        <v>76</v>
      </c>
      <c r="AA47" s="141">
        <v>4112.5238095238083</v>
      </c>
      <c r="AB47" s="146">
        <v>76.05</v>
      </c>
      <c r="AC47">
        <v>76</v>
      </c>
      <c r="AD47"/>
    </row>
    <row r="48" spans="1:30" x14ac:dyDescent="0.2">
      <c r="A48" s="139">
        <v>2004</v>
      </c>
      <c r="B48" s="139">
        <v>11</v>
      </c>
      <c r="C48" s="177">
        <v>4.1235539474036331</v>
      </c>
      <c r="D48" s="175">
        <v>26939958</v>
      </c>
      <c r="E48" s="153">
        <v>8.3816000000000006</v>
      </c>
      <c r="F48" s="175">
        <v>292923</v>
      </c>
      <c r="G48" s="175">
        <v>292532.641564433</v>
      </c>
      <c r="H48" s="175">
        <v>950544</v>
      </c>
      <c r="I48" s="175">
        <v>934578.34166666702</v>
      </c>
      <c r="J48" s="177">
        <f t="shared" si="2"/>
        <v>0.98320366197321429</v>
      </c>
      <c r="K48" s="175">
        <v>29.040687233333301</v>
      </c>
      <c r="L48" s="146">
        <v>220</v>
      </c>
      <c r="M48" s="175">
        <v>4112.5238095238083</v>
      </c>
      <c r="N48" s="175">
        <f t="shared" si="5"/>
        <v>4.1235539474036331</v>
      </c>
      <c r="O48" s="139">
        <v>418</v>
      </c>
      <c r="P48" s="143">
        <v>29.761904761904763</v>
      </c>
      <c r="Q48" s="144">
        <v>691788</v>
      </c>
      <c r="R48" s="144">
        <v>330750</v>
      </c>
      <c r="S48" s="141">
        <f t="shared" si="1"/>
        <v>2.0915736961451246</v>
      </c>
      <c r="T48" s="141">
        <f>VLOOKUP($A48,'[1]Demographic Data'!$I$5:$K$45,2,0)*1000</f>
        <v>1209222.25</v>
      </c>
      <c r="U48" s="141">
        <f>VLOOKUP($A48,'[1]Demographic Data'!$I$5:$K$45,3,0)*1000</f>
        <v>486011.10607398063</v>
      </c>
      <c r="V48" s="141">
        <f>VLOOKUP($A48,'[1]Demographic Data'!$I$5:$L$45,4,0)</f>
        <v>2.5209999999999999</v>
      </c>
      <c r="W48" s="141">
        <f t="shared" si="3"/>
        <v>2.4880547684766943</v>
      </c>
      <c r="X48" s="145">
        <f>VLOOKUP($A48,'[1]Income PVT'!$K$8:$M$26,2,0)</f>
        <v>35.271999999999998</v>
      </c>
      <c r="Y48" s="145">
        <f>VLOOKUP($A48,'[1]Income PVT'!$K$8:$P$26,5,0)</f>
        <v>27.457999999999998</v>
      </c>
      <c r="Z48" s="146">
        <f t="shared" si="4"/>
        <v>220</v>
      </c>
      <c r="AA48" s="141">
        <v>4112.5238095238083</v>
      </c>
      <c r="AB48" s="146">
        <v>220.35</v>
      </c>
      <c r="AC48">
        <v>220</v>
      </c>
      <c r="AD48"/>
    </row>
    <row r="49" spans="1:30" x14ac:dyDescent="0.2">
      <c r="A49" s="139">
        <v>2004</v>
      </c>
      <c r="B49" s="139">
        <v>12</v>
      </c>
      <c r="C49" s="177">
        <v>9.9777046493391168</v>
      </c>
      <c r="D49" s="175">
        <v>58382859</v>
      </c>
      <c r="E49" s="153">
        <v>8.3816000000000006</v>
      </c>
      <c r="F49" s="175">
        <v>292862</v>
      </c>
      <c r="G49" s="175">
        <v>291791.82959605299</v>
      </c>
      <c r="H49" s="175">
        <v>951210</v>
      </c>
      <c r="I49" s="175">
        <v>935301.2</v>
      </c>
      <c r="J49" s="177">
        <f t="shared" si="2"/>
        <v>0.98327519685453257</v>
      </c>
      <c r="K49" s="175">
        <v>28.986145286666702</v>
      </c>
      <c r="L49" s="146">
        <v>628</v>
      </c>
      <c r="M49" s="175">
        <v>4112.5238095238083</v>
      </c>
      <c r="N49" s="175">
        <f t="shared" si="5"/>
        <v>9.9777046493391168</v>
      </c>
      <c r="O49" s="139">
        <v>887</v>
      </c>
      <c r="P49" s="143">
        <v>31.571428571428573</v>
      </c>
      <c r="Q49" s="144">
        <v>692977</v>
      </c>
      <c r="R49" s="144">
        <v>329946</v>
      </c>
      <c r="S49" s="141">
        <f t="shared" si="1"/>
        <v>2.100273984227722</v>
      </c>
      <c r="T49" s="141">
        <f>VLOOKUP($A49,'[1]Demographic Data'!$I$5:$K$45,2,0)*1000</f>
        <v>1209222.25</v>
      </c>
      <c r="U49" s="141">
        <f>VLOOKUP($A49,'[1]Demographic Data'!$I$5:$K$45,3,0)*1000</f>
        <v>486011.10607398063</v>
      </c>
      <c r="V49" s="141">
        <f>VLOOKUP($A49,'[1]Demographic Data'!$I$5:$L$45,4,0)</f>
        <v>2.5209999999999999</v>
      </c>
      <c r="W49" s="141">
        <f t="shared" si="3"/>
        <v>2.4880547684766943</v>
      </c>
      <c r="X49" s="145">
        <f>VLOOKUP($A49,'[1]Income PVT'!$K$8:$M$26,2,0)</f>
        <v>35.271999999999998</v>
      </c>
      <c r="Y49" s="145">
        <f>VLOOKUP($A49,'[1]Income PVT'!$K$8:$P$26,5,0)</f>
        <v>27.457999999999998</v>
      </c>
      <c r="Z49" s="146">
        <f t="shared" si="4"/>
        <v>628</v>
      </c>
      <c r="AA49" s="141">
        <v>4112.5238095238083</v>
      </c>
      <c r="AB49" s="146">
        <v>627.65</v>
      </c>
      <c r="AC49">
        <v>628</v>
      </c>
      <c r="AD49"/>
    </row>
    <row r="50" spans="1:30" x14ac:dyDescent="0.2">
      <c r="A50" s="139">
        <v>2005</v>
      </c>
      <c r="B50" s="139">
        <v>1</v>
      </c>
      <c r="C50" s="177">
        <v>14.600402885104673</v>
      </c>
      <c r="D50" s="175">
        <v>86860983</v>
      </c>
      <c r="E50" s="153">
        <v>8.3816000000000006</v>
      </c>
      <c r="F50" s="175">
        <v>293120</v>
      </c>
      <c r="G50" s="175">
        <v>291790.90818813199</v>
      </c>
      <c r="H50" s="175">
        <v>951883.16666666698</v>
      </c>
      <c r="I50" s="175">
        <v>936024.058333333</v>
      </c>
      <c r="J50" s="177">
        <f t="shared" si="2"/>
        <v>0.98333922808103658</v>
      </c>
      <c r="K50" s="175">
        <v>28.931603339999999</v>
      </c>
      <c r="L50" s="146">
        <v>858</v>
      </c>
      <c r="M50" s="175">
        <v>4112.5238095238083</v>
      </c>
      <c r="N50" s="175">
        <f t="shared" si="5"/>
        <v>14.600402885104673</v>
      </c>
      <c r="O50" s="139">
        <v>832</v>
      </c>
      <c r="P50" s="143">
        <v>32.523809523809526</v>
      </c>
      <c r="Q50" s="144">
        <v>694166</v>
      </c>
      <c r="R50" s="144">
        <v>329945</v>
      </c>
      <c r="S50" s="141">
        <f t="shared" si="1"/>
        <v>2.103883980663444</v>
      </c>
      <c r="T50" s="141">
        <f>VLOOKUP($A50,'[1]Demographic Data'!$I$5:$K$45,2,0)*1000</f>
        <v>1221147.5625</v>
      </c>
      <c r="U50" s="141">
        <f>VLOOKUP($A50,'[1]Demographic Data'!$I$5:$K$45,3,0)*1000</f>
        <v>491358.35441576794</v>
      </c>
      <c r="V50" s="141">
        <f>VLOOKUP($A50,'[1]Demographic Data'!$I$5:$L$45,4,0)</f>
        <v>2.52725</v>
      </c>
      <c r="W50" s="141">
        <f t="shared" si="3"/>
        <v>2.4852483966655288</v>
      </c>
      <c r="X50" s="145">
        <f>VLOOKUP($A50,'[1]Income PVT'!$K$8:$M$26,2,0)</f>
        <v>37.368000000000002</v>
      </c>
      <c r="Y50" s="145">
        <f>VLOOKUP($A50,'[1]Income PVT'!$K$8:$P$26,5,0)</f>
        <v>28.454999999999998</v>
      </c>
      <c r="Z50" s="146">
        <f t="shared" si="4"/>
        <v>858</v>
      </c>
      <c r="AA50" s="141">
        <v>4112.5238095238083</v>
      </c>
      <c r="AB50" s="146">
        <v>857.95</v>
      </c>
      <c r="AC50">
        <v>858</v>
      </c>
      <c r="AD50"/>
    </row>
    <row r="51" spans="1:30" x14ac:dyDescent="0.2">
      <c r="A51" s="139">
        <v>2005</v>
      </c>
      <c r="B51" s="139">
        <v>2</v>
      </c>
      <c r="C51" s="177">
        <v>13.540457210170976</v>
      </c>
      <c r="D51" s="175">
        <v>76716254</v>
      </c>
      <c r="E51" s="153">
        <v>7.3789000000000007</v>
      </c>
      <c r="F51" s="175">
        <v>294616</v>
      </c>
      <c r="G51" s="175">
        <v>293539.74042194599</v>
      </c>
      <c r="H51" s="175">
        <v>952556.33333333302</v>
      </c>
      <c r="I51" s="175">
        <v>936746.91666666698</v>
      </c>
      <c r="J51" s="177">
        <f t="shared" si="2"/>
        <v>0.98340316880646494</v>
      </c>
      <c r="K51" s="175">
        <v>28.99329595</v>
      </c>
      <c r="L51" s="146">
        <v>796</v>
      </c>
      <c r="M51" s="175">
        <v>4112.5238095238083</v>
      </c>
      <c r="N51" s="175">
        <f t="shared" si="5"/>
        <v>13.540457210170976</v>
      </c>
      <c r="O51" s="139">
        <v>659</v>
      </c>
      <c r="P51" s="143">
        <v>29.38095238095238</v>
      </c>
      <c r="Q51" s="144">
        <v>695355</v>
      </c>
      <c r="R51" s="144">
        <v>331843</v>
      </c>
      <c r="S51" s="141">
        <f t="shared" si="1"/>
        <v>2.0954336840011694</v>
      </c>
      <c r="T51" s="141">
        <f>VLOOKUP($A51,'[1]Demographic Data'!$I$5:$K$45,2,0)*1000</f>
        <v>1221147.5625</v>
      </c>
      <c r="U51" s="141">
        <f>VLOOKUP($A51,'[1]Demographic Data'!$I$5:$K$45,3,0)*1000</f>
        <v>491358.35441576794</v>
      </c>
      <c r="V51" s="141">
        <f>VLOOKUP($A51,'[1]Demographic Data'!$I$5:$L$45,4,0)</f>
        <v>2.52725</v>
      </c>
      <c r="W51" s="141">
        <f t="shared" si="3"/>
        <v>2.4852483966655288</v>
      </c>
      <c r="X51" s="145">
        <f>VLOOKUP($A51,'[1]Income PVT'!$K$8:$M$26,2,0)</f>
        <v>37.368000000000002</v>
      </c>
      <c r="Y51" s="145">
        <f>VLOOKUP($A51,'[1]Income PVT'!$K$8:$P$26,5,0)</f>
        <v>28.454999999999998</v>
      </c>
      <c r="Z51" s="146">
        <f t="shared" si="4"/>
        <v>796</v>
      </c>
      <c r="AA51" s="141">
        <v>4112.5238095238083</v>
      </c>
      <c r="AB51" s="146">
        <v>796.15</v>
      </c>
      <c r="AC51">
        <v>796</v>
      </c>
      <c r="AD51"/>
    </row>
    <row r="52" spans="1:30" x14ac:dyDescent="0.2">
      <c r="A52" s="139">
        <v>2005</v>
      </c>
      <c r="B52" s="139">
        <v>3</v>
      </c>
      <c r="C52" s="177">
        <v>12.017227869507696</v>
      </c>
      <c r="D52" s="175">
        <v>66090129</v>
      </c>
      <c r="E52" s="153">
        <v>7.3789000000000007</v>
      </c>
      <c r="F52" s="175">
        <v>294796</v>
      </c>
      <c r="G52" s="175">
        <v>293548.95450115501</v>
      </c>
      <c r="H52" s="175">
        <v>953229.5</v>
      </c>
      <c r="I52" s="175">
        <v>937469.77500000002</v>
      </c>
      <c r="J52" s="177">
        <f t="shared" si="2"/>
        <v>0.9834670192225482</v>
      </c>
      <c r="K52" s="175">
        <v>29.054988560000002</v>
      </c>
      <c r="L52" s="146">
        <v>714</v>
      </c>
      <c r="M52" s="175">
        <v>4112.5238095238083</v>
      </c>
      <c r="N52" s="175">
        <f t="shared" si="5"/>
        <v>12.017227869507696</v>
      </c>
      <c r="O52" s="139">
        <v>676</v>
      </c>
      <c r="P52" s="143">
        <v>29.666666666666668</v>
      </c>
      <c r="Q52" s="144">
        <v>696544</v>
      </c>
      <c r="R52" s="144">
        <v>331853</v>
      </c>
      <c r="S52" s="141">
        <f t="shared" si="1"/>
        <v>2.0989534522815827</v>
      </c>
      <c r="T52" s="141">
        <f>VLOOKUP($A52,'[1]Demographic Data'!$I$5:$K$45,2,0)*1000</f>
        <v>1221147.5625</v>
      </c>
      <c r="U52" s="141">
        <f>VLOOKUP($A52,'[1]Demographic Data'!$I$5:$K$45,3,0)*1000</f>
        <v>491358.35441576794</v>
      </c>
      <c r="V52" s="141">
        <f>VLOOKUP($A52,'[1]Demographic Data'!$I$5:$L$45,4,0)</f>
        <v>2.52725</v>
      </c>
      <c r="W52" s="141">
        <f t="shared" si="3"/>
        <v>2.4852483966655288</v>
      </c>
      <c r="X52" s="145">
        <f>VLOOKUP($A52,'[1]Income PVT'!$K$8:$M$26,2,0)</f>
        <v>37.368000000000002</v>
      </c>
      <c r="Y52" s="145">
        <f>VLOOKUP($A52,'[1]Income PVT'!$K$8:$P$26,5,0)</f>
        <v>28.454999999999998</v>
      </c>
      <c r="Z52" s="146">
        <f t="shared" si="4"/>
        <v>714</v>
      </c>
      <c r="AA52" s="141">
        <v>4112.5238095238083</v>
      </c>
      <c r="AB52" s="146">
        <v>713.95</v>
      </c>
      <c r="AC52">
        <v>714</v>
      </c>
      <c r="AD52"/>
    </row>
    <row r="53" spans="1:30" x14ac:dyDescent="0.2">
      <c r="A53" s="139">
        <v>2005</v>
      </c>
      <c r="B53" s="139">
        <v>4</v>
      </c>
      <c r="C53" s="177">
        <v>6.5607580818256102</v>
      </c>
      <c r="D53" s="175">
        <v>40960690</v>
      </c>
      <c r="E53" s="153">
        <v>7.3789000000000007</v>
      </c>
      <c r="F53" s="175">
        <v>294561</v>
      </c>
      <c r="G53" s="175">
        <v>293046.78718427999</v>
      </c>
      <c r="H53" s="175">
        <v>953902.66666666698</v>
      </c>
      <c r="I53" s="175">
        <v>938192.63333333295</v>
      </c>
      <c r="J53" s="177">
        <f t="shared" si="2"/>
        <v>0.9835307795204814</v>
      </c>
      <c r="K53" s="175">
        <v>29.11668117</v>
      </c>
      <c r="L53" s="146">
        <v>333</v>
      </c>
      <c r="M53" s="175">
        <v>4112.5238095238083</v>
      </c>
      <c r="N53" s="175">
        <f t="shared" si="5"/>
        <v>6.5607580818256102</v>
      </c>
      <c r="O53" s="139">
        <v>227</v>
      </c>
      <c r="P53" s="143">
        <v>30.476190476190474</v>
      </c>
      <c r="Q53" s="144">
        <v>697733</v>
      </c>
      <c r="R53" s="144">
        <v>331308</v>
      </c>
      <c r="S53" s="141">
        <f t="shared" si="1"/>
        <v>2.1059950257766187</v>
      </c>
      <c r="T53" s="141">
        <f>VLOOKUP($A53,'[1]Demographic Data'!$I$5:$K$45,2,0)*1000</f>
        <v>1221147.5625</v>
      </c>
      <c r="U53" s="141">
        <f>VLOOKUP($A53,'[1]Demographic Data'!$I$5:$K$45,3,0)*1000</f>
        <v>491358.35441576794</v>
      </c>
      <c r="V53" s="141">
        <f>VLOOKUP($A53,'[1]Demographic Data'!$I$5:$L$45,4,0)</f>
        <v>2.52725</v>
      </c>
      <c r="W53" s="141">
        <f t="shared" si="3"/>
        <v>2.4852483966655288</v>
      </c>
      <c r="X53" s="145">
        <f>VLOOKUP($A53,'[1]Income PVT'!$K$8:$M$26,2,0)</f>
        <v>37.368000000000002</v>
      </c>
      <c r="Y53" s="145">
        <f>VLOOKUP($A53,'[1]Income PVT'!$K$8:$P$26,5,0)</f>
        <v>28.454999999999998</v>
      </c>
      <c r="Z53" s="146">
        <f t="shared" si="4"/>
        <v>333</v>
      </c>
      <c r="AA53" s="141">
        <v>4112.5238095238083</v>
      </c>
      <c r="AB53" s="146">
        <v>333.2</v>
      </c>
      <c r="AC53">
        <v>333</v>
      </c>
      <c r="AD53"/>
    </row>
    <row r="54" spans="1:30" x14ac:dyDescent="0.2">
      <c r="A54" s="139">
        <v>2005</v>
      </c>
      <c r="B54" s="139">
        <v>5</v>
      </c>
      <c r="C54" s="177">
        <v>3.7327263954375991</v>
      </c>
      <c r="D54" s="175">
        <v>19528958</v>
      </c>
      <c r="E54" s="153">
        <v>9.1983999999999995</v>
      </c>
      <c r="F54" s="175">
        <v>295521</v>
      </c>
      <c r="G54" s="175">
        <v>294560.66039827099</v>
      </c>
      <c r="H54" s="175">
        <v>954575.83333333302</v>
      </c>
      <c r="I54" s="175">
        <v>938915.49166666705</v>
      </c>
      <c r="J54" s="177">
        <f t="shared" si="2"/>
        <v>0.98359444989092082</v>
      </c>
      <c r="K54" s="175">
        <v>29.182121743333301</v>
      </c>
      <c r="L54" s="146">
        <v>195</v>
      </c>
      <c r="M54" s="175">
        <v>4112.5238095238083</v>
      </c>
      <c r="N54" s="175">
        <f t="shared" si="5"/>
        <v>3.7327263954375991</v>
      </c>
      <c r="O54" s="139">
        <v>120</v>
      </c>
      <c r="P54" s="143">
        <v>28.047619047619047</v>
      </c>
      <c r="Q54" s="144">
        <v>698922</v>
      </c>
      <c r="R54" s="144">
        <v>332951</v>
      </c>
      <c r="S54" s="141">
        <f t="shared" si="1"/>
        <v>2.0991737522938809</v>
      </c>
      <c r="T54" s="141">
        <f>VLOOKUP($A54,'[1]Demographic Data'!$I$5:$K$45,2,0)*1000</f>
        <v>1221147.5625</v>
      </c>
      <c r="U54" s="141">
        <f>VLOOKUP($A54,'[1]Demographic Data'!$I$5:$K$45,3,0)*1000</f>
        <v>491358.35441576794</v>
      </c>
      <c r="V54" s="141">
        <f>VLOOKUP($A54,'[1]Demographic Data'!$I$5:$L$45,4,0)</f>
        <v>2.52725</v>
      </c>
      <c r="W54" s="141">
        <f t="shared" si="3"/>
        <v>2.4852483966655288</v>
      </c>
      <c r="X54" s="145">
        <f>VLOOKUP($A54,'[1]Income PVT'!$K$8:$M$26,2,0)</f>
        <v>37.368000000000002</v>
      </c>
      <c r="Y54" s="145">
        <f>VLOOKUP($A54,'[1]Income PVT'!$K$8:$P$26,5,0)</f>
        <v>28.454999999999998</v>
      </c>
      <c r="Z54" s="146">
        <f t="shared" si="4"/>
        <v>195</v>
      </c>
      <c r="AA54" s="141">
        <v>4112.5238095238083</v>
      </c>
      <c r="AB54" s="146">
        <v>194.65</v>
      </c>
      <c r="AC54">
        <v>195</v>
      </c>
      <c r="AD54"/>
    </row>
    <row r="55" spans="1:30" x14ac:dyDescent="0.2">
      <c r="A55" s="139">
        <v>2005</v>
      </c>
      <c r="B55" s="139">
        <v>6</v>
      </c>
      <c r="C55" s="177">
        <v>1.9119876457219833</v>
      </c>
      <c r="D55" s="175">
        <v>11204975</v>
      </c>
      <c r="E55" s="153">
        <v>9.1983999999999995</v>
      </c>
      <c r="F55" s="175">
        <v>295509</v>
      </c>
      <c r="G55" s="175">
        <v>295317.13630130701</v>
      </c>
      <c r="H55" s="175">
        <v>955249</v>
      </c>
      <c r="I55" s="175">
        <v>939638.35</v>
      </c>
      <c r="J55" s="177">
        <f t="shared" si="2"/>
        <v>0.98365803052397849</v>
      </c>
      <c r="K55" s="175">
        <v>29.247562316666698</v>
      </c>
      <c r="L55" s="146">
        <v>17</v>
      </c>
      <c r="M55" s="175">
        <v>4112.5238095238083</v>
      </c>
      <c r="N55" s="175">
        <f t="shared" si="5"/>
        <v>1.9119876457219833</v>
      </c>
      <c r="O55" s="139">
        <v>2</v>
      </c>
      <c r="P55" s="143">
        <v>30.80952380952381</v>
      </c>
      <c r="Q55" s="144">
        <v>701500</v>
      </c>
      <c r="R55" s="144">
        <v>333772</v>
      </c>
      <c r="S55" s="141">
        <f t="shared" si="1"/>
        <v>2.1017341179008424</v>
      </c>
      <c r="T55" s="141">
        <f>VLOOKUP($A55,'[1]Demographic Data'!$I$5:$K$45,2,0)*1000</f>
        <v>1221147.5625</v>
      </c>
      <c r="U55" s="141">
        <f>VLOOKUP($A55,'[1]Demographic Data'!$I$5:$K$45,3,0)*1000</f>
        <v>491358.35441576794</v>
      </c>
      <c r="V55" s="141">
        <f>VLOOKUP($A55,'[1]Demographic Data'!$I$5:$L$45,4,0)</f>
        <v>2.52725</v>
      </c>
      <c r="W55" s="141">
        <f t="shared" si="3"/>
        <v>2.4852483966655288</v>
      </c>
      <c r="X55" s="145">
        <f>VLOOKUP($A55,'[1]Income PVT'!$K$8:$M$26,2,0)</f>
        <v>37.368000000000002</v>
      </c>
      <c r="Y55" s="145">
        <f>VLOOKUP($A55,'[1]Income PVT'!$K$8:$P$26,5,0)</f>
        <v>28.454999999999998</v>
      </c>
      <c r="Z55" s="146">
        <f t="shared" si="4"/>
        <v>17</v>
      </c>
      <c r="AA55" s="141">
        <v>4112.5238095238083</v>
      </c>
      <c r="AB55" s="146">
        <v>16.8</v>
      </c>
      <c r="AC55">
        <v>17</v>
      </c>
      <c r="AD55"/>
    </row>
    <row r="56" spans="1:30" x14ac:dyDescent="0.2">
      <c r="A56" s="139">
        <v>2005</v>
      </c>
      <c r="B56" s="139">
        <v>7</v>
      </c>
      <c r="C56" s="177">
        <v>1.5194583112058411</v>
      </c>
      <c r="D56" s="175">
        <v>8662744</v>
      </c>
      <c r="E56" s="153">
        <v>9.1983999999999995</v>
      </c>
      <c r="F56" s="175">
        <v>295267</v>
      </c>
      <c r="G56" s="175">
        <v>295419.41258052399</v>
      </c>
      <c r="H56" s="175">
        <v>955922.16666666698</v>
      </c>
      <c r="I56" s="175">
        <v>940361.20833333302</v>
      </c>
      <c r="J56" s="177">
        <f t="shared" si="2"/>
        <v>0.98372152160923776</v>
      </c>
      <c r="K56" s="175">
        <v>29.31300289</v>
      </c>
      <c r="L56" s="146">
        <v>0</v>
      </c>
      <c r="M56" s="175">
        <v>4112.5238095238083</v>
      </c>
      <c r="N56" s="175">
        <f t="shared" si="5"/>
        <v>1.5194583112058411</v>
      </c>
      <c r="O56" s="139">
        <v>0</v>
      </c>
      <c r="P56" s="143">
        <v>30.523809523809526</v>
      </c>
      <c r="Q56" s="144">
        <v>702147</v>
      </c>
      <c r="R56" s="144">
        <v>333883</v>
      </c>
      <c r="S56" s="141">
        <f t="shared" si="1"/>
        <v>2.1029731971978207</v>
      </c>
      <c r="T56" s="141">
        <f>VLOOKUP($A56,'[1]Demographic Data'!$I$5:$K$45,2,0)*1000</f>
        <v>1221147.5625</v>
      </c>
      <c r="U56" s="141">
        <f>VLOOKUP($A56,'[1]Demographic Data'!$I$5:$K$45,3,0)*1000</f>
        <v>491358.35441576794</v>
      </c>
      <c r="V56" s="141">
        <f>VLOOKUP($A56,'[1]Demographic Data'!$I$5:$L$45,4,0)</f>
        <v>2.52725</v>
      </c>
      <c r="W56" s="141">
        <f t="shared" si="3"/>
        <v>2.4852483966655288</v>
      </c>
      <c r="X56" s="145">
        <f>VLOOKUP($A56,'[1]Income PVT'!$K$8:$M$26,2,0)</f>
        <v>37.368000000000002</v>
      </c>
      <c r="Y56" s="145">
        <f>VLOOKUP($A56,'[1]Income PVT'!$K$8:$P$26,5,0)</f>
        <v>28.454999999999998</v>
      </c>
      <c r="Z56" s="146">
        <f t="shared" si="4"/>
        <v>0</v>
      </c>
      <c r="AA56" s="141">
        <v>4112.5238095238083</v>
      </c>
      <c r="AB56" s="146">
        <v>0</v>
      </c>
      <c r="AC56">
        <v>0</v>
      </c>
      <c r="AD56"/>
    </row>
    <row r="57" spans="1:30" x14ac:dyDescent="0.2">
      <c r="A57" s="139">
        <v>2005</v>
      </c>
      <c r="B57" s="139">
        <v>8</v>
      </c>
      <c r="C57" s="177">
        <v>1.3444926970978064</v>
      </c>
      <c r="D57" s="175">
        <v>7646084</v>
      </c>
      <c r="E57" s="153">
        <v>9.3072999999999997</v>
      </c>
      <c r="F57" s="175">
        <v>295259</v>
      </c>
      <c r="G57" s="175">
        <v>295901.308923139</v>
      </c>
      <c r="H57" s="175">
        <v>956595.33333333302</v>
      </c>
      <c r="I57" s="175">
        <v>941084.066666667</v>
      </c>
      <c r="J57" s="177">
        <f t="shared" si="2"/>
        <v>0.98378492333574763</v>
      </c>
      <c r="K57" s="175">
        <v>29.300595166666699</v>
      </c>
      <c r="L57" s="146">
        <v>0</v>
      </c>
      <c r="M57" s="175">
        <v>4112.5238095238083</v>
      </c>
      <c r="N57" s="175">
        <f t="shared" si="5"/>
        <v>1.3444926970978064</v>
      </c>
      <c r="O57" s="139">
        <v>0</v>
      </c>
      <c r="P57" s="143">
        <v>29.61904761904762</v>
      </c>
      <c r="Q57" s="144">
        <v>702794</v>
      </c>
      <c r="R57" s="144">
        <v>334406</v>
      </c>
      <c r="S57" s="141">
        <f t="shared" si="1"/>
        <v>2.1016189900898907</v>
      </c>
      <c r="T57" s="141">
        <f>VLOOKUP($A57,'[1]Demographic Data'!$I$5:$K$45,2,0)*1000</f>
        <v>1221147.5625</v>
      </c>
      <c r="U57" s="141">
        <f>VLOOKUP($A57,'[1]Demographic Data'!$I$5:$K$45,3,0)*1000</f>
        <v>491358.35441576794</v>
      </c>
      <c r="V57" s="141">
        <f>VLOOKUP($A57,'[1]Demographic Data'!$I$5:$L$45,4,0)</f>
        <v>2.52725</v>
      </c>
      <c r="W57" s="141">
        <f t="shared" si="3"/>
        <v>2.4852483966655288</v>
      </c>
      <c r="X57" s="145">
        <f>VLOOKUP($A57,'[1]Income PVT'!$K$8:$M$26,2,0)</f>
        <v>37.368000000000002</v>
      </c>
      <c r="Y57" s="145">
        <f>VLOOKUP($A57,'[1]Income PVT'!$K$8:$P$26,5,0)</f>
        <v>28.454999999999998</v>
      </c>
      <c r="Z57" s="146">
        <f t="shared" si="4"/>
        <v>0</v>
      </c>
      <c r="AA57" s="141">
        <v>4112.5238095238083</v>
      </c>
      <c r="AB57" s="146">
        <v>0</v>
      </c>
      <c r="AC57">
        <v>0</v>
      </c>
      <c r="AD57"/>
    </row>
    <row r="58" spans="1:30" x14ac:dyDescent="0.2">
      <c r="A58" s="139">
        <v>2005</v>
      </c>
      <c r="B58" s="139">
        <v>9</v>
      </c>
      <c r="C58" s="177">
        <v>1.4111225852638147</v>
      </c>
      <c r="D58" s="175">
        <v>8203448</v>
      </c>
      <c r="E58" s="153">
        <v>9.3072999999999997</v>
      </c>
      <c r="F58" s="175">
        <v>295073</v>
      </c>
      <c r="G58" s="175">
        <v>295854.31711917499</v>
      </c>
      <c r="H58" s="175">
        <v>957268.5</v>
      </c>
      <c r="I58" s="175">
        <v>941806.92500000005</v>
      </c>
      <c r="J58" s="177">
        <f t="shared" si="2"/>
        <v>0.98384823589201986</v>
      </c>
      <c r="K58" s="175">
        <v>29.2881874433333</v>
      </c>
      <c r="L58" s="146">
        <v>0</v>
      </c>
      <c r="M58" s="175">
        <v>4112.5238095238083</v>
      </c>
      <c r="N58" s="175">
        <f t="shared" si="5"/>
        <v>1.4111225852638147</v>
      </c>
      <c r="O58" s="139">
        <v>9</v>
      </c>
      <c r="P58" s="143">
        <v>30.523809523809526</v>
      </c>
      <c r="Q58" s="144">
        <v>703441</v>
      </c>
      <c r="R58" s="144">
        <v>334355</v>
      </c>
      <c r="S58" s="141">
        <f t="shared" si="1"/>
        <v>2.1038746242765924</v>
      </c>
      <c r="T58" s="141">
        <f>VLOOKUP($A58,'[1]Demographic Data'!$I$5:$K$45,2,0)*1000</f>
        <v>1221147.5625</v>
      </c>
      <c r="U58" s="141">
        <f>VLOOKUP($A58,'[1]Demographic Data'!$I$5:$K$45,3,0)*1000</f>
        <v>491358.35441576794</v>
      </c>
      <c r="V58" s="141">
        <f>VLOOKUP($A58,'[1]Demographic Data'!$I$5:$L$45,4,0)</f>
        <v>2.52725</v>
      </c>
      <c r="W58" s="141">
        <f t="shared" si="3"/>
        <v>2.4852483966655288</v>
      </c>
      <c r="X58" s="145">
        <f>VLOOKUP($A58,'[1]Income PVT'!$K$8:$M$26,2,0)</f>
        <v>37.368000000000002</v>
      </c>
      <c r="Y58" s="145">
        <f>VLOOKUP($A58,'[1]Income PVT'!$K$8:$P$26,5,0)</f>
        <v>28.454999999999998</v>
      </c>
      <c r="Z58" s="146">
        <f t="shared" si="4"/>
        <v>0</v>
      </c>
      <c r="AA58" s="141">
        <v>4112.5238095238083</v>
      </c>
      <c r="AB58" s="146">
        <v>0</v>
      </c>
      <c r="AC58">
        <v>0</v>
      </c>
      <c r="AD58"/>
    </row>
    <row r="59" spans="1:30" x14ac:dyDescent="0.2">
      <c r="A59" s="139">
        <v>2005</v>
      </c>
      <c r="B59" s="139">
        <v>10</v>
      </c>
      <c r="C59" s="177">
        <v>1.6100251915577737</v>
      </c>
      <c r="D59" s="175">
        <v>10111773</v>
      </c>
      <c r="E59" s="153">
        <v>9.3072999999999997</v>
      </c>
      <c r="F59" s="175">
        <v>295088</v>
      </c>
      <c r="G59" s="175">
        <v>295401.90583002701</v>
      </c>
      <c r="H59" s="175">
        <v>957941.66666666698</v>
      </c>
      <c r="I59" s="175">
        <v>942529.78333333298</v>
      </c>
      <c r="J59" s="177">
        <f t="shared" si="2"/>
        <v>0.98391145946604197</v>
      </c>
      <c r="K59" s="175">
        <v>29.275779719999999</v>
      </c>
      <c r="L59" s="146">
        <v>47</v>
      </c>
      <c r="M59" s="175">
        <v>4112.5238095238083</v>
      </c>
      <c r="N59" s="175">
        <f t="shared" si="5"/>
        <v>1.6100251915577737</v>
      </c>
      <c r="O59" s="139">
        <v>206</v>
      </c>
      <c r="P59" s="143">
        <v>29.714285714285715</v>
      </c>
      <c r="Q59" s="144">
        <v>704088</v>
      </c>
      <c r="R59" s="144">
        <v>333864</v>
      </c>
      <c r="S59" s="141">
        <f t="shared" si="1"/>
        <v>2.1089066206599094</v>
      </c>
      <c r="T59" s="141">
        <f>VLOOKUP($A59,'[1]Demographic Data'!$I$5:$K$45,2,0)*1000</f>
        <v>1221147.5625</v>
      </c>
      <c r="U59" s="141">
        <f>VLOOKUP($A59,'[1]Demographic Data'!$I$5:$K$45,3,0)*1000</f>
        <v>491358.35441576794</v>
      </c>
      <c r="V59" s="141">
        <f>VLOOKUP($A59,'[1]Demographic Data'!$I$5:$L$45,4,0)</f>
        <v>2.52725</v>
      </c>
      <c r="W59" s="141">
        <f t="shared" si="3"/>
        <v>2.4852483966655288</v>
      </c>
      <c r="X59" s="145">
        <f>VLOOKUP($A59,'[1]Income PVT'!$K$8:$M$26,2,0)</f>
        <v>37.368000000000002</v>
      </c>
      <c r="Y59" s="145">
        <f>VLOOKUP($A59,'[1]Income PVT'!$K$8:$P$26,5,0)</f>
        <v>28.454999999999998</v>
      </c>
      <c r="Z59" s="146">
        <f t="shared" si="4"/>
        <v>47</v>
      </c>
      <c r="AA59" s="141">
        <v>4112.5238095238083</v>
      </c>
      <c r="AB59" s="146">
        <v>46.45</v>
      </c>
      <c r="AC59">
        <v>47</v>
      </c>
      <c r="AD59"/>
    </row>
    <row r="60" spans="1:30" x14ac:dyDescent="0.2">
      <c r="A60" s="139">
        <v>2005</v>
      </c>
      <c r="B60" s="139">
        <v>11</v>
      </c>
      <c r="C60" s="177">
        <v>4.1768946763850359</v>
      </c>
      <c r="D60" s="175">
        <v>24557185</v>
      </c>
      <c r="E60" s="153">
        <v>15.4139</v>
      </c>
      <c r="F60" s="175">
        <v>295865</v>
      </c>
      <c r="G60" s="175">
        <v>295680.17102213</v>
      </c>
      <c r="H60" s="175">
        <v>958614.83333333302</v>
      </c>
      <c r="I60" s="175">
        <v>943252.64166666695</v>
      </c>
      <c r="J60" s="177">
        <f t="shared" si="2"/>
        <v>0.98397459424527367</v>
      </c>
      <c r="K60" s="175">
        <v>29.467580963333301</v>
      </c>
      <c r="L60" s="146">
        <v>289</v>
      </c>
      <c r="M60" s="175">
        <v>4112.5238095238083</v>
      </c>
      <c r="N60" s="175">
        <f t="shared" si="5"/>
        <v>4.1768946763850359</v>
      </c>
      <c r="O60" s="139">
        <v>469</v>
      </c>
      <c r="P60" s="143">
        <v>29.952380952380953</v>
      </c>
      <c r="Q60" s="144">
        <v>704735</v>
      </c>
      <c r="R60" s="144">
        <v>334166</v>
      </c>
      <c r="S60" s="141">
        <f t="shared" si="1"/>
        <v>2.1089368756845399</v>
      </c>
      <c r="T60" s="141">
        <f>VLOOKUP($A60,'[1]Demographic Data'!$I$5:$K$45,2,0)*1000</f>
        <v>1221147.5625</v>
      </c>
      <c r="U60" s="141">
        <f>VLOOKUP($A60,'[1]Demographic Data'!$I$5:$K$45,3,0)*1000</f>
        <v>491358.35441576794</v>
      </c>
      <c r="V60" s="141">
        <f>VLOOKUP($A60,'[1]Demographic Data'!$I$5:$L$45,4,0)</f>
        <v>2.52725</v>
      </c>
      <c r="W60" s="141">
        <f t="shared" si="3"/>
        <v>2.4852483966655288</v>
      </c>
      <c r="X60" s="145">
        <f>VLOOKUP($A60,'[1]Income PVT'!$K$8:$M$26,2,0)</f>
        <v>37.368000000000002</v>
      </c>
      <c r="Y60" s="145">
        <f>VLOOKUP($A60,'[1]Income PVT'!$K$8:$P$26,5,0)</f>
        <v>28.454999999999998</v>
      </c>
      <c r="Z60" s="146">
        <f t="shared" si="4"/>
        <v>289</v>
      </c>
      <c r="AA60" s="141">
        <v>4112.5238095238083</v>
      </c>
      <c r="AB60" s="146">
        <v>295.14999999999998</v>
      </c>
      <c r="AC60">
        <v>289</v>
      </c>
      <c r="AD60"/>
    </row>
    <row r="61" spans="1:30" x14ac:dyDescent="0.2">
      <c r="A61" s="139">
        <v>2005</v>
      </c>
      <c r="B61" s="139">
        <v>12</v>
      </c>
      <c r="C61" s="177">
        <v>11.696122780244698</v>
      </c>
      <c r="D61" s="175">
        <v>62594231</v>
      </c>
      <c r="E61" s="153">
        <v>13.198399999999999</v>
      </c>
      <c r="F61" s="175">
        <v>295803</v>
      </c>
      <c r="G61" s="175">
        <v>294824.18306364102</v>
      </c>
      <c r="H61" s="175">
        <v>959288</v>
      </c>
      <c r="I61" s="175">
        <v>943975.5</v>
      </c>
      <c r="J61" s="177">
        <f t="shared" si="2"/>
        <v>0.98403764041664232</v>
      </c>
      <c r="K61" s="175">
        <v>29.659382206666699</v>
      </c>
      <c r="L61" s="146">
        <v>812</v>
      </c>
      <c r="M61" s="175">
        <v>4112.5238095238083</v>
      </c>
      <c r="N61" s="175">
        <f t="shared" si="5"/>
        <v>11.696122780244698</v>
      </c>
      <c r="O61" s="139">
        <v>954</v>
      </c>
      <c r="P61" s="143">
        <v>32.047619047619051</v>
      </c>
      <c r="Q61" s="144">
        <v>705382</v>
      </c>
      <c r="R61" s="144">
        <v>333237</v>
      </c>
      <c r="S61" s="141">
        <f t="shared" si="1"/>
        <v>2.1167577429877236</v>
      </c>
      <c r="T61" s="141">
        <f>VLOOKUP($A61,'[1]Demographic Data'!$I$5:$K$45,2,0)*1000</f>
        <v>1221147.5625</v>
      </c>
      <c r="U61" s="141">
        <f>VLOOKUP($A61,'[1]Demographic Data'!$I$5:$K$45,3,0)*1000</f>
        <v>491358.35441576794</v>
      </c>
      <c r="V61" s="141">
        <f>VLOOKUP($A61,'[1]Demographic Data'!$I$5:$L$45,4,0)</f>
        <v>2.52725</v>
      </c>
      <c r="W61" s="141">
        <f t="shared" si="3"/>
        <v>2.4852483966655288</v>
      </c>
      <c r="X61" s="145">
        <f>VLOOKUP($A61,'[1]Income PVT'!$K$8:$M$26,2,0)</f>
        <v>37.368000000000002</v>
      </c>
      <c r="Y61" s="145">
        <f>VLOOKUP($A61,'[1]Income PVT'!$K$8:$P$26,5,0)</f>
        <v>28.454999999999998</v>
      </c>
      <c r="Z61" s="146">
        <f t="shared" si="4"/>
        <v>812</v>
      </c>
      <c r="AA61" s="141">
        <v>4112.5238095238083</v>
      </c>
      <c r="AB61" s="146">
        <v>797.25</v>
      </c>
      <c r="AC61">
        <v>812</v>
      </c>
      <c r="AD61"/>
    </row>
    <row r="62" spans="1:30" x14ac:dyDescent="0.2">
      <c r="A62" s="139">
        <v>2006</v>
      </c>
      <c r="B62" s="139">
        <v>1</v>
      </c>
      <c r="C62" s="177">
        <v>12.41769826670388</v>
      </c>
      <c r="D62" s="175">
        <v>76869240</v>
      </c>
      <c r="E62" s="153">
        <v>13.198399999999999</v>
      </c>
      <c r="F62" s="175">
        <v>296879</v>
      </c>
      <c r="G62" s="175">
        <v>295208.79138732498</v>
      </c>
      <c r="H62" s="175">
        <v>960052</v>
      </c>
      <c r="I62" s="175">
        <v>944698.35833333305</v>
      </c>
      <c r="J62" s="177">
        <f t="shared" si="2"/>
        <v>0.98400748952487271</v>
      </c>
      <c r="K62" s="175">
        <v>29.851183450000001</v>
      </c>
      <c r="L62" s="146">
        <v>815</v>
      </c>
      <c r="M62" s="175">
        <v>4112.5238095238083</v>
      </c>
      <c r="N62" s="175">
        <f t="shared" si="5"/>
        <v>12.41769826670388</v>
      </c>
      <c r="O62" s="139">
        <v>638</v>
      </c>
      <c r="P62" s="143">
        <v>33.25</v>
      </c>
      <c r="Q62" s="144">
        <v>706029</v>
      </c>
      <c r="R62" s="144">
        <v>334637</v>
      </c>
      <c r="S62" s="141">
        <f t="shared" si="1"/>
        <v>2.1098354336191156</v>
      </c>
      <c r="T62" s="141">
        <f>VLOOKUP($A62,'[1]Demographic Data'!$I$5:$K$45,2,0)*1000</f>
        <v>1236032.3125</v>
      </c>
      <c r="U62" s="141">
        <f>VLOOKUP($A62,'[1]Demographic Data'!$I$5:$K$45,3,0)*1000</f>
        <v>494474.38618898072</v>
      </c>
      <c r="V62" s="141">
        <f>VLOOKUP($A62,'[1]Demographic Data'!$I$5:$L$45,4,0)</f>
        <v>2.5482499999999999</v>
      </c>
      <c r="W62" s="141">
        <f t="shared" si="3"/>
        <v>2.4996892599965874</v>
      </c>
      <c r="X62" s="145">
        <f>VLOOKUP($A62,'[1]Income PVT'!$K$8:$M$26,2,0)</f>
        <v>39.369</v>
      </c>
      <c r="Y62" s="145">
        <f>VLOOKUP($A62,'[1]Income PVT'!$K$8:$P$26,5,0)</f>
        <v>29.998999999999999</v>
      </c>
      <c r="Z62" s="146">
        <f t="shared" si="4"/>
        <v>815</v>
      </c>
      <c r="AA62" s="141">
        <v>4112.5238095238083</v>
      </c>
      <c r="AB62" s="146">
        <v>814.95</v>
      </c>
      <c r="AC62">
        <v>815</v>
      </c>
      <c r="AD62"/>
    </row>
    <row r="63" spans="1:30" x14ac:dyDescent="0.2">
      <c r="A63" s="139">
        <v>2006</v>
      </c>
      <c r="B63" s="139">
        <v>2</v>
      </c>
      <c r="C63" s="177">
        <v>10.454750091629952</v>
      </c>
      <c r="D63" s="175">
        <v>62741563</v>
      </c>
      <c r="E63" s="153">
        <v>12.7454</v>
      </c>
      <c r="F63" s="175">
        <v>297273</v>
      </c>
      <c r="G63" s="175">
        <v>295358.98087842698</v>
      </c>
      <c r="H63" s="175">
        <v>960816</v>
      </c>
      <c r="I63" s="175">
        <v>945421.21666666702</v>
      </c>
      <c r="J63" s="177">
        <f t="shared" si="2"/>
        <v>0.98397738658251632</v>
      </c>
      <c r="K63" s="175">
        <v>29.836431676666699</v>
      </c>
      <c r="L63" s="146">
        <v>708</v>
      </c>
      <c r="M63" s="175">
        <v>4112.5238095238083</v>
      </c>
      <c r="N63" s="175">
        <f t="shared" si="5"/>
        <v>10.454750091629952</v>
      </c>
      <c r="O63" s="139">
        <v>756</v>
      </c>
      <c r="P63" s="143">
        <v>29.35</v>
      </c>
      <c r="Q63" s="144">
        <v>706676</v>
      </c>
      <c r="R63" s="144">
        <v>334794</v>
      </c>
      <c r="S63" s="141">
        <f t="shared" si="1"/>
        <v>2.1107785683136497</v>
      </c>
      <c r="T63" s="141">
        <f>VLOOKUP($A63,'[1]Demographic Data'!$I$5:$K$45,2,0)*1000</f>
        <v>1236032.3125</v>
      </c>
      <c r="U63" s="141">
        <f>VLOOKUP($A63,'[1]Demographic Data'!$I$5:$K$45,3,0)*1000</f>
        <v>494474.38618898072</v>
      </c>
      <c r="V63" s="141">
        <f>VLOOKUP($A63,'[1]Demographic Data'!$I$5:$L$45,4,0)</f>
        <v>2.5482499999999999</v>
      </c>
      <c r="W63" s="141">
        <f t="shared" si="3"/>
        <v>2.4996892599965874</v>
      </c>
      <c r="X63" s="145">
        <f>VLOOKUP($A63,'[1]Income PVT'!$K$8:$M$26,2,0)</f>
        <v>39.369</v>
      </c>
      <c r="Y63" s="145">
        <f>VLOOKUP($A63,'[1]Income PVT'!$K$8:$P$26,5,0)</f>
        <v>29.998999999999999</v>
      </c>
      <c r="Z63" s="146">
        <f t="shared" si="4"/>
        <v>708</v>
      </c>
      <c r="AA63" s="141">
        <v>4112.5238095238083</v>
      </c>
      <c r="AB63" s="146">
        <v>708.4</v>
      </c>
      <c r="AC63">
        <v>708</v>
      </c>
      <c r="AD63"/>
    </row>
    <row r="64" spans="1:30" x14ac:dyDescent="0.2">
      <c r="A64" s="139">
        <v>2006</v>
      </c>
      <c r="B64" s="139">
        <v>3</v>
      </c>
      <c r="C64" s="177">
        <v>9.2807524650665147</v>
      </c>
      <c r="D64" s="175">
        <v>53312569</v>
      </c>
      <c r="E64" s="153">
        <v>12.7454</v>
      </c>
      <c r="F64" s="175">
        <v>297806</v>
      </c>
      <c r="G64" s="175">
        <v>296117.29959730402</v>
      </c>
      <c r="H64" s="175">
        <v>961580</v>
      </c>
      <c r="I64" s="175">
        <v>946144.07499999995</v>
      </c>
      <c r="J64" s="177">
        <f t="shared" si="2"/>
        <v>0.98394733147528024</v>
      </c>
      <c r="K64" s="175">
        <v>29.821679903333301</v>
      </c>
      <c r="L64" s="146">
        <v>636</v>
      </c>
      <c r="M64" s="175">
        <v>4112.5238095238083</v>
      </c>
      <c r="N64" s="175">
        <f t="shared" si="5"/>
        <v>9.2807524650665147</v>
      </c>
      <c r="O64" s="139">
        <v>564</v>
      </c>
      <c r="P64" s="143">
        <v>29.5</v>
      </c>
      <c r="Q64" s="144">
        <v>707323</v>
      </c>
      <c r="R64" s="144">
        <v>335586</v>
      </c>
      <c r="S64" s="141">
        <f t="shared" si="1"/>
        <v>2.1077249944872549</v>
      </c>
      <c r="T64" s="141">
        <f>VLOOKUP($A64,'[1]Demographic Data'!$I$5:$K$45,2,0)*1000</f>
        <v>1236032.3125</v>
      </c>
      <c r="U64" s="141">
        <f>VLOOKUP($A64,'[1]Demographic Data'!$I$5:$K$45,3,0)*1000</f>
        <v>494474.38618898072</v>
      </c>
      <c r="V64" s="141">
        <f>VLOOKUP($A64,'[1]Demographic Data'!$I$5:$L$45,4,0)</f>
        <v>2.5482499999999999</v>
      </c>
      <c r="W64" s="141">
        <f t="shared" si="3"/>
        <v>2.4996892599965874</v>
      </c>
      <c r="X64" s="145">
        <f>VLOOKUP($A64,'[1]Income PVT'!$K$8:$M$26,2,0)</f>
        <v>39.369</v>
      </c>
      <c r="Y64" s="145">
        <f>VLOOKUP($A64,'[1]Income PVT'!$K$8:$P$26,5,0)</f>
        <v>29.998999999999999</v>
      </c>
      <c r="Z64" s="146">
        <f t="shared" si="4"/>
        <v>636</v>
      </c>
      <c r="AA64" s="141">
        <v>4112.5238095238083</v>
      </c>
      <c r="AB64" s="146">
        <v>637.65</v>
      </c>
      <c r="AC64">
        <v>636</v>
      </c>
      <c r="AD64"/>
    </row>
    <row r="65" spans="1:30" x14ac:dyDescent="0.2">
      <c r="A65" s="139">
        <v>2006</v>
      </c>
      <c r="B65" s="139">
        <v>4</v>
      </c>
      <c r="C65" s="177">
        <v>5.8927846475870744</v>
      </c>
      <c r="D65" s="175">
        <v>36272838</v>
      </c>
      <c r="E65" s="153">
        <v>12.7454</v>
      </c>
      <c r="F65" s="175">
        <v>297521</v>
      </c>
      <c r="G65" s="175">
        <v>296351.33720920602</v>
      </c>
      <c r="H65" s="175">
        <v>962344</v>
      </c>
      <c r="I65" s="175">
        <v>946866.933333333</v>
      </c>
      <c r="J65" s="177">
        <f t="shared" si="2"/>
        <v>0.98391732408923727</v>
      </c>
      <c r="K65" s="175">
        <v>29.806928129999999</v>
      </c>
      <c r="L65" s="146">
        <v>369</v>
      </c>
      <c r="M65" s="175">
        <v>4112.5238095238083</v>
      </c>
      <c r="N65" s="175">
        <f t="shared" si="5"/>
        <v>5.8927846475870744</v>
      </c>
      <c r="O65" s="139">
        <v>153</v>
      </c>
      <c r="P65" s="143">
        <v>30</v>
      </c>
      <c r="Q65" s="144">
        <v>707970</v>
      </c>
      <c r="R65" s="144">
        <v>335830</v>
      </c>
      <c r="S65" s="141">
        <f t="shared" si="1"/>
        <v>2.1081201798529019</v>
      </c>
      <c r="T65" s="141">
        <f>VLOOKUP($A65,'[1]Demographic Data'!$I$5:$K$45,2,0)*1000</f>
        <v>1236032.3125</v>
      </c>
      <c r="U65" s="141">
        <f>VLOOKUP($A65,'[1]Demographic Data'!$I$5:$K$45,3,0)*1000</f>
        <v>494474.38618898072</v>
      </c>
      <c r="V65" s="141">
        <f>VLOOKUP($A65,'[1]Demographic Data'!$I$5:$L$45,4,0)</f>
        <v>2.5482499999999999</v>
      </c>
      <c r="W65" s="141">
        <f t="shared" si="3"/>
        <v>2.4996892599965874</v>
      </c>
      <c r="X65" s="145">
        <f>VLOOKUP($A65,'[1]Income PVT'!$K$8:$M$26,2,0)</f>
        <v>39.369</v>
      </c>
      <c r="Y65" s="145">
        <f>VLOOKUP($A65,'[1]Income PVT'!$K$8:$P$26,5,0)</f>
        <v>29.998999999999999</v>
      </c>
      <c r="Z65" s="146">
        <f t="shared" si="4"/>
        <v>369</v>
      </c>
      <c r="AA65" s="141">
        <v>4112.5238095238083</v>
      </c>
      <c r="AB65" s="146">
        <v>368.7</v>
      </c>
      <c r="AC65">
        <v>369</v>
      </c>
      <c r="AD65"/>
    </row>
    <row r="66" spans="1:30" x14ac:dyDescent="0.2">
      <c r="A66" s="139">
        <v>2006</v>
      </c>
      <c r="B66" s="139">
        <v>5</v>
      </c>
      <c r="C66" s="177">
        <v>2.5141896446845284</v>
      </c>
      <c r="D66" s="175">
        <v>14998377</v>
      </c>
      <c r="E66" s="153">
        <v>9.0189000000000004</v>
      </c>
      <c r="F66" s="175">
        <v>297997</v>
      </c>
      <c r="G66" s="175">
        <v>297222.06769442902</v>
      </c>
      <c r="H66" s="175">
        <v>963108</v>
      </c>
      <c r="I66" s="175">
        <v>947589.79166666698</v>
      </c>
      <c r="J66" s="177">
        <f t="shared" si="2"/>
        <v>0.9838873643108218</v>
      </c>
      <c r="K66" s="175">
        <v>29.76768186</v>
      </c>
      <c r="L66" s="146">
        <v>116</v>
      </c>
      <c r="M66" s="175">
        <v>4112.5238095238083</v>
      </c>
      <c r="N66" s="175">
        <f t="shared" ref="N66:N97" si="6">+C66</f>
        <v>2.5141896446845284</v>
      </c>
      <c r="O66" s="139">
        <v>111</v>
      </c>
      <c r="P66" s="143">
        <v>30.95</v>
      </c>
      <c r="Q66" s="144">
        <v>708617</v>
      </c>
      <c r="R66" s="144">
        <v>336739</v>
      </c>
      <c r="S66" s="141">
        <f t="shared" ref="S66:S129" si="7">Q66/R66</f>
        <v>2.1043508473921939</v>
      </c>
      <c r="T66" s="141">
        <f>VLOOKUP($A66,'[1]Demographic Data'!$I$5:$K$45,2,0)*1000</f>
        <v>1236032.3125</v>
      </c>
      <c r="U66" s="141">
        <f>VLOOKUP($A66,'[1]Demographic Data'!$I$5:$K$45,3,0)*1000</f>
        <v>494474.38618898072</v>
      </c>
      <c r="V66" s="141">
        <f>VLOOKUP($A66,'[1]Demographic Data'!$I$5:$L$45,4,0)</f>
        <v>2.5482499999999999</v>
      </c>
      <c r="W66" s="141">
        <f t="shared" si="3"/>
        <v>2.4996892599965874</v>
      </c>
      <c r="X66" s="145">
        <f>VLOOKUP($A66,'[1]Income PVT'!$K$8:$M$26,2,0)</f>
        <v>39.369</v>
      </c>
      <c r="Y66" s="145">
        <f>VLOOKUP($A66,'[1]Income PVT'!$K$8:$P$26,5,0)</f>
        <v>29.998999999999999</v>
      </c>
      <c r="Z66" s="146">
        <f t="shared" si="4"/>
        <v>116</v>
      </c>
      <c r="AA66" s="141">
        <v>4112.5238095238083</v>
      </c>
      <c r="AB66" s="146">
        <v>116.35</v>
      </c>
      <c r="AC66">
        <v>116</v>
      </c>
      <c r="AD66"/>
    </row>
    <row r="67" spans="1:30" x14ac:dyDescent="0.2">
      <c r="A67" s="139">
        <v>2006</v>
      </c>
      <c r="B67" s="139">
        <v>6</v>
      </c>
      <c r="C67" s="177">
        <v>1.9323860324857205</v>
      </c>
      <c r="D67" s="175">
        <v>10838637</v>
      </c>
      <c r="E67" s="153">
        <v>9.0189000000000004</v>
      </c>
      <c r="F67" s="175">
        <v>297968</v>
      </c>
      <c r="G67" s="175">
        <v>297171.39025878097</v>
      </c>
      <c r="H67" s="175">
        <v>963872</v>
      </c>
      <c r="I67" s="175">
        <v>948312.65</v>
      </c>
      <c r="J67" s="177">
        <f t="shared" ref="J67:J130" si="8">+I67/H67</f>
        <v>0.98385745202682517</v>
      </c>
      <c r="K67" s="175">
        <v>29.72843559</v>
      </c>
      <c r="L67" s="146">
        <v>41</v>
      </c>
      <c r="M67" s="175">
        <v>4112.5238095238083</v>
      </c>
      <c r="N67" s="175">
        <f t="shared" si="6"/>
        <v>1.9323860324857205</v>
      </c>
      <c r="O67" s="139">
        <v>0</v>
      </c>
      <c r="P67" s="143">
        <v>31.35</v>
      </c>
      <c r="Q67" s="144">
        <v>709264</v>
      </c>
      <c r="R67" s="144">
        <v>336686</v>
      </c>
      <c r="S67" s="141">
        <f t="shared" si="7"/>
        <v>2.1066037791889181</v>
      </c>
      <c r="T67" s="141">
        <f>VLOOKUP($A67,'[1]Demographic Data'!$I$5:$K$45,2,0)*1000</f>
        <v>1236032.3125</v>
      </c>
      <c r="U67" s="141">
        <f>VLOOKUP($A67,'[1]Demographic Data'!$I$5:$K$45,3,0)*1000</f>
        <v>494474.38618898072</v>
      </c>
      <c r="V67" s="141">
        <f>VLOOKUP($A67,'[1]Demographic Data'!$I$5:$L$45,4,0)</f>
        <v>2.5482499999999999</v>
      </c>
      <c r="W67" s="141">
        <f t="shared" ref="W67:W130" si="9">T67/U67</f>
        <v>2.4996892599965874</v>
      </c>
      <c r="X67" s="145">
        <f>VLOOKUP($A67,'[1]Income PVT'!$K$8:$M$26,2,0)</f>
        <v>39.369</v>
      </c>
      <c r="Y67" s="145">
        <f>VLOOKUP($A67,'[1]Income PVT'!$K$8:$P$26,5,0)</f>
        <v>29.998999999999999</v>
      </c>
      <c r="Z67" s="146">
        <f t="shared" ref="Z67:Z130" si="10">AC67</f>
        <v>41</v>
      </c>
      <c r="AA67" s="141">
        <v>4112.5238095238083</v>
      </c>
      <c r="AB67" s="146">
        <v>41.15</v>
      </c>
      <c r="AC67">
        <v>41</v>
      </c>
      <c r="AD67"/>
    </row>
    <row r="68" spans="1:30" x14ac:dyDescent="0.2">
      <c r="A68" s="139">
        <v>2006</v>
      </c>
      <c r="B68" s="139">
        <v>7</v>
      </c>
      <c r="C68" s="177">
        <v>1.4748687905120004</v>
      </c>
      <c r="D68" s="175">
        <v>8489254</v>
      </c>
      <c r="E68" s="153">
        <v>9.0189000000000004</v>
      </c>
      <c r="F68" s="175">
        <v>297845</v>
      </c>
      <c r="G68" s="175">
        <v>297931.55179350002</v>
      </c>
      <c r="H68" s="175">
        <v>964636</v>
      </c>
      <c r="I68" s="175">
        <v>949035.50833333295</v>
      </c>
      <c r="J68" s="177">
        <f t="shared" si="8"/>
        <v>0.98382758712440022</v>
      </c>
      <c r="K68" s="175">
        <v>29.689189320000001</v>
      </c>
      <c r="L68" s="146">
        <v>0</v>
      </c>
      <c r="M68" s="175">
        <v>4112.5238095238083</v>
      </c>
      <c r="N68" s="175">
        <f t="shared" si="6"/>
        <v>1.4748687905120004</v>
      </c>
      <c r="O68" s="139">
        <v>0</v>
      </c>
      <c r="P68" s="143">
        <v>30.75</v>
      </c>
      <c r="Q68" s="144">
        <v>709648</v>
      </c>
      <c r="R68" s="144">
        <v>337480</v>
      </c>
      <c r="S68" s="141">
        <f t="shared" si="7"/>
        <v>2.1027853502429772</v>
      </c>
      <c r="T68" s="141">
        <f>VLOOKUP($A68,'[1]Demographic Data'!$I$5:$K$45,2,0)*1000</f>
        <v>1236032.3125</v>
      </c>
      <c r="U68" s="141">
        <f>VLOOKUP($A68,'[1]Demographic Data'!$I$5:$K$45,3,0)*1000</f>
        <v>494474.38618898072</v>
      </c>
      <c r="V68" s="141">
        <f>VLOOKUP($A68,'[1]Demographic Data'!$I$5:$L$45,4,0)</f>
        <v>2.5482499999999999</v>
      </c>
      <c r="W68" s="141">
        <f t="shared" si="9"/>
        <v>2.4996892599965874</v>
      </c>
      <c r="X68" s="145">
        <f>VLOOKUP($A68,'[1]Income PVT'!$K$8:$M$26,2,0)</f>
        <v>39.369</v>
      </c>
      <c r="Y68" s="145">
        <f>VLOOKUP($A68,'[1]Income PVT'!$K$8:$P$26,5,0)</f>
        <v>29.998999999999999</v>
      </c>
      <c r="Z68" s="146">
        <f t="shared" si="10"/>
        <v>0</v>
      </c>
      <c r="AA68" s="141">
        <v>4112.5238095238083</v>
      </c>
      <c r="AB68" s="146">
        <v>0</v>
      </c>
      <c r="AC68">
        <v>0</v>
      </c>
      <c r="AD68"/>
    </row>
    <row r="69" spans="1:30" x14ac:dyDescent="0.2">
      <c r="A69" s="139">
        <v>2006</v>
      </c>
      <c r="B69" s="139">
        <v>8</v>
      </c>
      <c r="C69" s="177">
        <v>1.3074776425434251</v>
      </c>
      <c r="D69" s="175">
        <v>7505532</v>
      </c>
      <c r="E69" s="153">
        <v>7.976</v>
      </c>
      <c r="F69" s="175">
        <v>297747</v>
      </c>
      <c r="G69" s="175">
        <v>298338.81409452501</v>
      </c>
      <c r="H69" s="175">
        <v>965400</v>
      </c>
      <c r="I69" s="175">
        <v>949758.36666666705</v>
      </c>
      <c r="J69" s="177">
        <f t="shared" si="8"/>
        <v>0.98379776949105768</v>
      </c>
      <c r="K69" s="175">
        <v>29.788377383333302</v>
      </c>
      <c r="L69" s="146">
        <v>0</v>
      </c>
      <c r="M69" s="175">
        <v>4112.5238095238083</v>
      </c>
      <c r="N69" s="175">
        <f t="shared" si="6"/>
        <v>1.3074776425434251</v>
      </c>
      <c r="O69" s="139">
        <v>0</v>
      </c>
      <c r="P69" s="143">
        <v>29.5</v>
      </c>
      <c r="Q69" s="144">
        <v>710032</v>
      </c>
      <c r="R69" s="144">
        <v>337905</v>
      </c>
      <c r="S69" s="141">
        <f t="shared" si="7"/>
        <v>2.1012769861351561</v>
      </c>
      <c r="T69" s="141">
        <f>VLOOKUP($A69,'[1]Demographic Data'!$I$5:$K$45,2,0)*1000</f>
        <v>1236032.3125</v>
      </c>
      <c r="U69" s="141">
        <f>VLOOKUP($A69,'[1]Demographic Data'!$I$5:$K$45,3,0)*1000</f>
        <v>494474.38618898072</v>
      </c>
      <c r="V69" s="141">
        <f>VLOOKUP($A69,'[1]Demographic Data'!$I$5:$L$45,4,0)</f>
        <v>2.5482499999999999</v>
      </c>
      <c r="W69" s="141">
        <f t="shared" si="9"/>
        <v>2.4996892599965874</v>
      </c>
      <c r="X69" s="145">
        <f>VLOOKUP($A69,'[1]Income PVT'!$K$8:$M$26,2,0)</f>
        <v>39.369</v>
      </c>
      <c r="Y69" s="145">
        <f>VLOOKUP($A69,'[1]Income PVT'!$K$8:$P$26,5,0)</f>
        <v>29.998999999999999</v>
      </c>
      <c r="Z69" s="146">
        <f t="shared" si="10"/>
        <v>0</v>
      </c>
      <c r="AA69" s="141">
        <v>4112.5238095238083</v>
      </c>
      <c r="AB69" s="146">
        <v>0</v>
      </c>
      <c r="AC69">
        <v>0</v>
      </c>
      <c r="AD69"/>
    </row>
    <row r="70" spans="1:30" x14ac:dyDescent="0.2">
      <c r="A70" s="139">
        <v>2006</v>
      </c>
      <c r="B70" s="139">
        <v>9</v>
      </c>
      <c r="C70" s="177">
        <v>1.3871145648158703</v>
      </c>
      <c r="D70" s="175">
        <v>7920770</v>
      </c>
      <c r="E70" s="153">
        <v>7.976</v>
      </c>
      <c r="F70" s="175">
        <v>296719</v>
      </c>
      <c r="G70" s="175">
        <v>296979.73741124</v>
      </c>
      <c r="H70" s="175">
        <v>966164</v>
      </c>
      <c r="I70" s="175">
        <v>950481.22499999998</v>
      </c>
      <c r="J70" s="177">
        <f t="shared" si="8"/>
        <v>0.98376799901466006</v>
      </c>
      <c r="K70" s="175">
        <v>29.887565446666699</v>
      </c>
      <c r="L70" s="146">
        <v>9</v>
      </c>
      <c r="M70" s="175">
        <v>4112.5238095238083</v>
      </c>
      <c r="N70" s="175">
        <f t="shared" si="6"/>
        <v>1.3871145648158703</v>
      </c>
      <c r="O70" s="139">
        <v>45</v>
      </c>
      <c r="P70" s="143">
        <v>30.55</v>
      </c>
      <c r="Q70" s="144">
        <v>710416</v>
      </c>
      <c r="R70" s="144">
        <v>336486</v>
      </c>
      <c r="S70" s="141">
        <f t="shared" si="7"/>
        <v>2.1112795183157695</v>
      </c>
      <c r="T70" s="141">
        <f>VLOOKUP($A70,'[1]Demographic Data'!$I$5:$K$45,2,0)*1000</f>
        <v>1236032.3125</v>
      </c>
      <c r="U70" s="141">
        <f>VLOOKUP($A70,'[1]Demographic Data'!$I$5:$K$45,3,0)*1000</f>
        <v>494474.38618898072</v>
      </c>
      <c r="V70" s="141">
        <f>VLOOKUP($A70,'[1]Demographic Data'!$I$5:$L$45,4,0)</f>
        <v>2.5482499999999999</v>
      </c>
      <c r="W70" s="141">
        <f t="shared" si="9"/>
        <v>2.4996892599965874</v>
      </c>
      <c r="X70" s="145">
        <f>VLOOKUP($A70,'[1]Income PVT'!$K$8:$M$26,2,0)</f>
        <v>39.369</v>
      </c>
      <c r="Y70" s="145">
        <f>VLOOKUP($A70,'[1]Income PVT'!$K$8:$P$26,5,0)</f>
        <v>29.998999999999999</v>
      </c>
      <c r="Z70" s="146">
        <f t="shared" si="10"/>
        <v>9</v>
      </c>
      <c r="AA70" s="141">
        <v>4112.5238095238083</v>
      </c>
      <c r="AB70" s="146">
        <v>7.55</v>
      </c>
      <c r="AC70">
        <v>9</v>
      </c>
      <c r="AD70"/>
    </row>
    <row r="71" spans="1:30" x14ac:dyDescent="0.2">
      <c r="A71" s="139">
        <v>2006</v>
      </c>
      <c r="B71" s="139">
        <v>10</v>
      </c>
      <c r="C71" s="177">
        <v>2.3466751332562867</v>
      </c>
      <c r="D71" s="175">
        <v>12139050</v>
      </c>
      <c r="E71" s="153">
        <v>7.976</v>
      </c>
      <c r="F71" s="175">
        <v>297799</v>
      </c>
      <c r="G71" s="175">
        <v>298247.594710359</v>
      </c>
      <c r="H71" s="175">
        <v>966928</v>
      </c>
      <c r="I71" s="175">
        <v>951204.08333333302</v>
      </c>
      <c r="J71" s="177">
        <f t="shared" si="8"/>
        <v>0.98373827558342819</v>
      </c>
      <c r="K71" s="175">
        <v>29.98675351</v>
      </c>
      <c r="L71" s="146">
        <v>137</v>
      </c>
      <c r="M71" s="175">
        <v>4112.5238095238083</v>
      </c>
      <c r="N71" s="175">
        <f t="shared" si="6"/>
        <v>2.3466751332562867</v>
      </c>
      <c r="O71" s="139">
        <v>312</v>
      </c>
      <c r="P71" s="143">
        <v>29.75</v>
      </c>
      <c r="Q71" s="144">
        <v>710800</v>
      </c>
      <c r="R71" s="144">
        <v>337809</v>
      </c>
      <c r="S71" s="141">
        <f t="shared" si="7"/>
        <v>2.104147610039993</v>
      </c>
      <c r="T71" s="141">
        <f>VLOOKUP($A71,'[1]Demographic Data'!$I$5:$K$45,2,0)*1000</f>
        <v>1236032.3125</v>
      </c>
      <c r="U71" s="141">
        <f>VLOOKUP($A71,'[1]Demographic Data'!$I$5:$K$45,3,0)*1000</f>
        <v>494474.38618898072</v>
      </c>
      <c r="V71" s="141">
        <f>VLOOKUP($A71,'[1]Demographic Data'!$I$5:$L$45,4,0)</f>
        <v>2.5482499999999999</v>
      </c>
      <c r="W71" s="141">
        <f t="shared" si="9"/>
        <v>2.4996892599965874</v>
      </c>
      <c r="X71" s="145">
        <f>VLOOKUP($A71,'[1]Income PVT'!$K$8:$M$26,2,0)</f>
        <v>39.369</v>
      </c>
      <c r="Y71" s="145">
        <f>VLOOKUP($A71,'[1]Income PVT'!$K$8:$P$26,5,0)</f>
        <v>29.998999999999999</v>
      </c>
      <c r="Z71" s="146">
        <f t="shared" si="10"/>
        <v>137</v>
      </c>
      <c r="AA71" s="141">
        <v>4112.5238095238083</v>
      </c>
      <c r="AB71" s="146">
        <v>136.6</v>
      </c>
      <c r="AC71">
        <v>137</v>
      </c>
      <c r="AD71"/>
    </row>
    <row r="72" spans="1:30" x14ac:dyDescent="0.2">
      <c r="A72" s="139">
        <v>2006</v>
      </c>
      <c r="B72" s="139">
        <v>11</v>
      </c>
      <c r="C72" s="177">
        <v>6.2119768517225857</v>
      </c>
      <c r="D72" s="175">
        <v>31629419</v>
      </c>
      <c r="E72" s="153">
        <v>7.6748000000000003</v>
      </c>
      <c r="F72" s="175">
        <v>298044</v>
      </c>
      <c r="G72" s="175">
        <v>297335.40086869599</v>
      </c>
      <c r="H72" s="175">
        <v>967692</v>
      </c>
      <c r="I72" s="175">
        <v>951926.941666667</v>
      </c>
      <c r="J72" s="177">
        <f t="shared" si="8"/>
        <v>0.98370859908593544</v>
      </c>
      <c r="K72" s="175">
        <v>30.009614206666701</v>
      </c>
      <c r="L72" s="146">
        <v>438</v>
      </c>
      <c r="M72" s="175">
        <v>4112.5238095238083</v>
      </c>
      <c r="N72" s="175">
        <f t="shared" si="6"/>
        <v>6.2119768517225857</v>
      </c>
      <c r="O72" s="139">
        <v>471</v>
      </c>
      <c r="P72" s="143">
        <v>29.75</v>
      </c>
      <c r="Q72" s="144">
        <v>711184</v>
      </c>
      <c r="R72" s="144">
        <v>336857</v>
      </c>
      <c r="S72" s="141">
        <f t="shared" si="7"/>
        <v>2.1112341438652011</v>
      </c>
      <c r="T72" s="141">
        <f>VLOOKUP($A72,'[1]Demographic Data'!$I$5:$K$45,2,0)*1000</f>
        <v>1236032.3125</v>
      </c>
      <c r="U72" s="141">
        <f>VLOOKUP($A72,'[1]Demographic Data'!$I$5:$K$45,3,0)*1000</f>
        <v>494474.38618898072</v>
      </c>
      <c r="V72" s="141">
        <f>VLOOKUP($A72,'[1]Demographic Data'!$I$5:$L$45,4,0)</f>
        <v>2.5482499999999999</v>
      </c>
      <c r="W72" s="141">
        <f t="shared" si="9"/>
        <v>2.4996892599965874</v>
      </c>
      <c r="X72" s="145">
        <f>VLOOKUP($A72,'[1]Income PVT'!$K$8:$M$26,2,0)</f>
        <v>39.369</v>
      </c>
      <c r="Y72" s="145">
        <f>VLOOKUP($A72,'[1]Income PVT'!$K$8:$P$26,5,0)</f>
        <v>29.998999999999999</v>
      </c>
      <c r="Z72" s="146">
        <f t="shared" si="10"/>
        <v>438</v>
      </c>
      <c r="AA72" s="141">
        <v>4112.5238095238083</v>
      </c>
      <c r="AB72" s="146">
        <v>438.35</v>
      </c>
      <c r="AC72">
        <v>438</v>
      </c>
      <c r="AD72"/>
    </row>
    <row r="73" spans="1:30" x14ac:dyDescent="0.2">
      <c r="A73" s="139">
        <v>2006</v>
      </c>
      <c r="B73" s="139">
        <v>12</v>
      </c>
      <c r="C73" s="177">
        <v>9.3692912267627815</v>
      </c>
      <c r="D73" s="175">
        <v>56902039</v>
      </c>
      <c r="E73" s="153">
        <v>7.6748000000000003</v>
      </c>
      <c r="F73" s="175">
        <v>298392</v>
      </c>
      <c r="G73" s="175">
        <v>297462.55516177701</v>
      </c>
      <c r="H73" s="175">
        <v>968456</v>
      </c>
      <c r="I73" s="175">
        <v>952649.8</v>
      </c>
      <c r="J73" s="177">
        <f t="shared" si="8"/>
        <v>0.98367896941110389</v>
      </c>
      <c r="K73" s="175">
        <v>30.032474903333298</v>
      </c>
      <c r="L73" s="146">
        <v>584</v>
      </c>
      <c r="M73" s="175">
        <v>4112.5238095238083</v>
      </c>
      <c r="N73" s="175">
        <f t="shared" si="6"/>
        <v>9.3692912267627815</v>
      </c>
      <c r="O73" s="139">
        <v>670</v>
      </c>
      <c r="P73" s="143">
        <v>30.6</v>
      </c>
      <c r="Q73" s="144">
        <v>711568</v>
      </c>
      <c r="R73" s="144">
        <v>336990</v>
      </c>
      <c r="S73" s="141">
        <f t="shared" si="7"/>
        <v>2.1115404017923383</v>
      </c>
      <c r="T73" s="141">
        <f>VLOOKUP($A73,'[1]Demographic Data'!$I$5:$K$45,2,0)*1000</f>
        <v>1236032.3125</v>
      </c>
      <c r="U73" s="141">
        <f>VLOOKUP($A73,'[1]Demographic Data'!$I$5:$K$45,3,0)*1000</f>
        <v>494474.38618898072</v>
      </c>
      <c r="V73" s="141">
        <f>VLOOKUP($A73,'[1]Demographic Data'!$I$5:$L$45,4,0)</f>
        <v>2.5482499999999999</v>
      </c>
      <c r="W73" s="141">
        <f t="shared" si="9"/>
        <v>2.4996892599965874</v>
      </c>
      <c r="X73" s="145">
        <f>VLOOKUP($A73,'[1]Income PVT'!$K$8:$M$26,2,0)</f>
        <v>39.369</v>
      </c>
      <c r="Y73" s="145">
        <f>VLOOKUP($A73,'[1]Income PVT'!$K$8:$P$26,5,0)</f>
        <v>29.998999999999999</v>
      </c>
      <c r="Z73" s="146">
        <f t="shared" si="10"/>
        <v>584</v>
      </c>
      <c r="AA73" s="141">
        <v>4112.5238095238083</v>
      </c>
      <c r="AB73" s="146">
        <v>583.79999999999995</v>
      </c>
      <c r="AC73">
        <v>584</v>
      </c>
      <c r="AD73"/>
    </row>
    <row r="74" spans="1:30" x14ac:dyDescent="0.2">
      <c r="A74" s="139">
        <v>2007</v>
      </c>
      <c r="B74" s="139">
        <v>1</v>
      </c>
      <c r="C74" s="177">
        <v>10.642705437374953</v>
      </c>
      <c r="D74" s="175">
        <v>71741150</v>
      </c>
      <c r="E74" s="153">
        <v>7.6748000000000003</v>
      </c>
      <c r="F74" s="175">
        <v>298818</v>
      </c>
      <c r="G74" s="175">
        <v>298084.50550836499</v>
      </c>
      <c r="H74" s="175">
        <v>969455</v>
      </c>
      <c r="I74" s="175">
        <v>953372.65833333298</v>
      </c>
      <c r="J74" s="177">
        <f t="shared" si="8"/>
        <v>0.98341094566878606</v>
      </c>
      <c r="K74" s="175">
        <v>30.055335599999999</v>
      </c>
      <c r="L74" s="146">
        <v>690</v>
      </c>
      <c r="M74" s="175">
        <v>4112.5238095238083</v>
      </c>
      <c r="N74" s="175">
        <f t="shared" si="6"/>
        <v>10.642705437374953</v>
      </c>
      <c r="O74" s="139">
        <v>807</v>
      </c>
      <c r="P74" s="143">
        <v>33.35</v>
      </c>
      <c r="Q74" s="144">
        <v>711952</v>
      </c>
      <c r="R74" s="144">
        <v>337639</v>
      </c>
      <c r="S74" s="141">
        <f t="shared" si="7"/>
        <v>2.1086189687802652</v>
      </c>
      <c r="T74" s="141">
        <f>VLOOKUP($A74,'[1]Demographic Data'!$I$5:$K$45,2,0)*1000</f>
        <v>1251468.9374999998</v>
      </c>
      <c r="U74" s="141">
        <f>VLOOKUP($A74,'[1]Demographic Data'!$I$5:$K$45,3,0)*1000</f>
        <v>497696.87626040226</v>
      </c>
      <c r="V74" s="141">
        <f>VLOOKUP($A74,'[1]Demographic Data'!$I$5:$L$45,4,0)</f>
        <v>2.5557499999999997</v>
      </c>
      <c r="W74" s="141">
        <f t="shared" si="9"/>
        <v>2.5145203781532537</v>
      </c>
      <c r="X74" s="145">
        <f>VLOOKUP($A74,'[1]Income PVT'!$K$8:$M$26,2,0)</f>
        <v>40.267000000000003</v>
      </c>
      <c r="Y74" s="145">
        <f>VLOOKUP($A74,'[1]Income PVT'!$K$8:$P$26,5,0)</f>
        <v>31.146000000000001</v>
      </c>
      <c r="Z74" s="146">
        <f t="shared" si="10"/>
        <v>690</v>
      </c>
      <c r="AA74" s="141">
        <v>4112.5238095238083</v>
      </c>
      <c r="AB74" s="146">
        <v>690.45</v>
      </c>
      <c r="AC74">
        <v>690</v>
      </c>
      <c r="AD74"/>
    </row>
    <row r="75" spans="1:30" x14ac:dyDescent="0.2">
      <c r="A75" s="139">
        <v>2007</v>
      </c>
      <c r="B75" s="139">
        <v>2</v>
      </c>
      <c r="C75" s="177">
        <v>15.615983628862475</v>
      </c>
      <c r="D75" s="175">
        <v>81622998</v>
      </c>
      <c r="E75" s="153">
        <v>6.5666000000000002</v>
      </c>
      <c r="F75" s="175">
        <v>299492</v>
      </c>
      <c r="G75" s="175">
        <v>298415.29095195798</v>
      </c>
      <c r="H75" s="175">
        <v>970454</v>
      </c>
      <c r="I75" s="175">
        <v>954095.51666666695</v>
      </c>
      <c r="J75" s="177">
        <f t="shared" si="8"/>
        <v>0.98314347374184341</v>
      </c>
      <c r="K75" s="175">
        <v>30.072218646666698</v>
      </c>
      <c r="L75" s="146">
        <v>1015</v>
      </c>
      <c r="M75" s="175">
        <v>4112.5238095238083</v>
      </c>
      <c r="N75" s="175">
        <f t="shared" si="6"/>
        <v>15.615983628862475</v>
      </c>
      <c r="O75" s="139">
        <v>970</v>
      </c>
      <c r="P75" s="143">
        <v>29.35</v>
      </c>
      <c r="Q75" s="144">
        <v>712336</v>
      </c>
      <c r="R75" s="144">
        <v>337986</v>
      </c>
      <c r="S75" s="141">
        <f t="shared" si="7"/>
        <v>2.107590255217672</v>
      </c>
      <c r="T75" s="141">
        <f>VLOOKUP($A75,'[1]Demographic Data'!$I$5:$K$45,2,0)*1000</f>
        <v>1251468.9374999998</v>
      </c>
      <c r="U75" s="141">
        <f>VLOOKUP($A75,'[1]Demographic Data'!$I$5:$K$45,3,0)*1000</f>
        <v>497696.87626040226</v>
      </c>
      <c r="V75" s="141">
        <f>VLOOKUP($A75,'[1]Demographic Data'!$I$5:$L$45,4,0)</f>
        <v>2.5557499999999997</v>
      </c>
      <c r="W75" s="141">
        <f t="shared" si="9"/>
        <v>2.5145203781532537</v>
      </c>
      <c r="X75" s="145">
        <f>VLOOKUP($A75,'[1]Income PVT'!$K$8:$M$26,2,0)</f>
        <v>40.267000000000003</v>
      </c>
      <c r="Y75" s="145">
        <f>VLOOKUP($A75,'[1]Income PVT'!$K$8:$P$26,5,0)</f>
        <v>31.146000000000001</v>
      </c>
      <c r="Z75" s="146">
        <f t="shared" si="10"/>
        <v>1015</v>
      </c>
      <c r="AA75" s="141">
        <v>4112.5238095238083</v>
      </c>
      <c r="AB75" s="146">
        <v>1015</v>
      </c>
      <c r="AC75">
        <v>1015</v>
      </c>
      <c r="AD75"/>
    </row>
    <row r="76" spans="1:30" x14ac:dyDescent="0.2">
      <c r="A76" s="139">
        <v>2007</v>
      </c>
      <c r="B76" s="139">
        <v>3</v>
      </c>
      <c r="C76" s="177">
        <v>11.182644087662865</v>
      </c>
      <c r="D76" s="175">
        <v>63741521</v>
      </c>
      <c r="E76" s="153">
        <v>6.5666000000000002</v>
      </c>
      <c r="F76" s="175">
        <v>300023</v>
      </c>
      <c r="G76" s="175">
        <v>299253.77215995098</v>
      </c>
      <c r="H76" s="175">
        <v>971453</v>
      </c>
      <c r="I76" s="175">
        <v>954818.375</v>
      </c>
      <c r="J76" s="177">
        <f t="shared" si="8"/>
        <v>0.98287655192788537</v>
      </c>
      <c r="K76" s="175">
        <v>30.089101693333301</v>
      </c>
      <c r="L76" s="146">
        <v>657</v>
      </c>
      <c r="M76" s="175">
        <v>4112.5238095238083</v>
      </c>
      <c r="N76" s="175">
        <f t="shared" si="6"/>
        <v>11.182644087662865</v>
      </c>
      <c r="O76" s="139">
        <v>346</v>
      </c>
      <c r="P76" s="143">
        <v>29.45</v>
      </c>
      <c r="Q76" s="144">
        <v>712720</v>
      </c>
      <c r="R76" s="144">
        <v>338862</v>
      </c>
      <c r="S76" s="141">
        <f t="shared" si="7"/>
        <v>2.1032750795309005</v>
      </c>
      <c r="T76" s="141">
        <f>VLOOKUP($A76,'[1]Demographic Data'!$I$5:$K$45,2,0)*1000</f>
        <v>1251468.9374999998</v>
      </c>
      <c r="U76" s="141">
        <f>VLOOKUP($A76,'[1]Demographic Data'!$I$5:$K$45,3,0)*1000</f>
        <v>497696.87626040226</v>
      </c>
      <c r="V76" s="141">
        <f>VLOOKUP($A76,'[1]Demographic Data'!$I$5:$L$45,4,0)</f>
        <v>2.5557499999999997</v>
      </c>
      <c r="W76" s="141">
        <f t="shared" si="9"/>
        <v>2.5145203781532537</v>
      </c>
      <c r="X76" s="145">
        <f>VLOOKUP($A76,'[1]Income PVT'!$K$8:$M$26,2,0)</f>
        <v>40.267000000000003</v>
      </c>
      <c r="Y76" s="145">
        <f>VLOOKUP($A76,'[1]Income PVT'!$K$8:$P$26,5,0)</f>
        <v>31.146000000000001</v>
      </c>
      <c r="Z76" s="146">
        <f t="shared" si="10"/>
        <v>657</v>
      </c>
      <c r="AA76" s="141">
        <v>4112.5238095238083</v>
      </c>
      <c r="AB76" s="146">
        <v>657</v>
      </c>
      <c r="AC76">
        <v>657</v>
      </c>
      <c r="AD76"/>
    </row>
    <row r="77" spans="1:30" x14ac:dyDescent="0.2">
      <c r="A77" s="139">
        <v>2007</v>
      </c>
      <c r="B77" s="139">
        <v>4</v>
      </c>
      <c r="C77" s="177">
        <v>5.6370571505274114</v>
      </c>
      <c r="D77" s="175">
        <v>37510681</v>
      </c>
      <c r="E77" s="153">
        <v>6.5666000000000002</v>
      </c>
      <c r="F77" s="175">
        <v>299846</v>
      </c>
      <c r="G77" s="175">
        <v>299054.748049043</v>
      </c>
      <c r="H77" s="175">
        <v>972452</v>
      </c>
      <c r="I77" s="175">
        <v>955541.23333333305</v>
      </c>
      <c r="J77" s="177">
        <f t="shared" si="8"/>
        <v>0.98261017853151933</v>
      </c>
      <c r="K77" s="175">
        <v>30.10598474</v>
      </c>
      <c r="L77" s="146">
        <v>312</v>
      </c>
      <c r="M77" s="175">
        <v>4112.5238095238083</v>
      </c>
      <c r="N77" s="175">
        <f t="shared" si="6"/>
        <v>5.6370571505274114</v>
      </c>
      <c r="O77" s="139">
        <v>329</v>
      </c>
      <c r="P77" s="143">
        <v>30.55</v>
      </c>
      <c r="Q77" s="144">
        <v>713104</v>
      </c>
      <c r="R77" s="144">
        <v>338655</v>
      </c>
      <c r="S77" s="141">
        <f t="shared" si="7"/>
        <v>2.1056945859355389</v>
      </c>
      <c r="T77" s="141">
        <f>VLOOKUP($A77,'[1]Demographic Data'!$I$5:$K$45,2,0)*1000</f>
        <v>1251468.9374999998</v>
      </c>
      <c r="U77" s="141">
        <f>VLOOKUP($A77,'[1]Demographic Data'!$I$5:$K$45,3,0)*1000</f>
        <v>497696.87626040226</v>
      </c>
      <c r="V77" s="141">
        <f>VLOOKUP($A77,'[1]Demographic Data'!$I$5:$L$45,4,0)</f>
        <v>2.5557499999999997</v>
      </c>
      <c r="W77" s="141">
        <f t="shared" si="9"/>
        <v>2.5145203781532537</v>
      </c>
      <c r="X77" s="145">
        <f>VLOOKUP($A77,'[1]Income PVT'!$K$8:$M$26,2,0)</f>
        <v>40.267000000000003</v>
      </c>
      <c r="Y77" s="145">
        <f>VLOOKUP($A77,'[1]Income PVT'!$K$8:$P$26,5,0)</f>
        <v>31.146000000000001</v>
      </c>
      <c r="Z77" s="146">
        <f t="shared" si="10"/>
        <v>312</v>
      </c>
      <c r="AA77" s="141">
        <v>4112.5238095238083</v>
      </c>
      <c r="AB77" s="146">
        <v>311.8</v>
      </c>
      <c r="AC77">
        <v>312</v>
      </c>
      <c r="AD77"/>
    </row>
    <row r="78" spans="1:30" x14ac:dyDescent="0.2">
      <c r="A78" s="139">
        <v>2007</v>
      </c>
      <c r="B78" s="139">
        <v>5</v>
      </c>
      <c r="C78" s="177">
        <v>3.133562322789341</v>
      </c>
      <c r="D78" s="175">
        <v>18827233</v>
      </c>
      <c r="E78" s="153">
        <v>10.011099999999999</v>
      </c>
      <c r="F78" s="175">
        <v>300345</v>
      </c>
      <c r="G78" s="175">
        <v>300207.42935805302</v>
      </c>
      <c r="H78" s="175">
        <v>973451</v>
      </c>
      <c r="I78" s="175">
        <v>956264.09166666702</v>
      </c>
      <c r="J78" s="177">
        <f t="shared" si="8"/>
        <v>0.98234435186431268</v>
      </c>
      <c r="K78" s="175">
        <v>30.1050830966667</v>
      </c>
      <c r="L78" s="146">
        <v>119</v>
      </c>
      <c r="M78" s="175">
        <v>4112.5238095238083</v>
      </c>
      <c r="N78" s="175">
        <f t="shared" si="6"/>
        <v>3.133562322789341</v>
      </c>
      <c r="O78" s="139">
        <v>27</v>
      </c>
      <c r="P78" s="143">
        <v>29.75</v>
      </c>
      <c r="Q78" s="144">
        <v>713488</v>
      </c>
      <c r="R78" s="144">
        <v>339857</v>
      </c>
      <c r="S78" s="141">
        <f t="shared" si="7"/>
        <v>2.0993770909529594</v>
      </c>
      <c r="T78" s="141">
        <f>VLOOKUP($A78,'[1]Demographic Data'!$I$5:$K$45,2,0)*1000</f>
        <v>1251468.9374999998</v>
      </c>
      <c r="U78" s="141">
        <f>VLOOKUP($A78,'[1]Demographic Data'!$I$5:$K$45,3,0)*1000</f>
        <v>497696.87626040226</v>
      </c>
      <c r="V78" s="141">
        <f>VLOOKUP($A78,'[1]Demographic Data'!$I$5:$L$45,4,0)</f>
        <v>2.5557499999999997</v>
      </c>
      <c r="W78" s="141">
        <f t="shared" si="9"/>
        <v>2.5145203781532537</v>
      </c>
      <c r="X78" s="145">
        <f>VLOOKUP($A78,'[1]Income PVT'!$K$8:$M$26,2,0)</f>
        <v>40.267000000000003</v>
      </c>
      <c r="Y78" s="145">
        <f>VLOOKUP($A78,'[1]Income PVT'!$K$8:$P$26,5,0)</f>
        <v>31.146000000000001</v>
      </c>
      <c r="Z78" s="146">
        <f t="shared" si="10"/>
        <v>119</v>
      </c>
      <c r="AA78" s="141">
        <v>4112.5238095238083</v>
      </c>
      <c r="AB78" s="146">
        <v>119.4</v>
      </c>
      <c r="AC78">
        <v>119</v>
      </c>
      <c r="AD78"/>
    </row>
    <row r="79" spans="1:30" x14ac:dyDescent="0.2">
      <c r="A79" s="139">
        <v>2007</v>
      </c>
      <c r="B79" s="139">
        <v>6</v>
      </c>
      <c r="C79" s="177">
        <v>1.6269116446153198</v>
      </c>
      <c r="D79" s="175">
        <v>9914215</v>
      </c>
      <c r="E79" s="153">
        <v>10.011099999999999</v>
      </c>
      <c r="F79" s="175">
        <v>300147</v>
      </c>
      <c r="G79" s="175">
        <v>300273.77072835498</v>
      </c>
      <c r="H79" s="175">
        <v>974450</v>
      </c>
      <c r="I79" s="175">
        <v>956986.95</v>
      </c>
      <c r="J79" s="177">
        <f t="shared" si="8"/>
        <v>0.98207907024475338</v>
      </c>
      <c r="K79" s="175">
        <v>30.1041814533333</v>
      </c>
      <c r="L79" s="146">
        <v>13</v>
      </c>
      <c r="M79" s="175">
        <v>4112.5238095238083</v>
      </c>
      <c r="N79" s="175">
        <f t="shared" si="6"/>
        <v>1.6269116446153198</v>
      </c>
      <c r="O79" s="139">
        <v>0</v>
      </c>
      <c r="P79" s="143">
        <v>30.7</v>
      </c>
      <c r="Q79" s="144">
        <v>713877</v>
      </c>
      <c r="R79" s="144">
        <v>339927</v>
      </c>
      <c r="S79" s="141">
        <f t="shared" si="7"/>
        <v>2.1000891367852508</v>
      </c>
      <c r="T79" s="141">
        <f>VLOOKUP($A79,'[1]Demographic Data'!$I$5:$K$45,2,0)*1000</f>
        <v>1251468.9374999998</v>
      </c>
      <c r="U79" s="141">
        <f>VLOOKUP($A79,'[1]Demographic Data'!$I$5:$K$45,3,0)*1000</f>
        <v>497696.87626040226</v>
      </c>
      <c r="V79" s="141">
        <f>VLOOKUP($A79,'[1]Demographic Data'!$I$5:$L$45,4,0)</f>
        <v>2.5557499999999997</v>
      </c>
      <c r="W79" s="141">
        <f t="shared" si="9"/>
        <v>2.5145203781532537</v>
      </c>
      <c r="X79" s="145">
        <f>VLOOKUP($A79,'[1]Income PVT'!$K$8:$M$26,2,0)</f>
        <v>40.267000000000003</v>
      </c>
      <c r="Y79" s="145">
        <f>VLOOKUP($A79,'[1]Income PVT'!$K$8:$P$26,5,0)</f>
        <v>31.146000000000001</v>
      </c>
      <c r="Z79" s="146">
        <f t="shared" si="10"/>
        <v>13</v>
      </c>
      <c r="AA79" s="141">
        <v>4112.5238095238083</v>
      </c>
      <c r="AB79" s="146">
        <v>13.4</v>
      </c>
      <c r="AC79">
        <v>13</v>
      </c>
      <c r="AD79"/>
    </row>
    <row r="80" spans="1:30" x14ac:dyDescent="0.2">
      <c r="A80" s="139">
        <v>2007</v>
      </c>
      <c r="B80" s="139">
        <v>7</v>
      </c>
      <c r="C80" s="177">
        <v>1.4106919940819369</v>
      </c>
      <c r="D80" s="175">
        <v>8169660</v>
      </c>
      <c r="E80" s="153">
        <v>10.011099999999999</v>
      </c>
      <c r="F80" s="175">
        <v>300052</v>
      </c>
      <c r="G80" s="175">
        <v>300685.640068985</v>
      </c>
      <c r="H80" s="175">
        <v>975449</v>
      </c>
      <c r="I80" s="175">
        <v>957709.808333333</v>
      </c>
      <c r="J80" s="177">
        <f t="shared" si="8"/>
        <v>0.98181433199822132</v>
      </c>
      <c r="K80" s="175">
        <v>30.10327981</v>
      </c>
      <c r="L80" s="146">
        <v>0</v>
      </c>
      <c r="M80" s="175">
        <v>4112.5238095238083</v>
      </c>
      <c r="N80" s="175">
        <f t="shared" si="6"/>
        <v>1.4106919940819369</v>
      </c>
      <c r="O80" s="139">
        <v>0</v>
      </c>
      <c r="P80" s="143">
        <v>30.7</v>
      </c>
      <c r="Q80" s="144">
        <v>714520</v>
      </c>
      <c r="R80" s="144">
        <v>340356</v>
      </c>
      <c r="S80" s="141">
        <f t="shared" si="7"/>
        <v>2.0993312884156587</v>
      </c>
      <c r="T80" s="141">
        <f>VLOOKUP($A80,'[1]Demographic Data'!$I$5:$K$45,2,0)*1000</f>
        <v>1251468.9374999998</v>
      </c>
      <c r="U80" s="141">
        <f>VLOOKUP($A80,'[1]Demographic Data'!$I$5:$K$45,3,0)*1000</f>
        <v>497696.87626040226</v>
      </c>
      <c r="V80" s="141">
        <f>VLOOKUP($A80,'[1]Demographic Data'!$I$5:$L$45,4,0)</f>
        <v>2.5557499999999997</v>
      </c>
      <c r="W80" s="141">
        <f t="shared" si="9"/>
        <v>2.5145203781532537</v>
      </c>
      <c r="X80" s="145">
        <f>VLOOKUP($A80,'[1]Income PVT'!$K$8:$M$26,2,0)</f>
        <v>40.267000000000003</v>
      </c>
      <c r="Y80" s="145">
        <f>VLOOKUP($A80,'[1]Income PVT'!$K$8:$P$26,5,0)</f>
        <v>31.146000000000001</v>
      </c>
      <c r="Z80" s="146">
        <f t="shared" si="10"/>
        <v>0</v>
      </c>
      <c r="AA80" s="141">
        <v>4112.5238095238083</v>
      </c>
      <c r="AB80" s="146">
        <v>0</v>
      </c>
      <c r="AC80">
        <v>0</v>
      </c>
      <c r="AD80"/>
    </row>
    <row r="81" spans="1:30" x14ac:dyDescent="0.2">
      <c r="A81" s="139">
        <v>2007</v>
      </c>
      <c r="B81" s="139">
        <v>8</v>
      </c>
      <c r="C81" s="177">
        <v>1.3212443706877173</v>
      </c>
      <c r="D81" s="175">
        <v>7626746</v>
      </c>
      <c r="E81" s="153">
        <v>8.8221000000000007</v>
      </c>
      <c r="F81" s="175">
        <v>299804</v>
      </c>
      <c r="G81" s="175">
        <v>300833.06533632398</v>
      </c>
      <c r="H81" s="175">
        <v>976448</v>
      </c>
      <c r="I81" s="175">
        <v>958432.66666666698</v>
      </c>
      <c r="J81" s="177">
        <f t="shared" si="8"/>
        <v>0.98155013545694902</v>
      </c>
      <c r="K81" s="175">
        <v>30.092271213333301</v>
      </c>
      <c r="L81" s="146">
        <v>0</v>
      </c>
      <c r="M81" s="175">
        <v>4112.5238095238083</v>
      </c>
      <c r="N81" s="175">
        <f t="shared" si="6"/>
        <v>1.3212443706877173</v>
      </c>
      <c r="O81" s="139">
        <v>0</v>
      </c>
      <c r="P81" s="143">
        <v>30.2</v>
      </c>
      <c r="Q81" s="144">
        <v>715163</v>
      </c>
      <c r="R81" s="144">
        <v>340511</v>
      </c>
      <c r="S81" s="141">
        <f t="shared" si="7"/>
        <v>2.1002640149657426</v>
      </c>
      <c r="T81" s="141">
        <f>VLOOKUP($A81,'[1]Demographic Data'!$I$5:$K$45,2,0)*1000</f>
        <v>1251468.9374999998</v>
      </c>
      <c r="U81" s="141">
        <f>VLOOKUP($A81,'[1]Demographic Data'!$I$5:$K$45,3,0)*1000</f>
        <v>497696.87626040226</v>
      </c>
      <c r="V81" s="141">
        <f>VLOOKUP($A81,'[1]Demographic Data'!$I$5:$L$45,4,0)</f>
        <v>2.5557499999999997</v>
      </c>
      <c r="W81" s="141">
        <f t="shared" si="9"/>
        <v>2.5145203781532537</v>
      </c>
      <c r="X81" s="145">
        <f>VLOOKUP($A81,'[1]Income PVT'!$K$8:$M$26,2,0)</f>
        <v>40.267000000000003</v>
      </c>
      <c r="Y81" s="145">
        <f>VLOOKUP($A81,'[1]Income PVT'!$K$8:$P$26,5,0)</f>
        <v>31.146000000000001</v>
      </c>
      <c r="Z81" s="146">
        <f t="shared" si="10"/>
        <v>0</v>
      </c>
      <c r="AA81" s="141">
        <v>4112.5238095238083</v>
      </c>
      <c r="AB81" s="146">
        <v>0</v>
      </c>
      <c r="AC81">
        <v>0</v>
      </c>
      <c r="AD81"/>
    </row>
    <row r="82" spans="1:30" x14ac:dyDescent="0.2">
      <c r="A82" s="139">
        <v>2007</v>
      </c>
      <c r="B82" s="139">
        <v>9</v>
      </c>
      <c r="C82" s="177">
        <v>1.3419598270930222</v>
      </c>
      <c r="D82" s="175">
        <v>7849330</v>
      </c>
      <c r="E82" s="153">
        <v>8.8221000000000007</v>
      </c>
      <c r="F82" s="175">
        <v>299040</v>
      </c>
      <c r="G82" s="175">
        <v>299835.18055802101</v>
      </c>
      <c r="H82" s="175">
        <v>977447</v>
      </c>
      <c r="I82" s="175">
        <v>959155.52500000002</v>
      </c>
      <c r="J82" s="177">
        <f t="shared" si="8"/>
        <v>0.98128647895998455</v>
      </c>
      <c r="K82" s="175">
        <v>30.081262616666699</v>
      </c>
      <c r="L82" s="146">
        <v>2</v>
      </c>
      <c r="M82" s="175">
        <v>4112.5238095238083</v>
      </c>
      <c r="N82" s="175">
        <f t="shared" si="6"/>
        <v>1.3419598270930222</v>
      </c>
      <c r="O82" s="139">
        <v>3</v>
      </c>
      <c r="P82" s="143">
        <v>31.3</v>
      </c>
      <c r="Q82" s="144">
        <v>715806</v>
      </c>
      <c r="R82" s="144">
        <v>339470</v>
      </c>
      <c r="S82" s="141">
        <f t="shared" si="7"/>
        <v>2.1085986979703657</v>
      </c>
      <c r="T82" s="141">
        <f>VLOOKUP($A82,'[1]Demographic Data'!$I$5:$K$45,2,0)*1000</f>
        <v>1251468.9374999998</v>
      </c>
      <c r="U82" s="141">
        <f>VLOOKUP($A82,'[1]Demographic Data'!$I$5:$K$45,3,0)*1000</f>
        <v>497696.87626040226</v>
      </c>
      <c r="V82" s="141">
        <f>VLOOKUP($A82,'[1]Demographic Data'!$I$5:$L$45,4,0)</f>
        <v>2.5557499999999997</v>
      </c>
      <c r="W82" s="141">
        <f t="shared" si="9"/>
        <v>2.5145203781532537</v>
      </c>
      <c r="X82" s="145">
        <f>VLOOKUP($A82,'[1]Income PVT'!$K$8:$M$26,2,0)</f>
        <v>40.267000000000003</v>
      </c>
      <c r="Y82" s="145">
        <f>VLOOKUP($A82,'[1]Income PVT'!$K$8:$P$26,5,0)</f>
        <v>31.146000000000001</v>
      </c>
      <c r="Z82" s="146">
        <f t="shared" si="10"/>
        <v>2</v>
      </c>
      <c r="AA82" s="141">
        <v>4112.5238095238083</v>
      </c>
      <c r="AB82" s="146">
        <v>1.5</v>
      </c>
      <c r="AC82">
        <v>2</v>
      </c>
      <c r="AD82"/>
    </row>
    <row r="83" spans="1:30" x14ac:dyDescent="0.2">
      <c r="A83" s="139">
        <v>2007</v>
      </c>
      <c r="B83" s="139">
        <v>10</v>
      </c>
      <c r="C83" s="177">
        <v>1.4895101747541379</v>
      </c>
      <c r="D83" s="175">
        <v>9901562</v>
      </c>
      <c r="E83" s="153">
        <v>8.8221000000000007</v>
      </c>
      <c r="F83" s="175">
        <v>299089</v>
      </c>
      <c r="G83" s="175">
        <v>299519.13764116197</v>
      </c>
      <c r="H83" s="175">
        <v>978446</v>
      </c>
      <c r="I83" s="175">
        <v>959878.38333333295</v>
      </c>
      <c r="J83" s="177">
        <f t="shared" si="8"/>
        <v>0.981023360853162</v>
      </c>
      <c r="K83" s="175">
        <v>30.07025402</v>
      </c>
      <c r="L83" s="146">
        <v>26</v>
      </c>
      <c r="M83" s="175">
        <v>4112.5238095238083</v>
      </c>
      <c r="N83" s="175">
        <f t="shared" si="6"/>
        <v>1.4895101747541379</v>
      </c>
      <c r="O83" s="139">
        <v>114</v>
      </c>
      <c r="P83" s="143">
        <v>29.6</v>
      </c>
      <c r="Q83" s="144">
        <v>716449</v>
      </c>
      <c r="R83" s="144">
        <v>339135</v>
      </c>
      <c r="S83" s="141">
        <f t="shared" si="7"/>
        <v>2.1125775870965842</v>
      </c>
      <c r="T83" s="141">
        <f>VLOOKUP($A83,'[1]Demographic Data'!$I$5:$K$45,2,0)*1000</f>
        <v>1251468.9374999998</v>
      </c>
      <c r="U83" s="141">
        <f>VLOOKUP($A83,'[1]Demographic Data'!$I$5:$K$45,3,0)*1000</f>
        <v>497696.87626040226</v>
      </c>
      <c r="V83" s="141">
        <f>VLOOKUP($A83,'[1]Demographic Data'!$I$5:$L$45,4,0)</f>
        <v>2.5557499999999997</v>
      </c>
      <c r="W83" s="141">
        <f t="shared" si="9"/>
        <v>2.5145203781532537</v>
      </c>
      <c r="X83" s="145">
        <f>VLOOKUP($A83,'[1]Income PVT'!$K$8:$M$26,2,0)</f>
        <v>40.267000000000003</v>
      </c>
      <c r="Y83" s="145">
        <f>VLOOKUP($A83,'[1]Income PVT'!$K$8:$P$26,5,0)</f>
        <v>31.146000000000001</v>
      </c>
      <c r="Z83" s="146">
        <f t="shared" si="10"/>
        <v>26</v>
      </c>
      <c r="AA83" s="141">
        <v>4112.5238095238083</v>
      </c>
      <c r="AB83" s="146">
        <v>26</v>
      </c>
      <c r="AC83">
        <v>26</v>
      </c>
      <c r="AD83"/>
    </row>
    <row r="84" spans="1:30" x14ac:dyDescent="0.2">
      <c r="A84" s="139">
        <v>2007</v>
      </c>
      <c r="B84" s="139">
        <v>11</v>
      </c>
      <c r="C84" s="177">
        <v>4.5147175126506047</v>
      </c>
      <c r="D84" s="175">
        <v>26114010</v>
      </c>
      <c r="E84" s="153">
        <v>8.9476999999999993</v>
      </c>
      <c r="F84" s="175">
        <v>299801</v>
      </c>
      <c r="G84" s="175">
        <v>299801.088464948</v>
      </c>
      <c r="H84" s="175">
        <v>979445</v>
      </c>
      <c r="I84" s="175">
        <v>960601.24166666705</v>
      </c>
      <c r="J84" s="177">
        <f t="shared" si="8"/>
        <v>0.98076077948906482</v>
      </c>
      <c r="K84" s="175">
        <v>30.203104386666698</v>
      </c>
      <c r="L84" s="146">
        <v>293</v>
      </c>
      <c r="M84" s="175">
        <v>4112.5238095238083</v>
      </c>
      <c r="N84" s="175">
        <f t="shared" si="6"/>
        <v>4.5147175126506047</v>
      </c>
      <c r="O84" s="139">
        <v>480</v>
      </c>
      <c r="P84" s="143">
        <v>29.95</v>
      </c>
      <c r="Q84" s="144">
        <v>717092</v>
      </c>
      <c r="R84" s="144">
        <v>339429</v>
      </c>
      <c r="S84" s="141">
        <f t="shared" si="7"/>
        <v>2.112642113667365</v>
      </c>
      <c r="T84" s="141">
        <f>VLOOKUP($A84,'[1]Demographic Data'!$I$5:$K$45,2,0)*1000</f>
        <v>1251468.9374999998</v>
      </c>
      <c r="U84" s="141">
        <f>VLOOKUP($A84,'[1]Demographic Data'!$I$5:$K$45,3,0)*1000</f>
        <v>497696.87626040226</v>
      </c>
      <c r="V84" s="141">
        <f>VLOOKUP($A84,'[1]Demographic Data'!$I$5:$L$45,4,0)</f>
        <v>2.5557499999999997</v>
      </c>
      <c r="W84" s="141">
        <f t="shared" si="9"/>
        <v>2.5145203781532537</v>
      </c>
      <c r="X84" s="145">
        <f>VLOOKUP($A84,'[1]Income PVT'!$K$8:$M$26,2,0)</f>
        <v>40.267000000000003</v>
      </c>
      <c r="Y84" s="145">
        <f>VLOOKUP($A84,'[1]Income PVT'!$K$8:$P$26,5,0)</f>
        <v>31.146000000000001</v>
      </c>
      <c r="Z84" s="146">
        <f t="shared" si="10"/>
        <v>293</v>
      </c>
      <c r="AA84" s="141">
        <v>4112.5238095238083</v>
      </c>
      <c r="AB84" s="146">
        <v>293.5</v>
      </c>
      <c r="AC84">
        <v>293</v>
      </c>
      <c r="AD84"/>
    </row>
    <row r="85" spans="1:30" x14ac:dyDescent="0.2">
      <c r="A85" s="139">
        <v>2007</v>
      </c>
      <c r="B85" s="139">
        <v>12</v>
      </c>
      <c r="C85" s="177">
        <v>9.6788177174358676</v>
      </c>
      <c r="D85" s="175">
        <v>57047393</v>
      </c>
      <c r="E85" s="153">
        <v>8.9476999999999993</v>
      </c>
      <c r="F85" s="175">
        <v>299958</v>
      </c>
      <c r="G85" s="175">
        <v>299573.500708493</v>
      </c>
      <c r="H85" s="175">
        <v>980444</v>
      </c>
      <c r="I85" s="175">
        <v>961324.1</v>
      </c>
      <c r="J85" s="177">
        <f t="shared" si="8"/>
        <v>0.98049873322698688</v>
      </c>
      <c r="K85" s="175">
        <v>30.335954753333301</v>
      </c>
      <c r="L85" s="146">
        <v>621</v>
      </c>
      <c r="M85" s="175">
        <v>4112.5238095238083</v>
      </c>
      <c r="N85" s="175">
        <f t="shared" si="6"/>
        <v>9.6788177174358676</v>
      </c>
      <c r="O85" s="139">
        <v>712</v>
      </c>
      <c r="P85" s="143">
        <v>30.7</v>
      </c>
      <c r="Q85" s="144">
        <v>717735</v>
      </c>
      <c r="R85" s="144">
        <v>339192</v>
      </c>
      <c r="S85" s="141">
        <f t="shared" si="7"/>
        <v>2.1160139390079955</v>
      </c>
      <c r="T85" s="141">
        <f>VLOOKUP($A85,'[1]Demographic Data'!$I$5:$K$45,2,0)*1000</f>
        <v>1251468.9374999998</v>
      </c>
      <c r="U85" s="141">
        <f>VLOOKUP($A85,'[1]Demographic Data'!$I$5:$K$45,3,0)*1000</f>
        <v>497696.87626040226</v>
      </c>
      <c r="V85" s="141">
        <f>VLOOKUP($A85,'[1]Demographic Data'!$I$5:$L$45,4,0)</f>
        <v>2.5557499999999997</v>
      </c>
      <c r="W85" s="141">
        <f t="shared" si="9"/>
        <v>2.5145203781532537</v>
      </c>
      <c r="X85" s="145">
        <f>VLOOKUP($A85,'[1]Income PVT'!$K$8:$M$26,2,0)</f>
        <v>40.267000000000003</v>
      </c>
      <c r="Y85" s="145">
        <f>VLOOKUP($A85,'[1]Income PVT'!$K$8:$P$26,5,0)</f>
        <v>31.146000000000001</v>
      </c>
      <c r="Z85" s="146">
        <f t="shared" si="10"/>
        <v>621</v>
      </c>
      <c r="AA85" s="141">
        <v>4112.5238095238083</v>
      </c>
      <c r="AB85" s="146">
        <v>620.75</v>
      </c>
      <c r="AC85">
        <v>621</v>
      </c>
      <c r="AD85"/>
    </row>
    <row r="86" spans="1:30" x14ac:dyDescent="0.2">
      <c r="A86" s="139">
        <v>2008</v>
      </c>
      <c r="B86" s="139">
        <v>1</v>
      </c>
      <c r="C86" s="177">
        <v>13.555346830421389</v>
      </c>
      <c r="D86" s="175">
        <v>82461215</v>
      </c>
      <c r="E86" s="153">
        <v>8.9476999999999993</v>
      </c>
      <c r="F86" s="175">
        <v>300275</v>
      </c>
      <c r="G86" s="175">
        <v>299878.48673030199</v>
      </c>
      <c r="H86" s="175">
        <v>981339.91666666698</v>
      </c>
      <c r="I86" s="175">
        <v>962046.95833333302</v>
      </c>
      <c r="J86" s="177">
        <f t="shared" si="8"/>
        <v>0.9803401879352196</v>
      </c>
      <c r="K86" s="175">
        <v>30.468805119999999</v>
      </c>
      <c r="L86" s="146">
        <v>840</v>
      </c>
      <c r="M86" s="175">
        <v>4112.5238095238083</v>
      </c>
      <c r="N86" s="175">
        <f t="shared" si="6"/>
        <v>13.555346830421389</v>
      </c>
      <c r="O86" s="139">
        <v>935</v>
      </c>
      <c r="P86" s="143">
        <v>33.15</v>
      </c>
      <c r="Q86" s="144">
        <v>718378</v>
      </c>
      <c r="R86" s="144">
        <v>339515</v>
      </c>
      <c r="S86" s="141">
        <f t="shared" si="7"/>
        <v>2.1158947321915083</v>
      </c>
      <c r="T86" s="141">
        <f>VLOOKUP($A86,'[1]Demographic Data'!$I$5:$K$45,2,0)*1000</f>
        <v>1265438.125</v>
      </c>
      <c r="U86" s="141">
        <f>VLOOKUP($A86,'[1]Demographic Data'!$I$5:$K$45,3,0)*1000</f>
        <v>504519.56861312932</v>
      </c>
      <c r="V86" s="141">
        <f>VLOOKUP($A86,'[1]Demographic Data'!$I$5:$L$45,4,0)</f>
        <v>2.5364999999999998</v>
      </c>
      <c r="W86" s="141">
        <f t="shared" si="9"/>
        <v>2.5082042476143291</v>
      </c>
      <c r="X86" s="145">
        <f>VLOOKUP($A86,'[1]Income PVT'!$K$8:$M$26,2,0)</f>
        <v>41.537999999999997</v>
      </c>
      <c r="Y86" s="145">
        <f>VLOOKUP($A86,'[1]Income PVT'!$K$8:$P$26,5,0)</f>
        <v>32.494</v>
      </c>
      <c r="Z86" s="146">
        <f t="shared" si="10"/>
        <v>840</v>
      </c>
      <c r="AA86" s="141">
        <v>4112.5238095238083</v>
      </c>
      <c r="AB86" s="146">
        <v>839.9</v>
      </c>
      <c r="AC86">
        <v>840</v>
      </c>
      <c r="AD86"/>
    </row>
    <row r="87" spans="1:30" x14ac:dyDescent="0.2">
      <c r="A87" s="139">
        <v>2008</v>
      </c>
      <c r="B87" s="139">
        <v>2</v>
      </c>
      <c r="C87" s="177">
        <v>13.667443127846481</v>
      </c>
      <c r="D87" s="175">
        <v>76316007</v>
      </c>
      <c r="E87" s="153">
        <v>8.5082000000000004</v>
      </c>
      <c r="F87" s="175">
        <v>300043</v>
      </c>
      <c r="G87" s="175">
        <v>299604.82857780298</v>
      </c>
      <c r="H87" s="175">
        <v>982235.83333333302</v>
      </c>
      <c r="I87" s="175">
        <v>962769.816666667</v>
      </c>
      <c r="J87" s="177">
        <f t="shared" si="8"/>
        <v>0.98018193186802627</v>
      </c>
      <c r="K87" s="175">
        <v>30.437420703333299</v>
      </c>
      <c r="L87" s="146">
        <v>841</v>
      </c>
      <c r="M87" s="175">
        <v>4112.5238095238083</v>
      </c>
      <c r="N87" s="175">
        <f t="shared" si="6"/>
        <v>13.667443127846481</v>
      </c>
      <c r="O87" s="139">
        <v>790</v>
      </c>
      <c r="P87" s="143">
        <v>29.35</v>
      </c>
      <c r="Q87" s="144">
        <v>719021</v>
      </c>
      <c r="R87" s="144">
        <v>339229</v>
      </c>
      <c r="S87" s="141">
        <f t="shared" si="7"/>
        <v>2.1195740930168117</v>
      </c>
      <c r="T87" s="141">
        <f>VLOOKUP($A87,'[1]Demographic Data'!$I$5:$K$45,2,0)*1000</f>
        <v>1265438.125</v>
      </c>
      <c r="U87" s="141">
        <f>VLOOKUP($A87,'[1]Demographic Data'!$I$5:$K$45,3,0)*1000</f>
        <v>504519.56861312932</v>
      </c>
      <c r="V87" s="141">
        <f>VLOOKUP($A87,'[1]Demographic Data'!$I$5:$L$45,4,0)</f>
        <v>2.5364999999999998</v>
      </c>
      <c r="W87" s="141">
        <f t="shared" si="9"/>
        <v>2.5082042476143291</v>
      </c>
      <c r="X87" s="145">
        <f>VLOOKUP($A87,'[1]Income PVT'!$K$8:$M$26,2,0)</f>
        <v>41.537999999999997</v>
      </c>
      <c r="Y87" s="145">
        <f>VLOOKUP($A87,'[1]Income PVT'!$K$8:$P$26,5,0)</f>
        <v>32.494</v>
      </c>
      <c r="Z87" s="146">
        <f t="shared" si="10"/>
        <v>841</v>
      </c>
      <c r="AA87" s="141">
        <v>4112.5238095238083</v>
      </c>
      <c r="AB87" s="146">
        <v>841</v>
      </c>
      <c r="AC87">
        <v>841</v>
      </c>
      <c r="AD87"/>
    </row>
    <row r="88" spans="1:30" x14ac:dyDescent="0.2">
      <c r="A88" s="139">
        <v>2008</v>
      </c>
      <c r="B88" s="139">
        <v>3</v>
      </c>
      <c r="C88" s="177">
        <v>12.164263435700889</v>
      </c>
      <c r="D88" s="175">
        <v>66016396</v>
      </c>
      <c r="E88" s="153">
        <v>8.5082000000000004</v>
      </c>
      <c r="F88" s="175">
        <v>301037</v>
      </c>
      <c r="G88" s="175">
        <v>301074.47421159298</v>
      </c>
      <c r="H88" s="175">
        <v>983131.75</v>
      </c>
      <c r="I88" s="175">
        <v>963492.67500000005</v>
      </c>
      <c r="J88" s="177">
        <f t="shared" si="8"/>
        <v>0.98002396423470206</v>
      </c>
      <c r="K88" s="175">
        <v>30.406036286666701</v>
      </c>
      <c r="L88" s="146">
        <v>739</v>
      </c>
      <c r="M88" s="175">
        <v>4112.5238095238083</v>
      </c>
      <c r="N88" s="175">
        <f t="shared" si="6"/>
        <v>12.164263435700889</v>
      </c>
      <c r="O88" s="139">
        <v>579</v>
      </c>
      <c r="P88" s="143">
        <v>29.9</v>
      </c>
      <c r="Q88" s="144">
        <v>719664</v>
      </c>
      <c r="R88" s="144">
        <v>340763</v>
      </c>
      <c r="S88" s="141">
        <f t="shared" si="7"/>
        <v>2.1119194278721576</v>
      </c>
      <c r="T88" s="141">
        <f>VLOOKUP($A88,'[1]Demographic Data'!$I$5:$K$45,2,0)*1000</f>
        <v>1265438.125</v>
      </c>
      <c r="U88" s="141">
        <f>VLOOKUP($A88,'[1]Demographic Data'!$I$5:$K$45,3,0)*1000</f>
        <v>504519.56861312932</v>
      </c>
      <c r="V88" s="141">
        <f>VLOOKUP($A88,'[1]Demographic Data'!$I$5:$L$45,4,0)</f>
        <v>2.5364999999999998</v>
      </c>
      <c r="W88" s="141">
        <f t="shared" si="9"/>
        <v>2.5082042476143291</v>
      </c>
      <c r="X88" s="145">
        <f>VLOOKUP($A88,'[1]Income PVT'!$K$8:$M$26,2,0)</f>
        <v>41.537999999999997</v>
      </c>
      <c r="Y88" s="145">
        <f>VLOOKUP($A88,'[1]Income PVT'!$K$8:$P$26,5,0)</f>
        <v>32.494</v>
      </c>
      <c r="Z88" s="146">
        <f t="shared" si="10"/>
        <v>739</v>
      </c>
      <c r="AA88" s="141">
        <v>4112.5238095238083</v>
      </c>
      <c r="AB88" s="146">
        <v>738.95</v>
      </c>
      <c r="AC88">
        <v>739</v>
      </c>
      <c r="AD88"/>
    </row>
    <row r="89" spans="1:30" x14ac:dyDescent="0.2">
      <c r="A89" s="139">
        <v>2008</v>
      </c>
      <c r="B89" s="139">
        <v>4</v>
      </c>
      <c r="C89" s="177">
        <v>6.8618522182821309</v>
      </c>
      <c r="D89" s="175">
        <v>41285647</v>
      </c>
      <c r="E89" s="153">
        <v>8.5082000000000004</v>
      </c>
      <c r="F89" s="175">
        <v>300433</v>
      </c>
      <c r="G89" s="175">
        <v>300329.97661152901</v>
      </c>
      <c r="H89" s="175">
        <v>984027.66666666698</v>
      </c>
      <c r="I89" s="175">
        <v>964215.53333333298</v>
      </c>
      <c r="J89" s="177">
        <f t="shared" si="8"/>
        <v>0.97986628424742728</v>
      </c>
      <c r="K89" s="175">
        <v>30.374651870000001</v>
      </c>
      <c r="L89" s="146">
        <v>377</v>
      </c>
      <c r="M89" s="175">
        <v>4112.5238095238083</v>
      </c>
      <c r="N89" s="175">
        <f t="shared" si="6"/>
        <v>6.8618522182821309</v>
      </c>
      <c r="O89" s="139">
        <v>240</v>
      </c>
      <c r="P89" s="143">
        <v>30.3</v>
      </c>
      <c r="Q89" s="144">
        <v>720307</v>
      </c>
      <c r="R89" s="144">
        <v>339986</v>
      </c>
      <c r="S89" s="141">
        <f t="shared" si="7"/>
        <v>2.118637238003918</v>
      </c>
      <c r="T89" s="141">
        <f>VLOOKUP($A89,'[1]Demographic Data'!$I$5:$K$45,2,0)*1000</f>
        <v>1265438.125</v>
      </c>
      <c r="U89" s="141">
        <f>VLOOKUP($A89,'[1]Demographic Data'!$I$5:$K$45,3,0)*1000</f>
        <v>504519.56861312932</v>
      </c>
      <c r="V89" s="141">
        <f>VLOOKUP($A89,'[1]Demographic Data'!$I$5:$L$45,4,0)</f>
        <v>2.5364999999999998</v>
      </c>
      <c r="W89" s="141">
        <f t="shared" si="9"/>
        <v>2.5082042476143291</v>
      </c>
      <c r="X89" s="145">
        <f>VLOOKUP($A89,'[1]Income PVT'!$K$8:$M$26,2,0)</f>
        <v>41.537999999999997</v>
      </c>
      <c r="Y89" s="145">
        <f>VLOOKUP($A89,'[1]Income PVT'!$K$8:$P$26,5,0)</f>
        <v>32.494</v>
      </c>
      <c r="Z89" s="146">
        <f t="shared" si="10"/>
        <v>377</v>
      </c>
      <c r="AA89" s="141">
        <v>4112.5238095238083</v>
      </c>
      <c r="AB89" s="146">
        <v>377.45</v>
      </c>
      <c r="AC89">
        <v>377</v>
      </c>
      <c r="AD89"/>
    </row>
    <row r="90" spans="1:30" x14ac:dyDescent="0.2">
      <c r="A90" s="139">
        <v>2008</v>
      </c>
      <c r="B90" s="139">
        <v>5</v>
      </c>
      <c r="C90" s="177">
        <v>3.053290913173925</v>
      </c>
      <c r="D90" s="175">
        <v>17132724</v>
      </c>
      <c r="E90" s="153">
        <v>11.7652</v>
      </c>
      <c r="F90" s="175">
        <v>300652</v>
      </c>
      <c r="G90" s="175">
        <v>301194.25724130601</v>
      </c>
      <c r="H90" s="175">
        <v>984923.58333333302</v>
      </c>
      <c r="I90" s="175">
        <v>964938.39166666695</v>
      </c>
      <c r="J90" s="177">
        <f t="shared" si="8"/>
        <v>0.97970889112124915</v>
      </c>
      <c r="K90" s="175">
        <v>30.238431153333298</v>
      </c>
      <c r="L90" s="146">
        <v>143</v>
      </c>
      <c r="M90" s="175">
        <v>4112.5238095238083</v>
      </c>
      <c r="N90" s="175">
        <f t="shared" si="6"/>
        <v>3.053290913173925</v>
      </c>
      <c r="O90" s="139">
        <v>64</v>
      </c>
      <c r="P90" s="143">
        <v>29.55</v>
      </c>
      <c r="Q90" s="144">
        <v>720950</v>
      </c>
      <c r="R90" s="144">
        <v>340888</v>
      </c>
      <c r="S90" s="141">
        <f t="shared" si="7"/>
        <v>2.1149175095632584</v>
      </c>
      <c r="T90" s="141">
        <f>VLOOKUP($A90,'[1]Demographic Data'!$I$5:$K$45,2,0)*1000</f>
        <v>1265438.125</v>
      </c>
      <c r="U90" s="141">
        <f>VLOOKUP($A90,'[1]Demographic Data'!$I$5:$K$45,3,0)*1000</f>
        <v>504519.56861312932</v>
      </c>
      <c r="V90" s="141">
        <f>VLOOKUP($A90,'[1]Demographic Data'!$I$5:$L$45,4,0)</f>
        <v>2.5364999999999998</v>
      </c>
      <c r="W90" s="141">
        <f t="shared" si="9"/>
        <v>2.5082042476143291</v>
      </c>
      <c r="X90" s="145">
        <f>VLOOKUP($A90,'[1]Income PVT'!$K$8:$M$26,2,0)</f>
        <v>41.537999999999997</v>
      </c>
      <c r="Y90" s="145">
        <f>VLOOKUP($A90,'[1]Income PVT'!$K$8:$P$26,5,0)</f>
        <v>32.494</v>
      </c>
      <c r="Z90" s="146">
        <f t="shared" si="10"/>
        <v>143</v>
      </c>
      <c r="AA90" s="141">
        <v>4112.5238095238083</v>
      </c>
      <c r="AB90" s="146">
        <v>152.94999999999999</v>
      </c>
      <c r="AC90">
        <v>143</v>
      </c>
      <c r="AD90"/>
    </row>
    <row r="91" spans="1:30" x14ac:dyDescent="0.2">
      <c r="A91" s="139">
        <v>2008</v>
      </c>
      <c r="B91" s="139">
        <v>6</v>
      </c>
      <c r="C91" s="177">
        <v>1.8421722996629815</v>
      </c>
      <c r="D91" s="175">
        <v>10651736</v>
      </c>
      <c r="E91" s="153">
        <v>11.7652</v>
      </c>
      <c r="F91" s="175">
        <v>301166</v>
      </c>
      <c r="G91" s="175">
        <v>302509.10634439002</v>
      </c>
      <c r="H91" s="175">
        <v>985819.5</v>
      </c>
      <c r="I91" s="175">
        <v>965661.25</v>
      </c>
      <c r="J91" s="177">
        <f t="shared" si="8"/>
        <v>0.97955178407406229</v>
      </c>
      <c r="K91" s="175">
        <v>30.102210436666699</v>
      </c>
      <c r="L91" s="146">
        <v>26</v>
      </c>
      <c r="M91" s="175">
        <v>4112.5238095238083</v>
      </c>
      <c r="N91" s="175">
        <f t="shared" si="6"/>
        <v>1.8421722996629815</v>
      </c>
      <c r="O91" s="139">
        <v>0</v>
      </c>
      <c r="P91" s="143">
        <v>30.8</v>
      </c>
      <c r="Q91" s="144">
        <v>721594</v>
      </c>
      <c r="R91" s="144">
        <v>342261</v>
      </c>
      <c r="S91" s="141">
        <f t="shared" si="7"/>
        <v>2.1083149993718244</v>
      </c>
      <c r="T91" s="141">
        <f>VLOOKUP($A91,'[1]Demographic Data'!$I$5:$K$45,2,0)*1000</f>
        <v>1265438.125</v>
      </c>
      <c r="U91" s="141">
        <f>VLOOKUP($A91,'[1]Demographic Data'!$I$5:$K$45,3,0)*1000</f>
        <v>504519.56861312932</v>
      </c>
      <c r="V91" s="141">
        <f>VLOOKUP($A91,'[1]Demographic Data'!$I$5:$L$45,4,0)</f>
        <v>2.5364999999999998</v>
      </c>
      <c r="W91" s="141">
        <f t="shared" si="9"/>
        <v>2.5082042476143291</v>
      </c>
      <c r="X91" s="145">
        <f>VLOOKUP($A91,'[1]Income PVT'!$K$8:$M$26,2,0)</f>
        <v>41.537999999999997</v>
      </c>
      <c r="Y91" s="145">
        <f>VLOOKUP($A91,'[1]Income PVT'!$K$8:$P$26,5,0)</f>
        <v>32.494</v>
      </c>
      <c r="Z91" s="146">
        <f t="shared" si="10"/>
        <v>26</v>
      </c>
      <c r="AA91" s="141">
        <v>4112.5238095238083</v>
      </c>
      <c r="AB91" s="146">
        <v>34.700000000000003</v>
      </c>
      <c r="AC91">
        <v>26</v>
      </c>
      <c r="AD91"/>
    </row>
    <row r="92" spans="1:30" x14ac:dyDescent="0.2">
      <c r="A92" s="139">
        <v>2008</v>
      </c>
      <c r="B92" s="139">
        <v>7</v>
      </c>
      <c r="C92" s="177">
        <v>1.4694612027843545</v>
      </c>
      <c r="D92" s="175">
        <v>8541216</v>
      </c>
      <c r="E92" s="153">
        <v>11.7652</v>
      </c>
      <c r="F92" s="175">
        <v>300267</v>
      </c>
      <c r="G92" s="175">
        <v>302014.31029088201</v>
      </c>
      <c r="H92" s="175">
        <v>986715.41666666698</v>
      </c>
      <c r="I92" s="175">
        <v>966384.10833333305</v>
      </c>
      <c r="J92" s="177">
        <f t="shared" si="8"/>
        <v>0.97939496232660739</v>
      </c>
      <c r="K92" s="175">
        <v>29.96598972</v>
      </c>
      <c r="L92" s="146">
        <v>0</v>
      </c>
      <c r="M92" s="175">
        <v>4112.5238095238083</v>
      </c>
      <c r="N92" s="175">
        <f t="shared" si="6"/>
        <v>1.4694612027843545</v>
      </c>
      <c r="O92" s="139">
        <v>0</v>
      </c>
      <c r="P92" s="143">
        <v>31.5</v>
      </c>
      <c r="Q92" s="144">
        <v>721823</v>
      </c>
      <c r="R92" s="144">
        <v>341744</v>
      </c>
      <c r="S92" s="141">
        <f t="shared" si="7"/>
        <v>2.1121746102345615</v>
      </c>
      <c r="T92" s="141">
        <f>VLOOKUP($A92,'[1]Demographic Data'!$I$5:$K$45,2,0)*1000</f>
        <v>1265438.125</v>
      </c>
      <c r="U92" s="141">
        <f>VLOOKUP($A92,'[1]Demographic Data'!$I$5:$K$45,3,0)*1000</f>
        <v>504519.56861312932</v>
      </c>
      <c r="V92" s="141">
        <f>VLOOKUP($A92,'[1]Demographic Data'!$I$5:$L$45,4,0)</f>
        <v>2.5364999999999998</v>
      </c>
      <c r="W92" s="141">
        <f t="shared" si="9"/>
        <v>2.5082042476143291</v>
      </c>
      <c r="X92" s="145">
        <f>VLOOKUP($A92,'[1]Income PVT'!$K$8:$M$26,2,0)</f>
        <v>41.537999999999997</v>
      </c>
      <c r="Y92" s="145">
        <f>VLOOKUP($A92,'[1]Income PVT'!$K$8:$P$26,5,0)</f>
        <v>32.494</v>
      </c>
      <c r="Z92" s="146">
        <f t="shared" si="10"/>
        <v>0</v>
      </c>
      <c r="AA92" s="141">
        <v>4112.5238095238083</v>
      </c>
      <c r="AB92" s="146">
        <v>0</v>
      </c>
      <c r="AC92">
        <v>0</v>
      </c>
      <c r="AD92"/>
    </row>
    <row r="93" spans="1:30" x14ac:dyDescent="0.2">
      <c r="A93" s="139">
        <v>2008</v>
      </c>
      <c r="B93" s="139">
        <v>8</v>
      </c>
      <c r="C93" s="177">
        <v>1.2687281369057144</v>
      </c>
      <c r="D93" s="175">
        <v>7350450</v>
      </c>
      <c r="E93" s="153">
        <v>16.372500000000002</v>
      </c>
      <c r="F93" s="175">
        <v>300012</v>
      </c>
      <c r="G93" s="175">
        <v>302137.77895227802</v>
      </c>
      <c r="H93" s="175">
        <v>987611.33333333302</v>
      </c>
      <c r="I93" s="175">
        <v>967106.96666666702</v>
      </c>
      <c r="J93" s="177">
        <f t="shared" si="8"/>
        <v>0.97923842510245329</v>
      </c>
      <c r="K93" s="175">
        <v>30.0505986966667</v>
      </c>
      <c r="L93" s="146">
        <v>0</v>
      </c>
      <c r="M93" s="175">
        <v>4112.5238095238083</v>
      </c>
      <c r="N93" s="175">
        <f t="shared" si="6"/>
        <v>1.2687281369057144</v>
      </c>
      <c r="O93" s="139">
        <v>0</v>
      </c>
      <c r="P93" s="143">
        <v>29.95</v>
      </c>
      <c r="Q93" s="144">
        <v>722052</v>
      </c>
      <c r="R93" s="144">
        <v>341873</v>
      </c>
      <c r="S93" s="141">
        <f t="shared" si="7"/>
        <v>2.1120474562191225</v>
      </c>
      <c r="T93" s="141">
        <f>VLOOKUP($A93,'[1]Demographic Data'!$I$5:$K$45,2,0)*1000</f>
        <v>1265438.125</v>
      </c>
      <c r="U93" s="141">
        <f>VLOOKUP($A93,'[1]Demographic Data'!$I$5:$K$45,3,0)*1000</f>
        <v>504519.56861312932</v>
      </c>
      <c r="V93" s="141">
        <f>VLOOKUP($A93,'[1]Demographic Data'!$I$5:$L$45,4,0)</f>
        <v>2.5364999999999998</v>
      </c>
      <c r="W93" s="141">
        <f t="shared" si="9"/>
        <v>2.5082042476143291</v>
      </c>
      <c r="X93" s="145">
        <f>VLOOKUP($A93,'[1]Income PVT'!$K$8:$M$26,2,0)</f>
        <v>41.537999999999997</v>
      </c>
      <c r="Y93" s="145">
        <f>VLOOKUP($A93,'[1]Income PVT'!$K$8:$P$26,5,0)</f>
        <v>32.494</v>
      </c>
      <c r="Z93" s="146">
        <f t="shared" si="10"/>
        <v>0</v>
      </c>
      <c r="AA93" s="141">
        <v>4112.5238095238083</v>
      </c>
      <c r="AB93" s="146">
        <v>0</v>
      </c>
      <c r="AC93">
        <v>0</v>
      </c>
      <c r="AD93"/>
    </row>
    <row r="94" spans="1:30" x14ac:dyDescent="0.2">
      <c r="A94" s="139">
        <v>2008</v>
      </c>
      <c r="B94" s="139">
        <v>9</v>
      </c>
      <c r="C94" s="177">
        <v>1.3239017285041259</v>
      </c>
      <c r="D94" s="175">
        <v>7794240</v>
      </c>
      <c r="E94" s="153">
        <v>16.372500000000002</v>
      </c>
      <c r="F94" s="175">
        <v>299188</v>
      </c>
      <c r="G94" s="175">
        <v>301126.994463082</v>
      </c>
      <c r="H94" s="175">
        <v>988507.25</v>
      </c>
      <c r="I94" s="175">
        <v>967829.82499999995</v>
      </c>
      <c r="J94" s="177">
        <f t="shared" si="8"/>
        <v>0.97908217162797739</v>
      </c>
      <c r="K94" s="175">
        <v>30.135207673333301</v>
      </c>
      <c r="L94" s="146">
        <v>0</v>
      </c>
      <c r="M94" s="175">
        <v>4112.5238095238083</v>
      </c>
      <c r="N94" s="175">
        <f t="shared" si="6"/>
        <v>1.3239017285041259</v>
      </c>
      <c r="O94" s="139">
        <v>0</v>
      </c>
      <c r="P94" s="143">
        <v>30.8</v>
      </c>
      <c r="Q94" s="144">
        <v>722281</v>
      </c>
      <c r="R94" s="144">
        <v>340818</v>
      </c>
      <c r="S94" s="141">
        <f t="shared" si="7"/>
        <v>2.119257198856868</v>
      </c>
      <c r="T94" s="141">
        <f>VLOOKUP($A94,'[1]Demographic Data'!$I$5:$K$45,2,0)*1000</f>
        <v>1265438.125</v>
      </c>
      <c r="U94" s="141">
        <f>VLOOKUP($A94,'[1]Demographic Data'!$I$5:$K$45,3,0)*1000</f>
        <v>504519.56861312932</v>
      </c>
      <c r="V94" s="141">
        <f>VLOOKUP($A94,'[1]Demographic Data'!$I$5:$L$45,4,0)</f>
        <v>2.5364999999999998</v>
      </c>
      <c r="W94" s="141">
        <f t="shared" si="9"/>
        <v>2.5082042476143291</v>
      </c>
      <c r="X94" s="145">
        <f>VLOOKUP($A94,'[1]Income PVT'!$K$8:$M$26,2,0)</f>
        <v>41.537999999999997</v>
      </c>
      <c r="Y94" s="145">
        <f>VLOOKUP($A94,'[1]Income PVT'!$K$8:$P$26,5,0)</f>
        <v>32.494</v>
      </c>
      <c r="Z94" s="146">
        <f t="shared" si="10"/>
        <v>0</v>
      </c>
      <c r="AA94" s="141">
        <v>4112.5238095238083</v>
      </c>
      <c r="AB94" s="146">
        <v>0</v>
      </c>
      <c r="AC94">
        <v>0</v>
      </c>
      <c r="AD94"/>
    </row>
    <row r="95" spans="1:30" x14ac:dyDescent="0.2">
      <c r="A95" s="139">
        <v>2008</v>
      </c>
      <c r="B95" s="139">
        <v>10</v>
      </c>
      <c r="C95" s="177">
        <v>1.5605925918187138</v>
      </c>
      <c r="D95" s="175">
        <v>9801280</v>
      </c>
      <c r="E95" s="153">
        <v>16.372500000000002</v>
      </c>
      <c r="F95" s="175">
        <v>299038</v>
      </c>
      <c r="G95" s="175">
        <v>300255.34256993799</v>
      </c>
      <c r="H95" s="175">
        <v>989403.16666666698</v>
      </c>
      <c r="I95" s="175">
        <v>968552.683333333</v>
      </c>
      <c r="J95" s="177">
        <f t="shared" si="8"/>
        <v>0.9789262011323655</v>
      </c>
      <c r="K95" s="175">
        <v>30.219816649999999</v>
      </c>
      <c r="L95" s="146">
        <v>53</v>
      </c>
      <c r="M95" s="175">
        <v>4112.5238095238083</v>
      </c>
      <c r="N95" s="175">
        <f t="shared" si="6"/>
        <v>1.5605925918187138</v>
      </c>
      <c r="O95" s="139">
        <v>212</v>
      </c>
      <c r="P95" s="143">
        <v>29.4</v>
      </c>
      <c r="Q95" s="144">
        <v>722510</v>
      </c>
      <c r="R95" s="144">
        <v>339907</v>
      </c>
      <c r="S95" s="141">
        <f t="shared" si="7"/>
        <v>2.1256108288443603</v>
      </c>
      <c r="T95" s="141">
        <f>VLOOKUP($A95,'[1]Demographic Data'!$I$5:$K$45,2,0)*1000</f>
        <v>1265438.125</v>
      </c>
      <c r="U95" s="141">
        <f>VLOOKUP($A95,'[1]Demographic Data'!$I$5:$K$45,3,0)*1000</f>
        <v>504519.56861312932</v>
      </c>
      <c r="V95" s="141">
        <f>VLOOKUP($A95,'[1]Demographic Data'!$I$5:$L$45,4,0)</f>
        <v>2.5364999999999998</v>
      </c>
      <c r="W95" s="141">
        <f t="shared" si="9"/>
        <v>2.5082042476143291</v>
      </c>
      <c r="X95" s="145">
        <f>VLOOKUP($A95,'[1]Income PVT'!$K$8:$M$26,2,0)</f>
        <v>41.537999999999997</v>
      </c>
      <c r="Y95" s="145">
        <f>VLOOKUP($A95,'[1]Income PVT'!$K$8:$P$26,5,0)</f>
        <v>32.494</v>
      </c>
      <c r="Z95" s="146">
        <f t="shared" si="10"/>
        <v>53</v>
      </c>
      <c r="AA95" s="141">
        <v>4112.5238095238083</v>
      </c>
      <c r="AB95" s="146">
        <v>52.75</v>
      </c>
      <c r="AC95">
        <v>53</v>
      </c>
      <c r="AD95"/>
    </row>
    <row r="96" spans="1:30" x14ac:dyDescent="0.2">
      <c r="A96" s="139">
        <v>2008</v>
      </c>
      <c r="B96" s="139">
        <v>11</v>
      </c>
      <c r="C96" s="177">
        <v>4.628625237661339</v>
      </c>
      <c r="D96" s="175">
        <v>26087391</v>
      </c>
      <c r="E96" s="153">
        <v>11.0867</v>
      </c>
      <c r="F96" s="175">
        <v>300365</v>
      </c>
      <c r="G96" s="175">
        <v>301492.79340766801</v>
      </c>
      <c r="H96" s="175">
        <v>990299.08333333302</v>
      </c>
      <c r="I96" s="175">
        <v>969275.54166666698</v>
      </c>
      <c r="J96" s="177">
        <f t="shared" si="8"/>
        <v>0.97877051284759242</v>
      </c>
      <c r="K96" s="175">
        <v>30.0837254766667</v>
      </c>
      <c r="L96" s="146">
        <v>336</v>
      </c>
      <c r="M96" s="175">
        <v>4112.5238095238083</v>
      </c>
      <c r="N96" s="175">
        <f t="shared" si="6"/>
        <v>4.628625237661339</v>
      </c>
      <c r="O96" s="139">
        <v>578</v>
      </c>
      <c r="P96" s="143">
        <v>29.4</v>
      </c>
      <c r="Q96" s="144">
        <v>722739</v>
      </c>
      <c r="R96" s="144">
        <v>341200</v>
      </c>
      <c r="S96" s="141">
        <f t="shared" si="7"/>
        <v>2.1182268464243847</v>
      </c>
      <c r="T96" s="141">
        <f>VLOOKUP($A96,'[1]Demographic Data'!$I$5:$K$45,2,0)*1000</f>
        <v>1265438.125</v>
      </c>
      <c r="U96" s="141">
        <f>VLOOKUP($A96,'[1]Demographic Data'!$I$5:$K$45,3,0)*1000</f>
        <v>504519.56861312932</v>
      </c>
      <c r="V96" s="141">
        <f>VLOOKUP($A96,'[1]Demographic Data'!$I$5:$L$45,4,0)</f>
        <v>2.5364999999999998</v>
      </c>
      <c r="W96" s="141">
        <f t="shared" si="9"/>
        <v>2.5082042476143291</v>
      </c>
      <c r="X96" s="145">
        <f>VLOOKUP($A96,'[1]Income PVT'!$K$8:$M$26,2,0)</f>
        <v>41.537999999999997</v>
      </c>
      <c r="Y96" s="145">
        <f>VLOOKUP($A96,'[1]Income PVT'!$K$8:$P$26,5,0)</f>
        <v>32.494</v>
      </c>
      <c r="Z96" s="146">
        <f t="shared" si="10"/>
        <v>336</v>
      </c>
      <c r="AA96" s="141">
        <v>4112.5238095238083</v>
      </c>
      <c r="AB96" s="146">
        <v>336</v>
      </c>
      <c r="AC96">
        <v>336</v>
      </c>
      <c r="AD96"/>
    </row>
    <row r="97" spans="1:30" x14ac:dyDescent="0.2">
      <c r="A97" s="139">
        <v>2008</v>
      </c>
      <c r="B97" s="139">
        <v>12</v>
      </c>
      <c r="C97" s="177">
        <v>11.659695735548656</v>
      </c>
      <c r="D97" s="175">
        <v>62637089</v>
      </c>
      <c r="E97" s="153">
        <v>11.0867</v>
      </c>
      <c r="F97" s="175">
        <v>288326</v>
      </c>
      <c r="G97" s="175">
        <v>288728.68562471197</v>
      </c>
      <c r="H97" s="175">
        <v>991195</v>
      </c>
      <c r="I97" s="175">
        <v>969998.4</v>
      </c>
      <c r="J97" s="177">
        <f t="shared" si="8"/>
        <v>0.97861510600840407</v>
      </c>
      <c r="K97" s="175">
        <v>29.947634303333299</v>
      </c>
      <c r="L97" s="146">
        <v>809</v>
      </c>
      <c r="M97" s="175">
        <v>4112.5238095238083</v>
      </c>
      <c r="N97" s="175">
        <f t="shared" si="6"/>
        <v>11.659695735548656</v>
      </c>
      <c r="O97" s="139">
        <v>849</v>
      </c>
      <c r="P97" s="143">
        <v>31.3</v>
      </c>
      <c r="Q97" s="144">
        <v>722968</v>
      </c>
      <c r="R97" s="144">
        <v>341312</v>
      </c>
      <c r="S97" s="141">
        <f t="shared" si="7"/>
        <v>2.1182027001687604</v>
      </c>
      <c r="T97" s="141">
        <f>VLOOKUP($A97,'[1]Demographic Data'!$I$5:$K$45,2,0)*1000</f>
        <v>1265438.125</v>
      </c>
      <c r="U97" s="141">
        <f>VLOOKUP($A97,'[1]Demographic Data'!$I$5:$K$45,3,0)*1000</f>
        <v>504519.56861312932</v>
      </c>
      <c r="V97" s="141">
        <f>VLOOKUP($A97,'[1]Demographic Data'!$I$5:$L$45,4,0)</f>
        <v>2.5364999999999998</v>
      </c>
      <c r="W97" s="141">
        <f t="shared" si="9"/>
        <v>2.5082042476143291</v>
      </c>
      <c r="X97" s="145">
        <f>VLOOKUP($A97,'[1]Income PVT'!$K$8:$M$26,2,0)</f>
        <v>41.537999999999997</v>
      </c>
      <c r="Y97" s="145">
        <f>VLOOKUP($A97,'[1]Income PVT'!$K$8:$P$26,5,0)</f>
        <v>32.494</v>
      </c>
      <c r="Z97" s="146">
        <f t="shared" si="10"/>
        <v>809</v>
      </c>
      <c r="AA97" s="141">
        <v>4112.5238095238083</v>
      </c>
      <c r="AB97" s="146">
        <v>808.95</v>
      </c>
      <c r="AC97">
        <v>809</v>
      </c>
      <c r="AD97"/>
    </row>
    <row r="98" spans="1:30" x14ac:dyDescent="0.2">
      <c r="A98" s="139">
        <v>2009</v>
      </c>
      <c r="B98" s="139">
        <v>1</v>
      </c>
      <c r="C98" s="177">
        <v>14.469797998997771</v>
      </c>
      <c r="D98" s="175">
        <v>84262232</v>
      </c>
      <c r="E98" s="153">
        <v>11.0867</v>
      </c>
      <c r="F98" s="175">
        <v>289355</v>
      </c>
      <c r="G98" s="175">
        <v>289360.77145842899</v>
      </c>
      <c r="H98" s="175">
        <v>991918.91666666698</v>
      </c>
      <c r="I98" s="175">
        <v>970721.25833333295</v>
      </c>
      <c r="J98" s="177">
        <f t="shared" si="8"/>
        <v>0.97862964605557823</v>
      </c>
      <c r="K98" s="175">
        <v>29.81154313</v>
      </c>
      <c r="L98" s="146">
        <v>967</v>
      </c>
      <c r="M98" s="175">
        <v>4112.5238095238083</v>
      </c>
      <c r="N98" s="175">
        <f t="shared" ref="N98:N129" si="11">+C98</f>
        <v>14.469797998997771</v>
      </c>
      <c r="O98" s="139">
        <v>1080</v>
      </c>
      <c r="P98" s="143">
        <v>33.1</v>
      </c>
      <c r="Q98" s="144">
        <v>723197</v>
      </c>
      <c r="R98" s="144">
        <v>341993</v>
      </c>
      <c r="S98" s="141">
        <f t="shared" si="7"/>
        <v>2.1146543935109783</v>
      </c>
      <c r="T98" s="141">
        <f>VLOOKUP($A98,'[1]Demographic Data'!$I$5:$K$45,2,0)*1000</f>
        <v>1276595.3125</v>
      </c>
      <c r="U98" s="141">
        <f>VLOOKUP($A98,'[1]Demographic Data'!$I$5:$K$45,3,0)*1000</f>
        <v>509307.26314868988</v>
      </c>
      <c r="V98" s="141">
        <f>VLOOKUP($A98,'[1]Demographic Data'!$I$5:$L$45,4,0)</f>
        <v>2.5335000000000001</v>
      </c>
      <c r="W98" s="141">
        <f t="shared" si="9"/>
        <v>2.5065327060283922</v>
      </c>
      <c r="X98" s="145">
        <f>VLOOKUP($A98,'[1]Income PVT'!$K$8:$M$26,2,0)</f>
        <v>40.072000000000003</v>
      </c>
      <c r="Y98" s="145">
        <f>VLOOKUP($A98,'[1]Income PVT'!$K$8:$P$26,5,0)</f>
        <v>31.725999999999999</v>
      </c>
      <c r="Z98" s="146">
        <f t="shared" si="10"/>
        <v>967</v>
      </c>
      <c r="AA98" s="141">
        <v>4112.5238095238083</v>
      </c>
      <c r="AB98" s="146">
        <v>966.95</v>
      </c>
      <c r="AC98">
        <v>967</v>
      </c>
      <c r="AD98"/>
    </row>
    <row r="99" spans="1:30" x14ac:dyDescent="0.2">
      <c r="A99" s="139">
        <v>2009</v>
      </c>
      <c r="B99" s="139">
        <v>2</v>
      </c>
      <c r="C99" s="177">
        <v>13.116342184112781</v>
      </c>
      <c r="D99" s="175">
        <v>72285102</v>
      </c>
      <c r="E99" s="153">
        <v>9.6425000000000001</v>
      </c>
      <c r="F99" s="175">
        <v>289692</v>
      </c>
      <c r="G99" s="175">
        <v>289360.77145842899</v>
      </c>
      <c r="H99" s="175">
        <v>992642.83333333302</v>
      </c>
      <c r="I99" s="175">
        <v>971444.11666666705</v>
      </c>
      <c r="J99" s="177">
        <f t="shared" si="8"/>
        <v>0.97864416489516193</v>
      </c>
      <c r="K99" s="175">
        <v>29.8467488633333</v>
      </c>
      <c r="L99" s="146">
        <v>883</v>
      </c>
      <c r="M99" s="175">
        <v>4112.5238095238083</v>
      </c>
      <c r="N99" s="175">
        <f t="shared" si="11"/>
        <v>13.116342184112781</v>
      </c>
      <c r="O99" s="139">
        <v>687</v>
      </c>
      <c r="P99" s="143">
        <v>28</v>
      </c>
      <c r="Q99" s="144">
        <v>723426</v>
      </c>
      <c r="R99" s="144">
        <v>342511</v>
      </c>
      <c r="S99" s="141">
        <f t="shared" si="7"/>
        <v>2.1121248660626959</v>
      </c>
      <c r="T99" s="141">
        <f>VLOOKUP($A99,'[1]Demographic Data'!$I$5:$K$45,2,0)*1000</f>
        <v>1276595.3125</v>
      </c>
      <c r="U99" s="141">
        <f>VLOOKUP($A99,'[1]Demographic Data'!$I$5:$K$45,3,0)*1000</f>
        <v>509307.26314868988</v>
      </c>
      <c r="V99" s="141">
        <f>VLOOKUP($A99,'[1]Demographic Data'!$I$5:$L$45,4,0)</f>
        <v>2.5335000000000001</v>
      </c>
      <c r="W99" s="141">
        <f t="shared" si="9"/>
        <v>2.5065327060283922</v>
      </c>
      <c r="X99" s="145">
        <f>VLOOKUP($A99,'[1]Income PVT'!$K$8:$M$26,2,0)</f>
        <v>40.072000000000003</v>
      </c>
      <c r="Y99" s="145">
        <f>VLOOKUP($A99,'[1]Income PVT'!$K$8:$P$26,5,0)</f>
        <v>31.725999999999999</v>
      </c>
      <c r="Z99" s="146">
        <f t="shared" si="10"/>
        <v>883</v>
      </c>
      <c r="AA99" s="141">
        <v>4112.5238095238083</v>
      </c>
      <c r="AB99" s="146">
        <v>883</v>
      </c>
      <c r="AC99">
        <v>883</v>
      </c>
      <c r="AD99"/>
    </row>
    <row r="100" spans="1:30" x14ac:dyDescent="0.2">
      <c r="A100" s="139">
        <v>2009</v>
      </c>
      <c r="B100" s="139">
        <v>3</v>
      </c>
      <c r="C100" s="177">
        <v>9.35368334496507</v>
      </c>
      <c r="D100" s="175">
        <v>56258908</v>
      </c>
      <c r="E100" s="153">
        <v>9.6425000000000001</v>
      </c>
      <c r="F100" s="175">
        <v>289438</v>
      </c>
      <c r="G100" s="175">
        <v>289360.77145842899</v>
      </c>
      <c r="H100" s="175">
        <v>993366.75</v>
      </c>
      <c r="I100" s="175">
        <v>972166.97499999998</v>
      </c>
      <c r="J100" s="177">
        <f t="shared" si="8"/>
        <v>0.97865866257351575</v>
      </c>
      <c r="K100" s="175">
        <v>29.881954596666699</v>
      </c>
      <c r="L100" s="146">
        <v>586</v>
      </c>
      <c r="M100" s="175">
        <v>4112.5238095238083</v>
      </c>
      <c r="N100" s="175">
        <f t="shared" si="11"/>
        <v>9.35368334496507</v>
      </c>
      <c r="O100" s="139">
        <v>450</v>
      </c>
      <c r="P100" s="139">
        <v>30.09</v>
      </c>
      <c r="Q100" s="144">
        <v>723655</v>
      </c>
      <c r="R100" s="144">
        <v>342619</v>
      </c>
      <c r="S100" s="141">
        <f t="shared" si="7"/>
        <v>2.1121274652018713</v>
      </c>
      <c r="T100" s="141">
        <f>VLOOKUP($A100,'[1]Demographic Data'!$I$5:$K$45,2,0)*1000</f>
        <v>1276595.3125</v>
      </c>
      <c r="U100" s="141">
        <f>VLOOKUP($A100,'[1]Demographic Data'!$I$5:$K$45,3,0)*1000</f>
        <v>509307.26314868988</v>
      </c>
      <c r="V100" s="141">
        <f>VLOOKUP($A100,'[1]Demographic Data'!$I$5:$L$45,4,0)</f>
        <v>2.5335000000000001</v>
      </c>
      <c r="W100" s="141">
        <f t="shared" si="9"/>
        <v>2.5065327060283922</v>
      </c>
      <c r="X100" s="145">
        <f>VLOOKUP($A100,'[1]Income PVT'!$K$8:$M$26,2,0)</f>
        <v>40.072000000000003</v>
      </c>
      <c r="Y100" s="145">
        <f>VLOOKUP($A100,'[1]Income PVT'!$K$8:$P$26,5,0)</f>
        <v>31.725999999999999</v>
      </c>
      <c r="Z100" s="146">
        <f t="shared" si="10"/>
        <v>586</v>
      </c>
      <c r="AA100" s="141">
        <v>4112.5238095238083</v>
      </c>
      <c r="AB100" s="146">
        <v>585.54999999999995</v>
      </c>
      <c r="AC100">
        <v>586</v>
      </c>
      <c r="AD100"/>
    </row>
    <row r="101" spans="1:30" x14ac:dyDescent="0.2">
      <c r="A101" s="139">
        <v>2009</v>
      </c>
      <c r="B101" s="139">
        <v>4</v>
      </c>
      <c r="C101" s="177">
        <v>6.278996795213085</v>
      </c>
      <c r="D101" s="175">
        <v>36716639</v>
      </c>
      <c r="E101" s="153">
        <v>9.6425000000000001</v>
      </c>
      <c r="F101" s="175">
        <v>291732</v>
      </c>
      <c r="G101" s="175">
        <v>290551.03205450502</v>
      </c>
      <c r="H101" s="175">
        <v>994090.66666666698</v>
      </c>
      <c r="I101" s="175">
        <v>972889.83333333302</v>
      </c>
      <c r="J101" s="177">
        <f t="shared" si="8"/>
        <v>0.97867313913687226</v>
      </c>
      <c r="K101" s="175">
        <v>29.917160330000002</v>
      </c>
      <c r="L101" s="146">
        <v>376</v>
      </c>
      <c r="M101" s="175">
        <v>4112.5238095238083</v>
      </c>
      <c r="N101" s="175">
        <f t="shared" si="11"/>
        <v>6.278996795213085</v>
      </c>
      <c r="O101" s="139">
        <v>260</v>
      </c>
      <c r="P101" s="139">
        <v>30.49</v>
      </c>
      <c r="Q101" s="144">
        <v>723884</v>
      </c>
      <c r="R101" s="144">
        <v>346206</v>
      </c>
      <c r="S101" s="141">
        <f t="shared" si="7"/>
        <v>2.090905414695297</v>
      </c>
      <c r="T101" s="141">
        <f>VLOOKUP($A101,'[1]Demographic Data'!$I$5:$K$45,2,0)*1000</f>
        <v>1276595.3125</v>
      </c>
      <c r="U101" s="141">
        <f>VLOOKUP($A101,'[1]Demographic Data'!$I$5:$K$45,3,0)*1000</f>
        <v>509307.26314868988</v>
      </c>
      <c r="V101" s="141">
        <f>VLOOKUP($A101,'[1]Demographic Data'!$I$5:$L$45,4,0)</f>
        <v>2.5335000000000001</v>
      </c>
      <c r="W101" s="141">
        <f t="shared" si="9"/>
        <v>2.5065327060283922</v>
      </c>
      <c r="X101" s="145">
        <f>VLOOKUP($A101,'[1]Income PVT'!$K$8:$M$26,2,0)</f>
        <v>40.072000000000003</v>
      </c>
      <c r="Y101" s="145">
        <f>VLOOKUP($A101,'[1]Income PVT'!$K$8:$P$26,5,0)</f>
        <v>31.725999999999999</v>
      </c>
      <c r="Z101" s="146">
        <f t="shared" si="10"/>
        <v>376</v>
      </c>
      <c r="AA101" s="141">
        <v>4112.5238095238083</v>
      </c>
      <c r="AB101" s="146">
        <v>376</v>
      </c>
      <c r="AC101">
        <v>376</v>
      </c>
      <c r="AD101"/>
    </row>
    <row r="102" spans="1:30" x14ac:dyDescent="0.2">
      <c r="A102" s="139">
        <v>2009</v>
      </c>
      <c r="B102" s="139">
        <v>5</v>
      </c>
      <c r="C102" s="177">
        <v>2.6154658790397356</v>
      </c>
      <c r="D102" s="175">
        <v>14884264</v>
      </c>
      <c r="E102" s="153">
        <v>5.9913000000000007</v>
      </c>
      <c r="F102" s="175">
        <v>291702</v>
      </c>
      <c r="G102" s="175">
        <v>290256.181519826</v>
      </c>
      <c r="H102" s="175">
        <v>994814.58333333302</v>
      </c>
      <c r="I102" s="175">
        <v>973612.691666667</v>
      </c>
      <c r="J102" s="177">
        <f t="shared" si="8"/>
        <v>0.97868759463132848</v>
      </c>
      <c r="K102" s="175">
        <v>29.813342080000002</v>
      </c>
      <c r="L102" s="146">
        <v>146</v>
      </c>
      <c r="M102" s="175">
        <v>4112.5238095238083</v>
      </c>
      <c r="N102" s="175">
        <f t="shared" si="11"/>
        <v>2.6154658790397356</v>
      </c>
      <c r="O102" s="139">
        <v>48</v>
      </c>
      <c r="P102" s="139">
        <v>29.81</v>
      </c>
      <c r="Q102" s="144">
        <v>724113</v>
      </c>
      <c r="R102" s="144">
        <v>345867</v>
      </c>
      <c r="S102" s="141">
        <f t="shared" si="7"/>
        <v>2.0936169105465394</v>
      </c>
      <c r="T102" s="141">
        <f>VLOOKUP($A102,'[1]Demographic Data'!$I$5:$K$45,2,0)*1000</f>
        <v>1276595.3125</v>
      </c>
      <c r="U102" s="141">
        <f>VLOOKUP($A102,'[1]Demographic Data'!$I$5:$K$45,3,0)*1000</f>
        <v>509307.26314868988</v>
      </c>
      <c r="V102" s="141">
        <f>VLOOKUP($A102,'[1]Demographic Data'!$I$5:$L$45,4,0)</f>
        <v>2.5335000000000001</v>
      </c>
      <c r="W102" s="141">
        <f t="shared" si="9"/>
        <v>2.5065327060283922</v>
      </c>
      <c r="X102" s="145">
        <f>VLOOKUP($A102,'[1]Income PVT'!$K$8:$M$26,2,0)</f>
        <v>40.072000000000003</v>
      </c>
      <c r="Y102" s="145">
        <f>VLOOKUP($A102,'[1]Income PVT'!$K$8:$P$26,5,0)</f>
        <v>31.725999999999999</v>
      </c>
      <c r="Z102" s="146">
        <f t="shared" si="10"/>
        <v>146</v>
      </c>
      <c r="AA102" s="141">
        <v>4112.5238095238083</v>
      </c>
      <c r="AB102" s="146">
        <v>146.05000000000001</v>
      </c>
      <c r="AC102">
        <v>146</v>
      </c>
      <c r="AD102"/>
    </row>
    <row r="103" spans="1:30" x14ac:dyDescent="0.2">
      <c r="A103" s="139">
        <v>2009</v>
      </c>
      <c r="B103" s="139">
        <v>6</v>
      </c>
      <c r="C103" s="177">
        <v>1.7059219237028662</v>
      </c>
      <c r="D103" s="175">
        <v>9944679</v>
      </c>
      <c r="E103" s="153">
        <v>5.9913000000000007</v>
      </c>
      <c r="F103" s="175">
        <v>291656</v>
      </c>
      <c r="G103" s="175">
        <v>291147.18297930801</v>
      </c>
      <c r="H103" s="175">
        <v>995538.5</v>
      </c>
      <c r="I103" s="175">
        <v>974335.55</v>
      </c>
      <c r="J103" s="177">
        <f t="shared" si="8"/>
        <v>0.97870202910284243</v>
      </c>
      <c r="K103" s="175">
        <v>29.709523829999998</v>
      </c>
      <c r="L103" s="146">
        <v>26</v>
      </c>
      <c r="M103" s="175">
        <v>4112.5238095238083</v>
      </c>
      <c r="N103" s="175">
        <f t="shared" si="11"/>
        <v>1.7059219237028662</v>
      </c>
      <c r="O103" s="139">
        <v>7</v>
      </c>
      <c r="P103" s="139">
        <v>30.68</v>
      </c>
      <c r="Q103" s="144">
        <v>724340.03571428731</v>
      </c>
      <c r="R103" s="144">
        <v>345096</v>
      </c>
      <c r="S103" s="141">
        <f t="shared" si="7"/>
        <v>2.098952279117368</v>
      </c>
      <c r="T103" s="141">
        <f>VLOOKUP($A103,'[1]Demographic Data'!$I$5:$K$45,2,0)*1000</f>
        <v>1276595.3125</v>
      </c>
      <c r="U103" s="141">
        <f>VLOOKUP($A103,'[1]Demographic Data'!$I$5:$K$45,3,0)*1000</f>
        <v>509307.26314868988</v>
      </c>
      <c r="V103" s="141">
        <f>VLOOKUP($A103,'[1]Demographic Data'!$I$5:$L$45,4,0)</f>
        <v>2.5335000000000001</v>
      </c>
      <c r="W103" s="141">
        <f t="shared" si="9"/>
        <v>2.5065327060283922</v>
      </c>
      <c r="X103" s="145">
        <f>VLOOKUP($A103,'[1]Income PVT'!$K$8:$M$26,2,0)</f>
        <v>40.072000000000003</v>
      </c>
      <c r="Y103" s="145">
        <f>VLOOKUP($A103,'[1]Income PVT'!$K$8:$P$26,5,0)</f>
        <v>31.725999999999999</v>
      </c>
      <c r="Z103" s="146">
        <f t="shared" si="10"/>
        <v>26</v>
      </c>
      <c r="AA103" s="141">
        <v>4112.5238095238083</v>
      </c>
      <c r="AB103" s="146">
        <v>26</v>
      </c>
      <c r="AC103">
        <v>26</v>
      </c>
      <c r="AD103"/>
    </row>
    <row r="104" spans="1:30" x14ac:dyDescent="0.2">
      <c r="A104" s="139">
        <v>2009</v>
      </c>
      <c r="B104" s="139">
        <v>7</v>
      </c>
      <c r="C104" s="177">
        <v>1.389014861611678</v>
      </c>
      <c r="D104" s="175">
        <v>7970591</v>
      </c>
      <c r="E104" s="153">
        <v>5.9913000000000007</v>
      </c>
      <c r="F104" s="175">
        <v>291499</v>
      </c>
      <c r="G104" s="175">
        <v>291178.510848618</v>
      </c>
      <c r="H104" s="175">
        <v>996262.41666666698</v>
      </c>
      <c r="I104" s="175">
        <v>975058.40833333298</v>
      </c>
      <c r="J104" s="177">
        <f t="shared" si="8"/>
        <v>0.97871644259724344</v>
      </c>
      <c r="K104" s="175">
        <v>29.605705579999999</v>
      </c>
      <c r="L104" s="146">
        <v>1</v>
      </c>
      <c r="M104" s="175">
        <v>4112.5238095238083</v>
      </c>
      <c r="N104" s="175">
        <f t="shared" si="11"/>
        <v>1.389014861611678</v>
      </c>
      <c r="O104" s="139">
        <v>0</v>
      </c>
      <c r="P104" s="139">
        <v>30.66</v>
      </c>
      <c r="Q104" s="144">
        <v>724809.03571428731</v>
      </c>
      <c r="R104" s="144">
        <v>341762</v>
      </c>
      <c r="S104" s="141">
        <f t="shared" si="7"/>
        <v>2.1208005445727944</v>
      </c>
      <c r="T104" s="141">
        <f>VLOOKUP($A104,'[1]Demographic Data'!$I$5:$K$45,2,0)*1000</f>
        <v>1276595.3125</v>
      </c>
      <c r="U104" s="141">
        <f>VLOOKUP($A104,'[1]Demographic Data'!$I$5:$K$45,3,0)*1000</f>
        <v>509307.26314868988</v>
      </c>
      <c r="V104" s="141">
        <f>VLOOKUP($A104,'[1]Demographic Data'!$I$5:$L$45,4,0)</f>
        <v>2.5335000000000001</v>
      </c>
      <c r="W104" s="141">
        <f t="shared" si="9"/>
        <v>2.5065327060283922</v>
      </c>
      <c r="X104" s="145">
        <f>VLOOKUP($A104,'[1]Income PVT'!$K$8:$M$26,2,0)</f>
        <v>40.072000000000003</v>
      </c>
      <c r="Y104" s="145">
        <f>VLOOKUP($A104,'[1]Income PVT'!$K$8:$P$26,5,0)</f>
        <v>31.725999999999999</v>
      </c>
      <c r="Z104" s="146">
        <f t="shared" si="10"/>
        <v>1</v>
      </c>
      <c r="AA104" s="141">
        <v>4112.5238095238083</v>
      </c>
      <c r="AB104" s="146">
        <v>1.1000000000000001</v>
      </c>
      <c r="AC104">
        <v>1</v>
      </c>
      <c r="AD104"/>
    </row>
    <row r="105" spans="1:30" x14ac:dyDescent="0.2">
      <c r="A105" s="139">
        <v>2009</v>
      </c>
      <c r="B105" s="139">
        <v>8</v>
      </c>
      <c r="C105" s="177">
        <v>1.3097784253734441</v>
      </c>
      <c r="D105" s="175">
        <v>7568800</v>
      </c>
      <c r="E105" s="153">
        <v>4.6913999999999998</v>
      </c>
      <c r="F105" s="175">
        <v>291658</v>
      </c>
      <c r="G105" s="175">
        <v>291308.42936546099</v>
      </c>
      <c r="H105" s="175">
        <v>996986.33333333302</v>
      </c>
      <c r="I105" s="175">
        <v>975781.26666666695</v>
      </c>
      <c r="J105" s="177">
        <f t="shared" si="8"/>
        <v>0.97873083516022852</v>
      </c>
      <c r="K105" s="175">
        <v>29.644091036666701</v>
      </c>
      <c r="L105" s="146">
        <v>0</v>
      </c>
      <c r="M105" s="175">
        <v>4112.5238095238083</v>
      </c>
      <c r="N105" s="175">
        <f t="shared" si="11"/>
        <v>1.3097784253734441</v>
      </c>
      <c r="O105" s="139">
        <v>0</v>
      </c>
      <c r="P105" s="139">
        <v>30.07</v>
      </c>
      <c r="Q105" s="144">
        <v>725278.03571428731</v>
      </c>
      <c r="R105" s="144">
        <v>344127</v>
      </c>
      <c r="S105" s="141">
        <f t="shared" si="7"/>
        <v>2.1075882907016519</v>
      </c>
      <c r="T105" s="141">
        <f>VLOOKUP($A105,'[1]Demographic Data'!$I$5:$K$45,2,0)*1000</f>
        <v>1276595.3125</v>
      </c>
      <c r="U105" s="141">
        <f>VLOOKUP($A105,'[1]Demographic Data'!$I$5:$K$45,3,0)*1000</f>
        <v>509307.26314868988</v>
      </c>
      <c r="V105" s="141">
        <f>VLOOKUP($A105,'[1]Demographic Data'!$I$5:$L$45,4,0)</f>
        <v>2.5335000000000001</v>
      </c>
      <c r="W105" s="141">
        <f t="shared" si="9"/>
        <v>2.5065327060283922</v>
      </c>
      <c r="X105" s="145">
        <f>VLOOKUP($A105,'[1]Income PVT'!$K$8:$M$26,2,0)</f>
        <v>40.072000000000003</v>
      </c>
      <c r="Y105" s="145">
        <f>VLOOKUP($A105,'[1]Income PVT'!$K$8:$P$26,5,0)</f>
        <v>31.725999999999999</v>
      </c>
      <c r="Z105" s="146">
        <f t="shared" si="10"/>
        <v>0</v>
      </c>
      <c r="AA105" s="141">
        <v>4112.5238095238083</v>
      </c>
      <c r="AB105" s="146">
        <v>0</v>
      </c>
      <c r="AC105">
        <v>0</v>
      </c>
      <c r="AD105"/>
    </row>
    <row r="106" spans="1:30" x14ac:dyDescent="0.2">
      <c r="A106" s="139">
        <v>2009</v>
      </c>
      <c r="B106" s="139">
        <v>9</v>
      </c>
      <c r="C106" s="177">
        <v>1.3251733469210696</v>
      </c>
      <c r="D106" s="175">
        <v>8046959</v>
      </c>
      <c r="E106" s="153">
        <v>4.6913999999999998</v>
      </c>
      <c r="F106" s="175">
        <v>291464</v>
      </c>
      <c r="G106" s="175">
        <v>290996.993488206</v>
      </c>
      <c r="H106" s="175">
        <v>997710.25</v>
      </c>
      <c r="I106" s="175">
        <v>976504.125</v>
      </c>
      <c r="J106" s="177">
        <f t="shared" si="8"/>
        <v>0.97874520683735589</v>
      </c>
      <c r="K106" s="175">
        <v>29.682476493333301</v>
      </c>
      <c r="L106" s="146">
        <v>0</v>
      </c>
      <c r="M106" s="175">
        <v>4112.5238095238083</v>
      </c>
      <c r="N106" s="175">
        <f t="shared" si="11"/>
        <v>1.3251733469210696</v>
      </c>
      <c r="O106" s="139">
        <v>18</v>
      </c>
      <c r="P106" s="139">
        <v>30.72</v>
      </c>
      <c r="Q106" s="144">
        <v>725747.03571428731</v>
      </c>
      <c r="R106" s="144">
        <v>345164</v>
      </c>
      <c r="S106" s="141">
        <f t="shared" si="7"/>
        <v>2.1026150922873974</v>
      </c>
      <c r="T106" s="141">
        <f>VLOOKUP($A106,'[1]Demographic Data'!$I$5:$K$45,2,0)*1000</f>
        <v>1276595.3125</v>
      </c>
      <c r="U106" s="141">
        <f>VLOOKUP($A106,'[1]Demographic Data'!$I$5:$K$45,3,0)*1000</f>
        <v>509307.26314868988</v>
      </c>
      <c r="V106" s="141">
        <f>VLOOKUP($A106,'[1]Demographic Data'!$I$5:$L$45,4,0)</f>
        <v>2.5335000000000001</v>
      </c>
      <c r="W106" s="141">
        <f t="shared" si="9"/>
        <v>2.5065327060283922</v>
      </c>
      <c r="X106" s="145">
        <f>VLOOKUP($A106,'[1]Income PVT'!$K$8:$M$26,2,0)</f>
        <v>40.072000000000003</v>
      </c>
      <c r="Y106" s="145">
        <f>VLOOKUP($A106,'[1]Income PVT'!$K$8:$P$26,5,0)</f>
        <v>31.725999999999999</v>
      </c>
      <c r="Z106" s="146">
        <f t="shared" si="10"/>
        <v>0</v>
      </c>
      <c r="AA106" s="141">
        <v>4112.5238095238083</v>
      </c>
      <c r="AB106" s="146">
        <v>0</v>
      </c>
      <c r="AC106">
        <v>0</v>
      </c>
      <c r="AD106"/>
    </row>
    <row r="107" spans="1:30" x14ac:dyDescent="0.2">
      <c r="A107" s="139">
        <v>2009</v>
      </c>
      <c r="B107" s="139">
        <v>10</v>
      </c>
      <c r="C107" s="177">
        <v>2.1618316391512269</v>
      </c>
      <c r="D107" s="175">
        <v>11589916</v>
      </c>
      <c r="E107" s="153">
        <v>4.6913999999999998</v>
      </c>
      <c r="F107" s="175">
        <v>291642</v>
      </c>
      <c r="G107" s="175">
        <v>290946.31605255802</v>
      </c>
      <c r="H107" s="175">
        <v>998434.16666666698</v>
      </c>
      <c r="I107" s="175">
        <v>977226.98333333305</v>
      </c>
      <c r="J107" s="177">
        <f t="shared" si="8"/>
        <v>0.97875955767405742</v>
      </c>
      <c r="K107" s="175">
        <v>29.72086195</v>
      </c>
      <c r="L107" s="146">
        <v>122</v>
      </c>
      <c r="M107" s="175">
        <v>4112.5238095238083</v>
      </c>
      <c r="N107" s="175">
        <f t="shared" si="11"/>
        <v>2.1618316391512269</v>
      </c>
      <c r="O107" s="139">
        <v>304</v>
      </c>
      <c r="P107" s="139">
        <v>30.56</v>
      </c>
      <c r="Q107" s="144">
        <v>726216.03571428731</v>
      </c>
      <c r="R107" s="144">
        <v>345715</v>
      </c>
      <c r="S107" s="141">
        <f t="shared" si="7"/>
        <v>2.1006205565691025</v>
      </c>
      <c r="T107" s="141">
        <f>VLOOKUP($A107,'[1]Demographic Data'!$I$5:$K$45,2,0)*1000</f>
        <v>1276595.3125</v>
      </c>
      <c r="U107" s="141">
        <f>VLOOKUP($A107,'[1]Demographic Data'!$I$5:$K$45,3,0)*1000</f>
        <v>509307.26314868988</v>
      </c>
      <c r="V107" s="141">
        <f>VLOOKUP($A107,'[1]Demographic Data'!$I$5:$L$45,4,0)</f>
        <v>2.5335000000000001</v>
      </c>
      <c r="W107" s="141">
        <f t="shared" si="9"/>
        <v>2.5065327060283922</v>
      </c>
      <c r="X107" s="145">
        <f>VLOOKUP($A107,'[1]Income PVT'!$K$8:$M$26,2,0)</f>
        <v>40.072000000000003</v>
      </c>
      <c r="Y107" s="145">
        <f>VLOOKUP($A107,'[1]Income PVT'!$K$8:$P$26,5,0)</f>
        <v>31.725999999999999</v>
      </c>
      <c r="Z107" s="146">
        <f t="shared" si="10"/>
        <v>122</v>
      </c>
      <c r="AA107" s="141">
        <v>4112.5238095238083</v>
      </c>
      <c r="AB107" s="146">
        <v>122.2</v>
      </c>
      <c r="AC107">
        <v>122</v>
      </c>
      <c r="AD107"/>
    </row>
    <row r="108" spans="1:30" x14ac:dyDescent="0.2">
      <c r="A108" s="139">
        <v>2009</v>
      </c>
      <c r="B108" s="139">
        <v>11</v>
      </c>
      <c r="C108" s="177">
        <v>4.3205705113474622</v>
      </c>
      <c r="D108" s="175">
        <v>25824541</v>
      </c>
      <c r="E108" s="153">
        <v>4.9129000000000005</v>
      </c>
      <c r="F108" s="175">
        <v>292058</v>
      </c>
      <c r="G108" s="175">
        <v>291172.060993172</v>
      </c>
      <c r="H108" s="175">
        <v>999158.08333333302</v>
      </c>
      <c r="I108" s="175">
        <v>977949.84166666702</v>
      </c>
      <c r="J108" s="177">
        <f t="shared" si="8"/>
        <v>0.97877388771563323</v>
      </c>
      <c r="K108" s="175">
        <v>29.627777146666698</v>
      </c>
      <c r="L108" s="146">
        <v>328</v>
      </c>
      <c r="M108" s="175">
        <v>4112.5238095238083</v>
      </c>
      <c r="N108" s="175">
        <f t="shared" si="11"/>
        <v>4.3205705113474622</v>
      </c>
      <c r="O108" s="139">
        <v>407</v>
      </c>
      <c r="P108" s="139">
        <v>30.35</v>
      </c>
      <c r="Q108" s="144">
        <v>726685.03571428731</v>
      </c>
      <c r="R108" s="144">
        <v>345853</v>
      </c>
      <c r="S108" s="141">
        <f t="shared" si="7"/>
        <v>2.1011384481681157</v>
      </c>
      <c r="T108" s="141">
        <f>VLOOKUP($A108,'[1]Demographic Data'!$I$5:$K$45,2,0)*1000</f>
        <v>1276595.3125</v>
      </c>
      <c r="U108" s="141">
        <f>VLOOKUP($A108,'[1]Demographic Data'!$I$5:$K$45,3,0)*1000</f>
        <v>509307.26314868988</v>
      </c>
      <c r="V108" s="141">
        <f>VLOOKUP($A108,'[1]Demographic Data'!$I$5:$L$45,4,0)</f>
        <v>2.5335000000000001</v>
      </c>
      <c r="W108" s="141">
        <f t="shared" si="9"/>
        <v>2.5065327060283922</v>
      </c>
      <c r="X108" s="145">
        <f>VLOOKUP($A108,'[1]Income PVT'!$K$8:$M$26,2,0)</f>
        <v>40.072000000000003</v>
      </c>
      <c r="Y108" s="145">
        <f>VLOOKUP($A108,'[1]Income PVT'!$K$8:$P$26,5,0)</f>
        <v>31.725999999999999</v>
      </c>
      <c r="Z108" s="146">
        <f t="shared" si="10"/>
        <v>328</v>
      </c>
      <c r="AA108" s="141">
        <v>4112.5238095238083</v>
      </c>
      <c r="AB108" s="146">
        <v>328.4</v>
      </c>
      <c r="AC108">
        <v>328</v>
      </c>
      <c r="AD108"/>
    </row>
    <row r="109" spans="1:30" x14ac:dyDescent="0.2">
      <c r="A109" s="139">
        <v>2009</v>
      </c>
      <c r="B109" s="139">
        <v>12</v>
      </c>
      <c r="C109" s="177">
        <v>9.3795121466029645</v>
      </c>
      <c r="D109" s="175">
        <v>55665711</v>
      </c>
      <c r="E109" s="153">
        <v>4.9129000000000005</v>
      </c>
      <c r="F109" s="175">
        <v>292902</v>
      </c>
      <c r="G109" s="175">
        <v>291805.06823481101</v>
      </c>
      <c r="H109" s="175">
        <v>999882</v>
      </c>
      <c r="I109" s="175">
        <v>978672.7</v>
      </c>
      <c r="J109" s="177">
        <f t="shared" si="8"/>
        <v>0.97878819700724684</v>
      </c>
      <c r="K109" s="175">
        <v>29.534692343333301</v>
      </c>
      <c r="L109" s="146">
        <v>648</v>
      </c>
      <c r="M109" s="175">
        <v>4112.5238095238083</v>
      </c>
      <c r="N109" s="175">
        <f t="shared" si="11"/>
        <v>9.3795121466029645</v>
      </c>
      <c r="O109" s="139">
        <v>873</v>
      </c>
      <c r="P109" s="139">
        <v>31</v>
      </c>
      <c r="Q109" s="144">
        <v>727154.03571428731</v>
      </c>
      <c r="R109" s="144">
        <v>346563</v>
      </c>
      <c r="S109" s="141">
        <f t="shared" si="7"/>
        <v>2.0981871570660666</v>
      </c>
      <c r="T109" s="141">
        <f>VLOOKUP($A109,'[1]Demographic Data'!$I$5:$K$45,2,0)*1000</f>
        <v>1276595.3125</v>
      </c>
      <c r="U109" s="141">
        <f>VLOOKUP($A109,'[1]Demographic Data'!$I$5:$K$45,3,0)*1000</f>
        <v>509307.26314868988</v>
      </c>
      <c r="V109" s="141">
        <f>VLOOKUP($A109,'[1]Demographic Data'!$I$5:$L$45,4,0)</f>
        <v>2.5335000000000001</v>
      </c>
      <c r="W109" s="141">
        <f t="shared" si="9"/>
        <v>2.5065327060283922</v>
      </c>
      <c r="X109" s="145">
        <f>VLOOKUP($A109,'[1]Income PVT'!$K$8:$M$26,2,0)</f>
        <v>40.072000000000003</v>
      </c>
      <c r="Y109" s="145">
        <f>VLOOKUP($A109,'[1]Income PVT'!$K$8:$P$26,5,0)</f>
        <v>31.725999999999999</v>
      </c>
      <c r="Z109" s="146">
        <f t="shared" si="10"/>
        <v>648</v>
      </c>
      <c r="AA109" s="141">
        <v>4112.5238095238083</v>
      </c>
      <c r="AB109" s="146">
        <v>684</v>
      </c>
      <c r="AC109">
        <v>648</v>
      </c>
      <c r="AD109"/>
    </row>
    <row r="110" spans="1:30" x14ac:dyDescent="0.2">
      <c r="A110" s="139">
        <v>2010</v>
      </c>
      <c r="B110" s="139">
        <v>1</v>
      </c>
      <c r="C110" s="177">
        <v>15.561764116906346</v>
      </c>
      <c r="D110" s="175">
        <v>45931358</v>
      </c>
      <c r="E110" s="153">
        <v>4.9129000000000005</v>
      </c>
      <c r="F110" s="175">
        <v>293247</v>
      </c>
      <c r="G110" s="175">
        <v>291745.176719954</v>
      </c>
      <c r="H110" s="175">
        <v>1000714.83333333</v>
      </c>
      <c r="I110" s="175">
        <v>979395.558333333</v>
      </c>
      <c r="J110" s="177">
        <f t="shared" si="8"/>
        <v>0.97869595384233132</v>
      </c>
      <c r="K110" s="175">
        <v>29.44160754</v>
      </c>
      <c r="L110" s="146">
        <v>1041</v>
      </c>
      <c r="M110" s="175">
        <v>4112.5238095238083</v>
      </c>
      <c r="N110" s="175">
        <f t="shared" si="11"/>
        <v>15.561764116906346</v>
      </c>
      <c r="O110" s="139">
        <v>1075</v>
      </c>
      <c r="P110" s="139">
        <v>31.65</v>
      </c>
      <c r="Q110" s="144">
        <v>727623.03571428731</v>
      </c>
      <c r="R110" s="147">
        <v>350878</v>
      </c>
      <c r="S110" s="141">
        <f t="shared" si="7"/>
        <v>2.0737208822276898</v>
      </c>
      <c r="T110" s="141">
        <f>VLOOKUP($A110,'[1]Demographic Data'!$I$5:$K$45,2,0)*1000</f>
        <v>1287363.5323264333</v>
      </c>
      <c r="U110" s="141">
        <f>VLOOKUP($A110,'[1]Demographic Data'!$I$5:$K$45,3,0)*1000</f>
        <v>515511.43388527137</v>
      </c>
      <c r="V110" s="141">
        <f>VLOOKUP($A110,'[1]Demographic Data'!$I$5:$L$45,4,0)</f>
        <v>2.5292500000000002</v>
      </c>
      <c r="W110" s="141">
        <f t="shared" si="9"/>
        <v>2.4972550514038452</v>
      </c>
      <c r="X110" s="145">
        <f>VLOOKUP($A110,'[1]Income PVT'!$K$8:$M$26,2,0)</f>
        <v>40.058999999999997</v>
      </c>
      <c r="Y110" s="145">
        <f>VLOOKUP($A110,'[1]Income PVT'!$K$8:$P$26,5,0)</f>
        <v>32.493000000000002</v>
      </c>
      <c r="Z110" s="146">
        <f t="shared" si="10"/>
        <v>1041</v>
      </c>
      <c r="AA110" s="141">
        <v>4112.5238095238083</v>
      </c>
      <c r="AB110" s="148">
        <v>1039.0999999999999</v>
      </c>
      <c r="AC110">
        <v>1041</v>
      </c>
      <c r="AD110"/>
    </row>
    <row r="111" spans="1:30" x14ac:dyDescent="0.2">
      <c r="A111" s="139">
        <v>2010</v>
      </c>
      <c r="B111" s="139">
        <v>2</v>
      </c>
      <c r="C111" s="177">
        <v>14.446494740667529</v>
      </c>
      <c r="D111" s="175">
        <v>42401904</v>
      </c>
      <c r="E111" s="153">
        <v>5.3493999999999993</v>
      </c>
      <c r="F111" s="175">
        <v>293400</v>
      </c>
      <c r="G111" s="175">
        <v>291805.06823481101</v>
      </c>
      <c r="H111" s="175">
        <v>1001547.66666667</v>
      </c>
      <c r="I111" s="175">
        <v>980118.41666666698</v>
      </c>
      <c r="J111" s="177">
        <f t="shared" si="8"/>
        <v>0.97860386408634603</v>
      </c>
      <c r="K111" s="175">
        <v>29.609546923333301</v>
      </c>
      <c r="L111" s="146">
        <v>940</v>
      </c>
      <c r="M111" s="175">
        <v>4112.5238095238083</v>
      </c>
      <c r="N111" s="175">
        <f t="shared" si="11"/>
        <v>14.446494740667529</v>
      </c>
      <c r="O111" s="139">
        <v>949</v>
      </c>
      <c r="P111" s="139">
        <v>28.92</v>
      </c>
      <c r="Q111" s="144">
        <v>728092.03571428731</v>
      </c>
      <c r="R111" s="147">
        <v>350417</v>
      </c>
      <c r="S111" s="141">
        <f t="shared" si="7"/>
        <v>2.0777874238815106</v>
      </c>
      <c r="T111" s="141">
        <f>VLOOKUP($A111,'[1]Demographic Data'!$I$5:$K$45,2,0)*1000</f>
        <v>1287363.5323264333</v>
      </c>
      <c r="U111" s="141">
        <f>VLOOKUP($A111,'[1]Demographic Data'!$I$5:$K$45,3,0)*1000</f>
        <v>515511.43388527137</v>
      </c>
      <c r="V111" s="141">
        <f>VLOOKUP($A111,'[1]Demographic Data'!$I$5:$L$45,4,0)</f>
        <v>2.5292500000000002</v>
      </c>
      <c r="W111" s="141">
        <f t="shared" si="9"/>
        <v>2.4972550514038452</v>
      </c>
      <c r="X111" s="145">
        <f>VLOOKUP($A111,'[1]Income PVT'!$K$8:$M$26,2,0)</f>
        <v>40.058999999999997</v>
      </c>
      <c r="Y111" s="145">
        <f>VLOOKUP($A111,'[1]Income PVT'!$K$8:$P$26,5,0)</f>
        <v>32.493000000000002</v>
      </c>
      <c r="Z111" s="146">
        <f t="shared" si="10"/>
        <v>940</v>
      </c>
      <c r="AA111" s="141">
        <v>4112.5238095238083</v>
      </c>
      <c r="AB111" s="148">
        <v>941</v>
      </c>
      <c r="AC111">
        <v>940</v>
      </c>
      <c r="AD111"/>
    </row>
    <row r="112" spans="1:30" x14ac:dyDescent="0.2">
      <c r="A112" s="139">
        <v>2010</v>
      </c>
      <c r="B112" s="139">
        <v>3</v>
      </c>
      <c r="C112" s="177">
        <v>11.718444466998207</v>
      </c>
      <c r="D112" s="175">
        <v>62284433</v>
      </c>
      <c r="E112" s="153">
        <v>5.3493999999999993</v>
      </c>
      <c r="F112" s="175">
        <v>293835</v>
      </c>
      <c r="G112" s="175">
        <v>292685.93420716398</v>
      </c>
      <c r="H112" s="175">
        <v>1002380.5</v>
      </c>
      <c r="I112" s="175">
        <v>980841.27500000002</v>
      </c>
      <c r="J112" s="177">
        <f t="shared" si="8"/>
        <v>0.97851192735692683</v>
      </c>
      <c r="K112" s="175">
        <v>29.777486306666699</v>
      </c>
      <c r="L112" s="146">
        <v>821</v>
      </c>
      <c r="M112" s="175">
        <v>4112.5238095238083</v>
      </c>
      <c r="N112" s="175">
        <f t="shared" si="11"/>
        <v>11.718444466998207</v>
      </c>
      <c r="O112" s="139">
        <v>489</v>
      </c>
      <c r="P112" s="139">
        <v>30.09</v>
      </c>
      <c r="Q112" s="144">
        <v>728561.03571428731</v>
      </c>
      <c r="R112" s="147">
        <v>354137</v>
      </c>
      <c r="S112" s="141">
        <f t="shared" si="7"/>
        <v>2.057285840548396</v>
      </c>
      <c r="T112" s="141">
        <f>VLOOKUP($A112,'[1]Demographic Data'!$I$5:$K$45,2,0)*1000</f>
        <v>1287363.5323264333</v>
      </c>
      <c r="U112" s="141">
        <f>VLOOKUP($A112,'[1]Demographic Data'!$I$5:$K$45,3,0)*1000</f>
        <v>515511.43388527137</v>
      </c>
      <c r="V112" s="141">
        <f>VLOOKUP($A112,'[1]Demographic Data'!$I$5:$L$45,4,0)</f>
        <v>2.5292500000000002</v>
      </c>
      <c r="W112" s="141">
        <f t="shared" si="9"/>
        <v>2.4972550514038452</v>
      </c>
      <c r="X112" s="145">
        <f>VLOOKUP($A112,'[1]Income PVT'!$K$8:$M$26,2,0)</f>
        <v>40.058999999999997</v>
      </c>
      <c r="Y112" s="145">
        <f>VLOOKUP($A112,'[1]Income PVT'!$K$8:$P$26,5,0)</f>
        <v>32.493000000000002</v>
      </c>
      <c r="Z112" s="146">
        <f t="shared" si="10"/>
        <v>821</v>
      </c>
      <c r="AA112" s="141">
        <v>4112.5238095238083</v>
      </c>
      <c r="AB112" s="149">
        <v>827</v>
      </c>
      <c r="AC112">
        <v>821</v>
      </c>
      <c r="AD112"/>
    </row>
    <row r="113" spans="1:30" x14ac:dyDescent="0.2">
      <c r="A113" s="139">
        <v>2010</v>
      </c>
      <c r="B113" s="139">
        <v>4</v>
      </c>
      <c r="C113" s="177">
        <v>4.4485287872559445</v>
      </c>
      <c r="D113" s="175">
        <v>31414007</v>
      </c>
      <c r="E113" s="153">
        <v>5.3493999999999993</v>
      </c>
      <c r="F113" s="175">
        <v>293159</v>
      </c>
      <c r="G113" s="175">
        <v>292004.09234571899</v>
      </c>
      <c r="H113" s="175">
        <v>1003213.33333333</v>
      </c>
      <c r="I113" s="175">
        <v>981564.13333333295</v>
      </c>
      <c r="J113" s="177">
        <f t="shared" si="8"/>
        <v>0.97842014327295246</v>
      </c>
      <c r="K113" s="175">
        <v>29.94542569</v>
      </c>
      <c r="L113" s="146">
        <v>303</v>
      </c>
      <c r="M113" s="175">
        <v>4112.5238095238083</v>
      </c>
      <c r="N113" s="175">
        <f t="shared" si="11"/>
        <v>4.4485287872559445</v>
      </c>
      <c r="O113" s="139">
        <v>131</v>
      </c>
      <c r="P113" s="139">
        <v>30.49</v>
      </c>
      <c r="Q113" s="144">
        <v>729030.03571428731</v>
      </c>
      <c r="R113" s="147">
        <v>352302</v>
      </c>
      <c r="S113" s="141">
        <f t="shared" si="7"/>
        <v>2.0693326626425264</v>
      </c>
      <c r="T113" s="141">
        <f>VLOOKUP($A113,'[1]Demographic Data'!$I$5:$K$45,2,0)*1000</f>
        <v>1287363.5323264333</v>
      </c>
      <c r="U113" s="141">
        <f>VLOOKUP($A113,'[1]Demographic Data'!$I$5:$K$45,3,0)*1000</f>
        <v>515511.43388527137</v>
      </c>
      <c r="V113" s="141">
        <f>VLOOKUP($A113,'[1]Demographic Data'!$I$5:$L$45,4,0)</f>
        <v>2.5292500000000002</v>
      </c>
      <c r="W113" s="141">
        <f t="shared" si="9"/>
        <v>2.4972550514038452</v>
      </c>
      <c r="X113" s="145">
        <f>VLOOKUP($A113,'[1]Income PVT'!$K$8:$M$26,2,0)</f>
        <v>40.058999999999997</v>
      </c>
      <c r="Y113" s="145">
        <f>VLOOKUP($A113,'[1]Income PVT'!$K$8:$P$26,5,0)</f>
        <v>32.493000000000002</v>
      </c>
      <c r="Z113" s="146">
        <f t="shared" si="10"/>
        <v>303</v>
      </c>
      <c r="AA113" s="141">
        <v>4112.5238095238083</v>
      </c>
      <c r="AB113" s="144">
        <v>313.35000000000002</v>
      </c>
      <c r="AC113">
        <v>303</v>
      </c>
      <c r="AD113"/>
    </row>
    <row r="114" spans="1:30" x14ac:dyDescent="0.2">
      <c r="A114" s="139">
        <v>2010</v>
      </c>
      <c r="B114" s="139">
        <v>5</v>
      </c>
      <c r="C114" s="177">
        <v>2.1754643173004968</v>
      </c>
      <c r="D114" s="175">
        <v>6398066</v>
      </c>
      <c r="E114" s="153">
        <v>5.1880000000000006</v>
      </c>
      <c r="F114" s="175">
        <v>292599</v>
      </c>
      <c r="G114" s="175">
        <v>291899.05184273998</v>
      </c>
      <c r="H114" s="175">
        <v>1004046.16666667</v>
      </c>
      <c r="I114" s="175">
        <v>982286.99166666705</v>
      </c>
      <c r="J114" s="177">
        <f t="shared" si="8"/>
        <v>0.97832851145456667</v>
      </c>
      <c r="K114" s="175">
        <v>29.981964343333299</v>
      </c>
      <c r="L114" s="146">
        <v>110</v>
      </c>
      <c r="M114" s="175">
        <v>4112.5238095238083</v>
      </c>
      <c r="N114" s="175">
        <f t="shared" si="11"/>
        <v>2.1754643173004968</v>
      </c>
      <c r="O114" s="139">
        <v>39</v>
      </c>
      <c r="P114" s="139">
        <v>29.81</v>
      </c>
      <c r="Q114" s="144">
        <v>729499.03571428731</v>
      </c>
      <c r="R114" s="147">
        <v>351694</v>
      </c>
      <c r="S114" s="141">
        <f t="shared" si="7"/>
        <v>2.0742436200625751</v>
      </c>
      <c r="T114" s="141">
        <f>VLOOKUP($A114,'[1]Demographic Data'!$I$5:$K$45,2,0)*1000</f>
        <v>1287363.5323264333</v>
      </c>
      <c r="U114" s="141">
        <f>VLOOKUP($A114,'[1]Demographic Data'!$I$5:$K$45,3,0)*1000</f>
        <v>515511.43388527137</v>
      </c>
      <c r="V114" s="141">
        <f>VLOOKUP($A114,'[1]Demographic Data'!$I$5:$L$45,4,0)</f>
        <v>2.5292500000000002</v>
      </c>
      <c r="W114" s="141">
        <f t="shared" si="9"/>
        <v>2.4972550514038452</v>
      </c>
      <c r="X114" s="145">
        <f>VLOOKUP($A114,'[1]Income PVT'!$K$8:$M$26,2,0)</f>
        <v>40.058999999999997</v>
      </c>
      <c r="Y114" s="145">
        <f>VLOOKUP($A114,'[1]Income PVT'!$K$8:$P$26,5,0)</f>
        <v>32.493000000000002</v>
      </c>
      <c r="Z114" s="146">
        <f t="shared" si="10"/>
        <v>110</v>
      </c>
      <c r="AA114" s="141">
        <v>4112.5238095238083</v>
      </c>
      <c r="AB114" s="149">
        <v>126.60000000000001</v>
      </c>
      <c r="AC114">
        <v>110</v>
      </c>
      <c r="AD114"/>
    </row>
    <row r="115" spans="1:30" x14ac:dyDescent="0.2">
      <c r="A115" s="139">
        <v>2010</v>
      </c>
      <c r="B115" s="139">
        <v>6</v>
      </c>
      <c r="C115" s="177">
        <v>1.579608706135659</v>
      </c>
      <c r="D115" s="175">
        <v>4626490</v>
      </c>
      <c r="E115" s="153">
        <v>5.1880000000000006</v>
      </c>
      <c r="F115" s="175">
        <v>292987</v>
      </c>
      <c r="G115" s="175">
        <v>293076.61116561299</v>
      </c>
      <c r="H115" s="175">
        <v>1004879</v>
      </c>
      <c r="I115" s="175">
        <v>983009.85</v>
      </c>
      <c r="J115" s="177">
        <f t="shared" si="8"/>
        <v>0.9782370315231983</v>
      </c>
      <c r="K115" s="175">
        <v>30.018502996666701</v>
      </c>
      <c r="L115" s="146">
        <v>17</v>
      </c>
      <c r="M115" s="175">
        <v>4112.5238095238083</v>
      </c>
      <c r="N115" s="175">
        <f t="shared" si="11"/>
        <v>1.579608706135659</v>
      </c>
      <c r="O115" s="139">
        <v>0</v>
      </c>
      <c r="P115" s="139">
        <v>30.68</v>
      </c>
      <c r="Q115" s="144">
        <v>729970.90476190532</v>
      </c>
      <c r="R115" s="147">
        <v>354202</v>
      </c>
      <c r="S115" s="141">
        <f t="shared" si="7"/>
        <v>2.0608887153711875</v>
      </c>
      <c r="T115" s="141">
        <f>VLOOKUP($A115,'[1]Demographic Data'!$I$5:$K$45,2,0)*1000</f>
        <v>1287363.5323264333</v>
      </c>
      <c r="U115" s="141">
        <f>VLOOKUP($A115,'[1]Demographic Data'!$I$5:$K$45,3,0)*1000</f>
        <v>515511.43388527137</v>
      </c>
      <c r="V115" s="141">
        <f>VLOOKUP($A115,'[1]Demographic Data'!$I$5:$L$45,4,0)</f>
        <v>2.5292500000000002</v>
      </c>
      <c r="W115" s="141">
        <f t="shared" si="9"/>
        <v>2.4972550514038452</v>
      </c>
      <c r="X115" s="145">
        <f>VLOOKUP($A115,'[1]Income PVT'!$K$8:$M$26,2,0)</f>
        <v>40.058999999999997</v>
      </c>
      <c r="Y115" s="145">
        <f>VLOOKUP($A115,'[1]Income PVT'!$K$8:$P$26,5,0)</f>
        <v>32.493000000000002</v>
      </c>
      <c r="Z115" s="146">
        <f t="shared" si="10"/>
        <v>17</v>
      </c>
      <c r="AA115" s="141">
        <v>4112.5238095238083</v>
      </c>
      <c r="AB115" s="149">
        <v>22.95</v>
      </c>
      <c r="AC115">
        <v>17</v>
      </c>
      <c r="AD115"/>
    </row>
    <row r="116" spans="1:30" x14ac:dyDescent="0.2">
      <c r="A116" s="139">
        <v>2010</v>
      </c>
      <c r="B116" s="139">
        <v>7</v>
      </c>
      <c r="C116" s="177">
        <v>1.2962316829730289</v>
      </c>
      <c r="D116" s="175">
        <v>3785872</v>
      </c>
      <c r="E116" s="153">
        <v>5.1880000000000006</v>
      </c>
      <c r="F116" s="175">
        <v>292409</v>
      </c>
      <c r="G116" s="175">
        <v>292274.06486653403</v>
      </c>
      <c r="H116" s="175">
        <v>1005711.83333333</v>
      </c>
      <c r="I116" s="175">
        <v>983732.70833333302</v>
      </c>
      <c r="J116" s="177">
        <f t="shared" si="8"/>
        <v>0.97814570310150439</v>
      </c>
      <c r="K116" s="175">
        <v>30.05504165</v>
      </c>
      <c r="L116" s="146">
        <v>0</v>
      </c>
      <c r="M116" s="175">
        <v>4112.5238095238083</v>
      </c>
      <c r="N116" s="175">
        <f t="shared" si="11"/>
        <v>1.2962316829730289</v>
      </c>
      <c r="O116" s="139">
        <v>0</v>
      </c>
      <c r="P116" s="139">
        <v>30.66</v>
      </c>
      <c r="Q116" s="144">
        <v>730439.90476190532</v>
      </c>
      <c r="R116" s="147">
        <v>352898</v>
      </c>
      <c r="S116" s="141">
        <f t="shared" si="7"/>
        <v>2.069832939721691</v>
      </c>
      <c r="T116" s="141">
        <f>VLOOKUP($A116,'[1]Demographic Data'!$I$5:$K$45,2,0)*1000</f>
        <v>1287363.5323264333</v>
      </c>
      <c r="U116" s="141">
        <f>VLOOKUP($A116,'[1]Demographic Data'!$I$5:$K$45,3,0)*1000</f>
        <v>515511.43388527137</v>
      </c>
      <c r="V116" s="141">
        <f>VLOOKUP($A116,'[1]Demographic Data'!$I$5:$L$45,4,0)</f>
        <v>2.5292500000000002</v>
      </c>
      <c r="W116" s="141">
        <f t="shared" si="9"/>
        <v>2.4972550514038452</v>
      </c>
      <c r="X116" s="145">
        <f>VLOOKUP($A116,'[1]Income PVT'!$K$8:$M$26,2,0)</f>
        <v>40.058999999999997</v>
      </c>
      <c r="Y116" s="145">
        <f>VLOOKUP($A116,'[1]Income PVT'!$K$8:$P$26,5,0)</f>
        <v>32.493000000000002</v>
      </c>
      <c r="Z116" s="146">
        <f t="shared" si="10"/>
        <v>0</v>
      </c>
      <c r="AA116" s="141">
        <v>4112.5238095238083</v>
      </c>
      <c r="AB116" s="149">
        <v>0</v>
      </c>
      <c r="AC116">
        <v>0</v>
      </c>
      <c r="AD116"/>
    </row>
    <row r="117" spans="1:30" x14ac:dyDescent="0.2">
      <c r="A117" s="139">
        <v>2010</v>
      </c>
      <c r="B117" s="139">
        <v>8</v>
      </c>
      <c r="C117" s="177">
        <v>1.1457483143320817</v>
      </c>
      <c r="D117" s="175">
        <v>3432254</v>
      </c>
      <c r="E117" s="153">
        <v>6.1494</v>
      </c>
      <c r="F117" s="175">
        <v>292768</v>
      </c>
      <c r="G117" s="175">
        <v>293035.14780917403</v>
      </c>
      <c r="H117" s="175">
        <v>1006544.66666667</v>
      </c>
      <c r="I117" s="175">
        <v>984455.566666667</v>
      </c>
      <c r="J117" s="177">
        <f t="shared" si="8"/>
        <v>0.97805452581339036</v>
      </c>
      <c r="K117" s="175">
        <v>30.067795196666701</v>
      </c>
      <c r="L117" s="146">
        <v>0</v>
      </c>
      <c r="M117" s="175">
        <v>4112.5238095238083</v>
      </c>
      <c r="N117" s="175">
        <f t="shared" si="11"/>
        <v>1.1457483143320817</v>
      </c>
      <c r="O117" s="139">
        <v>0</v>
      </c>
      <c r="P117" s="139">
        <v>30.07</v>
      </c>
      <c r="Q117" s="144">
        <v>730908.90476190532</v>
      </c>
      <c r="R117" s="147">
        <v>353521</v>
      </c>
      <c r="S117" s="141">
        <f t="shared" si="7"/>
        <v>2.0675119858845878</v>
      </c>
      <c r="T117" s="141">
        <f>VLOOKUP($A117,'[1]Demographic Data'!$I$5:$K$45,2,0)*1000</f>
        <v>1287363.5323264333</v>
      </c>
      <c r="U117" s="141">
        <f>VLOOKUP($A117,'[1]Demographic Data'!$I$5:$K$45,3,0)*1000</f>
        <v>515511.43388527137</v>
      </c>
      <c r="V117" s="141">
        <f>VLOOKUP($A117,'[1]Demographic Data'!$I$5:$L$45,4,0)</f>
        <v>2.5292500000000002</v>
      </c>
      <c r="W117" s="141">
        <f t="shared" si="9"/>
        <v>2.4972550514038452</v>
      </c>
      <c r="X117" s="145">
        <f>VLOOKUP($A117,'[1]Income PVT'!$K$8:$M$26,2,0)</f>
        <v>40.058999999999997</v>
      </c>
      <c r="Y117" s="145">
        <f>VLOOKUP($A117,'[1]Income PVT'!$K$8:$P$26,5,0)</f>
        <v>32.493000000000002</v>
      </c>
      <c r="Z117" s="146">
        <f t="shared" si="10"/>
        <v>0</v>
      </c>
      <c r="AA117" s="141">
        <v>4112.5238095238083</v>
      </c>
      <c r="AB117" s="149">
        <v>0</v>
      </c>
      <c r="AC117">
        <v>0</v>
      </c>
      <c r="AD117"/>
    </row>
    <row r="118" spans="1:30" x14ac:dyDescent="0.2">
      <c r="A118" s="139">
        <v>2010</v>
      </c>
      <c r="B118" s="139">
        <v>9</v>
      </c>
      <c r="C118" s="177">
        <v>1.2140342762300909</v>
      </c>
      <c r="D118" s="175">
        <v>3559084</v>
      </c>
      <c r="E118" s="153">
        <v>6.1494</v>
      </c>
      <c r="F118" s="175">
        <v>292083</v>
      </c>
      <c r="G118" s="175">
        <v>291921.16563284001</v>
      </c>
      <c r="H118" s="175">
        <v>1007377.5</v>
      </c>
      <c r="I118" s="175">
        <v>985178.42500000005</v>
      </c>
      <c r="J118" s="177">
        <f t="shared" si="8"/>
        <v>0.97796349928403215</v>
      </c>
      <c r="K118" s="175">
        <v>30.080548743333299</v>
      </c>
      <c r="L118" s="146">
        <v>0</v>
      </c>
      <c r="M118" s="175">
        <v>4112.5238095238083</v>
      </c>
      <c r="N118" s="175">
        <f t="shared" si="11"/>
        <v>1.2140342762300909</v>
      </c>
      <c r="O118" s="139">
        <v>2</v>
      </c>
      <c r="P118" s="139">
        <v>30.72</v>
      </c>
      <c r="Q118" s="144">
        <v>731377.90476190532</v>
      </c>
      <c r="R118" s="147">
        <v>352757</v>
      </c>
      <c r="S118" s="141">
        <f t="shared" si="7"/>
        <v>2.0733193239592844</v>
      </c>
      <c r="T118" s="141">
        <f>VLOOKUP($A118,'[1]Demographic Data'!$I$5:$K$45,2,0)*1000</f>
        <v>1287363.5323264333</v>
      </c>
      <c r="U118" s="141">
        <f>VLOOKUP($A118,'[1]Demographic Data'!$I$5:$K$45,3,0)*1000</f>
        <v>515511.43388527137</v>
      </c>
      <c r="V118" s="141">
        <f>VLOOKUP($A118,'[1]Demographic Data'!$I$5:$L$45,4,0)</f>
        <v>2.5292500000000002</v>
      </c>
      <c r="W118" s="141">
        <f t="shared" si="9"/>
        <v>2.4972550514038452</v>
      </c>
      <c r="X118" s="145">
        <f>VLOOKUP($A118,'[1]Income PVT'!$K$8:$M$26,2,0)</f>
        <v>40.058999999999997</v>
      </c>
      <c r="Y118" s="145">
        <f>VLOOKUP($A118,'[1]Income PVT'!$K$8:$P$26,5,0)</f>
        <v>32.493000000000002</v>
      </c>
      <c r="Z118" s="146">
        <f t="shared" si="10"/>
        <v>0</v>
      </c>
      <c r="AA118" s="141">
        <v>4112.5238095238083</v>
      </c>
      <c r="AB118" s="149">
        <v>0.2</v>
      </c>
      <c r="AC118">
        <v>0</v>
      </c>
      <c r="AD118"/>
    </row>
    <row r="119" spans="1:30" x14ac:dyDescent="0.2">
      <c r="A119" s="139">
        <v>2010</v>
      </c>
      <c r="B119" s="139">
        <v>10</v>
      </c>
      <c r="C119" s="177">
        <v>1.5657006424667459</v>
      </c>
      <c r="D119" s="175">
        <v>4631574</v>
      </c>
      <c r="E119" s="153">
        <v>6.1494</v>
      </c>
      <c r="F119" s="175">
        <v>291888</v>
      </c>
      <c r="G119" s="175">
        <v>291543.388385283</v>
      </c>
      <c r="H119" s="175">
        <v>1008210.33333333</v>
      </c>
      <c r="I119" s="175">
        <v>985901.28333333298</v>
      </c>
      <c r="J119" s="177">
        <f t="shared" si="8"/>
        <v>0.97787262313981727</v>
      </c>
      <c r="K119" s="175">
        <v>30.09330229</v>
      </c>
      <c r="L119" s="146">
        <v>39</v>
      </c>
      <c r="M119" s="175">
        <v>4112.5238095238083</v>
      </c>
      <c r="N119" s="175">
        <f t="shared" si="11"/>
        <v>1.5657006424667459</v>
      </c>
      <c r="O119" s="139">
        <v>115</v>
      </c>
      <c r="P119" s="139">
        <v>30.56</v>
      </c>
      <c r="Q119" s="144">
        <v>731846.90476190532</v>
      </c>
      <c r="R119" s="147">
        <v>352104</v>
      </c>
      <c r="S119" s="141">
        <f t="shared" si="7"/>
        <v>2.0784964236756904</v>
      </c>
      <c r="T119" s="141">
        <f>VLOOKUP($A119,'[1]Demographic Data'!$I$5:$K$45,2,0)*1000</f>
        <v>1287363.5323264333</v>
      </c>
      <c r="U119" s="141">
        <f>VLOOKUP($A119,'[1]Demographic Data'!$I$5:$K$45,3,0)*1000</f>
        <v>515511.43388527137</v>
      </c>
      <c r="V119" s="141">
        <f>VLOOKUP($A119,'[1]Demographic Data'!$I$5:$L$45,4,0)</f>
        <v>2.5292500000000002</v>
      </c>
      <c r="W119" s="141">
        <f t="shared" si="9"/>
        <v>2.4972550514038452</v>
      </c>
      <c r="X119" s="145">
        <f>VLOOKUP($A119,'[1]Income PVT'!$K$8:$M$26,2,0)</f>
        <v>40.058999999999997</v>
      </c>
      <c r="Y119" s="145">
        <f>VLOOKUP($A119,'[1]Income PVT'!$K$8:$P$26,5,0)</f>
        <v>32.493000000000002</v>
      </c>
      <c r="Z119" s="146">
        <f t="shared" si="10"/>
        <v>39</v>
      </c>
      <c r="AA119" s="141">
        <v>4112.5238095238083</v>
      </c>
      <c r="AB119" s="149">
        <v>64.900000000000006</v>
      </c>
      <c r="AC119">
        <v>39</v>
      </c>
      <c r="AD119"/>
    </row>
    <row r="120" spans="1:30" x14ac:dyDescent="0.2">
      <c r="A120" s="139">
        <v>2010</v>
      </c>
      <c r="B120" s="139">
        <v>11</v>
      </c>
      <c r="C120" s="177">
        <v>3.6840757355717071</v>
      </c>
      <c r="D120" s="175">
        <v>10863292</v>
      </c>
      <c r="E120" s="153">
        <v>5.3857999999999997</v>
      </c>
      <c r="F120" s="175">
        <v>292047</v>
      </c>
      <c r="G120" s="175">
        <v>291496.39658131899</v>
      </c>
      <c r="H120" s="175">
        <v>1009043.16666667</v>
      </c>
      <c r="I120" s="175">
        <v>986624.14166666695</v>
      </c>
      <c r="J120" s="177">
        <f t="shared" si="8"/>
        <v>0.97778189700836748</v>
      </c>
      <c r="K120" s="175">
        <v>30.24434312</v>
      </c>
      <c r="L120" s="146">
        <v>228</v>
      </c>
      <c r="M120" s="175">
        <v>4112.5238095238083</v>
      </c>
      <c r="N120" s="175">
        <f t="shared" si="11"/>
        <v>3.6840757355717071</v>
      </c>
      <c r="O120" s="139">
        <v>450</v>
      </c>
      <c r="P120" s="139">
        <v>30.35</v>
      </c>
      <c r="Q120" s="144">
        <v>732315.90476190532</v>
      </c>
      <c r="R120" s="147">
        <v>351644</v>
      </c>
      <c r="S120" s="141">
        <f t="shared" si="7"/>
        <v>2.0825491257120987</v>
      </c>
      <c r="T120" s="141">
        <f>VLOOKUP($A120,'[1]Demographic Data'!$I$5:$K$45,2,0)*1000</f>
        <v>1287363.5323264333</v>
      </c>
      <c r="U120" s="141">
        <f>VLOOKUP($A120,'[1]Demographic Data'!$I$5:$K$45,3,0)*1000</f>
        <v>515511.43388527137</v>
      </c>
      <c r="V120" s="141">
        <f>VLOOKUP($A120,'[1]Demographic Data'!$I$5:$L$45,4,0)</f>
        <v>2.5292500000000002</v>
      </c>
      <c r="W120" s="141">
        <f t="shared" si="9"/>
        <v>2.4972550514038452</v>
      </c>
      <c r="X120" s="145">
        <f>VLOOKUP($A120,'[1]Income PVT'!$K$8:$M$26,2,0)</f>
        <v>40.058999999999997</v>
      </c>
      <c r="Y120" s="145">
        <f>VLOOKUP($A120,'[1]Income PVT'!$K$8:$P$26,5,0)</f>
        <v>32.493000000000002</v>
      </c>
      <c r="Z120" s="146">
        <f t="shared" si="10"/>
        <v>228</v>
      </c>
      <c r="AA120" s="141">
        <v>4112.5238095238083</v>
      </c>
      <c r="AB120" s="149">
        <v>279</v>
      </c>
      <c r="AC120">
        <v>228</v>
      </c>
      <c r="AD120"/>
    </row>
    <row r="121" spans="1:30" x14ac:dyDescent="0.2">
      <c r="A121" s="139">
        <v>2010</v>
      </c>
      <c r="B121" s="139">
        <v>12</v>
      </c>
      <c r="C121" s="177">
        <v>11.112412974495193</v>
      </c>
      <c r="D121" s="175">
        <v>32914757</v>
      </c>
      <c r="E121" s="153">
        <v>5.3857999999999997</v>
      </c>
      <c r="F121" s="175">
        <v>292601</v>
      </c>
      <c r="G121" s="175">
        <v>291597.75145261502</v>
      </c>
      <c r="H121" s="175">
        <v>1009876</v>
      </c>
      <c r="I121" s="175">
        <v>987347</v>
      </c>
      <c r="J121" s="177">
        <f t="shared" si="8"/>
        <v>0.97769132051855867</v>
      </c>
      <c r="K121" s="175">
        <v>30.395383949999999</v>
      </c>
      <c r="L121" s="146">
        <v>732</v>
      </c>
      <c r="M121" s="175">
        <v>4112.5238095238083</v>
      </c>
      <c r="N121" s="175">
        <f t="shared" si="11"/>
        <v>11.112412974495193</v>
      </c>
      <c r="O121" s="139">
        <v>1053</v>
      </c>
      <c r="P121" s="139">
        <v>31</v>
      </c>
      <c r="Q121" s="144">
        <v>732784.90476190532</v>
      </c>
      <c r="R121" s="147">
        <v>351492</v>
      </c>
      <c r="S121" s="141">
        <f t="shared" si="7"/>
        <v>2.0847840200115657</v>
      </c>
      <c r="T121" s="141">
        <f>VLOOKUP($A121,'[1]Demographic Data'!$I$5:$K$45,2,0)*1000</f>
        <v>1287363.5323264333</v>
      </c>
      <c r="U121" s="141">
        <f>VLOOKUP($A121,'[1]Demographic Data'!$I$5:$K$45,3,0)*1000</f>
        <v>515511.43388527137</v>
      </c>
      <c r="V121" s="141">
        <f>VLOOKUP($A121,'[1]Demographic Data'!$I$5:$L$45,4,0)</f>
        <v>2.5292500000000002</v>
      </c>
      <c r="W121" s="141">
        <f t="shared" si="9"/>
        <v>2.4972550514038452</v>
      </c>
      <c r="X121" s="145">
        <f>VLOOKUP($A121,'[1]Income PVT'!$K$8:$M$26,2,0)</f>
        <v>40.058999999999997</v>
      </c>
      <c r="Y121" s="145">
        <f>VLOOKUP($A121,'[1]Income PVT'!$K$8:$P$26,5,0)</f>
        <v>32.493000000000002</v>
      </c>
      <c r="Z121" s="146">
        <f t="shared" si="10"/>
        <v>732</v>
      </c>
      <c r="AA121" s="141">
        <v>4112.5238095238083</v>
      </c>
      <c r="AB121" s="149">
        <v>769</v>
      </c>
      <c r="AC121">
        <v>732</v>
      </c>
      <c r="AD121"/>
    </row>
    <row r="122" spans="1:30" x14ac:dyDescent="0.2">
      <c r="A122" s="139">
        <v>2011</v>
      </c>
      <c r="B122" s="139">
        <v>1</v>
      </c>
      <c r="C122" s="177">
        <f t="shared" ref="C122:C130" si="12">+D122/F122/10</f>
        <v>16.339553411092826</v>
      </c>
      <c r="D122" s="175">
        <v>47951524</v>
      </c>
      <c r="E122" s="153">
        <v>5.3857999999999997</v>
      </c>
      <c r="F122" s="175">
        <v>293469</v>
      </c>
      <c r="G122" s="175">
        <v>292135.85367840301</v>
      </c>
      <c r="H122" s="175">
        <v>1010674.9666666701</v>
      </c>
      <c r="I122" s="175">
        <v>988137.3</v>
      </c>
      <c r="J122" s="177">
        <f t="shared" si="8"/>
        <v>0.97770038102259327</v>
      </c>
      <c r="K122" s="175">
        <v>30.546424779999999</v>
      </c>
      <c r="L122" s="146">
        <v>1116</v>
      </c>
      <c r="M122" s="175">
        <v>4112.5238095238083</v>
      </c>
      <c r="N122" s="175">
        <f t="shared" si="11"/>
        <v>16.339553411092826</v>
      </c>
      <c r="O122" s="139">
        <v>1051</v>
      </c>
      <c r="P122" s="139">
        <v>31.65</v>
      </c>
      <c r="Q122" s="144">
        <v>733253.90476190532</v>
      </c>
      <c r="R122" s="147">
        <v>352674</v>
      </c>
      <c r="S122" s="141">
        <f t="shared" si="7"/>
        <v>2.0791266290168977</v>
      </c>
      <c r="T122" s="141">
        <f>VLOOKUP($A122,'[1]Demographic Data'!$I$5:$K$45,2,0)*1000</f>
        <v>1296201.7927921771</v>
      </c>
      <c r="U122" s="141">
        <f>VLOOKUP($A122,'[1]Demographic Data'!$I$5:$K$45,3,0)*1000</f>
        <v>518912.03440796881</v>
      </c>
      <c r="V122" s="141">
        <f>VLOOKUP($A122,'[1]Demographic Data'!$I$5:$L$45,4,0)</f>
        <v>2.5504999999999995</v>
      </c>
      <c r="W122" s="141">
        <f t="shared" si="9"/>
        <v>2.4979220115236389</v>
      </c>
      <c r="X122" s="145">
        <f>VLOOKUP($A122,'[1]Income PVT'!$K$8:$M$26,2,0)</f>
        <v>41.139000000000003</v>
      </c>
      <c r="Y122" s="145">
        <f>VLOOKUP($A122,'[1]Income PVT'!$K$8:$P$26,5,0)</f>
        <v>33.999000000000002</v>
      </c>
      <c r="Z122" s="146">
        <f t="shared" si="10"/>
        <v>1116</v>
      </c>
      <c r="AA122" s="141">
        <v>4112.5238095238083</v>
      </c>
      <c r="AB122" s="147">
        <v>920</v>
      </c>
      <c r="AC122">
        <v>1116</v>
      </c>
      <c r="AD122"/>
    </row>
    <row r="123" spans="1:30" x14ac:dyDescent="0.2">
      <c r="A123" s="139">
        <v>2011</v>
      </c>
      <c r="B123" s="139">
        <v>2</v>
      </c>
      <c r="C123" s="177">
        <f t="shared" si="12"/>
        <v>13.450889145772166</v>
      </c>
      <c r="D123" s="175">
        <v>39445943</v>
      </c>
      <c r="E123" s="153">
        <v>5.2720000000000002</v>
      </c>
      <c r="F123" s="175">
        <v>293259</v>
      </c>
      <c r="G123" s="175">
        <v>291927.615488287</v>
      </c>
      <c r="H123" s="175">
        <v>1011473.93333333</v>
      </c>
      <c r="I123" s="175">
        <v>988927.6</v>
      </c>
      <c r="J123" s="177">
        <f t="shared" si="8"/>
        <v>0.97770942721279219</v>
      </c>
      <c r="K123" s="175">
        <v>30.5346457366667</v>
      </c>
      <c r="L123" s="146">
        <v>881</v>
      </c>
      <c r="M123" s="175">
        <v>4112.5238095238083</v>
      </c>
      <c r="N123" s="175">
        <f t="shared" si="11"/>
        <v>13.450889145772166</v>
      </c>
      <c r="O123" s="139">
        <v>669</v>
      </c>
      <c r="P123" s="139">
        <v>28.92</v>
      </c>
      <c r="Q123" s="144">
        <v>733722.90476190532</v>
      </c>
      <c r="R123" s="147">
        <v>352842</v>
      </c>
      <c r="S123" s="141">
        <f t="shared" si="7"/>
        <v>2.0794658934081127</v>
      </c>
      <c r="T123" s="141">
        <f>VLOOKUP($A123,'[1]Demographic Data'!$I$5:$K$45,2,0)*1000</f>
        <v>1296201.7927921771</v>
      </c>
      <c r="U123" s="141">
        <f>VLOOKUP($A123,'[1]Demographic Data'!$I$5:$K$45,3,0)*1000</f>
        <v>518912.03440796881</v>
      </c>
      <c r="V123" s="141">
        <f>VLOOKUP($A123,'[1]Demographic Data'!$I$5:$L$45,4,0)</f>
        <v>2.5504999999999995</v>
      </c>
      <c r="W123" s="141">
        <f t="shared" si="9"/>
        <v>2.4979220115236389</v>
      </c>
      <c r="X123" s="145">
        <f>VLOOKUP($A123,'[1]Income PVT'!$K$8:$M$26,2,0)</f>
        <v>41.139000000000003</v>
      </c>
      <c r="Y123" s="145">
        <f>VLOOKUP($A123,'[1]Income PVT'!$K$8:$P$26,5,0)</f>
        <v>33.999000000000002</v>
      </c>
      <c r="Z123" s="146">
        <f t="shared" si="10"/>
        <v>881</v>
      </c>
      <c r="AA123" s="141">
        <v>4112.5238095238083</v>
      </c>
      <c r="AB123" s="147">
        <v>864</v>
      </c>
      <c r="AC123">
        <v>881</v>
      </c>
      <c r="AD123"/>
    </row>
    <row r="124" spans="1:30" x14ac:dyDescent="0.2">
      <c r="A124" s="139">
        <v>2011</v>
      </c>
      <c r="B124" s="139">
        <v>3</v>
      </c>
      <c r="C124" s="177">
        <f t="shared" si="12"/>
        <v>9.3485956750677381</v>
      </c>
      <c r="D124" s="175">
        <v>27430182</v>
      </c>
      <c r="E124" s="153">
        <v>5.2720000000000002</v>
      </c>
      <c r="F124" s="175">
        <v>293415</v>
      </c>
      <c r="G124" s="175">
        <v>292338.56342099502</v>
      </c>
      <c r="H124" s="175">
        <v>1012272.9</v>
      </c>
      <c r="I124" s="175">
        <v>989717.9</v>
      </c>
      <c r="J124" s="177">
        <f t="shared" si="8"/>
        <v>0.97771845912302902</v>
      </c>
      <c r="K124" s="175">
        <v>30.522866693333299</v>
      </c>
      <c r="L124" s="146">
        <v>573</v>
      </c>
      <c r="M124" s="175">
        <v>4112.5238095238083</v>
      </c>
      <c r="N124" s="175">
        <f t="shared" si="11"/>
        <v>9.3485956750677381</v>
      </c>
      <c r="O124" s="139">
        <v>481</v>
      </c>
      <c r="P124" s="139">
        <v>30.09</v>
      </c>
      <c r="Q124" s="144">
        <v>734191.90476190532</v>
      </c>
      <c r="R124" s="147">
        <v>353009</v>
      </c>
      <c r="S124" s="141">
        <f t="shared" si="7"/>
        <v>2.0798107265307832</v>
      </c>
      <c r="T124" s="141">
        <f>VLOOKUP($A124,'[1]Demographic Data'!$I$5:$K$45,2,0)*1000</f>
        <v>1296201.7927921771</v>
      </c>
      <c r="U124" s="141">
        <f>VLOOKUP($A124,'[1]Demographic Data'!$I$5:$K$45,3,0)*1000</f>
        <v>518912.03440796881</v>
      </c>
      <c r="V124" s="141">
        <f>VLOOKUP($A124,'[1]Demographic Data'!$I$5:$L$45,4,0)</f>
        <v>2.5504999999999995</v>
      </c>
      <c r="W124" s="141">
        <f t="shared" si="9"/>
        <v>2.4979220115236389</v>
      </c>
      <c r="X124" s="145">
        <f>VLOOKUP($A124,'[1]Income PVT'!$K$8:$M$26,2,0)</f>
        <v>41.139000000000003</v>
      </c>
      <c r="Y124" s="145">
        <f>VLOOKUP($A124,'[1]Income PVT'!$K$8:$P$26,5,0)</f>
        <v>33.999000000000002</v>
      </c>
      <c r="Z124" s="146">
        <f t="shared" si="10"/>
        <v>573</v>
      </c>
      <c r="AA124" s="141">
        <v>4112.5238095238083</v>
      </c>
      <c r="AB124" s="147">
        <v>667</v>
      </c>
      <c r="AC124">
        <v>573</v>
      </c>
      <c r="AD124"/>
    </row>
    <row r="125" spans="1:30" x14ac:dyDescent="0.2">
      <c r="A125" s="139">
        <v>2011</v>
      </c>
      <c r="B125" s="139">
        <v>4</v>
      </c>
      <c r="C125" s="177">
        <f t="shared" si="12"/>
        <v>6.0009928350347987</v>
      </c>
      <c r="D125" s="175">
        <v>17546603</v>
      </c>
      <c r="E125" s="153">
        <v>5.2720000000000002</v>
      </c>
      <c r="F125" s="175">
        <v>292395</v>
      </c>
      <c r="G125" s="175">
        <v>291537.85993775801</v>
      </c>
      <c r="H125" s="175">
        <v>1013071.86666667</v>
      </c>
      <c r="I125" s="175">
        <v>990508.2</v>
      </c>
      <c r="J125" s="177">
        <f t="shared" si="8"/>
        <v>0.97772747678709937</v>
      </c>
      <c r="K125" s="175">
        <v>30.51108765</v>
      </c>
      <c r="L125" s="146">
        <v>347</v>
      </c>
      <c r="M125" s="175">
        <v>4112.5238095238083</v>
      </c>
      <c r="N125" s="175">
        <f t="shared" si="11"/>
        <v>6.0009928350347987</v>
      </c>
      <c r="O125" s="139">
        <v>140</v>
      </c>
      <c r="P125" s="139">
        <v>30.49</v>
      </c>
      <c r="Q125" s="144">
        <v>734660.90476190532</v>
      </c>
      <c r="R125" s="144">
        <v>353234.50128914008</v>
      </c>
      <c r="S125" s="141">
        <f t="shared" si="7"/>
        <v>2.0798107265307832</v>
      </c>
      <c r="T125" s="141">
        <f>VLOOKUP($A125,'[1]Demographic Data'!$I$5:$K$45,2,0)*1000</f>
        <v>1296201.7927921771</v>
      </c>
      <c r="U125" s="141">
        <f>VLOOKUP($A125,'[1]Demographic Data'!$I$5:$K$45,3,0)*1000</f>
        <v>518912.03440796881</v>
      </c>
      <c r="V125" s="141">
        <f>VLOOKUP($A125,'[1]Demographic Data'!$I$5:$L$45,4,0)</f>
        <v>2.5504999999999995</v>
      </c>
      <c r="W125" s="141">
        <f t="shared" si="9"/>
        <v>2.4979220115236389</v>
      </c>
      <c r="X125" s="145">
        <f>VLOOKUP($A125,'[1]Income PVT'!$K$8:$M$26,2,0)</f>
        <v>41.139000000000003</v>
      </c>
      <c r="Y125" s="145">
        <f>VLOOKUP($A125,'[1]Income PVT'!$K$8:$P$26,5,0)</f>
        <v>33.999000000000002</v>
      </c>
      <c r="Z125" s="146">
        <f t="shared" si="10"/>
        <v>347</v>
      </c>
      <c r="AA125" s="141">
        <v>4112.5238095238083</v>
      </c>
      <c r="AB125" s="147">
        <v>375</v>
      </c>
      <c r="AC125">
        <v>347</v>
      </c>
      <c r="AD125"/>
    </row>
    <row r="126" spans="1:30" x14ac:dyDescent="0.2">
      <c r="A126" s="139">
        <v>2011</v>
      </c>
      <c r="B126" s="139">
        <v>5</v>
      </c>
      <c r="C126" s="177">
        <f t="shared" si="12"/>
        <v>2.9288757230475579</v>
      </c>
      <c r="D126" s="175">
        <v>8562246</v>
      </c>
      <c r="E126" s="153">
        <v>5.6143000000000001</v>
      </c>
      <c r="F126" s="175">
        <v>292339</v>
      </c>
      <c r="G126" s="175">
        <v>292143.22494177002</v>
      </c>
      <c r="H126" s="175">
        <v>1013870.83333333</v>
      </c>
      <c r="I126" s="175">
        <v>991298.5</v>
      </c>
      <c r="J126" s="177">
        <f t="shared" si="8"/>
        <v>0.97773648023869242</v>
      </c>
      <c r="K126" s="175">
        <v>30.583143280000002</v>
      </c>
      <c r="L126" s="146">
        <v>126</v>
      </c>
      <c r="M126" s="175">
        <v>4112.5238095238083</v>
      </c>
      <c r="N126" s="175">
        <f t="shared" si="11"/>
        <v>2.9288757230475579</v>
      </c>
      <c r="O126" s="139">
        <v>102</v>
      </c>
      <c r="P126" s="139">
        <v>29.81</v>
      </c>
      <c r="Q126" s="144">
        <v>735129.90476190532</v>
      </c>
      <c r="R126" s="144">
        <v>353460.00257828017</v>
      </c>
      <c r="S126" s="141">
        <f t="shared" si="7"/>
        <v>2.0798107265307828</v>
      </c>
      <c r="T126" s="141">
        <f>VLOOKUP($A126,'[1]Demographic Data'!$I$5:$K$45,2,0)*1000</f>
        <v>1296201.7927921771</v>
      </c>
      <c r="U126" s="141">
        <f>VLOOKUP($A126,'[1]Demographic Data'!$I$5:$K$45,3,0)*1000</f>
        <v>518912.03440796881</v>
      </c>
      <c r="V126" s="141">
        <f>VLOOKUP($A126,'[1]Demographic Data'!$I$5:$L$45,4,0)</f>
        <v>2.5504999999999995</v>
      </c>
      <c r="W126" s="141">
        <f t="shared" si="9"/>
        <v>2.4979220115236389</v>
      </c>
      <c r="X126" s="145">
        <f>VLOOKUP($A126,'[1]Income PVT'!$K$8:$M$26,2,0)</f>
        <v>41.139000000000003</v>
      </c>
      <c r="Y126" s="145">
        <f>VLOOKUP($A126,'[1]Income PVT'!$K$8:$P$26,5,0)</f>
        <v>33.999000000000002</v>
      </c>
      <c r="Z126" s="146">
        <f t="shared" si="10"/>
        <v>126</v>
      </c>
      <c r="AA126" s="141">
        <v>4112.5238095238083</v>
      </c>
      <c r="AB126" s="147">
        <v>140</v>
      </c>
      <c r="AC126">
        <v>126</v>
      </c>
      <c r="AD126"/>
    </row>
    <row r="127" spans="1:30" x14ac:dyDescent="0.2">
      <c r="A127" s="139">
        <v>2011</v>
      </c>
      <c r="B127" s="139">
        <v>6</v>
      </c>
      <c r="C127" s="177">
        <f t="shared" si="12"/>
        <v>1.860823513699545</v>
      </c>
      <c r="D127" s="175">
        <v>5433921</v>
      </c>
      <c r="E127" s="153">
        <v>5.6143000000000001</v>
      </c>
      <c r="F127" s="175">
        <v>292017</v>
      </c>
      <c r="G127" s="175">
        <v>292227.99447049102</v>
      </c>
      <c r="H127" s="175">
        <v>1014669.8</v>
      </c>
      <c r="I127" s="175">
        <v>992088.8</v>
      </c>
      <c r="J127" s="177">
        <f t="shared" si="8"/>
        <v>0.97774546951136221</v>
      </c>
      <c r="K127" s="175">
        <v>30.655198909999999</v>
      </c>
      <c r="L127" s="146">
        <v>38</v>
      </c>
      <c r="M127" s="175">
        <v>4112.5238095238083</v>
      </c>
      <c r="N127" s="175">
        <f t="shared" si="11"/>
        <v>1.860823513699545</v>
      </c>
      <c r="O127" s="139">
        <v>0</v>
      </c>
      <c r="P127" s="139">
        <v>30.68</v>
      </c>
      <c r="Q127" s="144">
        <v>735601.77380952332</v>
      </c>
      <c r="R127" s="144">
        <v>353686.88334276446</v>
      </c>
      <c r="S127" s="141">
        <f t="shared" si="7"/>
        <v>2.0798107265307832</v>
      </c>
      <c r="T127" s="141">
        <f>VLOOKUP($A127,'[1]Demographic Data'!$I$5:$K$45,2,0)*1000</f>
        <v>1296201.7927921771</v>
      </c>
      <c r="U127" s="141">
        <f>VLOOKUP($A127,'[1]Demographic Data'!$I$5:$K$45,3,0)*1000</f>
        <v>518912.03440796881</v>
      </c>
      <c r="V127" s="141">
        <f>VLOOKUP($A127,'[1]Demographic Data'!$I$5:$L$45,4,0)</f>
        <v>2.5504999999999995</v>
      </c>
      <c r="W127" s="141">
        <f t="shared" si="9"/>
        <v>2.4979220115236389</v>
      </c>
      <c r="X127" s="145">
        <f>VLOOKUP($A127,'[1]Income PVT'!$K$8:$M$26,2,0)</f>
        <v>41.139000000000003</v>
      </c>
      <c r="Y127" s="145">
        <f>VLOOKUP($A127,'[1]Income PVT'!$K$8:$P$26,5,0)</f>
        <v>33.999000000000002</v>
      </c>
      <c r="Z127" s="146">
        <f t="shared" si="10"/>
        <v>38</v>
      </c>
      <c r="AA127" s="141">
        <v>4112.5238095238083</v>
      </c>
      <c r="AB127" s="147">
        <v>28</v>
      </c>
      <c r="AC127">
        <v>38</v>
      </c>
      <c r="AD127"/>
    </row>
    <row r="128" spans="1:30" x14ac:dyDescent="0.2">
      <c r="A128" s="139">
        <v>2011</v>
      </c>
      <c r="B128" s="139">
        <v>7</v>
      </c>
      <c r="C128" s="177">
        <f t="shared" si="12"/>
        <v>1.3217696344782845</v>
      </c>
      <c r="D128" s="175">
        <v>3850804</v>
      </c>
      <c r="E128" s="153">
        <v>5.6143000000000001</v>
      </c>
      <c r="F128" s="175">
        <v>291337</v>
      </c>
      <c r="G128" s="175">
        <v>291782.03303678898</v>
      </c>
      <c r="H128" s="175">
        <v>1015468.76666667</v>
      </c>
      <c r="I128" s="175">
        <v>992879.1</v>
      </c>
      <c r="J128" s="177">
        <f t="shared" si="8"/>
        <v>0.97775444463858618</v>
      </c>
      <c r="K128" s="175">
        <v>30.727254540000001</v>
      </c>
      <c r="L128" s="146">
        <v>0</v>
      </c>
      <c r="M128" s="175">
        <v>4112.5238095238083</v>
      </c>
      <c r="N128" s="175">
        <f t="shared" si="11"/>
        <v>1.3217696344782845</v>
      </c>
      <c r="O128" s="139">
        <v>0</v>
      </c>
      <c r="P128" s="139">
        <v>30.66</v>
      </c>
      <c r="Q128" s="144">
        <v>736070.77380952332</v>
      </c>
      <c r="R128" s="144">
        <v>353912.38463190454</v>
      </c>
      <c r="S128" s="141">
        <f t="shared" si="7"/>
        <v>2.0798107265307832</v>
      </c>
      <c r="T128" s="141">
        <f>VLOOKUP($A128,'[1]Demographic Data'!$I$5:$K$45,2,0)*1000</f>
        <v>1296201.7927921771</v>
      </c>
      <c r="U128" s="141">
        <f>VLOOKUP($A128,'[1]Demographic Data'!$I$5:$K$45,3,0)*1000</f>
        <v>518912.03440796881</v>
      </c>
      <c r="V128" s="141">
        <f>VLOOKUP($A128,'[1]Demographic Data'!$I$5:$L$45,4,0)</f>
        <v>2.5504999999999995</v>
      </c>
      <c r="W128" s="141">
        <f t="shared" si="9"/>
        <v>2.4979220115236389</v>
      </c>
      <c r="X128" s="145">
        <f>VLOOKUP($A128,'[1]Income PVT'!$K$8:$M$26,2,0)</f>
        <v>41.139000000000003</v>
      </c>
      <c r="Y128" s="145">
        <f>VLOOKUP($A128,'[1]Income PVT'!$K$8:$P$26,5,0)</f>
        <v>33.999000000000002</v>
      </c>
      <c r="Z128" s="146">
        <f t="shared" si="10"/>
        <v>0</v>
      </c>
      <c r="AA128" s="141">
        <v>4112.5238095238083</v>
      </c>
      <c r="AB128" s="147">
        <v>1</v>
      </c>
      <c r="AC128">
        <v>0</v>
      </c>
      <c r="AD128"/>
    </row>
    <row r="129" spans="1:30" x14ac:dyDescent="0.2">
      <c r="A129" s="139">
        <v>2011</v>
      </c>
      <c r="B129" s="139">
        <v>8</v>
      </c>
      <c r="C129" s="177">
        <f t="shared" si="12"/>
        <v>1.2334448286616104</v>
      </c>
      <c r="D129" s="175">
        <v>3599081</v>
      </c>
      <c r="E129" s="153">
        <v>5.6050000000000004</v>
      </c>
      <c r="F129" s="175">
        <v>291791</v>
      </c>
      <c r="G129" s="175">
        <v>292788.21048637998</v>
      </c>
      <c r="H129" s="175">
        <v>1016267.73333333</v>
      </c>
      <c r="I129" s="175">
        <v>993669.4</v>
      </c>
      <c r="J129" s="177">
        <f t="shared" si="8"/>
        <v>0.97776340565373643</v>
      </c>
      <c r="K129" s="175">
        <v>30.70354755</v>
      </c>
      <c r="L129" s="146">
        <v>0</v>
      </c>
      <c r="M129" s="175">
        <v>4112.5238095238083</v>
      </c>
      <c r="N129" s="175">
        <f t="shared" si="11"/>
        <v>1.2334448286616104</v>
      </c>
      <c r="O129" s="139">
        <v>0</v>
      </c>
      <c r="P129" s="139">
        <v>30.07</v>
      </c>
      <c r="Q129" s="144">
        <v>736539.77380952332</v>
      </c>
      <c r="R129" s="144">
        <v>354137.88592104462</v>
      </c>
      <c r="S129" s="141">
        <f t="shared" si="7"/>
        <v>2.0798107265307828</v>
      </c>
      <c r="T129" s="141">
        <f>VLOOKUP($A129,'[1]Demographic Data'!$I$5:$K$45,2,0)*1000</f>
        <v>1296201.7927921771</v>
      </c>
      <c r="U129" s="141">
        <f>VLOOKUP($A129,'[1]Demographic Data'!$I$5:$K$45,3,0)*1000</f>
        <v>518912.03440796881</v>
      </c>
      <c r="V129" s="141">
        <f>VLOOKUP($A129,'[1]Demographic Data'!$I$5:$L$45,4,0)</f>
        <v>2.5504999999999995</v>
      </c>
      <c r="W129" s="141">
        <f t="shared" si="9"/>
        <v>2.4979220115236389</v>
      </c>
      <c r="X129" s="145">
        <f>VLOOKUP($A129,'[1]Income PVT'!$K$8:$M$26,2,0)</f>
        <v>41.139000000000003</v>
      </c>
      <c r="Y129" s="145">
        <f>VLOOKUP($A129,'[1]Income PVT'!$K$8:$P$26,5,0)</f>
        <v>33.999000000000002</v>
      </c>
      <c r="Z129" s="146">
        <f t="shared" si="10"/>
        <v>0</v>
      </c>
      <c r="AA129" s="141">
        <v>4112.5238095238083</v>
      </c>
      <c r="AB129" s="147">
        <v>0</v>
      </c>
      <c r="AC129">
        <v>0</v>
      </c>
      <c r="AD129"/>
    </row>
    <row r="130" spans="1:30" x14ac:dyDescent="0.2">
      <c r="A130" s="139">
        <v>2011</v>
      </c>
      <c r="B130" s="139">
        <v>9</v>
      </c>
      <c r="C130" s="177">
        <f t="shared" si="12"/>
        <v>1.3516917099336383</v>
      </c>
      <c r="D130" s="175">
        <v>3931125</v>
      </c>
      <c r="E130" s="153">
        <v>5.6050000000000004</v>
      </c>
      <c r="F130" s="175">
        <v>290830</v>
      </c>
      <c r="G130" s="175">
        <v>291504.689252607</v>
      </c>
      <c r="H130" s="175">
        <v>1017066.7</v>
      </c>
      <c r="I130" s="175">
        <v>994459.7</v>
      </c>
      <c r="J130" s="177">
        <f t="shared" si="8"/>
        <v>0.97777235259005135</v>
      </c>
      <c r="K130" s="175">
        <v>30.679840559999999</v>
      </c>
      <c r="L130" s="146">
        <v>14</v>
      </c>
      <c r="M130" s="175">
        <v>4112.5238095238083</v>
      </c>
      <c r="N130" s="175">
        <f t="shared" ref="N130:N160" si="13">+C130</f>
        <v>1.3516917099336383</v>
      </c>
      <c r="O130" s="139">
        <v>39</v>
      </c>
      <c r="P130" s="139">
        <v>30.72</v>
      </c>
      <c r="Q130" s="144">
        <v>737008.77380952332</v>
      </c>
      <c r="R130" s="144">
        <v>354363.38721018471</v>
      </c>
      <c r="S130" s="141">
        <f t="shared" ref="S130:S193" si="14">Q130/R130</f>
        <v>2.0798107265307828</v>
      </c>
      <c r="T130" s="141">
        <f>VLOOKUP($A130,'[1]Demographic Data'!$I$5:$K$45,2,0)*1000</f>
        <v>1296201.7927921771</v>
      </c>
      <c r="U130" s="141">
        <f>VLOOKUP($A130,'[1]Demographic Data'!$I$5:$K$45,3,0)*1000</f>
        <v>518912.03440796881</v>
      </c>
      <c r="V130" s="141">
        <f>VLOOKUP($A130,'[1]Demographic Data'!$I$5:$L$45,4,0)</f>
        <v>2.5504999999999995</v>
      </c>
      <c r="W130" s="141">
        <f t="shared" si="9"/>
        <v>2.4979220115236389</v>
      </c>
      <c r="X130" s="145">
        <f>VLOOKUP($A130,'[1]Income PVT'!$K$8:$M$26,2,0)</f>
        <v>41.139000000000003</v>
      </c>
      <c r="Y130" s="145">
        <f>VLOOKUP($A130,'[1]Income PVT'!$K$8:$P$26,5,0)</f>
        <v>33.999000000000002</v>
      </c>
      <c r="Z130" s="146">
        <f t="shared" si="10"/>
        <v>14</v>
      </c>
      <c r="AA130" s="141">
        <v>4112.5238095238083</v>
      </c>
      <c r="AB130" s="147">
        <v>5</v>
      </c>
      <c r="AC130">
        <v>14</v>
      </c>
      <c r="AD130"/>
    </row>
    <row r="131" spans="1:30" x14ac:dyDescent="0.2">
      <c r="A131" s="139">
        <v>2011</v>
      </c>
      <c r="B131" s="139">
        <v>10</v>
      </c>
      <c r="C131" s="177">
        <f t="shared" ref="C131:C160" si="15">+D131/F131/10</f>
        <v>1.9837787755438818</v>
      </c>
      <c r="D131" s="175">
        <v>5770257</v>
      </c>
      <c r="E131" s="153">
        <v>5.6050000000000004</v>
      </c>
      <c r="F131" s="175">
        <v>290872</v>
      </c>
      <c r="G131" s="175">
        <v>291378.45636744698</v>
      </c>
      <c r="H131" s="175">
        <v>1017865.66666667</v>
      </c>
      <c r="I131" s="175">
        <v>995250</v>
      </c>
      <c r="J131" s="177">
        <f t="shared" ref="J131:J194" si="16">+I131/H131</f>
        <v>0.97778128548069387</v>
      </c>
      <c r="K131" s="175">
        <v>30.656133570000001</v>
      </c>
      <c r="L131" s="146">
        <v>87</v>
      </c>
      <c r="M131" s="175">
        <v>4112.5238095238083</v>
      </c>
      <c r="N131" s="175">
        <f t="shared" si="13"/>
        <v>1.9837787755438818</v>
      </c>
      <c r="O131" s="139">
        <v>232</v>
      </c>
      <c r="P131" s="139">
        <v>30.56</v>
      </c>
      <c r="Q131" s="144">
        <v>737477.77380952332</v>
      </c>
      <c r="R131" s="144">
        <v>354588.88849932479</v>
      </c>
      <c r="S131" s="141">
        <f t="shared" si="14"/>
        <v>2.0798107265307824</v>
      </c>
      <c r="T131" s="141">
        <f>VLOOKUP($A131,'[1]Demographic Data'!$I$5:$K$45,2,0)*1000</f>
        <v>1296201.7927921771</v>
      </c>
      <c r="U131" s="141">
        <f>VLOOKUP($A131,'[1]Demographic Data'!$I$5:$K$45,3,0)*1000</f>
        <v>518912.03440796881</v>
      </c>
      <c r="V131" s="141">
        <f>VLOOKUP($A131,'[1]Demographic Data'!$I$5:$L$45,4,0)</f>
        <v>2.5504999999999995</v>
      </c>
      <c r="W131" s="141">
        <f t="shared" ref="W131:W194" si="17">T131/U131</f>
        <v>2.4979220115236389</v>
      </c>
      <c r="X131" s="145">
        <f>VLOOKUP($A131,'[1]Income PVT'!$K$8:$M$26,2,0)</f>
        <v>41.139000000000003</v>
      </c>
      <c r="Y131" s="145">
        <f>VLOOKUP($A131,'[1]Income PVT'!$K$8:$P$26,5,0)</f>
        <v>33.999000000000002</v>
      </c>
      <c r="Z131" s="146">
        <f>AC131</f>
        <v>87</v>
      </c>
      <c r="AA131" s="141">
        <v>4112.5238095238083</v>
      </c>
      <c r="AB131" s="147">
        <v>101</v>
      </c>
      <c r="AC131">
        <v>87</v>
      </c>
      <c r="AD131"/>
    </row>
    <row r="132" spans="1:30" x14ac:dyDescent="0.2">
      <c r="A132" s="139">
        <v>2011</v>
      </c>
      <c r="B132" s="139">
        <v>11</v>
      </c>
      <c r="C132" s="177">
        <f t="shared" si="15"/>
        <v>4.5052597715386735</v>
      </c>
      <c r="D132" s="175">
        <v>13094087</v>
      </c>
      <c r="E132" s="153">
        <v>5.1602000000000006</v>
      </c>
      <c r="F132" s="175">
        <v>290640</v>
      </c>
      <c r="G132" s="175">
        <v>290492.98335549003</v>
      </c>
      <c r="H132" s="175">
        <v>1018664.63333333</v>
      </c>
      <c r="I132" s="175">
        <v>996040.3</v>
      </c>
      <c r="J132" s="177">
        <f t="shared" si="16"/>
        <v>0.97779020435872266</v>
      </c>
      <c r="K132" s="175">
        <v>30.76855802</v>
      </c>
      <c r="L132" s="146">
        <v>299</v>
      </c>
      <c r="M132" s="175">
        <v>4112.5238095238083</v>
      </c>
      <c r="N132" s="175">
        <f t="shared" si="13"/>
        <v>4.5052597715386735</v>
      </c>
      <c r="O132" s="139">
        <v>387</v>
      </c>
      <c r="P132" s="139">
        <v>30.35</v>
      </c>
      <c r="Q132" s="144">
        <v>737946.77380952332</v>
      </c>
      <c r="R132" s="144">
        <v>354814.38978846488</v>
      </c>
      <c r="S132" s="141">
        <f t="shared" si="14"/>
        <v>2.0798107265307824</v>
      </c>
      <c r="T132" s="141">
        <f>VLOOKUP($A132,'[1]Demographic Data'!$I$5:$K$45,2,0)*1000</f>
        <v>1296201.7927921771</v>
      </c>
      <c r="U132" s="141">
        <f>VLOOKUP($A132,'[1]Demographic Data'!$I$5:$K$45,3,0)*1000</f>
        <v>518912.03440796881</v>
      </c>
      <c r="V132" s="141">
        <f>VLOOKUP($A132,'[1]Demographic Data'!$I$5:$L$45,4,0)</f>
        <v>2.5504999999999995</v>
      </c>
      <c r="W132" s="141">
        <f t="shared" si="17"/>
        <v>2.4979220115236389</v>
      </c>
      <c r="X132" s="145">
        <f>VLOOKUP($A132,'[1]Income PVT'!$K$8:$M$26,2,0)</f>
        <v>41.139000000000003</v>
      </c>
      <c r="Y132" s="145">
        <f>VLOOKUP($A132,'[1]Income PVT'!$K$8:$P$26,5,0)</f>
        <v>33.999000000000002</v>
      </c>
      <c r="Z132" s="146">
        <f>AC132</f>
        <v>299</v>
      </c>
      <c r="AA132" s="141">
        <v>4112.5238095238083</v>
      </c>
      <c r="AB132" s="147">
        <v>351</v>
      </c>
      <c r="AC132">
        <v>299</v>
      </c>
      <c r="AD132"/>
    </row>
    <row r="133" spans="1:30" x14ac:dyDescent="0.2">
      <c r="A133" s="139">
        <v>2011</v>
      </c>
      <c r="B133" s="139">
        <v>12</v>
      </c>
      <c r="C133" s="177">
        <f t="shared" si="15"/>
        <v>7.9115781019943778</v>
      </c>
      <c r="D133" s="175">
        <v>23051886</v>
      </c>
      <c r="E133" s="153">
        <v>5.1602000000000006</v>
      </c>
      <c r="F133" s="175">
        <v>291369</v>
      </c>
      <c r="G133" s="175">
        <v>290765.72010006802</v>
      </c>
      <c r="H133" s="175">
        <v>1019463.6</v>
      </c>
      <c r="I133" s="175">
        <v>996830.6</v>
      </c>
      <c r="J133" s="177">
        <f t="shared" si="16"/>
        <v>0.97779910925706426</v>
      </c>
      <c r="K133" s="175">
        <v>30.880982469999999</v>
      </c>
      <c r="L133" s="146">
        <v>535</v>
      </c>
      <c r="M133" s="175">
        <v>4112.5238095238083</v>
      </c>
      <c r="N133" s="175">
        <f t="shared" si="13"/>
        <v>7.9115781019943778</v>
      </c>
      <c r="O133" s="139">
        <v>677</v>
      </c>
      <c r="P133" s="139">
        <v>31</v>
      </c>
      <c r="Q133" s="144">
        <v>738415.77380952332</v>
      </c>
      <c r="R133" s="144">
        <v>355039.8910776049</v>
      </c>
      <c r="S133" s="141">
        <f t="shared" si="14"/>
        <v>2.0798107265307824</v>
      </c>
      <c r="T133" s="141">
        <f>VLOOKUP($A133,'[1]Demographic Data'!$I$5:$K$45,2,0)*1000</f>
        <v>1296201.7927921771</v>
      </c>
      <c r="U133" s="141">
        <f>VLOOKUP($A133,'[1]Demographic Data'!$I$5:$K$45,3,0)*1000</f>
        <v>518912.03440796881</v>
      </c>
      <c r="V133" s="141">
        <f>VLOOKUP($A133,'[1]Demographic Data'!$I$5:$L$45,4,0)</f>
        <v>2.5504999999999995</v>
      </c>
      <c r="W133" s="141">
        <f t="shared" si="17"/>
        <v>2.4979220115236389</v>
      </c>
      <c r="X133" s="145">
        <f>VLOOKUP($A133,'[1]Income PVT'!$K$8:$M$26,2,0)</f>
        <v>41.139000000000003</v>
      </c>
      <c r="Y133" s="145">
        <f>VLOOKUP($A133,'[1]Income PVT'!$K$8:$P$26,5,0)</f>
        <v>33.999000000000002</v>
      </c>
      <c r="Z133" s="146">
        <f>AC133</f>
        <v>535</v>
      </c>
      <c r="AA133" s="141">
        <v>4112.5238095238083</v>
      </c>
      <c r="AB133" s="147">
        <v>689</v>
      </c>
      <c r="AC133">
        <v>535</v>
      </c>
      <c r="AD133"/>
    </row>
    <row r="134" spans="1:30" x14ac:dyDescent="0.2">
      <c r="A134" s="139">
        <v>2012</v>
      </c>
      <c r="B134" s="139">
        <v>1</v>
      </c>
      <c r="C134" s="177">
        <f t="shared" si="15"/>
        <v>11.752483935131139</v>
      </c>
      <c r="D134" s="175">
        <v>34328653</v>
      </c>
      <c r="E134" s="153">
        <v>5.1602000000000006</v>
      </c>
      <c r="F134" s="175">
        <v>292097</v>
      </c>
      <c r="G134" s="175">
        <v>291563.65935954201</v>
      </c>
      <c r="H134" s="175">
        <v>1020262.56666667</v>
      </c>
      <c r="I134" s="175">
        <v>997620.9</v>
      </c>
      <c r="J134" s="177">
        <f t="shared" si="16"/>
        <v>0.97780800020857062</v>
      </c>
      <c r="K134" s="175">
        <v>30.993406920000002</v>
      </c>
      <c r="L134" s="150">
        <v>789.05</v>
      </c>
      <c r="M134" s="175">
        <v>4112.5238095238083</v>
      </c>
      <c r="N134" s="175">
        <f t="shared" si="13"/>
        <v>11.752483935131139</v>
      </c>
      <c r="O134" s="139">
        <v>793</v>
      </c>
      <c r="P134" s="139">
        <v>31.65</v>
      </c>
      <c r="Q134" s="144">
        <v>738884.77380952332</v>
      </c>
      <c r="R134" s="144">
        <v>355265.39236674493</v>
      </c>
      <c r="S134" s="141">
        <f t="shared" si="14"/>
        <v>2.0798107265307828</v>
      </c>
      <c r="T134" s="141">
        <f>VLOOKUP($A134,'[1]Demographic Data'!$I$5:$K$45,2,0)*1000</f>
        <v>1304655.5652353368</v>
      </c>
      <c r="U134" s="141">
        <f>VLOOKUP($A134,'[1]Demographic Data'!$I$5:$K$45,3,0)*1000</f>
        <v>523258.77968705312</v>
      </c>
      <c r="V134" s="141">
        <f>VLOOKUP($A134,'[1]Demographic Data'!$I$5:$L$45,4,0)</f>
        <v>2.5460000000000003</v>
      </c>
      <c r="W134" s="141">
        <f t="shared" si="17"/>
        <v>2.4933276150963311</v>
      </c>
      <c r="X134" s="145">
        <f>VLOOKUP($A134,'[1]Income PVT'!$K$8:$M$26,2,0)</f>
        <v>41.811999999999998</v>
      </c>
      <c r="Y134" s="145">
        <f>VLOOKUP($A134,'[1]Income PVT'!$K$8:$P$26,5,0)</f>
        <v>35.164999999999999</v>
      </c>
      <c r="Z134" s="150">
        <v>786</v>
      </c>
      <c r="AA134" s="141">
        <v>4112.5238095238083</v>
      </c>
      <c r="AB134" s="142">
        <f>AB122</f>
        <v>920</v>
      </c>
    </row>
    <row r="135" spans="1:30" x14ac:dyDescent="0.2">
      <c r="A135" s="139">
        <v>2012</v>
      </c>
      <c r="B135" s="139">
        <v>2</v>
      </c>
      <c r="C135" s="177">
        <f t="shared" si="15"/>
        <v>11.256175883246023</v>
      </c>
      <c r="D135" s="175">
        <v>32918011</v>
      </c>
      <c r="E135" s="153">
        <v>4.7423000000000002</v>
      </c>
      <c r="F135" s="175">
        <v>292444</v>
      </c>
      <c r="G135" s="175">
        <v>291728.59137737798</v>
      </c>
      <c r="H135" s="175">
        <v>1021061.5333333299</v>
      </c>
      <c r="I135" s="175">
        <v>998411.2</v>
      </c>
      <c r="J135" s="177">
        <f t="shared" si="16"/>
        <v>0.97781687724599087</v>
      </c>
      <c r="K135" s="175">
        <v>31.005247990000001</v>
      </c>
      <c r="L135" s="150">
        <v>718.55</v>
      </c>
      <c r="M135" s="175">
        <v>4112.5238095238083</v>
      </c>
      <c r="N135" s="175">
        <f t="shared" si="13"/>
        <v>11.256175883246023</v>
      </c>
      <c r="O135" s="139">
        <v>650</v>
      </c>
      <c r="P135" s="139">
        <v>29.92</v>
      </c>
      <c r="Q135" s="144">
        <v>739353.77380952332</v>
      </c>
      <c r="R135" s="144">
        <v>355490.89365588495</v>
      </c>
      <c r="S135" s="141">
        <f t="shared" si="14"/>
        <v>2.0798107265307828</v>
      </c>
      <c r="T135" s="141">
        <f>VLOOKUP($A135,'[1]Demographic Data'!$I$5:$K$45,2,0)*1000</f>
        <v>1304655.5652353368</v>
      </c>
      <c r="U135" s="141">
        <f>VLOOKUP($A135,'[1]Demographic Data'!$I$5:$K$45,3,0)*1000</f>
        <v>523258.77968705312</v>
      </c>
      <c r="V135" s="141">
        <f>VLOOKUP($A135,'[1]Demographic Data'!$I$5:$L$45,4,0)</f>
        <v>2.5460000000000003</v>
      </c>
      <c r="W135" s="141">
        <f t="shared" si="17"/>
        <v>2.4933276150963311</v>
      </c>
      <c r="X135" s="145">
        <f>VLOOKUP($A135,'[1]Income PVT'!$K$8:$M$26,2,0)</f>
        <v>41.811999999999998</v>
      </c>
      <c r="Y135" s="145">
        <f>VLOOKUP($A135,'[1]Income PVT'!$K$8:$P$26,5,0)</f>
        <v>35.164999999999999</v>
      </c>
      <c r="Z135" s="150">
        <v>700</v>
      </c>
      <c r="AA135" s="141">
        <v>4112.5238095238083</v>
      </c>
      <c r="AB135" s="142">
        <f t="shared" ref="AB135:AB198" si="18">AB123</f>
        <v>864</v>
      </c>
    </row>
    <row r="136" spans="1:30" x14ac:dyDescent="0.2">
      <c r="A136" s="139">
        <v>2012</v>
      </c>
      <c r="B136" s="139">
        <v>3</v>
      </c>
      <c r="C136" s="177">
        <f t="shared" si="15"/>
        <v>7.6222643883293326</v>
      </c>
      <c r="D136" s="175">
        <v>22294666</v>
      </c>
      <c r="E136" s="153">
        <v>4.7423000000000002</v>
      </c>
      <c r="F136" s="175">
        <v>292494</v>
      </c>
      <c r="G136" s="175">
        <v>291979.21433185501</v>
      </c>
      <c r="H136" s="175">
        <v>1021860.5</v>
      </c>
      <c r="I136" s="175">
        <v>999201.5</v>
      </c>
      <c r="J136" s="177">
        <f t="shared" si="16"/>
        <v>0.97782574040194337</v>
      </c>
      <c r="K136" s="175">
        <v>31.01708906</v>
      </c>
      <c r="L136" s="151">
        <v>495.75</v>
      </c>
      <c r="M136" s="175">
        <v>4112.5238095238083</v>
      </c>
      <c r="N136" s="175">
        <f t="shared" si="13"/>
        <v>7.6222643883293326</v>
      </c>
      <c r="O136" s="139">
        <v>228</v>
      </c>
      <c r="P136" s="139">
        <v>30.09</v>
      </c>
      <c r="Q136" s="144">
        <v>739822.77380952332</v>
      </c>
      <c r="R136" s="144">
        <v>355716.39494502498</v>
      </c>
      <c r="S136" s="141">
        <f t="shared" si="14"/>
        <v>2.0798107265307828</v>
      </c>
      <c r="T136" s="141">
        <f>VLOOKUP($A136,'[1]Demographic Data'!$I$5:$K$45,2,0)*1000</f>
        <v>1304655.5652353368</v>
      </c>
      <c r="U136" s="141">
        <f>VLOOKUP($A136,'[1]Demographic Data'!$I$5:$K$45,3,0)*1000</f>
        <v>523258.77968705312</v>
      </c>
      <c r="V136" s="141">
        <f>VLOOKUP($A136,'[1]Demographic Data'!$I$5:$L$45,4,0)</f>
        <v>2.5460000000000003</v>
      </c>
      <c r="W136" s="141">
        <f t="shared" si="17"/>
        <v>2.4933276150963311</v>
      </c>
      <c r="X136" s="145">
        <f>VLOOKUP($A136,'[1]Income PVT'!$K$8:$M$26,2,0)</f>
        <v>41.811999999999998</v>
      </c>
      <c r="Y136" s="145">
        <f>VLOOKUP($A136,'[1]Income PVT'!$K$8:$P$26,5,0)</f>
        <v>35.164999999999999</v>
      </c>
      <c r="Z136" s="151">
        <v>473.54999999999995</v>
      </c>
      <c r="AA136" s="141">
        <v>4112.5238095238083</v>
      </c>
      <c r="AB136" s="142">
        <f t="shared" si="18"/>
        <v>667</v>
      </c>
    </row>
    <row r="137" spans="1:30" x14ac:dyDescent="0.2">
      <c r="A137" s="139">
        <v>2012</v>
      </c>
      <c r="B137" s="139">
        <v>4</v>
      </c>
      <c r="C137" s="177">
        <f t="shared" si="15"/>
        <v>2.8521866537949352</v>
      </c>
      <c r="D137" s="175">
        <v>8331608</v>
      </c>
      <c r="E137" s="153">
        <v>4.7423000000000002</v>
      </c>
      <c r="F137" s="175">
        <v>292113</v>
      </c>
      <c r="G137" s="175">
        <v>291976.45010809298</v>
      </c>
      <c r="H137" s="175">
        <v>1022659.4666666701</v>
      </c>
      <c r="I137" s="175">
        <v>999991.8</v>
      </c>
      <c r="J137" s="177">
        <f t="shared" si="16"/>
        <v>0.97783458970897263</v>
      </c>
      <c r="K137" s="175">
        <v>31.028930129999999</v>
      </c>
      <c r="L137" s="151">
        <v>164.8</v>
      </c>
      <c r="M137" s="175">
        <v>4112.5238095238083</v>
      </c>
      <c r="N137" s="175">
        <f t="shared" si="13"/>
        <v>2.8521866537949352</v>
      </c>
      <c r="O137" s="139">
        <v>194</v>
      </c>
      <c r="P137" s="139">
        <v>30.49</v>
      </c>
      <c r="Q137" s="144">
        <v>740291.77380952332</v>
      </c>
      <c r="R137" s="144">
        <v>355941.89623416506</v>
      </c>
      <c r="S137" s="141">
        <f t="shared" si="14"/>
        <v>2.0798107265307828</v>
      </c>
      <c r="T137" s="141">
        <f>VLOOKUP($A137,'[1]Demographic Data'!$I$5:$K$45,2,0)*1000</f>
        <v>1304655.5652353368</v>
      </c>
      <c r="U137" s="141">
        <f>VLOOKUP($A137,'[1]Demographic Data'!$I$5:$K$45,3,0)*1000</f>
        <v>523258.77968705312</v>
      </c>
      <c r="V137" s="141">
        <f>VLOOKUP($A137,'[1]Demographic Data'!$I$5:$L$45,4,0)</f>
        <v>2.5460000000000003</v>
      </c>
      <c r="W137" s="141">
        <f t="shared" si="17"/>
        <v>2.4933276150963311</v>
      </c>
      <c r="X137" s="145">
        <f>VLOOKUP($A137,'[1]Income PVT'!$K$8:$M$26,2,0)</f>
        <v>41.811999999999998</v>
      </c>
      <c r="Y137" s="145">
        <f>VLOOKUP($A137,'[1]Income PVT'!$K$8:$P$26,5,0)</f>
        <v>35.164999999999999</v>
      </c>
      <c r="Z137" s="151">
        <v>154</v>
      </c>
      <c r="AA137" s="141">
        <v>4112.5238095238083</v>
      </c>
      <c r="AB137" s="142">
        <f t="shared" si="18"/>
        <v>375</v>
      </c>
    </row>
    <row r="138" spans="1:30" x14ac:dyDescent="0.2">
      <c r="A138" s="139">
        <v>2012</v>
      </c>
      <c r="B138" s="139">
        <v>5</v>
      </c>
      <c r="C138" s="177">
        <f t="shared" si="15"/>
        <v>2.3238986206399983</v>
      </c>
      <c r="D138" s="175">
        <v>6777813</v>
      </c>
      <c r="E138" s="153">
        <v>3.4904000000000002</v>
      </c>
      <c r="F138" s="175">
        <v>291657</v>
      </c>
      <c r="G138" s="175">
        <v>292107.29003285599</v>
      </c>
      <c r="H138" s="175">
        <v>1023458.43333333</v>
      </c>
      <c r="I138" s="175">
        <v>1000782.1</v>
      </c>
      <c r="J138" s="177">
        <f t="shared" si="16"/>
        <v>0.97784342519952194</v>
      </c>
      <c r="K138" s="175">
        <v>30.9680344233333</v>
      </c>
      <c r="L138" s="151">
        <v>113.49999999999999</v>
      </c>
      <c r="M138" s="175">
        <v>4112.5238095238083</v>
      </c>
      <c r="N138" s="175">
        <f t="shared" si="13"/>
        <v>2.3238986206399983</v>
      </c>
      <c r="O138" s="139">
        <v>10</v>
      </c>
      <c r="P138" s="139">
        <v>29.81</v>
      </c>
      <c r="Q138" s="144">
        <v>740760.77380952332</v>
      </c>
      <c r="R138" s="144">
        <v>356167.39752330515</v>
      </c>
      <c r="S138" s="141">
        <f t="shared" si="14"/>
        <v>2.0798107265307824</v>
      </c>
      <c r="T138" s="141">
        <f>VLOOKUP($A138,'[1]Demographic Data'!$I$5:$K$45,2,0)*1000</f>
        <v>1304655.5652353368</v>
      </c>
      <c r="U138" s="141">
        <f>VLOOKUP($A138,'[1]Demographic Data'!$I$5:$K$45,3,0)*1000</f>
        <v>523258.77968705312</v>
      </c>
      <c r="V138" s="141">
        <f>VLOOKUP($A138,'[1]Demographic Data'!$I$5:$L$45,4,0)</f>
        <v>2.5460000000000003</v>
      </c>
      <c r="W138" s="141">
        <f t="shared" si="17"/>
        <v>2.4933276150963311</v>
      </c>
      <c r="X138" s="145">
        <f>VLOOKUP($A138,'[1]Income PVT'!$K$8:$M$26,2,0)</f>
        <v>41.811999999999998</v>
      </c>
      <c r="Y138" s="145">
        <f>VLOOKUP($A138,'[1]Income PVT'!$K$8:$P$26,5,0)</f>
        <v>35.164999999999999</v>
      </c>
      <c r="Z138" s="151">
        <v>106.35000000000001</v>
      </c>
      <c r="AA138" s="141">
        <v>4112.5238095238083</v>
      </c>
      <c r="AB138" s="142">
        <f t="shared" si="18"/>
        <v>140</v>
      </c>
    </row>
    <row r="139" spans="1:30" x14ac:dyDescent="0.2">
      <c r="A139" s="139">
        <v>2012</v>
      </c>
      <c r="B139" s="139">
        <v>6</v>
      </c>
      <c r="C139" s="177">
        <f t="shared" si="15"/>
        <v>1.5136687956235693</v>
      </c>
      <c r="D139" s="175">
        <v>4410513</v>
      </c>
      <c r="E139" s="153">
        <v>3.4904000000000002</v>
      </c>
      <c r="F139" s="175">
        <v>291379</v>
      </c>
      <c r="G139" s="175">
        <v>292267.61501108803</v>
      </c>
      <c r="H139" s="175">
        <v>1024257.4</v>
      </c>
      <c r="I139" s="175">
        <v>1001572.4</v>
      </c>
      <c r="J139" s="177">
        <f t="shared" si="16"/>
        <v>0.97785224690590467</v>
      </c>
      <c r="K139" s="175">
        <v>30.907138716666701</v>
      </c>
      <c r="L139" s="151">
        <v>10.9</v>
      </c>
      <c r="M139" s="175">
        <v>4112.5238095238083</v>
      </c>
      <c r="N139" s="175">
        <f t="shared" si="13"/>
        <v>1.5136687956235693</v>
      </c>
      <c r="O139" s="139">
        <v>7</v>
      </c>
      <c r="P139" s="139">
        <v>30.68</v>
      </c>
      <c r="Q139" s="144">
        <v>741232.64285714505</v>
      </c>
      <c r="R139" s="144">
        <v>356394.2782877913</v>
      </c>
      <c r="S139" s="141">
        <f t="shared" si="14"/>
        <v>2.0798107265307824</v>
      </c>
      <c r="T139" s="141">
        <f>VLOOKUP($A139,'[1]Demographic Data'!$I$5:$K$45,2,0)*1000</f>
        <v>1304655.5652353368</v>
      </c>
      <c r="U139" s="141">
        <f>VLOOKUP($A139,'[1]Demographic Data'!$I$5:$K$45,3,0)*1000</f>
        <v>523258.77968705312</v>
      </c>
      <c r="V139" s="141">
        <f>VLOOKUP($A139,'[1]Demographic Data'!$I$5:$L$45,4,0)</f>
        <v>2.5460000000000003</v>
      </c>
      <c r="W139" s="141">
        <f t="shared" si="17"/>
        <v>2.4933276150963311</v>
      </c>
      <c r="X139" s="145">
        <f>VLOOKUP($A139,'[1]Income PVT'!$K$8:$M$26,2,0)</f>
        <v>41.811999999999998</v>
      </c>
      <c r="Y139" s="145">
        <f>VLOOKUP($A139,'[1]Income PVT'!$K$8:$P$26,5,0)</f>
        <v>35.164999999999999</v>
      </c>
      <c r="Z139" s="151">
        <v>8.15</v>
      </c>
      <c r="AA139" s="141">
        <v>4112.5238095238083</v>
      </c>
      <c r="AB139" s="142">
        <f t="shared" si="18"/>
        <v>28</v>
      </c>
    </row>
    <row r="140" spans="1:30" x14ac:dyDescent="0.2">
      <c r="A140" s="139">
        <v>2012</v>
      </c>
      <c r="B140" s="139">
        <v>7</v>
      </c>
      <c r="C140" s="177">
        <f t="shared" si="15"/>
        <v>1.252984194061797</v>
      </c>
      <c r="D140" s="175">
        <v>3652900</v>
      </c>
      <c r="E140" s="153">
        <v>3.4904000000000002</v>
      </c>
      <c r="F140" s="175">
        <v>291536</v>
      </c>
      <c r="G140" s="175">
        <v>292941.164201245</v>
      </c>
      <c r="H140" s="175">
        <v>1025056.36666667</v>
      </c>
      <c r="I140" s="175">
        <v>1002362.7</v>
      </c>
      <c r="J140" s="177">
        <f t="shared" si="16"/>
        <v>0.97786105486036201</v>
      </c>
      <c r="K140" s="175">
        <v>30.846243009999998</v>
      </c>
      <c r="L140" s="151">
        <v>0.5</v>
      </c>
      <c r="M140" s="175">
        <v>4112.5238095238083</v>
      </c>
      <c r="N140" s="175">
        <f t="shared" si="13"/>
        <v>1.252984194061797</v>
      </c>
      <c r="O140" s="139">
        <v>0</v>
      </c>
      <c r="P140" s="139">
        <v>30.66</v>
      </c>
      <c r="Q140" s="144">
        <v>741701.64285714505</v>
      </c>
      <c r="R140" s="144">
        <v>356619.77957693132</v>
      </c>
      <c r="S140" s="141">
        <f t="shared" si="14"/>
        <v>2.0798107265307824</v>
      </c>
      <c r="T140" s="141">
        <f>VLOOKUP($A140,'[1]Demographic Data'!$I$5:$K$45,2,0)*1000</f>
        <v>1304655.5652353368</v>
      </c>
      <c r="U140" s="141">
        <f>VLOOKUP($A140,'[1]Demographic Data'!$I$5:$K$45,3,0)*1000</f>
        <v>523258.77968705312</v>
      </c>
      <c r="V140" s="141">
        <f>VLOOKUP($A140,'[1]Demographic Data'!$I$5:$L$45,4,0)</f>
        <v>2.5460000000000003</v>
      </c>
      <c r="W140" s="141">
        <f t="shared" si="17"/>
        <v>2.4933276150963311</v>
      </c>
      <c r="X140" s="145">
        <f>VLOOKUP($A140,'[1]Income PVT'!$K$8:$M$26,2,0)</f>
        <v>41.811999999999998</v>
      </c>
      <c r="Y140" s="145">
        <f>VLOOKUP($A140,'[1]Income PVT'!$K$8:$P$26,5,0)</f>
        <v>35.164999999999999</v>
      </c>
      <c r="Z140" s="151">
        <v>0.45</v>
      </c>
      <c r="AA140" s="141">
        <v>4112.5238095238083</v>
      </c>
      <c r="AB140" s="142">
        <f t="shared" si="18"/>
        <v>1</v>
      </c>
    </row>
    <row r="141" spans="1:30" x14ac:dyDescent="0.2">
      <c r="A141" s="139">
        <v>2012</v>
      </c>
      <c r="B141" s="139">
        <v>8</v>
      </c>
      <c r="C141" s="177">
        <f t="shared" si="15"/>
        <v>1.1470078926679552</v>
      </c>
      <c r="D141" s="175">
        <v>3341039</v>
      </c>
      <c r="E141" s="153">
        <v>3.9626999999999999</v>
      </c>
      <c r="F141" s="175">
        <v>291283</v>
      </c>
      <c r="G141" s="175">
        <v>292954.063912137</v>
      </c>
      <c r="H141" s="175">
        <v>1025855.33333333</v>
      </c>
      <c r="I141" s="175">
        <v>1003153</v>
      </c>
      <c r="J141" s="177">
        <f t="shared" si="16"/>
        <v>0.97786984909503483</v>
      </c>
      <c r="K141" s="175">
        <v>30.954317703333299</v>
      </c>
      <c r="L141" s="151">
        <v>0</v>
      </c>
      <c r="M141" s="175">
        <v>4112.5238095238083</v>
      </c>
      <c r="N141" s="175">
        <f t="shared" si="13"/>
        <v>1.1470078926679552</v>
      </c>
      <c r="O141" s="139">
        <v>0</v>
      </c>
      <c r="P141" s="139">
        <v>30.07</v>
      </c>
      <c r="Q141" s="144">
        <v>742170.64285714505</v>
      </c>
      <c r="R141" s="144">
        <v>356845.28086607141</v>
      </c>
      <c r="S141" s="141">
        <f t="shared" si="14"/>
        <v>2.0798107265307824</v>
      </c>
      <c r="T141" s="141">
        <f>VLOOKUP($A141,'[1]Demographic Data'!$I$5:$K$45,2,0)*1000</f>
        <v>1304655.5652353368</v>
      </c>
      <c r="U141" s="141">
        <f>VLOOKUP($A141,'[1]Demographic Data'!$I$5:$K$45,3,0)*1000</f>
        <v>523258.77968705312</v>
      </c>
      <c r="V141" s="141">
        <f>VLOOKUP($A141,'[1]Demographic Data'!$I$5:$L$45,4,0)</f>
        <v>2.5460000000000003</v>
      </c>
      <c r="W141" s="141">
        <f t="shared" si="17"/>
        <v>2.4933276150963311</v>
      </c>
      <c r="X141" s="145">
        <f>VLOOKUP($A141,'[1]Income PVT'!$K$8:$M$26,2,0)</f>
        <v>41.811999999999998</v>
      </c>
      <c r="Y141" s="145">
        <f>VLOOKUP($A141,'[1]Income PVT'!$K$8:$P$26,5,0)</f>
        <v>35.164999999999999</v>
      </c>
      <c r="Z141" s="151">
        <v>0</v>
      </c>
      <c r="AA141" s="141">
        <v>4112.5238095238083</v>
      </c>
      <c r="AB141" s="142">
        <f t="shared" si="18"/>
        <v>0</v>
      </c>
    </row>
    <row r="142" spans="1:30" x14ac:dyDescent="0.2">
      <c r="A142" s="139">
        <v>2012</v>
      </c>
      <c r="B142" s="139">
        <v>9</v>
      </c>
      <c r="C142" s="177">
        <f t="shared" si="15"/>
        <v>1.2864568212931942</v>
      </c>
      <c r="D142" s="175">
        <v>3740013</v>
      </c>
      <c r="E142" s="153">
        <v>3.9626999999999999</v>
      </c>
      <c r="F142" s="175">
        <v>290722</v>
      </c>
      <c r="G142" s="175">
        <v>292136.77508632402</v>
      </c>
      <c r="H142" s="175">
        <v>1026654.3</v>
      </c>
      <c r="I142" s="175">
        <v>1003943.3</v>
      </c>
      <c r="J142" s="177">
        <f t="shared" si="16"/>
        <v>0.97787862964193495</v>
      </c>
      <c r="K142" s="175">
        <v>31.062392396666699</v>
      </c>
      <c r="L142" s="151">
        <v>7.75</v>
      </c>
      <c r="M142" s="175">
        <v>4112.5238095238083</v>
      </c>
      <c r="N142" s="175">
        <f t="shared" si="13"/>
        <v>1.2864568212931942</v>
      </c>
      <c r="O142" s="139">
        <v>32</v>
      </c>
      <c r="P142" s="139">
        <v>30.72</v>
      </c>
      <c r="Q142" s="144">
        <v>742639.64285714505</v>
      </c>
      <c r="R142" s="144">
        <v>357070.78215521143</v>
      </c>
      <c r="S142" s="141">
        <f t="shared" si="14"/>
        <v>2.0798107265307824</v>
      </c>
      <c r="T142" s="141">
        <f>VLOOKUP($A142,'[1]Demographic Data'!$I$5:$K$45,2,0)*1000</f>
        <v>1304655.5652353368</v>
      </c>
      <c r="U142" s="141">
        <f>VLOOKUP($A142,'[1]Demographic Data'!$I$5:$K$45,3,0)*1000</f>
        <v>523258.77968705312</v>
      </c>
      <c r="V142" s="141">
        <f>VLOOKUP($A142,'[1]Demographic Data'!$I$5:$L$45,4,0)</f>
        <v>2.5460000000000003</v>
      </c>
      <c r="W142" s="141">
        <f t="shared" si="17"/>
        <v>2.4933276150963311</v>
      </c>
      <c r="X142" s="145">
        <f>VLOOKUP($A142,'[1]Income PVT'!$K$8:$M$26,2,0)</f>
        <v>41.811999999999998</v>
      </c>
      <c r="Y142" s="145">
        <f>VLOOKUP($A142,'[1]Income PVT'!$K$8:$P$26,5,0)</f>
        <v>35.164999999999999</v>
      </c>
      <c r="Z142" s="151">
        <v>9.25</v>
      </c>
      <c r="AA142" s="141">
        <v>4112.5238095238083</v>
      </c>
      <c r="AB142" s="142">
        <f t="shared" si="18"/>
        <v>5</v>
      </c>
    </row>
    <row r="143" spans="1:30" x14ac:dyDescent="0.2">
      <c r="A143" s="139">
        <v>2012</v>
      </c>
      <c r="B143" s="139">
        <v>10</v>
      </c>
      <c r="C143" s="177">
        <f t="shared" si="15"/>
        <v>1.9941875426755833</v>
      </c>
      <c r="D143" s="175">
        <v>5811920</v>
      </c>
      <c r="E143" s="153">
        <v>3.9626999999999999</v>
      </c>
      <c r="F143" s="175">
        <v>291443</v>
      </c>
      <c r="G143" s="175">
        <v>292794.66034182702</v>
      </c>
      <c r="H143" s="175">
        <v>1027453.26666667</v>
      </c>
      <c r="I143" s="175">
        <v>1004733.6</v>
      </c>
      <c r="J143" s="177">
        <f t="shared" si="16"/>
        <v>0.97788739653300383</v>
      </c>
      <c r="K143" s="175">
        <v>31.170467089999999</v>
      </c>
      <c r="L143" s="151">
        <v>120.75</v>
      </c>
      <c r="M143" s="175">
        <v>4112.5238095238083</v>
      </c>
      <c r="N143" s="175">
        <f t="shared" si="13"/>
        <v>1.9941875426755833</v>
      </c>
      <c r="O143" s="139">
        <v>258</v>
      </c>
      <c r="P143" s="139">
        <v>30.56</v>
      </c>
      <c r="Q143" s="144">
        <v>743108.64285714505</v>
      </c>
      <c r="R143" s="144">
        <v>357296.28344435152</v>
      </c>
      <c r="S143" s="141">
        <f t="shared" si="14"/>
        <v>2.0798107265307824</v>
      </c>
      <c r="T143" s="141">
        <f>VLOOKUP($A143,'[1]Demographic Data'!$I$5:$K$45,2,0)*1000</f>
        <v>1304655.5652353368</v>
      </c>
      <c r="U143" s="141">
        <f>VLOOKUP($A143,'[1]Demographic Data'!$I$5:$K$45,3,0)*1000</f>
        <v>523258.77968705312</v>
      </c>
      <c r="V143" s="141">
        <f>VLOOKUP($A143,'[1]Demographic Data'!$I$5:$L$45,4,0)</f>
        <v>2.5460000000000003</v>
      </c>
      <c r="W143" s="141">
        <f t="shared" si="17"/>
        <v>2.4933276150963311</v>
      </c>
      <c r="X143" s="145">
        <f>VLOOKUP($A143,'[1]Income PVT'!$K$8:$M$26,2,0)</f>
        <v>41.811999999999998</v>
      </c>
      <c r="Y143" s="145">
        <f>VLOOKUP($A143,'[1]Income PVT'!$K$8:$P$26,5,0)</f>
        <v>35.164999999999999</v>
      </c>
      <c r="Z143" s="151">
        <v>132.65</v>
      </c>
      <c r="AA143" s="141">
        <v>4112.5238095238083</v>
      </c>
      <c r="AB143" s="142">
        <f t="shared" si="18"/>
        <v>101</v>
      </c>
    </row>
    <row r="144" spans="1:30" x14ac:dyDescent="0.2">
      <c r="A144" s="139">
        <v>2012</v>
      </c>
      <c r="B144" s="139">
        <v>11</v>
      </c>
      <c r="C144" s="177">
        <f t="shared" si="15"/>
        <v>5.5335456140831933</v>
      </c>
      <c r="D144" s="175">
        <v>16144230</v>
      </c>
      <c r="E144" s="153">
        <v>4.2500999999999998</v>
      </c>
      <c r="F144" s="175">
        <v>291752</v>
      </c>
      <c r="G144" s="175">
        <v>291908.26592194801</v>
      </c>
      <c r="H144" s="175">
        <v>1028252.23333333</v>
      </c>
      <c r="I144" s="175">
        <v>1005523.9</v>
      </c>
      <c r="J144" s="177">
        <f t="shared" si="16"/>
        <v>0.97789614980008299</v>
      </c>
      <c r="K144" s="175">
        <v>31.1290994866667</v>
      </c>
      <c r="L144" s="151">
        <v>387.2</v>
      </c>
      <c r="M144" s="175">
        <v>4112.5238095238083</v>
      </c>
      <c r="N144" s="175">
        <f t="shared" si="13"/>
        <v>5.5335456140831933</v>
      </c>
      <c r="O144" s="139">
        <v>564</v>
      </c>
      <c r="P144" s="139">
        <v>30.35</v>
      </c>
      <c r="Q144" s="144">
        <v>743577.64285714505</v>
      </c>
      <c r="R144" s="144">
        <v>357521.78473349154</v>
      </c>
      <c r="S144" s="141">
        <f t="shared" si="14"/>
        <v>2.0798107265307824</v>
      </c>
      <c r="T144" s="141">
        <f>VLOOKUP($A144,'[1]Demographic Data'!$I$5:$K$45,2,0)*1000</f>
        <v>1304655.5652353368</v>
      </c>
      <c r="U144" s="141">
        <f>VLOOKUP($A144,'[1]Demographic Data'!$I$5:$K$45,3,0)*1000</f>
        <v>523258.77968705312</v>
      </c>
      <c r="V144" s="141">
        <f>VLOOKUP($A144,'[1]Demographic Data'!$I$5:$L$45,4,0)</f>
        <v>2.5460000000000003</v>
      </c>
      <c r="W144" s="141">
        <f t="shared" si="17"/>
        <v>2.4933276150963311</v>
      </c>
      <c r="X144" s="145">
        <f>VLOOKUP($A144,'[1]Income PVT'!$K$8:$M$26,2,0)</f>
        <v>41.811999999999998</v>
      </c>
      <c r="Y144" s="145">
        <f>VLOOKUP($A144,'[1]Income PVT'!$K$8:$P$26,5,0)</f>
        <v>35.164999999999999</v>
      </c>
      <c r="Z144" s="151">
        <v>423.9</v>
      </c>
      <c r="AA144" s="141">
        <v>4112.5238095238083</v>
      </c>
      <c r="AB144" s="142">
        <f t="shared" si="18"/>
        <v>351</v>
      </c>
    </row>
    <row r="145" spans="1:28" x14ac:dyDescent="0.2">
      <c r="A145" s="139">
        <v>2012</v>
      </c>
      <c r="B145" s="139">
        <v>12</v>
      </c>
      <c r="C145" s="177">
        <f t="shared" si="15"/>
        <v>7.8162654376996583</v>
      </c>
      <c r="D145" s="175">
        <v>22828263</v>
      </c>
      <c r="E145" s="153">
        <v>4.2500999999999998</v>
      </c>
      <c r="F145" s="175">
        <v>292061</v>
      </c>
      <c r="G145" s="175">
        <v>292386.47663288098</v>
      </c>
      <c r="H145" s="175">
        <v>1029051.2</v>
      </c>
      <c r="I145" s="175">
        <v>1006314.2</v>
      </c>
      <c r="J145" s="177">
        <f t="shared" si="16"/>
        <v>0.97790488947488718</v>
      </c>
      <c r="K145" s="175">
        <v>31.087731883333301</v>
      </c>
      <c r="L145" s="151">
        <v>536.75</v>
      </c>
      <c r="M145" s="175">
        <v>4112.5238095238083</v>
      </c>
      <c r="N145" s="175">
        <f t="shared" si="13"/>
        <v>7.8162654376996583</v>
      </c>
      <c r="O145" s="139">
        <v>637</v>
      </c>
      <c r="P145" s="139">
        <v>31</v>
      </c>
      <c r="Q145" s="144">
        <v>744046.64285714505</v>
      </c>
      <c r="R145" s="144">
        <v>357747.28602263163</v>
      </c>
      <c r="S145" s="141">
        <f t="shared" si="14"/>
        <v>2.0798107265307824</v>
      </c>
      <c r="T145" s="141">
        <f>VLOOKUP($A145,'[1]Demographic Data'!$I$5:$K$45,2,0)*1000</f>
        <v>1304655.5652353368</v>
      </c>
      <c r="U145" s="141">
        <f>VLOOKUP($A145,'[1]Demographic Data'!$I$5:$K$45,3,0)*1000</f>
        <v>523258.77968705312</v>
      </c>
      <c r="V145" s="141">
        <f>VLOOKUP($A145,'[1]Demographic Data'!$I$5:$L$45,4,0)</f>
        <v>2.5460000000000003</v>
      </c>
      <c r="W145" s="141">
        <f t="shared" si="17"/>
        <v>2.4933276150963311</v>
      </c>
      <c r="X145" s="145">
        <f>VLOOKUP($A145,'[1]Income PVT'!$K$8:$M$26,2,0)</f>
        <v>41.811999999999998</v>
      </c>
      <c r="Y145" s="145">
        <f>VLOOKUP($A145,'[1]Income PVT'!$K$8:$P$26,5,0)</f>
        <v>35.164999999999999</v>
      </c>
      <c r="Z145" s="151">
        <v>579.79999999999995</v>
      </c>
      <c r="AA145" s="141">
        <v>4112.5238095238083</v>
      </c>
      <c r="AB145" s="142">
        <f t="shared" si="18"/>
        <v>689</v>
      </c>
    </row>
    <row r="146" spans="1:28" x14ac:dyDescent="0.2">
      <c r="A146" s="139">
        <v>2013</v>
      </c>
      <c r="B146" s="139">
        <v>1</v>
      </c>
      <c r="C146" s="177">
        <f t="shared" si="15"/>
        <v>12.374003706978062</v>
      </c>
      <c r="D146" s="175">
        <v>36251005</v>
      </c>
      <c r="E146" s="153">
        <v>4.2500999999999998</v>
      </c>
      <c r="F146" s="175">
        <v>292961</v>
      </c>
      <c r="G146" s="175">
        <v>292922.73604282801</v>
      </c>
      <c r="H146" s="175">
        <v>1029850.16666667</v>
      </c>
      <c r="I146" s="175">
        <v>1007104.5</v>
      </c>
      <c r="J146" s="177">
        <f t="shared" si="16"/>
        <v>0.97791361558906065</v>
      </c>
      <c r="K146" s="175">
        <v>31.046364279999999</v>
      </c>
      <c r="L146" s="151">
        <v>929.25</v>
      </c>
      <c r="M146" s="175">
        <v>4112.5238095238083</v>
      </c>
      <c r="N146" s="175">
        <f t="shared" si="13"/>
        <v>12.374003706978062</v>
      </c>
      <c r="O146" s="139">
        <v>831</v>
      </c>
      <c r="P146" s="139">
        <v>31.65</v>
      </c>
      <c r="Q146" s="144">
        <v>744515.64285714505</v>
      </c>
      <c r="R146" s="144">
        <v>357972.78731177171</v>
      </c>
      <c r="S146" s="141">
        <f t="shared" si="14"/>
        <v>2.0798107265307819</v>
      </c>
      <c r="T146" s="141">
        <f>VLOOKUP($A146,'[1]Demographic Data'!$I$5:$K$45,2,0)*1000</f>
        <v>1313545.9467121912</v>
      </c>
      <c r="U146" s="141">
        <f>VLOOKUP($A146,'[1]Demographic Data'!$I$5:$K$45,3,0)*1000</f>
        <v>528022.24159307114</v>
      </c>
      <c r="V146" s="141">
        <f>VLOOKUP($A146,'[1]Demographic Data'!$I$5:$L$45,4,0)</f>
        <v>2.5397499999999997</v>
      </c>
      <c r="W146" s="141">
        <f t="shared" si="17"/>
        <v>2.487671622977762</v>
      </c>
      <c r="X146" s="145">
        <f>VLOOKUP($A146,'[1]Income PVT'!$K$8:$M$26,2,0)</f>
        <v>42.802</v>
      </c>
      <c r="Y146" s="145">
        <f>VLOOKUP($A146,'[1]Income PVT'!$K$8:$P$26,5,0)</f>
        <v>35.774000000000001</v>
      </c>
      <c r="Z146" s="151">
        <v>957.4</v>
      </c>
      <c r="AA146" s="141">
        <v>4112.5238095238083</v>
      </c>
      <c r="AB146" s="142">
        <f t="shared" si="18"/>
        <v>920</v>
      </c>
    </row>
    <row r="147" spans="1:28" x14ac:dyDescent="0.2">
      <c r="A147" s="139">
        <v>2013</v>
      </c>
      <c r="B147" s="139">
        <v>2</v>
      </c>
      <c r="C147" s="177">
        <f t="shared" si="15"/>
        <v>12.459145041397026</v>
      </c>
      <c r="D147" s="175">
        <v>36522364</v>
      </c>
      <c r="E147" s="153">
        <v>4.3069000000000006</v>
      </c>
      <c r="F147" s="175">
        <v>293137</v>
      </c>
      <c r="G147" s="175">
        <v>292909.83633193502</v>
      </c>
      <c r="H147" s="175">
        <v>1030649.13333333</v>
      </c>
      <c r="I147" s="175">
        <v>1007894.8</v>
      </c>
      <c r="J147" s="177">
        <f t="shared" si="16"/>
        <v>0.97792232817415004</v>
      </c>
      <c r="K147" s="175">
        <v>31.077887820000001</v>
      </c>
      <c r="L147" s="151">
        <v>766.05</v>
      </c>
      <c r="M147" s="175">
        <v>4112.5238095238083</v>
      </c>
      <c r="N147" s="175">
        <f t="shared" si="13"/>
        <v>12.459145041397026</v>
      </c>
      <c r="O147" s="139">
        <v>760</v>
      </c>
      <c r="P147" s="139">
        <v>28.92</v>
      </c>
      <c r="Q147" s="144">
        <v>744984.64285714505</v>
      </c>
      <c r="R147" s="144">
        <v>358198.28860091174</v>
      </c>
      <c r="S147" s="141">
        <f t="shared" si="14"/>
        <v>2.0798107265307824</v>
      </c>
      <c r="T147" s="141">
        <f>VLOOKUP($A147,'[1]Demographic Data'!$I$5:$K$45,2,0)*1000</f>
        <v>1313545.9467121912</v>
      </c>
      <c r="U147" s="141">
        <f>VLOOKUP($A147,'[1]Demographic Data'!$I$5:$K$45,3,0)*1000</f>
        <v>528022.24159307114</v>
      </c>
      <c r="V147" s="141">
        <f>VLOOKUP($A147,'[1]Demographic Data'!$I$5:$L$45,4,0)</f>
        <v>2.5397499999999997</v>
      </c>
      <c r="W147" s="141">
        <f t="shared" si="17"/>
        <v>2.487671622977762</v>
      </c>
      <c r="X147" s="145">
        <f>VLOOKUP($A147,'[1]Income PVT'!$K$8:$M$26,2,0)</f>
        <v>42.802</v>
      </c>
      <c r="Y147" s="145">
        <f>VLOOKUP($A147,'[1]Income PVT'!$K$8:$P$26,5,0)</f>
        <v>35.774000000000001</v>
      </c>
      <c r="Z147" s="151">
        <v>787.7</v>
      </c>
      <c r="AA147" s="141">
        <v>4112.5238095238083</v>
      </c>
      <c r="AB147" s="142">
        <f t="shared" si="18"/>
        <v>864</v>
      </c>
    </row>
    <row r="148" spans="1:28" x14ac:dyDescent="0.2">
      <c r="A148" s="139">
        <v>2013</v>
      </c>
      <c r="B148" s="139">
        <v>3</v>
      </c>
      <c r="C148" s="177">
        <f t="shared" si="15"/>
        <v>11.472732232053051</v>
      </c>
      <c r="D148" s="175">
        <v>33648950</v>
      </c>
      <c r="E148" s="153">
        <v>4.3069000000000006</v>
      </c>
      <c r="F148" s="175">
        <v>293295</v>
      </c>
      <c r="G148" s="175">
        <v>293381.59718742198</v>
      </c>
      <c r="H148" s="175">
        <v>1031448.1</v>
      </c>
      <c r="I148" s="175">
        <v>1008685.1</v>
      </c>
      <c r="J148" s="177">
        <f t="shared" si="16"/>
        <v>0.97793102726157521</v>
      </c>
      <c r="K148" s="175">
        <v>31.109411359999999</v>
      </c>
      <c r="L148" s="152">
        <v>718.75</v>
      </c>
      <c r="M148" s="175">
        <v>4112.5238095238083</v>
      </c>
      <c r="N148" s="175">
        <f t="shared" si="13"/>
        <v>11.472732232053051</v>
      </c>
      <c r="O148" s="139">
        <v>735</v>
      </c>
      <c r="P148" s="139">
        <v>30.09</v>
      </c>
      <c r="Q148" s="144">
        <v>745453.64285714505</v>
      </c>
      <c r="R148" s="144">
        <v>358423.78989005176</v>
      </c>
      <c r="S148" s="141">
        <f t="shared" si="14"/>
        <v>2.0798107265307824</v>
      </c>
      <c r="T148" s="141">
        <f>VLOOKUP($A148,'[1]Demographic Data'!$I$5:$K$45,2,0)*1000</f>
        <v>1313545.9467121912</v>
      </c>
      <c r="U148" s="141">
        <f>VLOOKUP($A148,'[1]Demographic Data'!$I$5:$K$45,3,0)*1000</f>
        <v>528022.24159307114</v>
      </c>
      <c r="V148" s="141">
        <f>VLOOKUP($A148,'[1]Demographic Data'!$I$5:$L$45,4,0)</f>
        <v>2.5397499999999997</v>
      </c>
      <c r="W148" s="141">
        <f t="shared" si="17"/>
        <v>2.487671622977762</v>
      </c>
      <c r="X148" s="145">
        <f>VLOOKUP($A148,'[1]Income PVT'!$K$8:$M$26,2,0)</f>
        <v>42.802</v>
      </c>
      <c r="Y148" s="145">
        <f>VLOOKUP($A148,'[1]Income PVT'!$K$8:$P$26,5,0)</f>
        <v>35.774000000000001</v>
      </c>
      <c r="Z148" s="152">
        <v>655.82500000000005</v>
      </c>
      <c r="AA148" s="141">
        <v>4112.5238095238083</v>
      </c>
      <c r="AB148" s="142">
        <f t="shared" si="18"/>
        <v>667</v>
      </c>
    </row>
    <row r="149" spans="1:28" x14ac:dyDescent="0.2">
      <c r="A149" s="139">
        <v>2013</v>
      </c>
      <c r="B149" s="139">
        <v>4</v>
      </c>
      <c r="C149" s="177">
        <f t="shared" si="15"/>
        <v>7.8984648375175563</v>
      </c>
      <c r="D149" s="175">
        <v>23168093</v>
      </c>
      <c r="E149" s="153">
        <v>4.3069000000000006</v>
      </c>
      <c r="F149" s="175">
        <v>293324</v>
      </c>
      <c r="G149" s="175">
        <v>293647.88407655398</v>
      </c>
      <c r="H149" s="175">
        <v>1032247.06666667</v>
      </c>
      <c r="I149" s="175">
        <v>1009475.4</v>
      </c>
      <c r="J149" s="177">
        <f t="shared" si="16"/>
        <v>0.97793971288268788</v>
      </c>
      <c r="K149" s="175">
        <v>31.140934900000001</v>
      </c>
      <c r="L149" s="152">
        <v>500.05</v>
      </c>
      <c r="M149" s="175">
        <v>4112.5238095238083</v>
      </c>
      <c r="N149" s="175">
        <f t="shared" si="13"/>
        <v>7.8984648375175563</v>
      </c>
      <c r="O149" s="139">
        <v>239</v>
      </c>
      <c r="P149" s="139">
        <v>30.49</v>
      </c>
      <c r="Q149" s="144">
        <v>745922.64285714505</v>
      </c>
      <c r="R149" s="144">
        <v>358649.29117919179</v>
      </c>
      <c r="S149" s="141">
        <f t="shared" si="14"/>
        <v>2.0798107265307824</v>
      </c>
      <c r="T149" s="141">
        <f>VLOOKUP($A149,'[1]Demographic Data'!$I$5:$K$45,2,0)*1000</f>
        <v>1313545.9467121912</v>
      </c>
      <c r="U149" s="141">
        <f>VLOOKUP($A149,'[1]Demographic Data'!$I$5:$K$45,3,0)*1000</f>
        <v>528022.24159307114</v>
      </c>
      <c r="V149" s="141">
        <f>VLOOKUP($A149,'[1]Demographic Data'!$I$5:$L$45,4,0)</f>
        <v>2.5397499999999997</v>
      </c>
      <c r="W149" s="141">
        <f t="shared" si="17"/>
        <v>2.487671622977762</v>
      </c>
      <c r="X149" s="145">
        <f>VLOOKUP($A149,'[1]Income PVT'!$K$8:$M$26,2,0)</f>
        <v>42.802</v>
      </c>
      <c r="Y149" s="145">
        <f>VLOOKUP($A149,'[1]Income PVT'!$K$8:$P$26,5,0)</f>
        <v>35.774000000000001</v>
      </c>
      <c r="Z149" s="152">
        <v>370.82666666666665</v>
      </c>
      <c r="AA149" s="141">
        <v>4112.5238095238083</v>
      </c>
      <c r="AB149" s="142">
        <f t="shared" si="18"/>
        <v>375</v>
      </c>
    </row>
    <row r="150" spans="1:28" x14ac:dyDescent="0.2">
      <c r="A150" s="139">
        <v>2013</v>
      </c>
      <c r="B150" s="139">
        <v>5</v>
      </c>
      <c r="C150" s="177">
        <f t="shared" si="15"/>
        <v>3.109329266624723</v>
      </c>
      <c r="D150" s="175">
        <v>9093420</v>
      </c>
      <c r="E150" s="153">
        <v>5.3324000000000007</v>
      </c>
      <c r="F150" s="175">
        <v>292456</v>
      </c>
      <c r="G150" s="175">
        <v>292874.82283094199</v>
      </c>
      <c r="H150" s="175">
        <v>1033046.0333333299</v>
      </c>
      <c r="I150" s="175">
        <v>1010265.7</v>
      </c>
      <c r="J150" s="177">
        <f t="shared" si="16"/>
        <v>0.97794838506874215</v>
      </c>
      <c r="K150" s="175">
        <v>31.176368773333301</v>
      </c>
      <c r="L150" s="152">
        <v>134.6</v>
      </c>
      <c r="M150" s="175">
        <v>4112.5238095238083</v>
      </c>
      <c r="N150" s="175">
        <f t="shared" si="13"/>
        <v>3.109329266624723</v>
      </c>
      <c r="O150" s="139">
        <v>59</v>
      </c>
      <c r="P150" s="139">
        <v>29.81</v>
      </c>
      <c r="Q150" s="144">
        <v>746391.64285714505</v>
      </c>
      <c r="R150" s="144">
        <v>358874.79246833187</v>
      </c>
      <c r="S150" s="141">
        <f t="shared" si="14"/>
        <v>2.0798107265307824</v>
      </c>
      <c r="T150" s="141">
        <f>VLOOKUP($A150,'[1]Demographic Data'!$I$5:$K$45,2,0)*1000</f>
        <v>1313545.9467121912</v>
      </c>
      <c r="U150" s="141">
        <f>VLOOKUP($A150,'[1]Demographic Data'!$I$5:$K$45,3,0)*1000</f>
        <v>528022.24159307114</v>
      </c>
      <c r="V150" s="141">
        <f>VLOOKUP($A150,'[1]Demographic Data'!$I$5:$L$45,4,0)</f>
        <v>2.5397499999999997</v>
      </c>
      <c r="W150" s="141">
        <f t="shared" si="17"/>
        <v>2.487671622977762</v>
      </c>
      <c r="X150" s="145">
        <f>VLOOKUP($A150,'[1]Income PVT'!$K$8:$M$26,2,0)</f>
        <v>42.802</v>
      </c>
      <c r="Y150" s="145">
        <f>VLOOKUP($A150,'[1]Income PVT'!$K$8:$P$26,5,0)</f>
        <v>35.774000000000001</v>
      </c>
      <c r="Z150" s="152">
        <v>138.98333333333332</v>
      </c>
      <c r="AA150" s="141">
        <v>4112.5238095238083</v>
      </c>
      <c r="AB150" s="142">
        <f t="shared" si="18"/>
        <v>140</v>
      </c>
    </row>
    <row r="151" spans="1:28" x14ac:dyDescent="0.2">
      <c r="A151" s="139">
        <v>2013</v>
      </c>
      <c r="B151" s="139">
        <v>6</v>
      </c>
      <c r="C151" s="177">
        <f t="shared" si="15"/>
        <v>1.7082474262123781</v>
      </c>
      <c r="D151" s="175">
        <v>4986118</v>
      </c>
      <c r="E151" s="153">
        <v>5.3324000000000007</v>
      </c>
      <c r="F151" s="175">
        <v>291885</v>
      </c>
      <c r="G151" s="175">
        <v>292847.18059331598</v>
      </c>
      <c r="H151" s="175">
        <v>1033845</v>
      </c>
      <c r="I151" s="175">
        <v>1011056</v>
      </c>
      <c r="J151" s="177">
        <f t="shared" si="16"/>
        <v>0.97795704385086735</v>
      </c>
      <c r="K151" s="175">
        <v>31.211802646666701</v>
      </c>
      <c r="L151" s="152">
        <v>19.850000000000001</v>
      </c>
      <c r="M151" s="175">
        <v>4112.5238095238083</v>
      </c>
      <c r="N151" s="175">
        <f t="shared" si="13"/>
        <v>1.7082474262123781</v>
      </c>
      <c r="O151" s="139">
        <v>0</v>
      </c>
      <c r="P151" s="139">
        <v>30.68</v>
      </c>
      <c r="Q151" s="144">
        <v>746863.51190476306</v>
      </c>
      <c r="R151" s="144">
        <v>359101.67323281616</v>
      </c>
      <c r="S151" s="141">
        <f t="shared" si="14"/>
        <v>2.0798107265307824</v>
      </c>
      <c r="T151" s="141">
        <f>VLOOKUP($A151,'[1]Demographic Data'!$I$5:$K$45,2,0)*1000</f>
        <v>1313545.9467121912</v>
      </c>
      <c r="U151" s="141">
        <f>VLOOKUP($A151,'[1]Demographic Data'!$I$5:$K$45,3,0)*1000</f>
        <v>528022.24159307114</v>
      </c>
      <c r="V151" s="141">
        <f>VLOOKUP($A151,'[1]Demographic Data'!$I$5:$L$45,4,0)</f>
        <v>2.5397499999999997</v>
      </c>
      <c r="W151" s="141">
        <f t="shared" si="17"/>
        <v>2.487671622977762</v>
      </c>
      <c r="X151" s="145">
        <f>VLOOKUP($A151,'[1]Income PVT'!$K$8:$M$26,2,0)</f>
        <v>42.802</v>
      </c>
      <c r="Y151" s="145">
        <f>VLOOKUP($A151,'[1]Income PVT'!$K$8:$P$26,5,0)</f>
        <v>35.774000000000001</v>
      </c>
      <c r="Z151" s="152">
        <v>27.896666666666665</v>
      </c>
      <c r="AA151" s="141">
        <v>4112.5238095238083</v>
      </c>
      <c r="AB151" s="142">
        <f t="shared" si="18"/>
        <v>28</v>
      </c>
    </row>
    <row r="152" spans="1:28" x14ac:dyDescent="0.2">
      <c r="A152" s="139">
        <v>2013</v>
      </c>
      <c r="B152" s="139">
        <v>7</v>
      </c>
      <c r="C152" s="177">
        <f t="shared" si="15"/>
        <v>1.2954165595929485</v>
      </c>
      <c r="D152" s="175">
        <v>3780738</v>
      </c>
      <c r="E152" s="153">
        <v>5.3324000000000007</v>
      </c>
      <c r="F152" s="175">
        <v>291855</v>
      </c>
      <c r="G152" s="175">
        <v>293453.46700524999</v>
      </c>
      <c r="H152" s="175">
        <v>1034643.9666666701</v>
      </c>
      <c r="I152" s="175">
        <v>1011846.3</v>
      </c>
      <c r="J152" s="177">
        <f t="shared" si="16"/>
        <v>0.97796568926012528</v>
      </c>
      <c r="K152" s="175">
        <v>31.247236520000001</v>
      </c>
      <c r="L152" s="152">
        <v>0</v>
      </c>
      <c r="M152" s="175">
        <v>4112.5238095238083</v>
      </c>
      <c r="N152" s="175">
        <f t="shared" si="13"/>
        <v>1.2954165595929485</v>
      </c>
      <c r="O152" s="139">
        <v>0</v>
      </c>
      <c r="P152" s="139">
        <v>30.66</v>
      </c>
      <c r="Q152" s="144">
        <v>747332.51190476306</v>
      </c>
      <c r="R152" s="144">
        <v>359327.17452195619</v>
      </c>
      <c r="S152" s="141">
        <f t="shared" si="14"/>
        <v>2.0798107265307828</v>
      </c>
      <c r="T152" s="141">
        <f>VLOOKUP($A152,'[1]Demographic Data'!$I$5:$K$45,2,0)*1000</f>
        <v>1313545.9467121912</v>
      </c>
      <c r="U152" s="141">
        <f>VLOOKUP($A152,'[1]Demographic Data'!$I$5:$K$45,3,0)*1000</f>
        <v>528022.24159307114</v>
      </c>
      <c r="V152" s="141">
        <f>VLOOKUP($A152,'[1]Demographic Data'!$I$5:$L$45,4,0)</f>
        <v>2.5397499999999997</v>
      </c>
      <c r="W152" s="141">
        <f t="shared" si="17"/>
        <v>2.487671622977762</v>
      </c>
      <c r="X152" s="145">
        <f>VLOOKUP($A152,'[1]Income PVT'!$K$8:$M$26,2,0)</f>
        <v>42.802</v>
      </c>
      <c r="Y152" s="145">
        <f>VLOOKUP($A152,'[1]Income PVT'!$K$8:$P$26,5,0)</f>
        <v>35.774000000000001</v>
      </c>
      <c r="Z152" s="152">
        <v>0.75</v>
      </c>
      <c r="AA152" s="141">
        <v>4112.5238095238083</v>
      </c>
      <c r="AB152" s="142">
        <f t="shared" si="18"/>
        <v>1</v>
      </c>
    </row>
    <row r="153" spans="1:28" x14ac:dyDescent="0.2">
      <c r="A153" s="139">
        <v>2013</v>
      </c>
      <c r="B153" s="139">
        <v>8</v>
      </c>
      <c r="C153" s="177">
        <f t="shared" si="15"/>
        <v>1.2714644983102601</v>
      </c>
      <c r="D153" s="175">
        <v>3705874</v>
      </c>
      <c r="E153" s="153">
        <v>5.5167999999999999</v>
      </c>
      <c r="F153" s="175">
        <v>291465</v>
      </c>
      <c r="G153" s="175">
        <v>293250.75726265798</v>
      </c>
      <c r="H153" s="175">
        <v>1035442.93333333</v>
      </c>
      <c r="I153" s="175">
        <v>1012636.6</v>
      </c>
      <c r="J153" s="177">
        <f t="shared" si="16"/>
        <v>0.97797432132748141</v>
      </c>
      <c r="K153" s="175">
        <v>31.2454466066667</v>
      </c>
      <c r="L153" s="152">
        <v>0</v>
      </c>
      <c r="M153" s="175">
        <v>4112.5238095238083</v>
      </c>
      <c r="N153" s="175">
        <f t="shared" si="13"/>
        <v>1.2714644983102601</v>
      </c>
      <c r="O153" s="139">
        <v>0</v>
      </c>
      <c r="P153" s="139">
        <v>30.07</v>
      </c>
      <c r="Q153" s="144">
        <v>747801.51190476306</v>
      </c>
      <c r="R153" s="144">
        <v>359552.67581109621</v>
      </c>
      <c r="S153" s="141">
        <f t="shared" si="14"/>
        <v>2.0798107265307828</v>
      </c>
      <c r="T153" s="141">
        <f>VLOOKUP($A153,'[1]Demographic Data'!$I$5:$K$45,2,0)*1000</f>
        <v>1313545.9467121912</v>
      </c>
      <c r="U153" s="141">
        <f>VLOOKUP($A153,'[1]Demographic Data'!$I$5:$K$45,3,0)*1000</f>
        <v>528022.24159307114</v>
      </c>
      <c r="V153" s="141">
        <f>VLOOKUP($A153,'[1]Demographic Data'!$I$5:$L$45,4,0)</f>
        <v>2.5397499999999997</v>
      </c>
      <c r="W153" s="141">
        <f t="shared" si="17"/>
        <v>2.487671622977762</v>
      </c>
      <c r="X153" s="145">
        <f>VLOOKUP($A153,'[1]Income PVT'!$K$8:$M$26,2,0)</f>
        <v>42.802</v>
      </c>
      <c r="Y153" s="145">
        <f>VLOOKUP($A153,'[1]Income PVT'!$K$8:$P$26,5,0)</f>
        <v>35.774000000000001</v>
      </c>
      <c r="Z153" s="152">
        <v>6.6666666666666666E-2</v>
      </c>
      <c r="AA153" s="141">
        <v>4112.5238095238083</v>
      </c>
      <c r="AB153" s="142">
        <f t="shared" si="18"/>
        <v>0</v>
      </c>
    </row>
    <row r="154" spans="1:28" x14ac:dyDescent="0.2">
      <c r="A154" s="139">
        <v>2013</v>
      </c>
      <c r="B154" s="139">
        <v>9</v>
      </c>
      <c r="C154" s="177">
        <f t="shared" si="15"/>
        <v>1.2580183777279441</v>
      </c>
      <c r="D154" s="175">
        <v>3680056</v>
      </c>
      <c r="E154" s="153">
        <v>5.5167999999999999</v>
      </c>
      <c r="F154" s="175">
        <v>292528</v>
      </c>
      <c r="G154" s="175">
        <v>293371.46170029201</v>
      </c>
      <c r="H154" s="175">
        <v>1036241.9</v>
      </c>
      <c r="I154" s="175">
        <v>1013426.9</v>
      </c>
      <c r="J154" s="177">
        <f t="shared" si="16"/>
        <v>0.97798294008377773</v>
      </c>
      <c r="K154" s="175">
        <v>31.2436566933333</v>
      </c>
      <c r="L154" s="152">
        <v>2.0499999999999998</v>
      </c>
      <c r="M154" s="175">
        <v>4112.5238095238083</v>
      </c>
      <c r="N154" s="175">
        <f t="shared" si="13"/>
        <v>1.2580183777279441</v>
      </c>
      <c r="O154" s="139">
        <v>6</v>
      </c>
      <c r="P154" s="139">
        <v>30.72</v>
      </c>
      <c r="Q154" s="144">
        <v>748270.51190476306</v>
      </c>
      <c r="R154" s="144">
        <v>359778.17710023624</v>
      </c>
      <c r="S154" s="141">
        <f t="shared" si="14"/>
        <v>2.0798107265307832</v>
      </c>
      <c r="T154" s="141">
        <f>VLOOKUP($A154,'[1]Demographic Data'!$I$5:$K$45,2,0)*1000</f>
        <v>1313545.9467121912</v>
      </c>
      <c r="U154" s="141">
        <f>VLOOKUP($A154,'[1]Demographic Data'!$I$5:$K$45,3,0)*1000</f>
        <v>528022.24159307114</v>
      </c>
      <c r="V154" s="141">
        <f>VLOOKUP($A154,'[1]Demographic Data'!$I$5:$L$45,4,0)</f>
        <v>2.5397499999999997</v>
      </c>
      <c r="W154" s="141">
        <f t="shared" si="17"/>
        <v>2.487671622977762</v>
      </c>
      <c r="X154" s="145">
        <f>VLOOKUP($A154,'[1]Income PVT'!$K$8:$M$26,2,0)</f>
        <v>42.802</v>
      </c>
      <c r="Y154" s="145">
        <f>VLOOKUP($A154,'[1]Income PVT'!$K$8:$P$26,5,0)</f>
        <v>35.774000000000001</v>
      </c>
      <c r="Z154" s="152">
        <v>6.5250000000000004</v>
      </c>
      <c r="AA154" s="141">
        <v>4112.5238095238083</v>
      </c>
      <c r="AB154" s="142">
        <f t="shared" si="18"/>
        <v>5</v>
      </c>
    </row>
    <row r="155" spans="1:28" x14ac:dyDescent="0.2">
      <c r="A155" s="139">
        <v>2013</v>
      </c>
      <c r="B155" s="139">
        <v>10</v>
      </c>
      <c r="C155" s="177">
        <f t="shared" si="15"/>
        <v>1.564895825826135</v>
      </c>
      <c r="D155" s="175">
        <v>4559903</v>
      </c>
      <c r="E155" s="153">
        <v>5.5167999999999999</v>
      </c>
      <c r="F155" s="175">
        <v>291387</v>
      </c>
      <c r="G155" s="175">
        <v>293469.13093990402</v>
      </c>
      <c r="H155" s="175">
        <v>1037040.86666667</v>
      </c>
      <c r="I155" s="175">
        <v>1014217.2</v>
      </c>
      <c r="J155" s="177">
        <f t="shared" si="16"/>
        <v>0.97799154555978929</v>
      </c>
      <c r="K155" s="175">
        <v>31.241866779999999</v>
      </c>
      <c r="L155" s="152">
        <v>77.150000000000006</v>
      </c>
      <c r="M155" s="175">
        <v>4112.5238095238083</v>
      </c>
      <c r="N155" s="175">
        <f t="shared" si="13"/>
        <v>1.564895825826135</v>
      </c>
      <c r="O155" s="139">
        <v>227</v>
      </c>
      <c r="P155" s="139">
        <v>30.56</v>
      </c>
      <c r="Q155" s="144">
        <v>748739.51190476306</v>
      </c>
      <c r="R155" s="144">
        <v>360003.67838937626</v>
      </c>
      <c r="S155" s="141">
        <f t="shared" si="14"/>
        <v>2.0798107265307832</v>
      </c>
      <c r="T155" s="141">
        <f>VLOOKUP($A155,'[1]Demographic Data'!$I$5:$K$45,2,0)*1000</f>
        <v>1313545.9467121912</v>
      </c>
      <c r="U155" s="141">
        <f>VLOOKUP($A155,'[1]Demographic Data'!$I$5:$K$45,3,0)*1000</f>
        <v>528022.24159307114</v>
      </c>
      <c r="V155" s="141">
        <f>VLOOKUP($A155,'[1]Demographic Data'!$I$5:$L$45,4,0)</f>
        <v>2.5397499999999997</v>
      </c>
      <c r="W155" s="141">
        <f t="shared" si="17"/>
        <v>2.487671622977762</v>
      </c>
      <c r="X155" s="145">
        <f>VLOOKUP($A155,'[1]Income PVT'!$K$8:$M$26,2,0)</f>
        <v>42.802</v>
      </c>
      <c r="Y155" s="145">
        <f>VLOOKUP($A155,'[1]Income PVT'!$K$8:$P$26,5,0)</f>
        <v>35.774000000000001</v>
      </c>
      <c r="Z155" s="152">
        <v>104.19166666666666</v>
      </c>
      <c r="AA155" s="141">
        <v>4112.5238095238083</v>
      </c>
      <c r="AB155" s="142">
        <f t="shared" si="18"/>
        <v>101</v>
      </c>
    </row>
    <row r="156" spans="1:28" x14ac:dyDescent="0.2">
      <c r="A156" s="139">
        <v>2013</v>
      </c>
      <c r="B156" s="139">
        <v>11</v>
      </c>
      <c r="C156" s="177">
        <f t="shared" si="15"/>
        <v>5.1234955124205506</v>
      </c>
      <c r="D156" s="175">
        <v>14944929</v>
      </c>
      <c r="E156" s="153">
        <v>5.1737000000000002</v>
      </c>
      <c r="F156" s="175">
        <v>291694</v>
      </c>
      <c r="G156" s="175">
        <v>292603.007494285</v>
      </c>
      <c r="H156" s="175">
        <v>1037839.83333333</v>
      </c>
      <c r="I156" s="175">
        <v>1015007.5</v>
      </c>
      <c r="J156" s="177">
        <f t="shared" si="16"/>
        <v>0.97800013778619654</v>
      </c>
      <c r="K156" s="175">
        <v>31.25218521</v>
      </c>
      <c r="L156" s="152">
        <v>372.6</v>
      </c>
      <c r="M156" s="175">
        <v>4112.5238095238083</v>
      </c>
      <c r="N156" s="175">
        <f t="shared" si="13"/>
        <v>5.1234955124205506</v>
      </c>
      <c r="O156" s="139">
        <v>597</v>
      </c>
      <c r="P156" s="139">
        <v>30.35</v>
      </c>
      <c r="Q156" s="144">
        <v>749208.51190476306</v>
      </c>
      <c r="R156" s="144">
        <v>360229.17967851635</v>
      </c>
      <c r="S156" s="141">
        <f t="shared" si="14"/>
        <v>2.0798107265307828</v>
      </c>
      <c r="T156" s="141">
        <f>VLOOKUP($A156,'[1]Demographic Data'!$I$5:$K$45,2,0)*1000</f>
        <v>1313545.9467121912</v>
      </c>
      <c r="U156" s="141">
        <f>VLOOKUP($A156,'[1]Demographic Data'!$I$5:$K$45,3,0)*1000</f>
        <v>528022.24159307114</v>
      </c>
      <c r="V156" s="141">
        <f>VLOOKUP($A156,'[1]Demographic Data'!$I$5:$L$45,4,0)</f>
        <v>2.5397499999999997</v>
      </c>
      <c r="W156" s="141">
        <f t="shared" si="17"/>
        <v>2.487671622977762</v>
      </c>
      <c r="X156" s="145">
        <f>VLOOKUP($A156,'[1]Income PVT'!$K$8:$M$26,2,0)</f>
        <v>42.802</v>
      </c>
      <c r="Y156" s="145">
        <f>VLOOKUP($A156,'[1]Income PVT'!$K$8:$P$26,5,0)</f>
        <v>35.774000000000001</v>
      </c>
      <c r="Z156" s="152">
        <v>337.27333333333337</v>
      </c>
      <c r="AA156" s="141">
        <v>4112.5238095238083</v>
      </c>
      <c r="AB156" s="142">
        <f t="shared" si="18"/>
        <v>351</v>
      </c>
    </row>
    <row r="157" spans="1:28" x14ac:dyDescent="0.2">
      <c r="A157" s="139">
        <v>2013</v>
      </c>
      <c r="B157" s="139">
        <v>12</v>
      </c>
      <c r="C157" s="177">
        <f t="shared" si="15"/>
        <v>11.147820604143732</v>
      </c>
      <c r="D157" s="175">
        <v>32708486</v>
      </c>
      <c r="E157" s="153">
        <v>5.1737000000000002</v>
      </c>
      <c r="F157" s="175">
        <v>293407</v>
      </c>
      <c r="G157" s="175">
        <v>294143.601537982</v>
      </c>
      <c r="H157" s="175">
        <v>1038638.8</v>
      </c>
      <c r="I157" s="175">
        <v>1015797.8</v>
      </c>
      <c r="J157" s="177">
        <f t="shared" si="16"/>
        <v>0.97800871679355705</v>
      </c>
      <c r="K157" s="175">
        <v>31.262503639999998</v>
      </c>
      <c r="L157" s="152">
        <v>760.65</v>
      </c>
      <c r="M157" s="175">
        <v>4112.5238095238083</v>
      </c>
      <c r="N157" s="175">
        <f t="shared" si="13"/>
        <v>11.147820604143732</v>
      </c>
      <c r="O157" s="139">
        <v>811</v>
      </c>
      <c r="P157" s="139">
        <v>31</v>
      </c>
      <c r="Q157" s="144">
        <v>749677.51190476306</v>
      </c>
      <c r="R157" s="144">
        <v>360454.68096765637</v>
      </c>
      <c r="S157" s="141">
        <f t="shared" si="14"/>
        <v>2.0798107265307832</v>
      </c>
      <c r="T157" s="141">
        <f>VLOOKUP($A157,'[1]Demographic Data'!$I$5:$K$45,2,0)*1000</f>
        <v>1313545.9467121912</v>
      </c>
      <c r="U157" s="141">
        <f>VLOOKUP($A157,'[1]Demographic Data'!$I$5:$K$45,3,0)*1000</f>
        <v>528022.24159307114</v>
      </c>
      <c r="V157" s="141">
        <f>VLOOKUP($A157,'[1]Demographic Data'!$I$5:$L$45,4,0)</f>
        <v>2.5397499999999997</v>
      </c>
      <c r="W157" s="141">
        <f t="shared" si="17"/>
        <v>2.487671622977762</v>
      </c>
      <c r="X157" s="145">
        <f>VLOOKUP($A157,'[1]Income PVT'!$K$8:$M$26,2,0)</f>
        <v>42.802</v>
      </c>
      <c r="Y157" s="145">
        <f>VLOOKUP($A157,'[1]Income PVT'!$K$8:$P$26,5,0)</f>
        <v>35.774000000000001</v>
      </c>
      <c r="Z157" s="152">
        <v>673.79166666666663</v>
      </c>
      <c r="AA157" s="141">
        <v>4112.5238095238083</v>
      </c>
      <c r="AB157" s="142">
        <f t="shared" si="18"/>
        <v>689</v>
      </c>
    </row>
    <row r="158" spans="1:28" x14ac:dyDescent="0.2">
      <c r="A158" s="139">
        <v>2014</v>
      </c>
      <c r="B158" s="139">
        <v>1</v>
      </c>
      <c r="C158" s="177">
        <f t="shared" si="15"/>
        <v>15.736016228642942</v>
      </c>
      <c r="D158" s="175">
        <v>46271441</v>
      </c>
      <c r="E158" s="153">
        <v>5.1737000000000002</v>
      </c>
      <c r="F158" s="175">
        <v>294048</v>
      </c>
      <c r="G158" s="175">
        <v>294739.75246278598</v>
      </c>
      <c r="H158" s="175">
        <v>1039437.76666667</v>
      </c>
      <c r="I158" s="175">
        <v>1016588.1</v>
      </c>
      <c r="J158" s="177">
        <f t="shared" si="16"/>
        <v>0.97801728261236298</v>
      </c>
      <c r="K158" s="175">
        <v>31.27282207</v>
      </c>
      <c r="L158" s="152">
        <v>924.64333333333332</v>
      </c>
      <c r="M158" s="175">
        <v>4112.5238095238083</v>
      </c>
      <c r="N158" s="175">
        <f t="shared" si="13"/>
        <v>15.736016228642942</v>
      </c>
      <c r="O158" s="139">
        <v>1119</v>
      </c>
      <c r="P158" s="139">
        <v>31.65</v>
      </c>
      <c r="Q158" s="144">
        <v>750146.51190476306</v>
      </c>
      <c r="R158" s="144">
        <v>360680.1822567964</v>
      </c>
      <c r="S158" s="141">
        <f t="shared" si="14"/>
        <v>2.0798107265307832</v>
      </c>
      <c r="T158" s="141">
        <f>VLOOKUP($A158,'[1]Demographic Data'!$I$5:$K$45,2,0)*1000</f>
        <v>1323648.514230324</v>
      </c>
      <c r="U158" s="141">
        <f>VLOOKUP($A158,'[1]Demographic Data'!$I$5:$K$45,3,0)*1000</f>
        <v>533319.87261278566</v>
      </c>
      <c r="V158" s="141">
        <f>VLOOKUP($A158,'[1]Demographic Data'!$I$5:$L$45,4,0)</f>
        <v>2.5310000000000001</v>
      </c>
      <c r="W158" s="141">
        <f t="shared" si="17"/>
        <v>2.4819036045771963</v>
      </c>
      <c r="X158" s="145">
        <f>VLOOKUP($A158,'[1]Income PVT'!$K$8:$M$26,2,0)</f>
        <v>44.445</v>
      </c>
      <c r="Y158" s="145">
        <f>VLOOKUP($A158,'[1]Income PVT'!$K$8:$P$26,5,0)</f>
        <v>37.453000000000003</v>
      </c>
      <c r="Z158" s="152">
        <v>919.30166666666662</v>
      </c>
      <c r="AA158" s="141">
        <v>4112.5238095238083</v>
      </c>
      <c r="AB158" s="142">
        <f t="shared" si="18"/>
        <v>920</v>
      </c>
    </row>
    <row r="159" spans="1:28" x14ac:dyDescent="0.2">
      <c r="A159" s="139">
        <v>2014</v>
      </c>
      <c r="B159" s="139">
        <v>2</v>
      </c>
      <c r="C159" s="177">
        <f t="shared" si="15"/>
        <v>16.215637956581435</v>
      </c>
      <c r="D159" s="175">
        <v>47714839</v>
      </c>
      <c r="E159" s="153">
        <v>5.1890999999999998</v>
      </c>
      <c r="F159" s="175">
        <v>294252</v>
      </c>
      <c r="G159" s="175">
        <v>294846.63578160701</v>
      </c>
      <c r="H159" s="175">
        <v>1040236.73333333</v>
      </c>
      <c r="I159" s="175">
        <v>1017378.4</v>
      </c>
      <c r="J159" s="177">
        <f t="shared" si="16"/>
        <v>0.97802583527301246</v>
      </c>
      <c r="K159" s="175">
        <v>31.344171733333301</v>
      </c>
      <c r="L159" s="152">
        <v>850.55333333333328</v>
      </c>
      <c r="M159" s="175">
        <v>4112.5238095238083</v>
      </c>
      <c r="N159" s="175">
        <f t="shared" si="13"/>
        <v>16.215637956581435</v>
      </c>
      <c r="O159" s="139">
        <v>894</v>
      </c>
      <c r="P159" s="139">
        <v>28.92</v>
      </c>
      <c r="Q159" s="144">
        <v>750615.51190476306</v>
      </c>
      <c r="R159" s="144">
        <v>360905.68354593648</v>
      </c>
      <c r="S159" s="141">
        <f t="shared" si="14"/>
        <v>2.0798107265307832</v>
      </c>
      <c r="T159" s="141">
        <f>VLOOKUP($A159,'[1]Demographic Data'!$I$5:$K$45,2,0)*1000</f>
        <v>1323648.514230324</v>
      </c>
      <c r="U159" s="141">
        <f>VLOOKUP($A159,'[1]Demographic Data'!$I$5:$K$45,3,0)*1000</f>
        <v>533319.87261278566</v>
      </c>
      <c r="V159" s="141">
        <f>VLOOKUP($A159,'[1]Demographic Data'!$I$5:$L$45,4,0)</f>
        <v>2.5310000000000001</v>
      </c>
      <c r="W159" s="141">
        <f t="shared" si="17"/>
        <v>2.4819036045771963</v>
      </c>
      <c r="X159" s="145">
        <f>VLOOKUP($A159,'[1]Income PVT'!$K$8:$M$26,2,0)</f>
        <v>44.445</v>
      </c>
      <c r="Y159" s="145">
        <f>VLOOKUP($A159,'[1]Income PVT'!$K$8:$P$26,5,0)</f>
        <v>37.453000000000003</v>
      </c>
      <c r="Z159" s="152">
        <v>855.41833333333329</v>
      </c>
      <c r="AA159" s="141">
        <v>4112.5238095238083</v>
      </c>
      <c r="AB159" s="142">
        <f t="shared" si="18"/>
        <v>864</v>
      </c>
    </row>
    <row r="160" spans="1:28" x14ac:dyDescent="0.2">
      <c r="A160" s="139">
        <v>2014</v>
      </c>
      <c r="B160" s="139">
        <v>3</v>
      </c>
      <c r="C160" s="177">
        <f t="shared" si="15"/>
        <v>12.308199199945758</v>
      </c>
      <c r="D160" s="175">
        <v>36306726</v>
      </c>
      <c r="E160" s="153">
        <v>5.1890999999999998</v>
      </c>
      <c r="F160" s="175">
        <v>294980</v>
      </c>
      <c r="G160" s="175">
        <v>296049.07311834401</v>
      </c>
      <c r="H160" s="175">
        <v>1041035.7</v>
      </c>
      <c r="I160" s="175">
        <v>1018168.7</v>
      </c>
      <c r="J160" s="177">
        <f t="shared" si="16"/>
        <v>0.97803437480578237</v>
      </c>
      <c r="K160" s="175">
        <v>31.415521396666701</v>
      </c>
      <c r="L160" s="154">
        <v>658.65</v>
      </c>
      <c r="M160" s="175">
        <v>4112.5238095238083</v>
      </c>
      <c r="N160" s="175">
        <f t="shared" si="13"/>
        <v>12.308199199945758</v>
      </c>
      <c r="O160" s="139">
        <v>648</v>
      </c>
      <c r="P160" s="139">
        <v>30.09</v>
      </c>
      <c r="Q160" s="144">
        <v>751084.51190476306</v>
      </c>
      <c r="R160" s="144">
        <v>361131.18483507656</v>
      </c>
      <c r="S160" s="141">
        <f t="shared" si="14"/>
        <v>2.0798107265307828</v>
      </c>
      <c r="T160" s="141">
        <f>VLOOKUP($A160,'[1]Demographic Data'!$I$5:$K$45,2,0)*1000</f>
        <v>1323648.514230324</v>
      </c>
      <c r="U160" s="141">
        <f>VLOOKUP($A160,'[1]Demographic Data'!$I$5:$K$45,3,0)*1000</f>
        <v>533319.87261278566</v>
      </c>
      <c r="V160" s="141">
        <f>VLOOKUP($A160,'[1]Demographic Data'!$I$5:$L$45,4,0)</f>
        <v>2.5310000000000001</v>
      </c>
      <c r="W160" s="141">
        <f t="shared" si="17"/>
        <v>2.4819036045771963</v>
      </c>
      <c r="X160" s="145">
        <f>VLOOKUP($A160,'[1]Income PVT'!$K$8:$M$26,2,0)</f>
        <v>44.445</v>
      </c>
      <c r="Y160" s="145">
        <f>VLOOKUP($A160,'[1]Income PVT'!$K$8:$P$26,5,0)</f>
        <v>37.453000000000003</v>
      </c>
      <c r="Z160" s="154">
        <f t="shared" ref="Z160:Z218" si="19">Z148</f>
        <v>655.82500000000005</v>
      </c>
      <c r="AA160" s="141">
        <v>4112.5238095238083</v>
      </c>
      <c r="AB160" s="142">
        <f t="shared" si="18"/>
        <v>667</v>
      </c>
    </row>
    <row r="161" spans="1:28" x14ac:dyDescent="0.2">
      <c r="A161" s="139">
        <v>2014</v>
      </c>
      <c r="B161" s="139">
        <v>4</v>
      </c>
      <c r="E161" s="153">
        <v>5.1890999999999998</v>
      </c>
      <c r="G161" s="175">
        <v>298084.02821886999</v>
      </c>
      <c r="H161" s="175">
        <v>1041834.66666667</v>
      </c>
      <c r="I161" s="175">
        <v>1018959</v>
      </c>
      <c r="J161" s="177">
        <f t="shared" si="16"/>
        <v>0.97804290124088478</v>
      </c>
      <c r="K161" s="175">
        <v>31.486871059999999</v>
      </c>
      <c r="L161" s="154">
        <v>368.7616666666666</v>
      </c>
      <c r="M161" s="175">
        <v>4112.5238095238083</v>
      </c>
      <c r="P161" s="139">
        <v>30.49</v>
      </c>
      <c r="Q161" s="144">
        <v>751553.51190476306</v>
      </c>
      <c r="R161" s="144">
        <v>361356.68612421659</v>
      </c>
      <c r="S161" s="141">
        <f t="shared" si="14"/>
        <v>2.0798107265307832</v>
      </c>
      <c r="T161" s="141">
        <f>VLOOKUP($A161,'[1]Demographic Data'!$I$5:$K$45,2,0)*1000</f>
        <v>1323648.514230324</v>
      </c>
      <c r="U161" s="141">
        <f>VLOOKUP($A161,'[1]Demographic Data'!$I$5:$K$45,3,0)*1000</f>
        <v>533319.87261278566</v>
      </c>
      <c r="V161" s="141">
        <f>VLOOKUP($A161,'[1]Demographic Data'!$I$5:$L$45,4,0)</f>
        <v>2.5310000000000001</v>
      </c>
      <c r="W161" s="141">
        <f t="shared" si="17"/>
        <v>2.4819036045771963</v>
      </c>
      <c r="X161" s="145">
        <f>VLOOKUP($A161,'[1]Income PVT'!$K$8:$M$26,2,0)</f>
        <v>44.445</v>
      </c>
      <c r="Y161" s="145">
        <f>VLOOKUP($A161,'[1]Income PVT'!$K$8:$P$26,5,0)</f>
        <v>37.453000000000003</v>
      </c>
      <c r="Z161" s="154">
        <f t="shared" si="19"/>
        <v>370.82666666666665</v>
      </c>
      <c r="AA161" s="141">
        <v>4112.5238095238083</v>
      </c>
      <c r="AB161" s="142">
        <f t="shared" si="18"/>
        <v>375</v>
      </c>
    </row>
    <row r="162" spans="1:28" x14ac:dyDescent="0.2">
      <c r="A162" s="139">
        <v>2014</v>
      </c>
      <c r="B162" s="139">
        <v>5</v>
      </c>
      <c r="E162" s="153">
        <v>5.8664000000000005</v>
      </c>
      <c r="G162" s="175">
        <v>298273.95112303999</v>
      </c>
      <c r="H162" s="175">
        <v>1042633.63333333</v>
      </c>
      <c r="I162" s="175">
        <v>1019749.3</v>
      </c>
      <c r="J162" s="177">
        <f t="shared" si="16"/>
        <v>0.97805141460843914</v>
      </c>
      <c r="K162" s="175">
        <v>31.535677613333299</v>
      </c>
      <c r="L162" s="154">
        <v>135.33666666666667</v>
      </c>
      <c r="M162" s="175">
        <v>4112.5238095238083</v>
      </c>
      <c r="P162" s="139">
        <v>29.81</v>
      </c>
      <c r="Q162" s="144">
        <v>752022.51190476306</v>
      </c>
      <c r="R162" s="144">
        <v>361582.18741335662</v>
      </c>
      <c r="S162" s="141">
        <f t="shared" si="14"/>
        <v>2.0798107265307832</v>
      </c>
      <c r="T162" s="141">
        <f>VLOOKUP($A162,'[1]Demographic Data'!$I$5:$K$45,2,0)*1000</f>
        <v>1323648.514230324</v>
      </c>
      <c r="U162" s="141">
        <f>VLOOKUP($A162,'[1]Demographic Data'!$I$5:$K$45,3,0)*1000</f>
        <v>533319.87261278566</v>
      </c>
      <c r="V162" s="141">
        <f>VLOOKUP($A162,'[1]Demographic Data'!$I$5:$L$45,4,0)</f>
        <v>2.5310000000000001</v>
      </c>
      <c r="W162" s="141">
        <f t="shared" si="17"/>
        <v>2.4819036045771963</v>
      </c>
      <c r="X162" s="145">
        <f>VLOOKUP($A162,'[1]Income PVT'!$K$8:$M$26,2,0)</f>
        <v>44.445</v>
      </c>
      <c r="Y162" s="145">
        <f>VLOOKUP($A162,'[1]Income PVT'!$K$8:$P$26,5,0)</f>
        <v>37.453000000000003</v>
      </c>
      <c r="Z162" s="154">
        <f t="shared" si="19"/>
        <v>138.98333333333332</v>
      </c>
      <c r="AA162" s="141">
        <v>4112.5238095238083</v>
      </c>
      <c r="AB162" s="142">
        <f t="shared" si="18"/>
        <v>140</v>
      </c>
    </row>
    <row r="163" spans="1:28" x14ac:dyDescent="0.2">
      <c r="A163" s="139">
        <v>2014</v>
      </c>
      <c r="B163" s="139">
        <v>6</v>
      </c>
      <c r="E163" s="153">
        <v>5.8664000000000005</v>
      </c>
      <c r="G163" s="175">
        <v>298463.87421149103</v>
      </c>
      <c r="H163" s="175">
        <v>1043432.6</v>
      </c>
      <c r="I163" s="175">
        <v>1020539.6</v>
      </c>
      <c r="J163" s="177">
        <f t="shared" si="16"/>
        <v>0.97805991493844446</v>
      </c>
      <c r="K163" s="175">
        <v>31.584484166666702</v>
      </c>
      <c r="L163" s="154">
        <v>26.291666666666668</v>
      </c>
      <c r="M163" s="175">
        <v>4112.5238095238083</v>
      </c>
      <c r="P163" s="139">
        <v>30.68</v>
      </c>
      <c r="Q163" s="144">
        <v>752494.38095238293</v>
      </c>
      <c r="R163" s="144">
        <v>361809.06817784178</v>
      </c>
      <c r="S163" s="141">
        <f t="shared" si="14"/>
        <v>2.0798107265307837</v>
      </c>
      <c r="T163" s="141">
        <f>VLOOKUP($A163,'[1]Demographic Data'!$I$5:$K$45,2,0)*1000</f>
        <v>1323648.514230324</v>
      </c>
      <c r="U163" s="141">
        <f>VLOOKUP($A163,'[1]Demographic Data'!$I$5:$K$45,3,0)*1000</f>
        <v>533319.87261278566</v>
      </c>
      <c r="V163" s="141">
        <f>VLOOKUP($A163,'[1]Demographic Data'!$I$5:$L$45,4,0)</f>
        <v>2.5310000000000001</v>
      </c>
      <c r="W163" s="141">
        <f t="shared" si="17"/>
        <v>2.4819036045771963</v>
      </c>
      <c r="X163" s="145">
        <f>VLOOKUP($A163,'[1]Income PVT'!$K$8:$M$26,2,0)</f>
        <v>44.445</v>
      </c>
      <c r="Y163" s="145">
        <f>VLOOKUP($A163,'[1]Income PVT'!$K$8:$P$26,5,0)</f>
        <v>37.453000000000003</v>
      </c>
      <c r="Z163" s="154">
        <f t="shared" si="19"/>
        <v>27.896666666666665</v>
      </c>
      <c r="AA163" s="141">
        <v>4112.5238095238083</v>
      </c>
      <c r="AB163" s="142">
        <f t="shared" si="18"/>
        <v>28</v>
      </c>
    </row>
    <row r="164" spans="1:28" x14ac:dyDescent="0.2">
      <c r="A164" s="139">
        <v>2014</v>
      </c>
      <c r="B164" s="139">
        <v>7</v>
      </c>
      <c r="E164" s="153">
        <v>5.8664000000000005</v>
      </c>
      <c r="G164" s="175">
        <v>298653.79729994299</v>
      </c>
      <c r="H164" s="175">
        <v>1044231.56666667</v>
      </c>
      <c r="I164" s="175">
        <v>1021329.9</v>
      </c>
      <c r="J164" s="177">
        <f t="shared" si="16"/>
        <v>0.97806840226083636</v>
      </c>
      <c r="K164" s="175">
        <v>31.633290720000002</v>
      </c>
      <c r="L164" s="154">
        <v>0.75</v>
      </c>
      <c r="M164" s="175">
        <v>4112.5238095238083</v>
      </c>
      <c r="P164" s="139">
        <v>30.66</v>
      </c>
      <c r="Q164" s="144">
        <v>752946.38095238293</v>
      </c>
      <c r="R164" s="144">
        <v>362026.39564626676</v>
      </c>
      <c r="S164" s="141">
        <f t="shared" si="14"/>
        <v>2.0798107265307832</v>
      </c>
      <c r="T164" s="141">
        <f>VLOOKUP($A164,'[1]Demographic Data'!$I$5:$K$45,2,0)*1000</f>
        <v>1323648.514230324</v>
      </c>
      <c r="U164" s="141">
        <f>VLOOKUP($A164,'[1]Demographic Data'!$I$5:$K$45,3,0)*1000</f>
        <v>533319.87261278566</v>
      </c>
      <c r="V164" s="141">
        <f>VLOOKUP($A164,'[1]Demographic Data'!$I$5:$L$45,4,0)</f>
        <v>2.5310000000000001</v>
      </c>
      <c r="W164" s="141">
        <f t="shared" si="17"/>
        <v>2.4819036045771963</v>
      </c>
      <c r="X164" s="145">
        <f>VLOOKUP($A164,'[1]Income PVT'!$K$8:$M$26,2,0)</f>
        <v>44.445</v>
      </c>
      <c r="Y164" s="145">
        <f>VLOOKUP($A164,'[1]Income PVT'!$K$8:$P$26,5,0)</f>
        <v>37.453000000000003</v>
      </c>
      <c r="Z164" s="154">
        <f t="shared" si="19"/>
        <v>0.75</v>
      </c>
      <c r="AA164" s="141">
        <v>4112.5238095238083</v>
      </c>
      <c r="AB164" s="142">
        <f t="shared" si="18"/>
        <v>1</v>
      </c>
    </row>
    <row r="165" spans="1:28" x14ac:dyDescent="0.2">
      <c r="A165" s="139">
        <v>2014</v>
      </c>
      <c r="B165" s="139">
        <v>8</v>
      </c>
      <c r="E165" s="153">
        <v>5.8075000000000001</v>
      </c>
      <c r="G165" s="175">
        <v>298843.720204112</v>
      </c>
      <c r="H165" s="175">
        <v>1045030.5333333299</v>
      </c>
      <c r="I165" s="175">
        <v>1022120.2</v>
      </c>
      <c r="J165" s="177">
        <f t="shared" si="16"/>
        <v>0.97807687660545861</v>
      </c>
      <c r="K165" s="175">
        <v>31.685475480000001</v>
      </c>
      <c r="L165" s="154">
        <v>6.6666666666666666E-2</v>
      </c>
      <c r="M165" s="175">
        <v>4112.5238095238083</v>
      </c>
      <c r="P165" s="139">
        <v>30.07</v>
      </c>
      <c r="Q165" s="144">
        <v>753398.38095238293</v>
      </c>
      <c r="R165" s="144">
        <v>362243.72311469173</v>
      </c>
      <c r="S165" s="141">
        <f t="shared" si="14"/>
        <v>2.0798107265307832</v>
      </c>
      <c r="T165" s="141">
        <f>VLOOKUP($A165,'[1]Demographic Data'!$I$5:$K$45,2,0)*1000</f>
        <v>1323648.514230324</v>
      </c>
      <c r="U165" s="141">
        <f>VLOOKUP($A165,'[1]Demographic Data'!$I$5:$K$45,3,0)*1000</f>
        <v>533319.87261278566</v>
      </c>
      <c r="V165" s="141">
        <f>VLOOKUP($A165,'[1]Demographic Data'!$I$5:$L$45,4,0)</f>
        <v>2.5310000000000001</v>
      </c>
      <c r="W165" s="141">
        <f t="shared" si="17"/>
        <v>2.4819036045771963</v>
      </c>
      <c r="X165" s="145">
        <f>VLOOKUP($A165,'[1]Income PVT'!$K$8:$M$26,2,0)</f>
        <v>44.445</v>
      </c>
      <c r="Y165" s="145">
        <f>VLOOKUP($A165,'[1]Income PVT'!$K$8:$P$26,5,0)</f>
        <v>37.453000000000003</v>
      </c>
      <c r="Z165" s="154">
        <f t="shared" si="19"/>
        <v>6.6666666666666666E-2</v>
      </c>
      <c r="AA165" s="141">
        <v>4112.5238095238083</v>
      </c>
      <c r="AB165" s="142">
        <f t="shared" si="18"/>
        <v>0</v>
      </c>
    </row>
    <row r="166" spans="1:28" x14ac:dyDescent="0.2">
      <c r="A166" s="139">
        <v>2014</v>
      </c>
      <c r="B166" s="139">
        <v>9</v>
      </c>
      <c r="E166" s="153">
        <v>5.8075000000000001</v>
      </c>
      <c r="G166" s="175">
        <v>299033.64329256403</v>
      </c>
      <c r="H166" s="175">
        <v>1045829.5</v>
      </c>
      <c r="I166" s="175">
        <v>1022910.5</v>
      </c>
      <c r="J166" s="177">
        <f t="shared" si="16"/>
        <v>0.97808533800203568</v>
      </c>
      <c r="K166" s="175">
        <v>31.73766024</v>
      </c>
      <c r="L166" s="154">
        <v>6.2266666666666675</v>
      </c>
      <c r="M166" s="175">
        <v>4112.5238095238083</v>
      </c>
      <c r="P166" s="139">
        <v>30.72</v>
      </c>
      <c r="Q166" s="144">
        <v>753850.38095238293</v>
      </c>
      <c r="R166" s="144">
        <v>362461.05058311665</v>
      </c>
      <c r="S166" s="141">
        <f t="shared" si="14"/>
        <v>2.0798107265307837</v>
      </c>
      <c r="T166" s="141">
        <f>VLOOKUP($A166,'[1]Demographic Data'!$I$5:$K$45,2,0)*1000</f>
        <v>1323648.514230324</v>
      </c>
      <c r="U166" s="141">
        <f>VLOOKUP($A166,'[1]Demographic Data'!$I$5:$K$45,3,0)*1000</f>
        <v>533319.87261278566</v>
      </c>
      <c r="V166" s="141">
        <f>VLOOKUP($A166,'[1]Demographic Data'!$I$5:$L$45,4,0)</f>
        <v>2.5310000000000001</v>
      </c>
      <c r="W166" s="141">
        <f t="shared" si="17"/>
        <v>2.4819036045771963</v>
      </c>
      <c r="X166" s="145">
        <f>VLOOKUP($A166,'[1]Income PVT'!$K$8:$M$26,2,0)</f>
        <v>44.445</v>
      </c>
      <c r="Y166" s="145">
        <f>VLOOKUP($A166,'[1]Income PVT'!$K$8:$P$26,5,0)</f>
        <v>37.453000000000003</v>
      </c>
      <c r="Z166" s="154">
        <f t="shared" si="19"/>
        <v>6.5250000000000004</v>
      </c>
      <c r="AA166" s="141">
        <v>4112.5238095238083</v>
      </c>
      <c r="AB166" s="142">
        <f t="shared" si="18"/>
        <v>5</v>
      </c>
    </row>
    <row r="167" spans="1:28" x14ac:dyDescent="0.2">
      <c r="A167" s="139">
        <v>2014</v>
      </c>
      <c r="B167" s="139">
        <v>10</v>
      </c>
      <c r="E167" s="153">
        <v>5.8075000000000001</v>
      </c>
      <c r="G167" s="175">
        <v>299223.56647315598</v>
      </c>
      <c r="H167" s="175">
        <v>1046628.4666666701</v>
      </c>
      <c r="I167" s="175">
        <v>1023700.8</v>
      </c>
      <c r="J167" s="177">
        <f t="shared" si="16"/>
        <v>0.9780937864802296</v>
      </c>
      <c r="K167" s="175">
        <v>31.789845</v>
      </c>
      <c r="L167" s="154">
        <v>103.36333333333333</v>
      </c>
      <c r="M167" s="175">
        <v>4112.5238095238083</v>
      </c>
      <c r="P167" s="139">
        <v>30.56</v>
      </c>
      <c r="Q167" s="144">
        <v>754302.38095238293</v>
      </c>
      <c r="R167" s="144">
        <v>362678.37805154163</v>
      </c>
      <c r="S167" s="141">
        <f t="shared" si="14"/>
        <v>2.0798107265307832</v>
      </c>
      <c r="T167" s="141">
        <f>VLOOKUP($A167,'[1]Demographic Data'!$I$5:$K$45,2,0)*1000</f>
        <v>1323648.514230324</v>
      </c>
      <c r="U167" s="141">
        <f>VLOOKUP($A167,'[1]Demographic Data'!$I$5:$K$45,3,0)*1000</f>
        <v>533319.87261278566</v>
      </c>
      <c r="V167" s="141">
        <f>VLOOKUP($A167,'[1]Demographic Data'!$I$5:$L$45,4,0)</f>
        <v>2.5310000000000001</v>
      </c>
      <c r="W167" s="141">
        <f t="shared" si="17"/>
        <v>2.4819036045771963</v>
      </c>
      <c r="X167" s="145">
        <f>VLOOKUP($A167,'[1]Income PVT'!$K$8:$M$26,2,0)</f>
        <v>44.445</v>
      </c>
      <c r="Y167" s="145">
        <f>VLOOKUP($A167,'[1]Income PVT'!$K$8:$P$26,5,0)</f>
        <v>37.453000000000003</v>
      </c>
      <c r="Z167" s="154">
        <f t="shared" si="19"/>
        <v>104.19166666666666</v>
      </c>
      <c r="AA167" s="141">
        <v>4112.5238095238083</v>
      </c>
      <c r="AB167" s="142">
        <f t="shared" si="18"/>
        <v>101</v>
      </c>
    </row>
    <row r="168" spans="1:28" x14ac:dyDescent="0.2">
      <c r="A168" s="139">
        <v>2014</v>
      </c>
      <c r="B168" s="139">
        <v>11</v>
      </c>
      <c r="E168" s="153">
        <v>5.8532999999999999</v>
      </c>
      <c r="G168" s="175">
        <v>299413.489285185</v>
      </c>
      <c r="H168" s="175">
        <v>1047427.43333333</v>
      </c>
      <c r="I168" s="175">
        <v>1024491.1</v>
      </c>
      <c r="J168" s="177">
        <f t="shared" si="16"/>
        <v>0.97810222206961162</v>
      </c>
      <c r="K168" s="175">
        <v>31.917583336666699</v>
      </c>
      <c r="L168" s="154">
        <v>337.96000000000004</v>
      </c>
      <c r="M168" s="175">
        <v>4112.5238095238083</v>
      </c>
      <c r="P168" s="139">
        <v>30.35</v>
      </c>
      <c r="Q168" s="144">
        <v>754754.38095238293</v>
      </c>
      <c r="R168" s="144">
        <v>362895.70551996661</v>
      </c>
      <c r="S168" s="141">
        <f t="shared" si="14"/>
        <v>2.0798107265307832</v>
      </c>
      <c r="T168" s="141">
        <f>VLOOKUP($A168,'[1]Demographic Data'!$I$5:$K$45,2,0)*1000</f>
        <v>1323648.514230324</v>
      </c>
      <c r="U168" s="141">
        <f>VLOOKUP($A168,'[1]Demographic Data'!$I$5:$K$45,3,0)*1000</f>
        <v>533319.87261278566</v>
      </c>
      <c r="V168" s="141">
        <f>VLOOKUP($A168,'[1]Demographic Data'!$I$5:$L$45,4,0)</f>
        <v>2.5310000000000001</v>
      </c>
      <c r="W168" s="141">
        <f t="shared" si="17"/>
        <v>2.4819036045771963</v>
      </c>
      <c r="X168" s="145">
        <f>VLOOKUP($A168,'[1]Income PVT'!$K$8:$M$26,2,0)</f>
        <v>44.445</v>
      </c>
      <c r="Y168" s="145">
        <f>VLOOKUP($A168,'[1]Income PVT'!$K$8:$P$26,5,0)</f>
        <v>37.453000000000003</v>
      </c>
      <c r="Z168" s="154">
        <f t="shared" si="19"/>
        <v>337.27333333333337</v>
      </c>
      <c r="AA168" s="141">
        <v>4112.5238095238083</v>
      </c>
      <c r="AB168" s="142">
        <f t="shared" si="18"/>
        <v>351</v>
      </c>
    </row>
    <row r="169" spans="1:28" x14ac:dyDescent="0.2">
      <c r="A169" s="139">
        <v>2014</v>
      </c>
      <c r="B169" s="139">
        <v>12</v>
      </c>
      <c r="E169" s="153">
        <v>5.8532999999999999</v>
      </c>
      <c r="G169" s="175">
        <v>299603.41246577702</v>
      </c>
      <c r="H169" s="175">
        <v>1048226.4</v>
      </c>
      <c r="I169" s="175">
        <v>1025281.4</v>
      </c>
      <c r="J169" s="177">
        <f t="shared" si="16"/>
        <v>0.97811064479963494</v>
      </c>
      <c r="K169" s="175">
        <v>32.045321673333298</v>
      </c>
      <c r="L169" s="154">
        <v>674.71333333333337</v>
      </c>
      <c r="M169" s="175">
        <v>4112.5238095238083</v>
      </c>
      <c r="P169" s="139">
        <v>31</v>
      </c>
      <c r="Q169" s="144">
        <v>755206.38095238293</v>
      </c>
      <c r="R169" s="144">
        <v>363113.03298839153</v>
      </c>
      <c r="S169" s="141">
        <f t="shared" si="14"/>
        <v>2.0798107265307837</v>
      </c>
      <c r="T169" s="141">
        <f>VLOOKUP($A169,'[1]Demographic Data'!$I$5:$K$45,2,0)*1000</f>
        <v>1323648.514230324</v>
      </c>
      <c r="U169" s="141">
        <f>VLOOKUP($A169,'[1]Demographic Data'!$I$5:$K$45,3,0)*1000</f>
        <v>533319.87261278566</v>
      </c>
      <c r="V169" s="141">
        <f>VLOOKUP($A169,'[1]Demographic Data'!$I$5:$L$45,4,0)</f>
        <v>2.5310000000000001</v>
      </c>
      <c r="W169" s="141">
        <f t="shared" si="17"/>
        <v>2.4819036045771963</v>
      </c>
      <c r="X169" s="145">
        <f>VLOOKUP($A169,'[1]Income PVT'!$K$8:$M$26,2,0)</f>
        <v>44.445</v>
      </c>
      <c r="Y169" s="145">
        <f>VLOOKUP($A169,'[1]Income PVT'!$K$8:$P$26,5,0)</f>
        <v>37.453000000000003</v>
      </c>
      <c r="Z169" s="154">
        <f t="shared" si="19"/>
        <v>673.79166666666663</v>
      </c>
      <c r="AA169" s="141">
        <v>4112.5238095238083</v>
      </c>
      <c r="AB169" s="142">
        <f t="shared" si="18"/>
        <v>689</v>
      </c>
    </row>
    <row r="170" spans="1:28" x14ac:dyDescent="0.2">
      <c r="A170" s="139">
        <v>2015</v>
      </c>
      <c r="B170" s="139">
        <v>1</v>
      </c>
      <c r="E170" s="153">
        <v>5.8532999999999999</v>
      </c>
      <c r="G170" s="175">
        <v>299793.33555422898</v>
      </c>
      <c r="H170" s="175">
        <v>1049025.36666667</v>
      </c>
      <c r="I170" s="175">
        <v>1026071.7</v>
      </c>
      <c r="J170" s="177">
        <f t="shared" si="16"/>
        <v>0.97811905469969096</v>
      </c>
      <c r="K170" s="175">
        <v>32.17306001</v>
      </c>
      <c r="L170" s="154">
        <v>924.64333333333332</v>
      </c>
      <c r="M170" s="175">
        <v>4112.5238095238083</v>
      </c>
      <c r="P170" s="139">
        <v>31.65</v>
      </c>
      <c r="Q170" s="144">
        <v>755658.38095238293</v>
      </c>
      <c r="R170" s="144">
        <v>363330.36045681644</v>
      </c>
      <c r="S170" s="141">
        <f t="shared" si="14"/>
        <v>2.0798107265307837</v>
      </c>
      <c r="T170" s="141">
        <f>VLOOKUP($A170,'[1]Demographic Data'!$I$5:$K$45,2,0)*1000</f>
        <v>1334976.4437359774</v>
      </c>
      <c r="U170" s="141">
        <f>VLOOKUP($A170,'[1]Demographic Data'!$I$5:$K$45,3,0)*1000</f>
        <v>539020.58319178224</v>
      </c>
      <c r="V170" s="141">
        <f>VLOOKUP($A170,'[1]Demographic Data'!$I$5:$L$45,4,0)</f>
        <v>2.5229999999999997</v>
      </c>
      <c r="W170" s="141">
        <f t="shared" si="17"/>
        <v>2.4766706232830371</v>
      </c>
      <c r="X170" s="145">
        <f>VLOOKUP($A170,'[1]Income PVT'!$K$8:$M$26,2,0)</f>
        <v>46.121000000000002</v>
      </c>
      <c r="Y170" s="145">
        <f>VLOOKUP($A170,'[1]Income PVT'!$K$8:$P$26,5,0)</f>
        <v>39.048999999999999</v>
      </c>
      <c r="Z170" s="154">
        <f t="shared" si="19"/>
        <v>919.30166666666662</v>
      </c>
      <c r="AA170" s="141">
        <v>4112.5238095238083</v>
      </c>
      <c r="AB170" s="142">
        <f t="shared" si="18"/>
        <v>920</v>
      </c>
    </row>
    <row r="171" spans="1:28" x14ac:dyDescent="0.2">
      <c r="A171" s="139">
        <v>2015</v>
      </c>
      <c r="B171" s="139">
        <v>2</v>
      </c>
      <c r="E171" s="153">
        <v>5.7737999999999996</v>
      </c>
      <c r="G171" s="175">
        <v>299983.25845839898</v>
      </c>
      <c r="H171" s="175">
        <v>1049824.33333333</v>
      </c>
      <c r="I171" s="175">
        <v>1026862</v>
      </c>
      <c r="J171" s="177">
        <f t="shared" si="16"/>
        <v>0.97812745179908189</v>
      </c>
      <c r="K171" s="175">
        <v>32.249858439999997</v>
      </c>
      <c r="L171" s="154">
        <v>850.55333333333328</v>
      </c>
      <c r="M171" s="175">
        <v>4112.5238095238083</v>
      </c>
      <c r="P171" s="139">
        <v>28.92</v>
      </c>
      <c r="Q171" s="144">
        <v>756110.38095238293</v>
      </c>
      <c r="R171" s="144">
        <v>363547.68792524142</v>
      </c>
      <c r="S171" s="141">
        <f t="shared" si="14"/>
        <v>2.0798107265307837</v>
      </c>
      <c r="T171" s="141">
        <f>VLOOKUP($A171,'[1]Demographic Data'!$I$5:$K$45,2,0)*1000</f>
        <v>1334976.4437359774</v>
      </c>
      <c r="U171" s="141">
        <f>VLOOKUP($A171,'[1]Demographic Data'!$I$5:$K$45,3,0)*1000</f>
        <v>539020.58319178224</v>
      </c>
      <c r="V171" s="141">
        <f>VLOOKUP($A171,'[1]Demographic Data'!$I$5:$L$45,4,0)</f>
        <v>2.5229999999999997</v>
      </c>
      <c r="W171" s="141">
        <f t="shared" si="17"/>
        <v>2.4766706232830371</v>
      </c>
      <c r="X171" s="145">
        <f>VLOOKUP($A171,'[1]Income PVT'!$K$8:$M$26,2,0)</f>
        <v>46.121000000000002</v>
      </c>
      <c r="Y171" s="145">
        <f>VLOOKUP($A171,'[1]Income PVT'!$K$8:$P$26,5,0)</f>
        <v>39.048999999999999</v>
      </c>
      <c r="Z171" s="154">
        <f t="shared" si="19"/>
        <v>855.41833333333329</v>
      </c>
      <c r="AA171" s="141">
        <v>4112.5238095238083</v>
      </c>
      <c r="AB171" s="142">
        <f t="shared" si="18"/>
        <v>864</v>
      </c>
    </row>
    <row r="172" spans="1:28" x14ac:dyDescent="0.2">
      <c r="A172" s="139">
        <v>2015</v>
      </c>
      <c r="B172" s="139">
        <v>3</v>
      </c>
      <c r="E172" s="153">
        <v>5.7737999999999996</v>
      </c>
      <c r="G172" s="175">
        <v>300173.18154685001</v>
      </c>
      <c r="H172" s="175">
        <v>1050623.3</v>
      </c>
      <c r="I172" s="175">
        <v>1027652.3</v>
      </c>
      <c r="J172" s="177">
        <f t="shared" si="16"/>
        <v>0.9781358361269924</v>
      </c>
      <c r="K172" s="175">
        <v>32.326656870000001</v>
      </c>
      <c r="L172" s="154">
        <v>658.65</v>
      </c>
      <c r="M172" s="175">
        <v>4112.5238095238083</v>
      </c>
      <c r="P172" s="139">
        <v>30.09</v>
      </c>
      <c r="Q172" s="144">
        <v>756562.38095238293</v>
      </c>
      <c r="R172" s="144">
        <v>363765.0153936664</v>
      </c>
      <c r="S172" s="141">
        <f t="shared" si="14"/>
        <v>2.0798107265307832</v>
      </c>
      <c r="T172" s="141">
        <f>VLOOKUP($A172,'[1]Demographic Data'!$I$5:$K$45,2,0)*1000</f>
        <v>1334976.4437359774</v>
      </c>
      <c r="U172" s="141">
        <f>VLOOKUP($A172,'[1]Demographic Data'!$I$5:$K$45,3,0)*1000</f>
        <v>539020.58319178224</v>
      </c>
      <c r="V172" s="141">
        <f>VLOOKUP($A172,'[1]Demographic Data'!$I$5:$L$45,4,0)</f>
        <v>2.5229999999999997</v>
      </c>
      <c r="W172" s="141">
        <f t="shared" si="17"/>
        <v>2.4766706232830371</v>
      </c>
      <c r="X172" s="145">
        <f>VLOOKUP($A172,'[1]Income PVT'!$K$8:$M$26,2,0)</f>
        <v>46.121000000000002</v>
      </c>
      <c r="Y172" s="145">
        <f>VLOOKUP($A172,'[1]Income PVT'!$K$8:$P$26,5,0)</f>
        <v>39.048999999999999</v>
      </c>
      <c r="Z172" s="154">
        <f t="shared" si="19"/>
        <v>655.82500000000005</v>
      </c>
      <c r="AA172" s="141">
        <v>4112.5238095238083</v>
      </c>
      <c r="AB172" s="142">
        <f t="shared" si="18"/>
        <v>667</v>
      </c>
    </row>
    <row r="173" spans="1:28" x14ac:dyDescent="0.2">
      <c r="A173" s="139">
        <v>2015</v>
      </c>
      <c r="B173" s="139">
        <v>4</v>
      </c>
      <c r="E173" s="153">
        <v>5.7737999999999996</v>
      </c>
      <c r="G173" s="175">
        <v>300363.10463530099</v>
      </c>
      <c r="H173" s="175">
        <v>1051422.2666666701</v>
      </c>
      <c r="I173" s="175">
        <v>1028442.6</v>
      </c>
      <c r="J173" s="177">
        <f t="shared" si="16"/>
        <v>0.97814420771254662</v>
      </c>
      <c r="K173" s="175">
        <v>32.403455299999997</v>
      </c>
      <c r="L173" s="154">
        <v>368.7616666666666</v>
      </c>
      <c r="M173" s="175">
        <v>4112.5238095238083</v>
      </c>
      <c r="P173" s="139">
        <v>30.49</v>
      </c>
      <c r="Q173" s="144">
        <v>757014.38095238293</v>
      </c>
      <c r="R173" s="144">
        <v>363982.34286209138</v>
      </c>
      <c r="S173" s="141">
        <f t="shared" si="14"/>
        <v>2.0798107265307832</v>
      </c>
      <c r="T173" s="141">
        <f>VLOOKUP($A173,'[1]Demographic Data'!$I$5:$K$45,2,0)*1000</f>
        <v>1334976.4437359774</v>
      </c>
      <c r="U173" s="141">
        <f>VLOOKUP($A173,'[1]Demographic Data'!$I$5:$K$45,3,0)*1000</f>
        <v>539020.58319178224</v>
      </c>
      <c r="V173" s="141">
        <f>VLOOKUP($A173,'[1]Demographic Data'!$I$5:$L$45,4,0)</f>
        <v>2.5229999999999997</v>
      </c>
      <c r="W173" s="141">
        <f t="shared" si="17"/>
        <v>2.4766706232830371</v>
      </c>
      <c r="X173" s="145">
        <f>VLOOKUP($A173,'[1]Income PVT'!$K$8:$M$26,2,0)</f>
        <v>46.121000000000002</v>
      </c>
      <c r="Y173" s="145">
        <f>VLOOKUP($A173,'[1]Income PVT'!$K$8:$P$26,5,0)</f>
        <v>39.048999999999999</v>
      </c>
      <c r="Z173" s="154">
        <f t="shared" si="19"/>
        <v>370.82666666666665</v>
      </c>
      <c r="AA173" s="141">
        <v>4112.5238095238083</v>
      </c>
      <c r="AB173" s="142">
        <f t="shared" si="18"/>
        <v>375</v>
      </c>
    </row>
    <row r="174" spans="1:28" x14ac:dyDescent="0.2">
      <c r="A174" s="139">
        <v>2015</v>
      </c>
      <c r="B174" s="139">
        <v>5</v>
      </c>
      <c r="E174" s="153">
        <v>5.2431000000000001</v>
      </c>
      <c r="G174" s="175">
        <v>300553.02753947099</v>
      </c>
      <c r="H174" s="175">
        <v>1052221.2333333299</v>
      </c>
      <c r="I174" s="175">
        <v>1029232.9</v>
      </c>
      <c r="J174" s="177">
        <f t="shared" si="16"/>
        <v>0.97815256658478067</v>
      </c>
      <c r="K174" s="175">
        <v>32.462669003333303</v>
      </c>
      <c r="L174" s="154">
        <v>135.33666666666667</v>
      </c>
      <c r="M174" s="175">
        <v>4112.5238095238083</v>
      </c>
      <c r="P174" s="139">
        <v>29.81</v>
      </c>
      <c r="Q174" s="144">
        <v>757466.38095238293</v>
      </c>
      <c r="R174" s="144">
        <v>364199.67033051635</v>
      </c>
      <c r="S174" s="141">
        <f t="shared" si="14"/>
        <v>2.0798107265307832</v>
      </c>
      <c r="T174" s="141">
        <f>VLOOKUP($A174,'[1]Demographic Data'!$I$5:$K$45,2,0)*1000</f>
        <v>1334976.4437359774</v>
      </c>
      <c r="U174" s="141">
        <f>VLOOKUP($A174,'[1]Demographic Data'!$I$5:$K$45,3,0)*1000</f>
        <v>539020.58319178224</v>
      </c>
      <c r="V174" s="141">
        <f>VLOOKUP($A174,'[1]Demographic Data'!$I$5:$L$45,4,0)</f>
        <v>2.5229999999999997</v>
      </c>
      <c r="W174" s="141">
        <f t="shared" si="17"/>
        <v>2.4766706232830371</v>
      </c>
      <c r="X174" s="145">
        <f>VLOOKUP($A174,'[1]Income PVT'!$K$8:$M$26,2,0)</f>
        <v>46.121000000000002</v>
      </c>
      <c r="Y174" s="145">
        <f>VLOOKUP($A174,'[1]Income PVT'!$K$8:$P$26,5,0)</f>
        <v>39.048999999999999</v>
      </c>
      <c r="Z174" s="154">
        <f t="shared" si="19"/>
        <v>138.98333333333332</v>
      </c>
      <c r="AA174" s="141">
        <v>4112.5238095238083</v>
      </c>
      <c r="AB174" s="142">
        <f t="shared" si="18"/>
        <v>140</v>
      </c>
    </row>
    <row r="175" spans="1:28" x14ac:dyDescent="0.2">
      <c r="A175" s="139">
        <v>2015</v>
      </c>
      <c r="B175" s="139">
        <v>6</v>
      </c>
      <c r="E175" s="153">
        <v>5.2431000000000001</v>
      </c>
      <c r="G175" s="175">
        <v>300742.95062792301</v>
      </c>
      <c r="H175" s="175">
        <v>1053020.2</v>
      </c>
      <c r="I175" s="175">
        <v>1030023.2</v>
      </c>
      <c r="J175" s="177">
        <f t="shared" si="16"/>
        <v>0.97816091277261352</v>
      </c>
      <c r="K175" s="175">
        <v>32.521882706666702</v>
      </c>
      <c r="L175" s="154">
        <v>26.291666666666668</v>
      </c>
      <c r="M175" s="175">
        <v>4112.5238095238083</v>
      </c>
      <c r="P175" s="139">
        <v>30.68</v>
      </c>
      <c r="Q175" s="144">
        <v>757919.58381907106</v>
      </c>
      <c r="R175" s="144">
        <v>364417.57615286211</v>
      </c>
      <c r="S175" s="141">
        <f t="shared" si="14"/>
        <v>2.0798107265307828</v>
      </c>
      <c r="T175" s="141">
        <f>VLOOKUP($A175,'[1]Demographic Data'!$I$5:$K$45,2,0)*1000</f>
        <v>1334976.4437359774</v>
      </c>
      <c r="U175" s="141">
        <f>VLOOKUP($A175,'[1]Demographic Data'!$I$5:$K$45,3,0)*1000</f>
        <v>539020.58319178224</v>
      </c>
      <c r="V175" s="141">
        <f>VLOOKUP($A175,'[1]Demographic Data'!$I$5:$L$45,4,0)</f>
        <v>2.5229999999999997</v>
      </c>
      <c r="W175" s="141">
        <f t="shared" si="17"/>
        <v>2.4766706232830371</v>
      </c>
      <c r="X175" s="145">
        <f>VLOOKUP($A175,'[1]Income PVT'!$K$8:$M$26,2,0)</f>
        <v>46.121000000000002</v>
      </c>
      <c r="Y175" s="145">
        <f>VLOOKUP($A175,'[1]Income PVT'!$K$8:$P$26,5,0)</f>
        <v>39.048999999999999</v>
      </c>
      <c r="Z175" s="154">
        <f t="shared" si="19"/>
        <v>27.896666666666665</v>
      </c>
      <c r="AA175" s="141">
        <v>4112.5238095238083</v>
      </c>
      <c r="AB175" s="142">
        <f t="shared" si="18"/>
        <v>28</v>
      </c>
    </row>
    <row r="176" spans="1:28" x14ac:dyDescent="0.2">
      <c r="A176" s="139">
        <v>2015</v>
      </c>
      <c r="B176" s="139">
        <v>7</v>
      </c>
      <c r="E176" s="153">
        <v>5.2431000000000001</v>
      </c>
      <c r="G176" s="175">
        <v>300932.87371637399</v>
      </c>
      <c r="H176" s="175">
        <v>1053819.16666667</v>
      </c>
      <c r="I176" s="175">
        <v>1030813.5</v>
      </c>
      <c r="J176" s="177">
        <f t="shared" si="16"/>
        <v>0.97816924630490532</v>
      </c>
      <c r="K176" s="175">
        <v>32.581096410000001</v>
      </c>
      <c r="L176" s="154">
        <v>0.75</v>
      </c>
      <c r="M176" s="175">
        <v>4112.5238095238083</v>
      </c>
      <c r="P176" s="139">
        <v>30.66</v>
      </c>
      <c r="Q176" s="144">
        <v>758374.58381907106</v>
      </c>
      <c r="R176" s="144">
        <v>364636.34606023674</v>
      </c>
      <c r="S176" s="141">
        <f t="shared" si="14"/>
        <v>2.0798107265307832</v>
      </c>
      <c r="T176" s="141">
        <f>VLOOKUP($A176,'[1]Demographic Data'!$I$5:$K$45,2,0)*1000</f>
        <v>1334976.4437359774</v>
      </c>
      <c r="U176" s="141">
        <f>VLOOKUP($A176,'[1]Demographic Data'!$I$5:$K$45,3,0)*1000</f>
        <v>539020.58319178224</v>
      </c>
      <c r="V176" s="141">
        <f>VLOOKUP($A176,'[1]Demographic Data'!$I$5:$L$45,4,0)</f>
        <v>2.5229999999999997</v>
      </c>
      <c r="W176" s="141">
        <f t="shared" si="17"/>
        <v>2.4766706232830371</v>
      </c>
      <c r="X176" s="145">
        <f>VLOOKUP($A176,'[1]Income PVT'!$K$8:$M$26,2,0)</f>
        <v>46.121000000000002</v>
      </c>
      <c r="Y176" s="145">
        <f>VLOOKUP($A176,'[1]Income PVT'!$K$8:$P$26,5,0)</f>
        <v>39.048999999999999</v>
      </c>
      <c r="Z176" s="154">
        <f t="shared" si="19"/>
        <v>0.75</v>
      </c>
      <c r="AA176" s="141">
        <v>4112.5238095238083</v>
      </c>
      <c r="AB176" s="142">
        <f t="shared" si="18"/>
        <v>1</v>
      </c>
    </row>
    <row r="177" spans="1:28" x14ac:dyDescent="0.2">
      <c r="A177" s="139">
        <v>2015</v>
      </c>
      <c r="B177" s="139">
        <v>8</v>
      </c>
      <c r="E177" s="153">
        <v>5.2606999999999999</v>
      </c>
      <c r="G177" s="175">
        <v>301122.79662054399</v>
      </c>
      <c r="H177" s="175">
        <v>1054618.13333333</v>
      </c>
      <c r="I177" s="175">
        <v>1031603.8</v>
      </c>
      <c r="J177" s="177">
        <f t="shared" si="16"/>
        <v>0.97817756721042848</v>
      </c>
      <c r="K177" s="175">
        <v>32.650641153333297</v>
      </c>
      <c r="L177" s="154">
        <v>6.6666666666666666E-2</v>
      </c>
      <c r="M177" s="175">
        <v>4112.5238095238083</v>
      </c>
      <c r="P177" s="139">
        <v>30.07</v>
      </c>
      <c r="Q177" s="144">
        <v>758829.58381907106</v>
      </c>
      <c r="R177" s="144">
        <v>364855.11596761137</v>
      </c>
      <c r="S177" s="141">
        <f t="shared" si="14"/>
        <v>2.0798107265307832</v>
      </c>
      <c r="T177" s="141">
        <f>VLOOKUP($A177,'[1]Demographic Data'!$I$5:$K$45,2,0)*1000</f>
        <v>1334976.4437359774</v>
      </c>
      <c r="U177" s="141">
        <f>VLOOKUP($A177,'[1]Demographic Data'!$I$5:$K$45,3,0)*1000</f>
        <v>539020.58319178224</v>
      </c>
      <c r="V177" s="141">
        <f>VLOOKUP($A177,'[1]Demographic Data'!$I$5:$L$45,4,0)</f>
        <v>2.5229999999999997</v>
      </c>
      <c r="W177" s="141">
        <f t="shared" si="17"/>
        <v>2.4766706232830371</v>
      </c>
      <c r="X177" s="145">
        <f>VLOOKUP($A177,'[1]Income PVT'!$K$8:$M$26,2,0)</f>
        <v>46.121000000000002</v>
      </c>
      <c r="Y177" s="145">
        <f>VLOOKUP($A177,'[1]Income PVT'!$K$8:$P$26,5,0)</f>
        <v>39.048999999999999</v>
      </c>
      <c r="Z177" s="154">
        <f t="shared" si="19"/>
        <v>6.6666666666666666E-2</v>
      </c>
      <c r="AA177" s="141">
        <v>4112.5238095238083</v>
      </c>
      <c r="AB177" s="142">
        <f t="shared" si="18"/>
        <v>0</v>
      </c>
    </row>
    <row r="178" spans="1:28" x14ac:dyDescent="0.2">
      <c r="A178" s="139">
        <v>2015</v>
      </c>
      <c r="B178" s="139">
        <v>9</v>
      </c>
      <c r="E178" s="153">
        <v>5.2606999999999999</v>
      </c>
      <c r="G178" s="175">
        <v>301312.71970899502</v>
      </c>
      <c r="H178" s="175">
        <v>1055417.1000000001</v>
      </c>
      <c r="I178" s="175">
        <v>1032394.1</v>
      </c>
      <c r="J178" s="177">
        <f t="shared" si="16"/>
        <v>0.9781858755178402</v>
      </c>
      <c r="K178" s="175">
        <v>32.720185896666699</v>
      </c>
      <c r="L178" s="154">
        <v>6.2266666666666675</v>
      </c>
      <c r="M178" s="175">
        <v>4112.5238095238083</v>
      </c>
      <c r="P178" s="139">
        <v>30.72</v>
      </c>
      <c r="Q178" s="144">
        <v>759284.58381907106</v>
      </c>
      <c r="R178" s="144">
        <v>365073.88587498607</v>
      </c>
      <c r="S178" s="141">
        <f t="shared" si="14"/>
        <v>2.0798107265307832</v>
      </c>
      <c r="T178" s="141">
        <f>VLOOKUP($A178,'[1]Demographic Data'!$I$5:$K$45,2,0)*1000</f>
        <v>1334976.4437359774</v>
      </c>
      <c r="U178" s="141">
        <f>VLOOKUP($A178,'[1]Demographic Data'!$I$5:$K$45,3,0)*1000</f>
        <v>539020.58319178224</v>
      </c>
      <c r="V178" s="141">
        <f>VLOOKUP($A178,'[1]Demographic Data'!$I$5:$L$45,4,0)</f>
        <v>2.5229999999999997</v>
      </c>
      <c r="W178" s="141">
        <f t="shared" si="17"/>
        <v>2.4766706232830371</v>
      </c>
      <c r="X178" s="145">
        <f>VLOOKUP($A178,'[1]Income PVT'!$K$8:$M$26,2,0)</f>
        <v>46.121000000000002</v>
      </c>
      <c r="Y178" s="145">
        <f>VLOOKUP($A178,'[1]Income PVT'!$K$8:$P$26,5,0)</f>
        <v>39.048999999999999</v>
      </c>
      <c r="Z178" s="154">
        <f t="shared" si="19"/>
        <v>6.5250000000000004</v>
      </c>
      <c r="AA178" s="141">
        <v>4112.5238095238083</v>
      </c>
      <c r="AB178" s="142">
        <f t="shared" si="18"/>
        <v>5</v>
      </c>
    </row>
    <row r="179" spans="1:28" x14ac:dyDescent="0.2">
      <c r="A179" s="139">
        <v>2015</v>
      </c>
      <c r="B179" s="139">
        <v>10</v>
      </c>
      <c r="E179" s="153">
        <v>5.2606999999999999</v>
      </c>
      <c r="G179" s="175">
        <v>301502.64288958698</v>
      </c>
      <c r="H179" s="175">
        <v>1056216.0666666699</v>
      </c>
      <c r="I179" s="175">
        <v>1033184.4</v>
      </c>
      <c r="J179" s="177">
        <f t="shared" si="16"/>
        <v>0.97819417125573949</v>
      </c>
      <c r="K179" s="175">
        <v>32.789730640000002</v>
      </c>
      <c r="L179" s="154">
        <v>103.36333333333333</v>
      </c>
      <c r="M179" s="175">
        <v>4112.5238095238083</v>
      </c>
      <c r="P179" s="139">
        <v>30.56</v>
      </c>
      <c r="Q179" s="144">
        <v>759739.58381907106</v>
      </c>
      <c r="R179" s="144">
        <v>365292.65578236076</v>
      </c>
      <c r="S179" s="141">
        <f t="shared" si="14"/>
        <v>2.0798107265307832</v>
      </c>
      <c r="T179" s="141">
        <f>VLOOKUP($A179,'[1]Demographic Data'!$I$5:$K$45,2,0)*1000</f>
        <v>1334976.4437359774</v>
      </c>
      <c r="U179" s="141">
        <f>VLOOKUP($A179,'[1]Demographic Data'!$I$5:$K$45,3,0)*1000</f>
        <v>539020.58319178224</v>
      </c>
      <c r="V179" s="141">
        <f>VLOOKUP($A179,'[1]Demographic Data'!$I$5:$L$45,4,0)</f>
        <v>2.5229999999999997</v>
      </c>
      <c r="W179" s="141">
        <f t="shared" si="17"/>
        <v>2.4766706232830371</v>
      </c>
      <c r="X179" s="145">
        <f>VLOOKUP($A179,'[1]Income PVT'!$K$8:$M$26,2,0)</f>
        <v>46.121000000000002</v>
      </c>
      <c r="Y179" s="145">
        <f>VLOOKUP($A179,'[1]Income PVT'!$K$8:$P$26,5,0)</f>
        <v>39.048999999999999</v>
      </c>
      <c r="Z179" s="154">
        <f t="shared" si="19"/>
        <v>104.19166666666666</v>
      </c>
      <c r="AA179" s="141">
        <v>4112.5238095238083</v>
      </c>
      <c r="AB179" s="142">
        <f t="shared" si="18"/>
        <v>101</v>
      </c>
    </row>
    <row r="180" spans="1:28" x14ac:dyDescent="0.2">
      <c r="A180" s="139">
        <v>2015</v>
      </c>
      <c r="B180" s="139">
        <v>11</v>
      </c>
      <c r="E180" s="153">
        <v>5.4509999999999996</v>
      </c>
      <c r="G180" s="175">
        <v>301692.565701616</v>
      </c>
      <c r="H180" s="175">
        <v>1057015.0333333299</v>
      </c>
      <c r="I180" s="175">
        <v>1033974.7</v>
      </c>
      <c r="J180" s="177">
        <f t="shared" si="16"/>
        <v>0.97820245445263765</v>
      </c>
      <c r="K180" s="175">
        <v>32.924916753333299</v>
      </c>
      <c r="L180" s="154">
        <v>337.96000000000004</v>
      </c>
      <c r="M180" s="175">
        <v>4112.5238095238083</v>
      </c>
      <c r="P180" s="139">
        <v>30.35</v>
      </c>
      <c r="Q180" s="144">
        <v>760194.58381907106</v>
      </c>
      <c r="R180" s="144">
        <v>365511.42568973545</v>
      </c>
      <c r="S180" s="141">
        <f t="shared" si="14"/>
        <v>2.0798107265307832</v>
      </c>
      <c r="T180" s="141">
        <f>VLOOKUP($A180,'[1]Demographic Data'!$I$5:$K$45,2,0)*1000</f>
        <v>1334976.4437359774</v>
      </c>
      <c r="U180" s="141">
        <f>VLOOKUP($A180,'[1]Demographic Data'!$I$5:$K$45,3,0)*1000</f>
        <v>539020.58319178224</v>
      </c>
      <c r="V180" s="141">
        <f>VLOOKUP($A180,'[1]Demographic Data'!$I$5:$L$45,4,0)</f>
        <v>2.5229999999999997</v>
      </c>
      <c r="W180" s="141">
        <f t="shared" si="17"/>
        <v>2.4766706232830371</v>
      </c>
      <c r="X180" s="145">
        <f>VLOOKUP($A180,'[1]Income PVT'!$K$8:$M$26,2,0)</f>
        <v>46.121000000000002</v>
      </c>
      <c r="Y180" s="145">
        <f>VLOOKUP($A180,'[1]Income PVT'!$K$8:$P$26,5,0)</f>
        <v>39.048999999999999</v>
      </c>
      <c r="Z180" s="154">
        <f t="shared" si="19"/>
        <v>337.27333333333337</v>
      </c>
      <c r="AA180" s="141">
        <v>4112.5238095238083</v>
      </c>
      <c r="AB180" s="142">
        <f t="shared" si="18"/>
        <v>351</v>
      </c>
    </row>
    <row r="181" spans="1:28" x14ac:dyDescent="0.2">
      <c r="A181" s="139">
        <v>2015</v>
      </c>
      <c r="B181" s="139">
        <v>12</v>
      </c>
      <c r="E181" s="153">
        <v>5.4509999999999996</v>
      </c>
      <c r="G181" s="175">
        <v>301882.488882209</v>
      </c>
      <c r="H181" s="175">
        <v>1057814</v>
      </c>
      <c r="I181" s="175">
        <v>1034765</v>
      </c>
      <c r="J181" s="177">
        <f t="shared" si="16"/>
        <v>0.9782107251369333</v>
      </c>
      <c r="K181" s="175">
        <v>33.060102866666703</v>
      </c>
      <c r="L181" s="154">
        <v>674.71333333333337</v>
      </c>
      <c r="M181" s="175">
        <v>4112.5238095238083</v>
      </c>
      <c r="P181" s="139">
        <v>31</v>
      </c>
      <c r="Q181" s="144">
        <v>760649.58381907106</v>
      </c>
      <c r="R181" s="144">
        <v>365730.19559711008</v>
      </c>
      <c r="S181" s="141">
        <f t="shared" si="14"/>
        <v>2.0798107265307832</v>
      </c>
      <c r="T181" s="141">
        <f>VLOOKUP($A181,'[1]Demographic Data'!$I$5:$K$45,2,0)*1000</f>
        <v>1334976.4437359774</v>
      </c>
      <c r="U181" s="141">
        <f>VLOOKUP($A181,'[1]Demographic Data'!$I$5:$K$45,3,0)*1000</f>
        <v>539020.58319178224</v>
      </c>
      <c r="V181" s="141">
        <f>VLOOKUP($A181,'[1]Demographic Data'!$I$5:$L$45,4,0)</f>
        <v>2.5229999999999997</v>
      </c>
      <c r="W181" s="141">
        <f t="shared" si="17"/>
        <v>2.4766706232830371</v>
      </c>
      <c r="X181" s="145">
        <f>VLOOKUP($A181,'[1]Income PVT'!$K$8:$M$26,2,0)</f>
        <v>46.121000000000002</v>
      </c>
      <c r="Y181" s="145">
        <f>VLOOKUP($A181,'[1]Income PVT'!$K$8:$P$26,5,0)</f>
        <v>39.048999999999999</v>
      </c>
      <c r="Z181" s="154">
        <f t="shared" si="19"/>
        <v>673.79166666666663</v>
      </c>
      <c r="AA181" s="141">
        <v>4112.5238095238083</v>
      </c>
      <c r="AB181" s="142">
        <f t="shared" si="18"/>
        <v>689</v>
      </c>
    </row>
    <row r="182" spans="1:28" x14ac:dyDescent="0.2">
      <c r="A182" s="139">
        <v>2016</v>
      </c>
      <c r="B182" s="139">
        <v>1</v>
      </c>
      <c r="E182" s="153">
        <v>5.4509999999999996</v>
      </c>
      <c r="G182" s="175">
        <v>302068.75121699</v>
      </c>
      <c r="H182" s="175">
        <v>1058597.5666666699</v>
      </c>
      <c r="I182" s="175">
        <v>1035539.23333333</v>
      </c>
      <c r="J182" s="177">
        <f t="shared" si="16"/>
        <v>0.97821803671252872</v>
      </c>
      <c r="K182" s="175">
        <v>33.195288980000001</v>
      </c>
      <c r="L182" s="154">
        <v>924.64333333333332</v>
      </c>
      <c r="M182" s="175">
        <v>4112.5238095238083</v>
      </c>
      <c r="P182" s="139">
        <f>P170</f>
        <v>31.65</v>
      </c>
      <c r="Q182" s="144">
        <v>761104.58381907106</v>
      </c>
      <c r="R182" s="144">
        <v>365948.96550448478</v>
      </c>
      <c r="S182" s="141">
        <f t="shared" si="14"/>
        <v>2.0798107265307832</v>
      </c>
      <c r="T182" s="141">
        <f>VLOOKUP($A182,'[1]Demographic Data'!$I$5:$K$45,2,0)*1000</f>
        <v>1345356.3950165727</v>
      </c>
      <c r="U182" s="141">
        <f>VLOOKUP($A182,'[1]Demographic Data'!$I$5:$K$45,3,0)*1000</f>
        <v>544007.7155422793</v>
      </c>
      <c r="V182" s="141">
        <f>VLOOKUP($A182,'[1]Demographic Data'!$I$5:$L$45,4,0)</f>
        <v>2.51525</v>
      </c>
      <c r="W182" s="141">
        <f t="shared" si="17"/>
        <v>2.4730465333115554</v>
      </c>
      <c r="X182" s="145">
        <f>VLOOKUP($A182,'[1]Income PVT'!$K$8:$M$26,2,0)</f>
        <v>47.822000000000003</v>
      </c>
      <c r="Y182" s="145">
        <f>VLOOKUP($A182,'[1]Income PVT'!$K$8:$P$26,5,0)</f>
        <v>40.622999999999998</v>
      </c>
      <c r="Z182" s="154">
        <f t="shared" si="19"/>
        <v>919.30166666666662</v>
      </c>
      <c r="AA182" s="141">
        <v>4112.5238095238083</v>
      </c>
      <c r="AB182" s="142">
        <f t="shared" si="18"/>
        <v>920</v>
      </c>
    </row>
    <row r="183" spans="1:28" x14ac:dyDescent="0.2">
      <c r="A183" s="139">
        <v>2016</v>
      </c>
      <c r="B183" s="139">
        <v>2</v>
      </c>
      <c r="E183" s="153">
        <v>5.4135999999999997</v>
      </c>
      <c r="G183" s="175">
        <v>302255.01336749102</v>
      </c>
      <c r="H183" s="175">
        <v>1059381.13333333</v>
      </c>
      <c r="I183" s="175">
        <v>1036313.4666666701</v>
      </c>
      <c r="J183" s="177">
        <f t="shared" si="16"/>
        <v>0.97822533747219209</v>
      </c>
      <c r="K183" s="175">
        <v>33.2597475166667</v>
      </c>
      <c r="L183" s="154">
        <v>850.55333333333328</v>
      </c>
      <c r="M183" s="175">
        <v>4112.5238095238083</v>
      </c>
      <c r="P183" s="139">
        <f t="shared" ref="P183:P229" si="20">P171</f>
        <v>28.92</v>
      </c>
      <c r="Q183" s="144">
        <v>761559.58381907106</v>
      </c>
      <c r="R183" s="144">
        <v>366167.73541185947</v>
      </c>
      <c r="S183" s="141">
        <f t="shared" si="14"/>
        <v>2.0798107265307832</v>
      </c>
      <c r="T183" s="141">
        <f>VLOOKUP($A183,'[1]Demographic Data'!$I$5:$K$45,2,0)*1000</f>
        <v>1345356.3950165727</v>
      </c>
      <c r="U183" s="141">
        <f>VLOOKUP($A183,'[1]Demographic Data'!$I$5:$K$45,3,0)*1000</f>
        <v>544007.7155422793</v>
      </c>
      <c r="V183" s="141">
        <f>VLOOKUP($A183,'[1]Demographic Data'!$I$5:$L$45,4,0)</f>
        <v>2.51525</v>
      </c>
      <c r="W183" s="141">
        <f t="shared" si="17"/>
        <v>2.4730465333115554</v>
      </c>
      <c r="X183" s="145">
        <f>VLOOKUP($A183,'[1]Income PVT'!$K$8:$M$26,2,0)</f>
        <v>47.822000000000003</v>
      </c>
      <c r="Y183" s="145">
        <f>VLOOKUP($A183,'[1]Income PVT'!$K$8:$P$26,5,0)</f>
        <v>40.622999999999998</v>
      </c>
      <c r="Z183" s="154">
        <f t="shared" si="19"/>
        <v>855.41833333333329</v>
      </c>
      <c r="AA183" s="141">
        <v>4112.5238095238083</v>
      </c>
      <c r="AB183" s="142">
        <f t="shared" si="18"/>
        <v>864</v>
      </c>
    </row>
    <row r="184" spans="1:28" x14ac:dyDescent="0.2">
      <c r="A184" s="139">
        <v>2016</v>
      </c>
      <c r="B184" s="139">
        <v>3</v>
      </c>
      <c r="E184" s="153">
        <v>5.4135999999999997</v>
      </c>
      <c r="G184" s="175">
        <v>302441.27570227202</v>
      </c>
      <c r="H184" s="175">
        <v>1060164.7</v>
      </c>
      <c r="I184" s="175">
        <v>1037087.7</v>
      </c>
      <c r="J184" s="177">
        <f t="shared" si="16"/>
        <v>0.9782326274398685</v>
      </c>
      <c r="K184" s="175">
        <v>33.324206053333299</v>
      </c>
      <c r="L184" s="154">
        <v>658.65</v>
      </c>
      <c r="M184" s="175">
        <v>4112.5238095238083</v>
      </c>
      <c r="P184" s="139">
        <f t="shared" si="20"/>
        <v>30.09</v>
      </c>
      <c r="Q184" s="144">
        <v>762014.58381907106</v>
      </c>
      <c r="R184" s="144">
        <v>366386.50531923416</v>
      </c>
      <c r="S184" s="141">
        <f t="shared" si="14"/>
        <v>2.0798107265307832</v>
      </c>
      <c r="T184" s="141">
        <f>VLOOKUP($A184,'[1]Demographic Data'!$I$5:$K$45,2,0)*1000</f>
        <v>1345356.3950165727</v>
      </c>
      <c r="U184" s="141">
        <f>VLOOKUP($A184,'[1]Demographic Data'!$I$5:$K$45,3,0)*1000</f>
        <v>544007.7155422793</v>
      </c>
      <c r="V184" s="141">
        <f>VLOOKUP($A184,'[1]Demographic Data'!$I$5:$L$45,4,0)</f>
        <v>2.51525</v>
      </c>
      <c r="W184" s="141">
        <f t="shared" si="17"/>
        <v>2.4730465333115554</v>
      </c>
      <c r="X184" s="145">
        <f>VLOOKUP($A184,'[1]Income PVT'!$K$8:$M$26,2,0)</f>
        <v>47.822000000000003</v>
      </c>
      <c r="Y184" s="145">
        <f>VLOOKUP($A184,'[1]Income PVT'!$K$8:$P$26,5,0)</f>
        <v>40.622999999999998</v>
      </c>
      <c r="Z184" s="154">
        <f t="shared" si="19"/>
        <v>655.82500000000005</v>
      </c>
      <c r="AA184" s="141">
        <v>4112.5238095238083</v>
      </c>
      <c r="AB184" s="142">
        <f t="shared" si="18"/>
        <v>667</v>
      </c>
    </row>
    <row r="185" spans="1:28" x14ac:dyDescent="0.2">
      <c r="A185" s="139">
        <v>2016</v>
      </c>
      <c r="B185" s="139">
        <v>4</v>
      </c>
      <c r="E185" s="153">
        <v>5.4135999999999997</v>
      </c>
      <c r="G185" s="175">
        <v>302627.53803705401</v>
      </c>
      <c r="H185" s="175">
        <v>1060948.2666666701</v>
      </c>
      <c r="I185" s="175">
        <v>1037861.93333333</v>
      </c>
      <c r="J185" s="177">
        <f t="shared" si="16"/>
        <v>0.97823990663948801</v>
      </c>
      <c r="K185" s="175">
        <v>33.388664589999998</v>
      </c>
      <c r="L185" s="154">
        <v>368.7616666666666</v>
      </c>
      <c r="M185" s="175">
        <v>4112.5238095238083</v>
      </c>
      <c r="P185" s="139">
        <f t="shared" si="20"/>
        <v>30.49</v>
      </c>
      <c r="Q185" s="144">
        <v>762469.58381907106</v>
      </c>
      <c r="R185" s="144">
        <v>366605.27522660879</v>
      </c>
      <c r="S185" s="141">
        <f t="shared" si="14"/>
        <v>2.0798107265307832</v>
      </c>
      <c r="T185" s="141">
        <f>VLOOKUP($A185,'[1]Demographic Data'!$I$5:$K$45,2,0)*1000</f>
        <v>1345356.3950165727</v>
      </c>
      <c r="U185" s="141">
        <f>VLOOKUP($A185,'[1]Demographic Data'!$I$5:$K$45,3,0)*1000</f>
        <v>544007.7155422793</v>
      </c>
      <c r="V185" s="141">
        <f>VLOOKUP($A185,'[1]Demographic Data'!$I$5:$L$45,4,0)</f>
        <v>2.51525</v>
      </c>
      <c r="W185" s="141">
        <f t="shared" si="17"/>
        <v>2.4730465333115554</v>
      </c>
      <c r="X185" s="145">
        <f>VLOOKUP($A185,'[1]Income PVT'!$K$8:$M$26,2,0)</f>
        <v>47.822000000000003</v>
      </c>
      <c r="Y185" s="145">
        <f>VLOOKUP($A185,'[1]Income PVT'!$K$8:$P$26,5,0)</f>
        <v>40.622999999999998</v>
      </c>
      <c r="Z185" s="154">
        <f t="shared" si="19"/>
        <v>370.82666666666665</v>
      </c>
      <c r="AA185" s="141">
        <v>4112.5238095238083</v>
      </c>
      <c r="AB185" s="142">
        <f t="shared" si="18"/>
        <v>375</v>
      </c>
    </row>
    <row r="186" spans="1:28" x14ac:dyDescent="0.2">
      <c r="A186" s="139">
        <v>2016</v>
      </c>
      <c r="B186" s="139">
        <v>5</v>
      </c>
      <c r="E186" s="153">
        <v>5.2078999999999995</v>
      </c>
      <c r="G186" s="175">
        <v>302813.80018755398</v>
      </c>
      <c r="H186" s="175">
        <v>1061731.83333333</v>
      </c>
      <c r="I186" s="175">
        <v>1038636.16666667</v>
      </c>
      <c r="J186" s="177">
        <f t="shared" si="16"/>
        <v>0.9782471750949101</v>
      </c>
      <c r="K186" s="175">
        <v>33.45295728</v>
      </c>
      <c r="L186" s="154">
        <v>135.33666666666667</v>
      </c>
      <c r="M186" s="175">
        <v>4112.5238095238083</v>
      </c>
      <c r="P186" s="139">
        <f t="shared" si="20"/>
        <v>29.81</v>
      </c>
      <c r="Q186" s="144">
        <v>762924.58381907106</v>
      </c>
      <c r="R186" s="144">
        <v>366824.04513398348</v>
      </c>
      <c r="S186" s="141">
        <f t="shared" si="14"/>
        <v>2.0798107265307832</v>
      </c>
      <c r="T186" s="141">
        <f>VLOOKUP($A186,'[1]Demographic Data'!$I$5:$K$45,2,0)*1000</f>
        <v>1345356.3950165727</v>
      </c>
      <c r="U186" s="141">
        <f>VLOOKUP($A186,'[1]Demographic Data'!$I$5:$K$45,3,0)*1000</f>
        <v>544007.7155422793</v>
      </c>
      <c r="V186" s="141">
        <f>VLOOKUP($A186,'[1]Demographic Data'!$I$5:$L$45,4,0)</f>
        <v>2.51525</v>
      </c>
      <c r="W186" s="141">
        <f t="shared" si="17"/>
        <v>2.4730465333115554</v>
      </c>
      <c r="X186" s="145">
        <f>VLOOKUP($A186,'[1]Income PVT'!$K$8:$M$26,2,0)</f>
        <v>47.822000000000003</v>
      </c>
      <c r="Y186" s="145">
        <f>VLOOKUP($A186,'[1]Income PVT'!$K$8:$P$26,5,0)</f>
        <v>40.622999999999998</v>
      </c>
      <c r="Z186" s="154">
        <f t="shared" si="19"/>
        <v>138.98333333333332</v>
      </c>
      <c r="AA186" s="141">
        <v>4112.5238095238083</v>
      </c>
      <c r="AB186" s="142">
        <f t="shared" si="18"/>
        <v>140</v>
      </c>
    </row>
    <row r="187" spans="1:28" x14ac:dyDescent="0.2">
      <c r="A187" s="139">
        <v>2016</v>
      </c>
      <c r="B187" s="139">
        <v>6</v>
      </c>
      <c r="E187" s="153">
        <v>5.2078999999999995</v>
      </c>
      <c r="G187" s="175">
        <v>303000.06261447701</v>
      </c>
      <c r="H187" s="175">
        <v>1062515.3999999999</v>
      </c>
      <c r="I187" s="175">
        <v>1039410.4</v>
      </c>
      <c r="J187" s="177">
        <f t="shared" si="16"/>
        <v>0.97825443282986779</v>
      </c>
      <c r="K187" s="175">
        <v>33.517249970000002</v>
      </c>
      <c r="L187" s="154">
        <v>26.291666666666668</v>
      </c>
      <c r="M187" s="175">
        <v>4112.5238095238083</v>
      </c>
      <c r="P187" s="139">
        <f t="shared" si="20"/>
        <v>30.68</v>
      </c>
      <c r="Q187" s="144">
        <v>763373.87983146776</v>
      </c>
      <c r="R187" s="144">
        <v>367040.07249006222</v>
      </c>
      <c r="S187" s="141">
        <f t="shared" si="14"/>
        <v>2.0798107265307837</v>
      </c>
      <c r="T187" s="141">
        <f>VLOOKUP($A187,'[1]Demographic Data'!$I$5:$K$45,2,0)*1000</f>
        <v>1345356.3950165727</v>
      </c>
      <c r="U187" s="141">
        <f>VLOOKUP($A187,'[1]Demographic Data'!$I$5:$K$45,3,0)*1000</f>
        <v>544007.7155422793</v>
      </c>
      <c r="V187" s="141">
        <f>VLOOKUP($A187,'[1]Demographic Data'!$I$5:$L$45,4,0)</f>
        <v>2.51525</v>
      </c>
      <c r="W187" s="141">
        <f t="shared" si="17"/>
        <v>2.4730465333115554</v>
      </c>
      <c r="X187" s="145">
        <f>VLOOKUP($A187,'[1]Income PVT'!$K$8:$M$26,2,0)</f>
        <v>47.822000000000003</v>
      </c>
      <c r="Y187" s="145">
        <f>VLOOKUP($A187,'[1]Income PVT'!$K$8:$P$26,5,0)</f>
        <v>40.622999999999998</v>
      </c>
      <c r="Z187" s="154">
        <f t="shared" si="19"/>
        <v>27.896666666666665</v>
      </c>
      <c r="AA187" s="141">
        <v>4112.5238095238083</v>
      </c>
      <c r="AB187" s="142">
        <f t="shared" si="18"/>
        <v>28</v>
      </c>
    </row>
    <row r="188" spans="1:28" x14ac:dyDescent="0.2">
      <c r="A188" s="139">
        <v>2016</v>
      </c>
      <c r="B188" s="139">
        <v>7</v>
      </c>
      <c r="E188" s="153">
        <v>5.2078999999999995</v>
      </c>
      <c r="G188" s="175">
        <v>303186.324949259</v>
      </c>
      <c r="H188" s="175">
        <v>1063298.9666666701</v>
      </c>
      <c r="I188" s="175">
        <v>1040184.63333333</v>
      </c>
      <c r="J188" s="177">
        <f t="shared" si="16"/>
        <v>0.97826167986807977</v>
      </c>
      <c r="K188" s="175">
        <v>33.581542659999997</v>
      </c>
      <c r="L188" s="154">
        <v>0.75</v>
      </c>
      <c r="M188" s="175">
        <v>4112.5238095238083</v>
      </c>
      <c r="P188" s="139">
        <f t="shared" si="20"/>
        <v>30.66</v>
      </c>
      <c r="Q188" s="144">
        <v>763827.87983146776</v>
      </c>
      <c r="R188" s="144">
        <v>367258.36158445367</v>
      </c>
      <c r="S188" s="141">
        <f t="shared" si="14"/>
        <v>2.0798107265307832</v>
      </c>
      <c r="T188" s="141">
        <f>VLOOKUP($A188,'[1]Demographic Data'!$I$5:$K$45,2,0)*1000</f>
        <v>1345356.3950165727</v>
      </c>
      <c r="U188" s="141">
        <f>VLOOKUP($A188,'[1]Demographic Data'!$I$5:$K$45,3,0)*1000</f>
        <v>544007.7155422793</v>
      </c>
      <c r="V188" s="141">
        <f>VLOOKUP($A188,'[1]Demographic Data'!$I$5:$L$45,4,0)</f>
        <v>2.51525</v>
      </c>
      <c r="W188" s="141">
        <f t="shared" si="17"/>
        <v>2.4730465333115554</v>
      </c>
      <c r="X188" s="145">
        <f>VLOOKUP($A188,'[1]Income PVT'!$K$8:$M$26,2,0)</f>
        <v>47.822000000000003</v>
      </c>
      <c r="Y188" s="145">
        <f>VLOOKUP($A188,'[1]Income PVT'!$K$8:$P$26,5,0)</f>
        <v>40.622999999999998</v>
      </c>
      <c r="Z188" s="154">
        <f t="shared" si="19"/>
        <v>0.75</v>
      </c>
      <c r="AA188" s="141">
        <v>4112.5238095238083</v>
      </c>
      <c r="AB188" s="142">
        <f t="shared" si="18"/>
        <v>1</v>
      </c>
    </row>
    <row r="189" spans="1:28" x14ac:dyDescent="0.2">
      <c r="A189" s="139">
        <v>2016</v>
      </c>
      <c r="B189" s="139">
        <v>8</v>
      </c>
      <c r="E189" s="153">
        <v>5.2715999999999994</v>
      </c>
      <c r="G189" s="175">
        <v>303372.58709975902</v>
      </c>
      <c r="H189" s="175">
        <v>1064082.5333333299</v>
      </c>
      <c r="I189" s="175">
        <v>1040958.86666667</v>
      </c>
      <c r="J189" s="177">
        <f t="shared" si="16"/>
        <v>0.97826891623319567</v>
      </c>
      <c r="K189" s="175">
        <v>33.649496646666698</v>
      </c>
      <c r="L189" s="154">
        <v>6.6666666666666666E-2</v>
      </c>
      <c r="M189" s="175">
        <v>4112.5238095238083</v>
      </c>
      <c r="P189" s="139">
        <f t="shared" si="20"/>
        <v>30.07</v>
      </c>
      <c r="Q189" s="144">
        <v>764281.87983146776</v>
      </c>
      <c r="R189" s="144">
        <v>367476.65067884512</v>
      </c>
      <c r="S189" s="141">
        <f t="shared" si="14"/>
        <v>2.0798107265307832</v>
      </c>
      <c r="T189" s="141">
        <f>VLOOKUP($A189,'[1]Demographic Data'!$I$5:$K$45,2,0)*1000</f>
        <v>1345356.3950165727</v>
      </c>
      <c r="U189" s="141">
        <f>VLOOKUP($A189,'[1]Demographic Data'!$I$5:$K$45,3,0)*1000</f>
        <v>544007.7155422793</v>
      </c>
      <c r="V189" s="141">
        <f>VLOOKUP($A189,'[1]Demographic Data'!$I$5:$L$45,4,0)</f>
        <v>2.51525</v>
      </c>
      <c r="W189" s="141">
        <f t="shared" si="17"/>
        <v>2.4730465333115554</v>
      </c>
      <c r="X189" s="145">
        <f>VLOOKUP($A189,'[1]Income PVT'!$K$8:$M$26,2,0)</f>
        <v>47.822000000000003</v>
      </c>
      <c r="Y189" s="145">
        <f>VLOOKUP($A189,'[1]Income PVT'!$K$8:$P$26,5,0)</f>
        <v>40.622999999999998</v>
      </c>
      <c r="Z189" s="154">
        <f t="shared" si="19"/>
        <v>6.6666666666666666E-2</v>
      </c>
      <c r="AA189" s="141">
        <v>4112.5238095238083</v>
      </c>
      <c r="AB189" s="142">
        <f t="shared" si="18"/>
        <v>0</v>
      </c>
    </row>
    <row r="190" spans="1:28" x14ac:dyDescent="0.2">
      <c r="A190" s="139">
        <v>2016</v>
      </c>
      <c r="B190" s="139">
        <v>9</v>
      </c>
      <c r="E190" s="153">
        <v>5.2715999999999994</v>
      </c>
      <c r="G190" s="175">
        <v>303558.84943454101</v>
      </c>
      <c r="H190" s="175">
        <v>1064866.1000000001</v>
      </c>
      <c r="I190" s="175">
        <v>1041733.1</v>
      </c>
      <c r="J190" s="177">
        <f t="shared" si="16"/>
        <v>0.9782761419487388</v>
      </c>
      <c r="K190" s="175">
        <v>33.7174506333333</v>
      </c>
      <c r="L190" s="154">
        <v>6.2266666666666675</v>
      </c>
      <c r="M190" s="175">
        <v>4112.5238095238083</v>
      </c>
      <c r="P190" s="139">
        <f t="shared" si="20"/>
        <v>30.72</v>
      </c>
      <c r="Q190" s="144">
        <v>764735.87983146776</v>
      </c>
      <c r="R190" s="144">
        <v>367694.93977323658</v>
      </c>
      <c r="S190" s="141">
        <f t="shared" si="14"/>
        <v>2.0798107265307832</v>
      </c>
      <c r="T190" s="141">
        <f>VLOOKUP($A190,'[1]Demographic Data'!$I$5:$K$45,2,0)*1000</f>
        <v>1345356.3950165727</v>
      </c>
      <c r="U190" s="141">
        <f>VLOOKUP($A190,'[1]Demographic Data'!$I$5:$K$45,3,0)*1000</f>
        <v>544007.7155422793</v>
      </c>
      <c r="V190" s="141">
        <f>VLOOKUP($A190,'[1]Demographic Data'!$I$5:$L$45,4,0)</f>
        <v>2.51525</v>
      </c>
      <c r="W190" s="141">
        <f t="shared" si="17"/>
        <v>2.4730465333115554</v>
      </c>
      <c r="X190" s="145">
        <f>VLOOKUP($A190,'[1]Income PVT'!$K$8:$M$26,2,0)</f>
        <v>47.822000000000003</v>
      </c>
      <c r="Y190" s="145">
        <f>VLOOKUP($A190,'[1]Income PVT'!$K$8:$P$26,5,0)</f>
        <v>40.622999999999998</v>
      </c>
      <c r="Z190" s="154">
        <f t="shared" si="19"/>
        <v>6.5250000000000004</v>
      </c>
      <c r="AA190" s="141">
        <v>4112.5238095238083</v>
      </c>
      <c r="AB190" s="142">
        <f t="shared" si="18"/>
        <v>5</v>
      </c>
    </row>
    <row r="191" spans="1:28" x14ac:dyDescent="0.2">
      <c r="A191" s="139">
        <v>2016</v>
      </c>
      <c r="B191" s="139">
        <v>10</v>
      </c>
      <c r="E191" s="153">
        <v>5.2715999999999994</v>
      </c>
      <c r="G191" s="175">
        <v>303745.111769323</v>
      </c>
      <c r="H191" s="175">
        <v>1065649.66666667</v>
      </c>
      <c r="I191" s="175">
        <v>1042507.33333333</v>
      </c>
      <c r="J191" s="177">
        <f t="shared" si="16"/>
        <v>0.97828335703821989</v>
      </c>
      <c r="K191" s="175">
        <v>33.785404620000001</v>
      </c>
      <c r="L191" s="154">
        <v>103.36333333333333</v>
      </c>
      <c r="M191" s="175">
        <v>4112.5238095238083</v>
      </c>
      <c r="P191" s="139">
        <f t="shared" si="20"/>
        <v>30.56</v>
      </c>
      <c r="Q191" s="144">
        <v>765189.87983146776</v>
      </c>
      <c r="R191" s="144">
        <v>367913.22886762803</v>
      </c>
      <c r="S191" s="141">
        <f t="shared" si="14"/>
        <v>2.0798107265307832</v>
      </c>
      <c r="T191" s="141">
        <f>VLOOKUP($A191,'[1]Demographic Data'!$I$5:$K$45,2,0)*1000</f>
        <v>1345356.3950165727</v>
      </c>
      <c r="U191" s="141">
        <f>VLOOKUP($A191,'[1]Demographic Data'!$I$5:$K$45,3,0)*1000</f>
        <v>544007.7155422793</v>
      </c>
      <c r="V191" s="141">
        <f>VLOOKUP($A191,'[1]Demographic Data'!$I$5:$L$45,4,0)</f>
        <v>2.51525</v>
      </c>
      <c r="W191" s="141">
        <f t="shared" si="17"/>
        <v>2.4730465333115554</v>
      </c>
      <c r="X191" s="145">
        <f>VLOOKUP($A191,'[1]Income PVT'!$K$8:$M$26,2,0)</f>
        <v>47.822000000000003</v>
      </c>
      <c r="Y191" s="145">
        <f>VLOOKUP($A191,'[1]Income PVT'!$K$8:$P$26,5,0)</f>
        <v>40.622999999999998</v>
      </c>
      <c r="Z191" s="154">
        <f t="shared" si="19"/>
        <v>104.19166666666666</v>
      </c>
      <c r="AA191" s="141">
        <v>4112.5238095238083</v>
      </c>
      <c r="AB191" s="142">
        <f t="shared" si="18"/>
        <v>101</v>
      </c>
    </row>
    <row r="192" spans="1:28" x14ac:dyDescent="0.2">
      <c r="A192" s="139">
        <v>2016</v>
      </c>
      <c r="B192" s="139">
        <v>11</v>
      </c>
      <c r="E192" s="153">
        <v>5.4443000000000001</v>
      </c>
      <c r="G192" s="175">
        <v>303931.37391982297</v>
      </c>
      <c r="H192" s="175">
        <v>1066433.2333333299</v>
      </c>
      <c r="I192" s="175">
        <v>1043281.56666667</v>
      </c>
      <c r="J192" s="177">
        <f t="shared" si="16"/>
        <v>0.97829056152508009</v>
      </c>
      <c r="K192" s="175">
        <v>33.884438736666702</v>
      </c>
      <c r="L192" s="154">
        <v>337.96000000000004</v>
      </c>
      <c r="M192" s="175">
        <v>4112.5238095238083</v>
      </c>
      <c r="P192" s="139">
        <f t="shared" si="20"/>
        <v>30.35</v>
      </c>
      <c r="Q192" s="144">
        <v>765643.87983146776</v>
      </c>
      <c r="R192" s="144">
        <v>368131.51796201948</v>
      </c>
      <c r="S192" s="141">
        <f t="shared" si="14"/>
        <v>2.0798107265307832</v>
      </c>
      <c r="T192" s="141">
        <f>VLOOKUP($A192,'[1]Demographic Data'!$I$5:$K$45,2,0)*1000</f>
        <v>1345356.3950165727</v>
      </c>
      <c r="U192" s="141">
        <f>VLOOKUP($A192,'[1]Demographic Data'!$I$5:$K$45,3,0)*1000</f>
        <v>544007.7155422793</v>
      </c>
      <c r="V192" s="141">
        <f>VLOOKUP($A192,'[1]Demographic Data'!$I$5:$L$45,4,0)</f>
        <v>2.51525</v>
      </c>
      <c r="W192" s="141">
        <f t="shared" si="17"/>
        <v>2.4730465333115554</v>
      </c>
      <c r="X192" s="145">
        <f>VLOOKUP($A192,'[1]Income PVT'!$K$8:$M$26,2,0)</f>
        <v>47.822000000000003</v>
      </c>
      <c r="Y192" s="145">
        <f>VLOOKUP($A192,'[1]Income PVT'!$K$8:$P$26,5,0)</f>
        <v>40.622999999999998</v>
      </c>
      <c r="Z192" s="154">
        <f t="shared" si="19"/>
        <v>337.27333333333337</v>
      </c>
      <c r="AA192" s="141">
        <v>4112.5238095238083</v>
      </c>
      <c r="AB192" s="142">
        <f t="shared" si="18"/>
        <v>351</v>
      </c>
    </row>
    <row r="193" spans="1:28" x14ac:dyDescent="0.2">
      <c r="A193" s="139">
        <v>2016</v>
      </c>
      <c r="B193" s="139">
        <v>12</v>
      </c>
      <c r="E193" s="153">
        <v>5.4443000000000001</v>
      </c>
      <c r="G193" s="175">
        <v>304117.63625460397</v>
      </c>
      <c r="H193" s="175">
        <v>1067216.8</v>
      </c>
      <c r="I193" s="175">
        <v>1044055.8</v>
      </c>
      <c r="J193" s="177">
        <f t="shared" si="16"/>
        <v>0.97829775543263564</v>
      </c>
      <c r="K193" s="175">
        <v>33.983472853333303</v>
      </c>
      <c r="L193" s="154">
        <v>674.71333333333337</v>
      </c>
      <c r="M193" s="175">
        <v>4112.5238095238083</v>
      </c>
      <c r="P193" s="139">
        <f t="shared" si="20"/>
        <v>31</v>
      </c>
      <c r="Q193" s="144">
        <v>766097.87983146776</v>
      </c>
      <c r="R193" s="144">
        <v>368349.80705641094</v>
      </c>
      <c r="S193" s="141">
        <f t="shared" si="14"/>
        <v>2.0798107265307828</v>
      </c>
      <c r="T193" s="141">
        <f>VLOOKUP($A193,'[1]Demographic Data'!$I$5:$K$45,2,0)*1000</f>
        <v>1345356.3950165727</v>
      </c>
      <c r="U193" s="141">
        <f>VLOOKUP($A193,'[1]Demographic Data'!$I$5:$K$45,3,0)*1000</f>
        <v>544007.7155422793</v>
      </c>
      <c r="V193" s="141">
        <f>VLOOKUP($A193,'[1]Demographic Data'!$I$5:$L$45,4,0)</f>
        <v>2.51525</v>
      </c>
      <c r="W193" s="141">
        <f t="shared" si="17"/>
        <v>2.4730465333115554</v>
      </c>
      <c r="X193" s="145">
        <f>VLOOKUP($A193,'[1]Income PVT'!$K$8:$M$26,2,0)</f>
        <v>47.822000000000003</v>
      </c>
      <c r="Y193" s="145">
        <f>VLOOKUP($A193,'[1]Income PVT'!$K$8:$P$26,5,0)</f>
        <v>40.622999999999998</v>
      </c>
      <c r="Z193" s="154">
        <f t="shared" si="19"/>
        <v>673.79166666666663</v>
      </c>
      <c r="AA193" s="141">
        <v>4112.5238095238083</v>
      </c>
      <c r="AB193" s="142">
        <f t="shared" si="18"/>
        <v>689</v>
      </c>
    </row>
    <row r="194" spans="1:28" x14ac:dyDescent="0.2">
      <c r="A194" s="139">
        <v>2017</v>
      </c>
      <c r="B194" s="139">
        <v>1</v>
      </c>
      <c r="E194" s="153">
        <v>5.4443000000000001</v>
      </c>
      <c r="G194" s="175">
        <v>304303.898681527</v>
      </c>
      <c r="H194" s="175">
        <v>1068000.36666667</v>
      </c>
      <c r="I194" s="175">
        <v>1044830.0333333299</v>
      </c>
      <c r="J194" s="177">
        <f t="shared" si="16"/>
        <v>0.97830493878419089</v>
      </c>
      <c r="K194" s="175">
        <v>34.082506969999997</v>
      </c>
      <c r="L194" s="154">
        <v>924.64333333333332</v>
      </c>
      <c r="M194" s="175">
        <v>4112.5238095238083</v>
      </c>
      <c r="P194" s="139">
        <f t="shared" si="20"/>
        <v>31.65</v>
      </c>
      <c r="Q194" s="144">
        <v>766551.87983146776</v>
      </c>
      <c r="R194" s="144">
        <v>368568.09615080233</v>
      </c>
      <c r="S194" s="141">
        <f t="shared" ref="S194:S257" si="21">Q194/R194</f>
        <v>2.0798107265307832</v>
      </c>
      <c r="T194" s="141">
        <f>VLOOKUP($A194,'[1]Demographic Data'!$I$5:$K$45,2,0)*1000</f>
        <v>1356750.9043888978</v>
      </c>
      <c r="U194" s="141">
        <f>VLOOKUP($A194,'[1]Demographic Data'!$I$5:$K$45,3,0)*1000</f>
        <v>548130.85216174752</v>
      </c>
      <c r="V194" s="141">
        <f>VLOOKUP($A194,'[1]Demographic Data'!$I$5:$L$45,4,0)</f>
        <v>2.50875</v>
      </c>
      <c r="W194" s="141">
        <f t="shared" si="17"/>
        <v>2.475231779123674</v>
      </c>
      <c r="X194" s="145">
        <f>VLOOKUP($A194,'[1]Income PVT'!$K$8:$M$26,2,0)</f>
        <v>49.417999999999999</v>
      </c>
      <c r="Y194" s="145">
        <f>VLOOKUP($A194,'[1]Income PVT'!$K$8:$P$26,5,0)</f>
        <v>42.161999999999999</v>
      </c>
      <c r="Z194" s="154">
        <f t="shared" si="19"/>
        <v>919.30166666666662</v>
      </c>
      <c r="AA194" s="141">
        <v>4112.5238095238083</v>
      </c>
      <c r="AB194" s="142">
        <f t="shared" si="18"/>
        <v>920</v>
      </c>
    </row>
    <row r="195" spans="1:28" x14ac:dyDescent="0.2">
      <c r="A195" s="139">
        <v>2017</v>
      </c>
      <c r="B195" s="139">
        <v>2</v>
      </c>
      <c r="E195" s="153">
        <v>5.3876999999999997</v>
      </c>
      <c r="G195" s="175">
        <v>304490.16083202697</v>
      </c>
      <c r="H195" s="175">
        <v>1068783.9333333301</v>
      </c>
      <c r="I195" s="175">
        <v>1045604.26666667</v>
      </c>
      <c r="J195" s="177">
        <f t="shared" ref="J195:J258" si="22">+I195/H195</f>
        <v>0.97831211160298115</v>
      </c>
      <c r="K195" s="175">
        <v>34.153948126666698</v>
      </c>
      <c r="L195" s="154">
        <v>850.55333333333328</v>
      </c>
      <c r="M195" s="175">
        <v>4112.5238095238083</v>
      </c>
      <c r="P195" s="139">
        <f t="shared" si="20"/>
        <v>28.92</v>
      </c>
      <c r="Q195" s="144">
        <v>767005.87983146776</v>
      </c>
      <c r="R195" s="144">
        <v>368786.38524519379</v>
      </c>
      <c r="S195" s="141">
        <f t="shared" si="21"/>
        <v>2.0798107265307832</v>
      </c>
      <c r="T195" s="141">
        <f>VLOOKUP($A195,'[1]Demographic Data'!$I$5:$K$45,2,0)*1000</f>
        <v>1356750.9043888978</v>
      </c>
      <c r="U195" s="141">
        <f>VLOOKUP($A195,'[1]Demographic Data'!$I$5:$K$45,3,0)*1000</f>
        <v>548130.85216174752</v>
      </c>
      <c r="V195" s="141">
        <f>VLOOKUP($A195,'[1]Demographic Data'!$I$5:$L$45,4,0)</f>
        <v>2.50875</v>
      </c>
      <c r="W195" s="141">
        <f t="shared" ref="W195:W229" si="23">T195/U195</f>
        <v>2.475231779123674</v>
      </c>
      <c r="X195" s="145">
        <f>VLOOKUP($A195,'[1]Income PVT'!$K$8:$M$26,2,0)</f>
        <v>49.417999999999999</v>
      </c>
      <c r="Y195" s="145">
        <f>VLOOKUP($A195,'[1]Income PVT'!$K$8:$P$26,5,0)</f>
        <v>42.161999999999999</v>
      </c>
      <c r="Z195" s="154">
        <f t="shared" si="19"/>
        <v>855.41833333333329</v>
      </c>
      <c r="AA195" s="141">
        <v>4112.5238095238083</v>
      </c>
      <c r="AB195" s="142">
        <f t="shared" si="18"/>
        <v>864</v>
      </c>
    </row>
    <row r="196" spans="1:28" x14ac:dyDescent="0.2">
      <c r="A196" s="139">
        <v>2017</v>
      </c>
      <c r="B196" s="139">
        <v>3</v>
      </c>
      <c r="E196" s="153">
        <v>5.3876999999999997</v>
      </c>
      <c r="G196" s="175">
        <v>304676.42316680902</v>
      </c>
      <c r="H196" s="175">
        <v>1069567.5</v>
      </c>
      <c r="I196" s="175">
        <v>1046378.5</v>
      </c>
      <c r="J196" s="177">
        <f t="shared" si="22"/>
        <v>0.9783192739121187</v>
      </c>
      <c r="K196" s="175">
        <v>34.2253892833333</v>
      </c>
      <c r="L196" s="154">
        <v>658.65</v>
      </c>
      <c r="M196" s="175">
        <v>4112.5238095238083</v>
      </c>
      <c r="P196" s="139">
        <f t="shared" si="20"/>
        <v>30.09</v>
      </c>
      <c r="Q196" s="144">
        <v>767459.87983146776</v>
      </c>
      <c r="R196" s="144">
        <v>369004.67433958524</v>
      </c>
      <c r="S196" s="141">
        <f t="shared" si="21"/>
        <v>2.0798107265307828</v>
      </c>
      <c r="T196" s="141">
        <f>VLOOKUP($A196,'[1]Demographic Data'!$I$5:$K$45,2,0)*1000</f>
        <v>1356750.9043888978</v>
      </c>
      <c r="U196" s="141">
        <f>VLOOKUP($A196,'[1]Demographic Data'!$I$5:$K$45,3,0)*1000</f>
        <v>548130.85216174752</v>
      </c>
      <c r="V196" s="141">
        <f>VLOOKUP($A196,'[1]Demographic Data'!$I$5:$L$45,4,0)</f>
        <v>2.50875</v>
      </c>
      <c r="W196" s="141">
        <f t="shared" si="23"/>
        <v>2.475231779123674</v>
      </c>
      <c r="X196" s="145">
        <f>VLOOKUP($A196,'[1]Income PVT'!$K$8:$M$26,2,0)</f>
        <v>49.417999999999999</v>
      </c>
      <c r="Y196" s="145">
        <f>VLOOKUP($A196,'[1]Income PVT'!$K$8:$P$26,5,0)</f>
        <v>42.161999999999999</v>
      </c>
      <c r="Z196" s="154">
        <f t="shared" si="19"/>
        <v>655.82500000000005</v>
      </c>
      <c r="AA196" s="141">
        <v>4112.5238095238083</v>
      </c>
      <c r="AB196" s="142">
        <f t="shared" si="18"/>
        <v>667</v>
      </c>
    </row>
    <row r="197" spans="1:28" x14ac:dyDescent="0.2">
      <c r="A197" s="139">
        <v>2017</v>
      </c>
      <c r="B197" s="139">
        <v>4</v>
      </c>
      <c r="E197" s="153">
        <v>5.3876999999999997</v>
      </c>
      <c r="G197" s="175">
        <v>304862.68550159101</v>
      </c>
      <c r="H197" s="175">
        <v>1070351.0666666699</v>
      </c>
      <c r="I197" s="175">
        <v>1047152.73333333</v>
      </c>
      <c r="J197" s="177">
        <f t="shared" si="22"/>
        <v>0.97832642573470308</v>
      </c>
      <c r="K197" s="175">
        <v>34.296830440000001</v>
      </c>
      <c r="L197" s="154">
        <v>368.7616666666666</v>
      </c>
      <c r="M197" s="175">
        <v>4112.5238095238083</v>
      </c>
      <c r="P197" s="139">
        <f t="shared" si="20"/>
        <v>30.49</v>
      </c>
      <c r="Q197" s="144">
        <v>767913.87983146776</v>
      </c>
      <c r="R197" s="144">
        <v>369222.96343397663</v>
      </c>
      <c r="S197" s="141">
        <f t="shared" si="21"/>
        <v>2.0798107265307832</v>
      </c>
      <c r="T197" s="141">
        <f>VLOOKUP($A197,'[1]Demographic Data'!$I$5:$K$45,2,0)*1000</f>
        <v>1356750.9043888978</v>
      </c>
      <c r="U197" s="141">
        <f>VLOOKUP($A197,'[1]Demographic Data'!$I$5:$K$45,3,0)*1000</f>
        <v>548130.85216174752</v>
      </c>
      <c r="V197" s="141">
        <f>VLOOKUP($A197,'[1]Demographic Data'!$I$5:$L$45,4,0)</f>
        <v>2.50875</v>
      </c>
      <c r="W197" s="141">
        <f t="shared" si="23"/>
        <v>2.475231779123674</v>
      </c>
      <c r="X197" s="145">
        <f>VLOOKUP($A197,'[1]Income PVT'!$K$8:$M$26,2,0)</f>
        <v>49.417999999999999</v>
      </c>
      <c r="Y197" s="145">
        <f>VLOOKUP($A197,'[1]Income PVT'!$K$8:$P$26,5,0)</f>
        <v>42.161999999999999</v>
      </c>
      <c r="Z197" s="154">
        <f t="shared" si="19"/>
        <v>370.82666666666665</v>
      </c>
      <c r="AA197" s="141">
        <v>4112.5238095238083</v>
      </c>
      <c r="AB197" s="142">
        <f t="shared" si="18"/>
        <v>375</v>
      </c>
    </row>
    <row r="198" spans="1:28" x14ac:dyDescent="0.2">
      <c r="A198" s="139">
        <v>2017</v>
      </c>
      <c r="B198" s="139">
        <v>5</v>
      </c>
      <c r="E198" s="153">
        <v>5.2406999999999995</v>
      </c>
      <c r="G198" s="175">
        <v>305048.94765209098</v>
      </c>
      <c r="H198" s="175">
        <v>1071134.63333333</v>
      </c>
      <c r="I198" s="175">
        <v>1047926.9666666701</v>
      </c>
      <c r="J198" s="177">
        <f t="shared" si="22"/>
        <v>0.97833356709376618</v>
      </c>
      <c r="K198" s="175">
        <v>34.3683537233333</v>
      </c>
      <c r="L198" s="154">
        <v>135.33666666666667</v>
      </c>
      <c r="M198" s="175">
        <v>4112.5238095238083</v>
      </c>
      <c r="P198" s="139">
        <f t="shared" si="20"/>
        <v>29.81</v>
      </c>
      <c r="Q198" s="144">
        <v>768367.87983146776</v>
      </c>
      <c r="R198" s="144">
        <v>369441.25252836803</v>
      </c>
      <c r="S198" s="141">
        <f t="shared" si="21"/>
        <v>2.0798107265307832</v>
      </c>
      <c r="T198" s="141">
        <f>VLOOKUP($A198,'[1]Demographic Data'!$I$5:$K$45,2,0)*1000</f>
        <v>1356750.9043888978</v>
      </c>
      <c r="U198" s="141">
        <f>VLOOKUP($A198,'[1]Demographic Data'!$I$5:$K$45,3,0)*1000</f>
        <v>548130.85216174752</v>
      </c>
      <c r="V198" s="141">
        <f>VLOOKUP($A198,'[1]Demographic Data'!$I$5:$L$45,4,0)</f>
        <v>2.50875</v>
      </c>
      <c r="W198" s="141">
        <f t="shared" si="23"/>
        <v>2.475231779123674</v>
      </c>
      <c r="X198" s="145">
        <f>VLOOKUP($A198,'[1]Income PVT'!$K$8:$M$26,2,0)</f>
        <v>49.417999999999999</v>
      </c>
      <c r="Y198" s="145">
        <f>VLOOKUP($A198,'[1]Income PVT'!$K$8:$P$26,5,0)</f>
        <v>42.161999999999999</v>
      </c>
      <c r="Z198" s="154">
        <f t="shared" si="19"/>
        <v>138.98333333333332</v>
      </c>
      <c r="AA198" s="141">
        <v>4112.5238095238083</v>
      </c>
      <c r="AB198" s="142">
        <f t="shared" si="18"/>
        <v>140</v>
      </c>
    </row>
    <row r="199" spans="1:28" x14ac:dyDescent="0.2">
      <c r="A199" s="139">
        <v>2017</v>
      </c>
      <c r="B199" s="139">
        <v>6</v>
      </c>
      <c r="E199" s="153">
        <v>5.2406999999999995</v>
      </c>
      <c r="G199" s="175">
        <v>305235.20998687297</v>
      </c>
      <c r="H199" s="175">
        <v>1071918.2</v>
      </c>
      <c r="I199" s="175">
        <v>1048701.2</v>
      </c>
      <c r="J199" s="177">
        <f t="shared" si="22"/>
        <v>0.97834069801221768</v>
      </c>
      <c r="K199" s="175">
        <v>34.439877006666698</v>
      </c>
      <c r="L199" s="154">
        <v>26.291666666666668</v>
      </c>
      <c r="M199" s="175">
        <v>4112.5238095238083</v>
      </c>
      <c r="P199" s="139">
        <f t="shared" si="20"/>
        <v>30.68</v>
      </c>
      <c r="Q199" s="144">
        <v>768817.97652266792</v>
      </c>
      <c r="R199" s="144">
        <v>369657.66486121085</v>
      </c>
      <c r="S199" s="141">
        <f t="shared" si="21"/>
        <v>2.0798107265307837</v>
      </c>
      <c r="T199" s="141">
        <f>VLOOKUP($A199,'[1]Demographic Data'!$I$5:$K$45,2,0)*1000</f>
        <v>1356750.9043888978</v>
      </c>
      <c r="U199" s="141">
        <f>VLOOKUP($A199,'[1]Demographic Data'!$I$5:$K$45,3,0)*1000</f>
        <v>548130.85216174752</v>
      </c>
      <c r="V199" s="141">
        <f>VLOOKUP($A199,'[1]Demographic Data'!$I$5:$L$45,4,0)</f>
        <v>2.50875</v>
      </c>
      <c r="W199" s="141">
        <f t="shared" si="23"/>
        <v>2.475231779123674</v>
      </c>
      <c r="X199" s="145">
        <f>VLOOKUP($A199,'[1]Income PVT'!$K$8:$M$26,2,0)</f>
        <v>49.417999999999999</v>
      </c>
      <c r="Y199" s="145">
        <f>VLOOKUP($A199,'[1]Income PVT'!$K$8:$P$26,5,0)</f>
        <v>42.161999999999999</v>
      </c>
      <c r="Z199" s="154">
        <f t="shared" si="19"/>
        <v>27.896666666666665</v>
      </c>
      <c r="AA199" s="141">
        <v>4112.5238095238083</v>
      </c>
      <c r="AB199" s="142">
        <f t="shared" ref="AB199:AB205" si="24">AB187</f>
        <v>28</v>
      </c>
    </row>
    <row r="200" spans="1:28" x14ac:dyDescent="0.2">
      <c r="A200" s="139">
        <v>2017</v>
      </c>
      <c r="B200" s="139">
        <v>7</v>
      </c>
      <c r="E200" s="153">
        <v>5.2406999999999995</v>
      </c>
      <c r="G200" s="175">
        <v>305421.47241379501</v>
      </c>
      <c r="H200" s="175">
        <v>1072701.7666666701</v>
      </c>
      <c r="I200" s="175">
        <v>1049475.4333333301</v>
      </c>
      <c r="J200" s="177">
        <f t="shared" si="22"/>
        <v>0.97834781851295549</v>
      </c>
      <c r="K200" s="175">
        <v>34.511400289999997</v>
      </c>
      <c r="L200" s="154">
        <v>0.75</v>
      </c>
      <c r="M200" s="175">
        <v>4112.5238095238083</v>
      </c>
      <c r="P200" s="139">
        <f t="shared" si="20"/>
        <v>30.66</v>
      </c>
      <c r="Q200" s="144">
        <v>769270.97652266792</v>
      </c>
      <c r="R200" s="144">
        <v>369875.47314261901</v>
      </c>
      <c r="S200" s="141">
        <f t="shared" si="21"/>
        <v>2.0798107265307841</v>
      </c>
      <c r="T200" s="141">
        <f>VLOOKUP($A200,'[1]Demographic Data'!$I$5:$K$45,2,0)*1000</f>
        <v>1356750.9043888978</v>
      </c>
      <c r="U200" s="141">
        <f>VLOOKUP($A200,'[1]Demographic Data'!$I$5:$K$45,3,0)*1000</f>
        <v>548130.85216174752</v>
      </c>
      <c r="V200" s="141">
        <f>VLOOKUP($A200,'[1]Demographic Data'!$I$5:$L$45,4,0)</f>
        <v>2.50875</v>
      </c>
      <c r="W200" s="141">
        <f t="shared" si="23"/>
        <v>2.475231779123674</v>
      </c>
      <c r="X200" s="145">
        <f>VLOOKUP($A200,'[1]Income PVT'!$K$8:$M$26,2,0)</f>
        <v>49.417999999999999</v>
      </c>
      <c r="Y200" s="145">
        <f>VLOOKUP($A200,'[1]Income PVT'!$K$8:$P$26,5,0)</f>
        <v>42.161999999999999</v>
      </c>
      <c r="Z200" s="154">
        <f t="shared" si="19"/>
        <v>0.75</v>
      </c>
      <c r="AA200" s="141">
        <v>4112.5238095238083</v>
      </c>
      <c r="AB200" s="142">
        <f t="shared" si="24"/>
        <v>1</v>
      </c>
    </row>
    <row r="201" spans="1:28" x14ac:dyDescent="0.2">
      <c r="A201" s="139">
        <v>2017</v>
      </c>
      <c r="B201" s="139">
        <v>8</v>
      </c>
      <c r="E201" s="153">
        <v>5.3103999999999996</v>
      </c>
      <c r="G201" s="175">
        <v>305607.73456429603</v>
      </c>
      <c r="H201" s="175">
        <v>1073485.33333333</v>
      </c>
      <c r="I201" s="175">
        <v>1050249.66666667</v>
      </c>
      <c r="J201" s="177">
        <f t="shared" si="22"/>
        <v>0.97835492861881046</v>
      </c>
      <c r="K201" s="175">
        <v>34.5769411433333</v>
      </c>
      <c r="L201" s="154">
        <v>6.6666666666666666E-2</v>
      </c>
      <c r="M201" s="175">
        <v>4112.5238095238083</v>
      </c>
      <c r="P201" s="139">
        <f t="shared" si="20"/>
        <v>30.07</v>
      </c>
      <c r="Q201" s="144">
        <v>769723.97652266792</v>
      </c>
      <c r="R201" s="144">
        <v>370093.28142402717</v>
      </c>
      <c r="S201" s="141">
        <f t="shared" si="21"/>
        <v>2.0798107265307841</v>
      </c>
      <c r="T201" s="141">
        <f>VLOOKUP($A201,'[1]Demographic Data'!$I$5:$K$45,2,0)*1000</f>
        <v>1356750.9043888978</v>
      </c>
      <c r="U201" s="141">
        <f>VLOOKUP($A201,'[1]Demographic Data'!$I$5:$K$45,3,0)*1000</f>
        <v>548130.85216174752</v>
      </c>
      <c r="V201" s="141">
        <f>VLOOKUP($A201,'[1]Demographic Data'!$I$5:$L$45,4,0)</f>
        <v>2.50875</v>
      </c>
      <c r="W201" s="141">
        <f t="shared" si="23"/>
        <v>2.475231779123674</v>
      </c>
      <c r="X201" s="145">
        <f>VLOOKUP($A201,'[1]Income PVT'!$K$8:$M$26,2,0)</f>
        <v>49.417999999999999</v>
      </c>
      <c r="Y201" s="145">
        <f>VLOOKUP($A201,'[1]Income PVT'!$K$8:$P$26,5,0)</f>
        <v>42.161999999999999</v>
      </c>
      <c r="Z201" s="154">
        <f t="shared" si="19"/>
        <v>6.6666666666666666E-2</v>
      </c>
      <c r="AA201" s="141">
        <v>4112.5238095238083</v>
      </c>
      <c r="AB201" s="142">
        <f t="shared" si="24"/>
        <v>0</v>
      </c>
    </row>
    <row r="202" spans="1:28" x14ac:dyDescent="0.2">
      <c r="A202" s="139">
        <v>2017</v>
      </c>
      <c r="B202" s="139">
        <v>9</v>
      </c>
      <c r="E202" s="153">
        <v>5.3103999999999996</v>
      </c>
      <c r="G202" s="175">
        <v>305793.99689907703</v>
      </c>
      <c r="H202" s="175">
        <v>1074268.8999999999</v>
      </c>
      <c r="I202" s="175">
        <v>1051023.8999999999</v>
      </c>
      <c r="J202" s="177">
        <f t="shared" si="22"/>
        <v>0.97836202835249164</v>
      </c>
      <c r="K202" s="175">
        <v>34.642481996666703</v>
      </c>
      <c r="L202" s="154">
        <v>6.2266666666666675</v>
      </c>
      <c r="M202" s="175">
        <v>4112.5238095238083</v>
      </c>
      <c r="P202" s="139">
        <f t="shared" si="20"/>
        <v>30.72</v>
      </c>
      <c r="Q202" s="144">
        <v>770176.97652266792</v>
      </c>
      <c r="R202" s="144">
        <v>370311.08970543538</v>
      </c>
      <c r="S202" s="141">
        <f t="shared" si="21"/>
        <v>2.0798107265307841</v>
      </c>
      <c r="T202" s="141">
        <f>VLOOKUP($A202,'[1]Demographic Data'!$I$5:$K$45,2,0)*1000</f>
        <v>1356750.9043888978</v>
      </c>
      <c r="U202" s="141">
        <f>VLOOKUP($A202,'[1]Demographic Data'!$I$5:$K$45,3,0)*1000</f>
        <v>548130.85216174752</v>
      </c>
      <c r="V202" s="141">
        <f>VLOOKUP($A202,'[1]Demographic Data'!$I$5:$L$45,4,0)</f>
        <v>2.50875</v>
      </c>
      <c r="W202" s="141">
        <f t="shared" si="23"/>
        <v>2.475231779123674</v>
      </c>
      <c r="X202" s="145">
        <f>VLOOKUP($A202,'[1]Income PVT'!$K$8:$M$26,2,0)</f>
        <v>49.417999999999999</v>
      </c>
      <c r="Y202" s="145">
        <f>VLOOKUP($A202,'[1]Income PVT'!$K$8:$P$26,5,0)</f>
        <v>42.161999999999999</v>
      </c>
      <c r="Z202" s="154">
        <f t="shared" si="19"/>
        <v>6.5250000000000004</v>
      </c>
      <c r="AA202" s="141">
        <v>4112.5238095238083</v>
      </c>
      <c r="AB202" s="142">
        <f t="shared" si="24"/>
        <v>5</v>
      </c>
    </row>
    <row r="203" spans="1:28" x14ac:dyDescent="0.2">
      <c r="A203" s="139">
        <v>2017</v>
      </c>
      <c r="B203" s="139">
        <v>10</v>
      </c>
      <c r="E203" s="153">
        <v>5.3103999999999996</v>
      </c>
      <c r="G203" s="175">
        <v>305980.25923385902</v>
      </c>
      <c r="H203" s="175">
        <v>1075052.4666666701</v>
      </c>
      <c r="I203" s="175">
        <v>1051798.13333333</v>
      </c>
      <c r="J203" s="177">
        <f t="shared" si="22"/>
        <v>0.97836911773669721</v>
      </c>
      <c r="K203" s="175">
        <v>34.708022849999999</v>
      </c>
      <c r="L203" s="154">
        <v>103.36333333333333</v>
      </c>
      <c r="M203" s="175">
        <v>4112.5238095238083</v>
      </c>
      <c r="P203" s="139">
        <f t="shared" si="20"/>
        <v>30.56</v>
      </c>
      <c r="Q203" s="144">
        <v>770629.97652266792</v>
      </c>
      <c r="R203" s="144">
        <v>370528.8979868436</v>
      </c>
      <c r="S203" s="141">
        <f t="shared" si="21"/>
        <v>2.0798107265307841</v>
      </c>
      <c r="T203" s="141">
        <f>VLOOKUP($A203,'[1]Demographic Data'!$I$5:$K$45,2,0)*1000</f>
        <v>1356750.9043888978</v>
      </c>
      <c r="U203" s="141">
        <f>VLOOKUP($A203,'[1]Demographic Data'!$I$5:$K$45,3,0)*1000</f>
        <v>548130.85216174752</v>
      </c>
      <c r="V203" s="141">
        <f>VLOOKUP($A203,'[1]Demographic Data'!$I$5:$L$45,4,0)</f>
        <v>2.50875</v>
      </c>
      <c r="W203" s="141">
        <f t="shared" si="23"/>
        <v>2.475231779123674</v>
      </c>
      <c r="X203" s="145">
        <f>VLOOKUP($A203,'[1]Income PVT'!$K$8:$M$26,2,0)</f>
        <v>49.417999999999999</v>
      </c>
      <c r="Y203" s="145">
        <f>VLOOKUP($A203,'[1]Income PVT'!$K$8:$P$26,5,0)</f>
        <v>42.161999999999999</v>
      </c>
      <c r="Z203" s="154">
        <f t="shared" si="19"/>
        <v>104.19166666666666</v>
      </c>
      <c r="AA203" s="141">
        <v>4112.5238095238083</v>
      </c>
      <c r="AB203" s="142">
        <f t="shared" si="24"/>
        <v>101</v>
      </c>
    </row>
    <row r="204" spans="1:28" x14ac:dyDescent="0.2">
      <c r="A204" s="139">
        <v>2017</v>
      </c>
      <c r="B204" s="139">
        <v>11</v>
      </c>
      <c r="E204" s="153">
        <v>5.484</v>
      </c>
      <c r="G204" s="175">
        <v>306166.52138435899</v>
      </c>
      <c r="H204" s="175">
        <v>1075836.0333333299</v>
      </c>
      <c r="I204" s="175">
        <v>1052572.36666667</v>
      </c>
      <c r="J204" s="177">
        <f t="shared" si="22"/>
        <v>0.97837619679405907</v>
      </c>
      <c r="K204" s="175">
        <v>34.784207403333298</v>
      </c>
      <c r="L204" s="154">
        <v>337.96000000000004</v>
      </c>
      <c r="M204" s="175">
        <v>4112.5238095238083</v>
      </c>
      <c r="P204" s="139">
        <f t="shared" si="20"/>
        <v>30.35</v>
      </c>
      <c r="Q204" s="144">
        <v>771082.97652266792</v>
      </c>
      <c r="R204" s="144">
        <v>370746.70626825176</v>
      </c>
      <c r="S204" s="141">
        <f t="shared" si="21"/>
        <v>2.0798107265307841</v>
      </c>
      <c r="T204" s="141">
        <f>VLOOKUP($A204,'[1]Demographic Data'!$I$5:$K$45,2,0)*1000</f>
        <v>1356750.9043888978</v>
      </c>
      <c r="U204" s="141">
        <f>VLOOKUP($A204,'[1]Demographic Data'!$I$5:$K$45,3,0)*1000</f>
        <v>548130.85216174752</v>
      </c>
      <c r="V204" s="141">
        <f>VLOOKUP($A204,'[1]Demographic Data'!$I$5:$L$45,4,0)</f>
        <v>2.50875</v>
      </c>
      <c r="W204" s="141">
        <f t="shared" si="23"/>
        <v>2.475231779123674</v>
      </c>
      <c r="X204" s="145">
        <f>VLOOKUP($A204,'[1]Income PVT'!$K$8:$M$26,2,0)</f>
        <v>49.417999999999999</v>
      </c>
      <c r="Y204" s="145">
        <f>VLOOKUP($A204,'[1]Income PVT'!$K$8:$P$26,5,0)</f>
        <v>42.161999999999999</v>
      </c>
      <c r="Z204" s="154">
        <f t="shared" si="19"/>
        <v>337.27333333333337</v>
      </c>
      <c r="AA204" s="141">
        <v>4112.5238095238083</v>
      </c>
      <c r="AB204" s="142">
        <f t="shared" si="24"/>
        <v>351</v>
      </c>
    </row>
    <row r="205" spans="1:28" x14ac:dyDescent="0.2">
      <c r="A205" s="139">
        <v>2017</v>
      </c>
      <c r="B205" s="139">
        <v>12</v>
      </c>
      <c r="E205" s="153">
        <v>5.484</v>
      </c>
      <c r="G205" s="175">
        <v>306352.78371914098</v>
      </c>
      <c r="H205" s="175">
        <v>1076619.6000000001</v>
      </c>
      <c r="I205" s="175">
        <v>1053346.6000000001</v>
      </c>
      <c r="J205" s="177">
        <f t="shared" si="22"/>
        <v>0.97838326554708832</v>
      </c>
      <c r="K205" s="175">
        <v>34.860391956666703</v>
      </c>
      <c r="L205" s="154">
        <v>674.71333333333337</v>
      </c>
      <c r="M205" s="175">
        <v>4112.5238095238083</v>
      </c>
      <c r="P205" s="139">
        <f t="shared" si="20"/>
        <v>31</v>
      </c>
      <c r="Q205" s="144">
        <v>771535.97652266792</v>
      </c>
      <c r="R205" s="144">
        <v>370964.51454965997</v>
      </c>
      <c r="S205" s="141">
        <f t="shared" si="21"/>
        <v>2.0798107265307841</v>
      </c>
      <c r="T205" s="141">
        <f>VLOOKUP($A205,'[1]Demographic Data'!$I$5:$K$45,2,0)*1000</f>
        <v>1356750.9043888978</v>
      </c>
      <c r="U205" s="141">
        <f>VLOOKUP($A205,'[1]Demographic Data'!$I$5:$K$45,3,0)*1000</f>
        <v>548130.85216174752</v>
      </c>
      <c r="V205" s="141">
        <f>VLOOKUP($A205,'[1]Demographic Data'!$I$5:$L$45,4,0)</f>
        <v>2.50875</v>
      </c>
      <c r="W205" s="141">
        <f t="shared" si="23"/>
        <v>2.475231779123674</v>
      </c>
      <c r="X205" s="145">
        <f>VLOOKUP($A205,'[1]Income PVT'!$K$8:$M$26,2,0)</f>
        <v>49.417999999999999</v>
      </c>
      <c r="Y205" s="145">
        <f>VLOOKUP($A205,'[1]Income PVT'!$K$8:$P$26,5,0)</f>
        <v>42.161999999999999</v>
      </c>
      <c r="Z205" s="154">
        <f t="shared" si="19"/>
        <v>673.79166666666663</v>
      </c>
      <c r="AA205" s="141">
        <v>4112.5238095238083</v>
      </c>
      <c r="AB205" s="142">
        <f t="shared" si="24"/>
        <v>689</v>
      </c>
    </row>
    <row r="206" spans="1:28" x14ac:dyDescent="0.2">
      <c r="A206" s="139">
        <v>2018</v>
      </c>
      <c r="B206" s="139">
        <v>1</v>
      </c>
      <c r="E206" s="153">
        <v>5.484</v>
      </c>
      <c r="G206" s="175">
        <v>306539.04614606401</v>
      </c>
      <c r="H206" s="175">
        <v>1077403.16666667</v>
      </c>
      <c r="I206" s="175">
        <v>1054120.83333333</v>
      </c>
      <c r="J206" s="177">
        <f t="shared" si="22"/>
        <v>0.97839032401828541</v>
      </c>
      <c r="K206" s="175">
        <v>34.936576510000002</v>
      </c>
      <c r="L206" s="154">
        <v>924.64333333333332</v>
      </c>
      <c r="M206" s="175">
        <v>4112.5238095238083</v>
      </c>
      <c r="P206" s="139">
        <f t="shared" si="20"/>
        <v>31.65</v>
      </c>
      <c r="T206" s="141">
        <f>VLOOKUP($A206,'[1]Demographic Data'!$I$5:$K$45,2,0)*1000</f>
        <v>1368148.5650836276</v>
      </c>
      <c r="U206" s="141">
        <f>VLOOKUP($A206,'[1]Demographic Data'!$I$5:$K$45,3,0)*1000</f>
        <v>552242.52656430216</v>
      </c>
      <c r="V206" s="141">
        <f>VLOOKUP($A206,'[1]Demographic Data'!$I$5:$L$45,4,0)</f>
        <v>2.5024999999999999</v>
      </c>
      <c r="W206" s="141">
        <f t="shared" si="23"/>
        <v>2.4774415212015057</v>
      </c>
      <c r="X206" s="145">
        <f>VLOOKUP($A206,'[1]Income PVT'!$K$8:$M$26,2,0)</f>
        <v>50.911999999999999</v>
      </c>
      <c r="Y206" s="145">
        <f>VLOOKUP($A206,'[1]Income PVT'!$K$8:$P$26,5,0)</f>
        <v>43.761000000000003</v>
      </c>
      <c r="Z206" s="154">
        <f t="shared" si="19"/>
        <v>919.30166666666662</v>
      </c>
      <c r="AA206" s="141">
        <v>4112.5238095238083</v>
      </c>
    </row>
    <row r="207" spans="1:28" x14ac:dyDescent="0.2">
      <c r="A207" s="139">
        <v>2018</v>
      </c>
      <c r="B207" s="139">
        <v>2</v>
      </c>
      <c r="E207" s="153">
        <v>5.4146000000000001</v>
      </c>
      <c r="G207" s="175">
        <v>306725.30829656398</v>
      </c>
      <c r="H207" s="175">
        <v>1078186.7333333299</v>
      </c>
      <c r="I207" s="175">
        <v>1054895.0666666699</v>
      </c>
      <c r="J207" s="177">
        <f t="shared" si="22"/>
        <v>0.97839737223008549</v>
      </c>
      <c r="K207" s="175">
        <v>34.993310743333303</v>
      </c>
      <c r="L207" s="154">
        <v>850.55333333333328</v>
      </c>
      <c r="M207" s="175">
        <v>4112.5238095238083</v>
      </c>
      <c r="P207" s="139">
        <f t="shared" si="20"/>
        <v>28.92</v>
      </c>
      <c r="T207" s="141">
        <f>VLOOKUP($A207,'[1]Demographic Data'!$I$5:$K$45,2,0)*1000</f>
        <v>1368148.5650836276</v>
      </c>
      <c r="U207" s="141">
        <f>VLOOKUP($A207,'[1]Demographic Data'!$I$5:$K$45,3,0)*1000</f>
        <v>552242.52656430216</v>
      </c>
      <c r="V207" s="141">
        <f>VLOOKUP($A207,'[1]Demographic Data'!$I$5:$L$45,4,0)</f>
        <v>2.5024999999999999</v>
      </c>
      <c r="W207" s="141">
        <f t="shared" si="23"/>
        <v>2.4774415212015057</v>
      </c>
      <c r="X207" s="145">
        <f>VLOOKUP($A207,'[1]Income PVT'!$K$8:$M$26,2,0)</f>
        <v>50.911999999999999</v>
      </c>
      <c r="Y207" s="145">
        <f>VLOOKUP($A207,'[1]Income PVT'!$K$8:$P$26,5,0)</f>
        <v>43.761000000000003</v>
      </c>
      <c r="Z207" s="154">
        <f t="shared" si="19"/>
        <v>855.41833333333329</v>
      </c>
      <c r="AA207" s="141">
        <v>4112.5238095238083</v>
      </c>
    </row>
    <row r="208" spans="1:28" x14ac:dyDescent="0.2">
      <c r="A208" s="139">
        <v>2018</v>
      </c>
      <c r="B208" s="139">
        <v>3</v>
      </c>
      <c r="E208" s="153">
        <v>5.4146000000000001</v>
      </c>
      <c r="G208" s="175">
        <v>306911.57063134603</v>
      </c>
      <c r="H208" s="175">
        <v>1078970.3</v>
      </c>
      <c r="I208" s="175">
        <v>1055669.3</v>
      </c>
      <c r="J208" s="177">
        <f t="shared" si="22"/>
        <v>0.97840441020480362</v>
      </c>
      <c r="K208" s="175">
        <v>35.050044976666697</v>
      </c>
      <c r="L208" s="154">
        <v>658.65</v>
      </c>
      <c r="M208" s="175">
        <v>4112.5238095238083</v>
      </c>
      <c r="P208" s="139">
        <f t="shared" si="20"/>
        <v>30.09</v>
      </c>
      <c r="T208" s="141">
        <f>VLOOKUP($A208,'[1]Demographic Data'!$I$5:$K$45,2,0)*1000</f>
        <v>1368148.5650836276</v>
      </c>
      <c r="U208" s="141">
        <f>VLOOKUP($A208,'[1]Demographic Data'!$I$5:$K$45,3,0)*1000</f>
        <v>552242.52656430216</v>
      </c>
      <c r="V208" s="141">
        <f>VLOOKUP($A208,'[1]Demographic Data'!$I$5:$L$45,4,0)</f>
        <v>2.5024999999999999</v>
      </c>
      <c r="W208" s="141">
        <f t="shared" si="23"/>
        <v>2.4774415212015057</v>
      </c>
      <c r="X208" s="145">
        <f>VLOOKUP($A208,'[1]Income PVT'!$K$8:$M$26,2,0)</f>
        <v>50.911999999999999</v>
      </c>
      <c r="Y208" s="145">
        <f>VLOOKUP($A208,'[1]Income PVT'!$K$8:$P$26,5,0)</f>
        <v>43.761000000000003</v>
      </c>
      <c r="Z208" s="154">
        <f t="shared" si="19"/>
        <v>655.82500000000005</v>
      </c>
      <c r="AA208" s="141">
        <v>4112.5238095238083</v>
      </c>
    </row>
    <row r="209" spans="1:27" x14ac:dyDescent="0.2">
      <c r="A209" s="139">
        <v>2018</v>
      </c>
      <c r="B209" s="139">
        <v>4</v>
      </c>
      <c r="E209" s="153">
        <v>5.4146000000000001</v>
      </c>
      <c r="G209" s="175">
        <v>307097.83296612801</v>
      </c>
      <c r="H209" s="175">
        <v>1079753.86666667</v>
      </c>
      <c r="I209" s="175">
        <v>1056443.5333333299</v>
      </c>
      <c r="J209" s="177">
        <f t="shared" si="22"/>
        <v>0.97841143796474483</v>
      </c>
      <c r="K209" s="175">
        <v>35.106779209999999</v>
      </c>
      <c r="L209" s="154">
        <v>368.7616666666666</v>
      </c>
      <c r="M209" s="175">
        <v>4112.5238095238083</v>
      </c>
      <c r="P209" s="139">
        <f t="shared" si="20"/>
        <v>30.49</v>
      </c>
      <c r="T209" s="141">
        <f>VLOOKUP($A209,'[1]Demographic Data'!$I$5:$K$45,2,0)*1000</f>
        <v>1368148.5650836276</v>
      </c>
      <c r="U209" s="141">
        <f>VLOOKUP($A209,'[1]Demographic Data'!$I$5:$K$45,3,0)*1000</f>
        <v>552242.52656430216</v>
      </c>
      <c r="V209" s="141">
        <f>VLOOKUP($A209,'[1]Demographic Data'!$I$5:$L$45,4,0)</f>
        <v>2.5024999999999999</v>
      </c>
      <c r="W209" s="141">
        <f t="shared" si="23"/>
        <v>2.4774415212015057</v>
      </c>
      <c r="X209" s="145">
        <f>VLOOKUP($A209,'[1]Income PVT'!$K$8:$M$26,2,0)</f>
        <v>50.911999999999999</v>
      </c>
      <c r="Y209" s="145">
        <f>VLOOKUP($A209,'[1]Income PVT'!$K$8:$P$26,5,0)</f>
        <v>43.761000000000003</v>
      </c>
      <c r="Z209" s="154">
        <f t="shared" si="19"/>
        <v>370.82666666666665</v>
      </c>
      <c r="AA209" s="141">
        <v>4112.5238095238083</v>
      </c>
    </row>
    <row r="210" spans="1:27" x14ac:dyDescent="0.2">
      <c r="A210" s="139">
        <v>2018</v>
      </c>
      <c r="B210" s="139">
        <v>5</v>
      </c>
      <c r="E210" s="153">
        <v>5.2804000000000002</v>
      </c>
      <c r="G210" s="175">
        <v>307284.09511662798</v>
      </c>
      <c r="H210" s="175">
        <v>1080537.4333333301</v>
      </c>
      <c r="I210" s="175">
        <v>1057217.7666666701</v>
      </c>
      <c r="J210" s="177">
        <f t="shared" si="22"/>
        <v>0.97841845553214979</v>
      </c>
      <c r="K210" s="175">
        <v>35.15608624</v>
      </c>
      <c r="L210" s="154">
        <v>135.33666666666667</v>
      </c>
      <c r="M210" s="175">
        <v>4112.5238095238083</v>
      </c>
      <c r="P210" s="139">
        <f t="shared" si="20"/>
        <v>29.81</v>
      </c>
      <c r="T210" s="141">
        <f>VLOOKUP($A210,'[1]Demographic Data'!$I$5:$K$45,2,0)*1000</f>
        <v>1368148.5650836276</v>
      </c>
      <c r="U210" s="141">
        <f>VLOOKUP($A210,'[1]Demographic Data'!$I$5:$K$45,3,0)*1000</f>
        <v>552242.52656430216</v>
      </c>
      <c r="V210" s="141">
        <f>VLOOKUP($A210,'[1]Demographic Data'!$I$5:$L$45,4,0)</f>
        <v>2.5024999999999999</v>
      </c>
      <c r="W210" s="141">
        <f t="shared" si="23"/>
        <v>2.4774415212015057</v>
      </c>
      <c r="X210" s="145">
        <f>VLOOKUP($A210,'[1]Income PVT'!$K$8:$M$26,2,0)</f>
        <v>50.911999999999999</v>
      </c>
      <c r="Y210" s="145">
        <f>VLOOKUP($A210,'[1]Income PVT'!$K$8:$P$26,5,0)</f>
        <v>43.761000000000003</v>
      </c>
      <c r="Z210" s="154">
        <f t="shared" si="19"/>
        <v>138.98333333333332</v>
      </c>
      <c r="AA210" s="141">
        <v>4112.5238095238083</v>
      </c>
    </row>
    <row r="211" spans="1:27" x14ac:dyDescent="0.2">
      <c r="A211" s="139">
        <v>2018</v>
      </c>
      <c r="B211" s="139">
        <v>6</v>
      </c>
      <c r="E211" s="153">
        <v>5.2804000000000002</v>
      </c>
      <c r="G211" s="175">
        <v>307470.35745140899</v>
      </c>
      <c r="H211" s="175">
        <v>1081321</v>
      </c>
      <c r="I211" s="175">
        <v>1057992</v>
      </c>
      <c r="J211" s="177">
        <f t="shared" si="22"/>
        <v>0.97842546292913946</v>
      </c>
      <c r="K211" s="175">
        <v>35.205393270000002</v>
      </c>
      <c r="L211" s="154">
        <v>26.291666666666668</v>
      </c>
      <c r="M211" s="175">
        <v>4112.5238095238083</v>
      </c>
      <c r="P211" s="139">
        <f t="shared" si="20"/>
        <v>30.68</v>
      </c>
      <c r="T211" s="141">
        <f>VLOOKUP($A211,'[1]Demographic Data'!$I$5:$K$45,2,0)*1000</f>
        <v>1368148.5650836276</v>
      </c>
      <c r="U211" s="141">
        <f>VLOOKUP($A211,'[1]Demographic Data'!$I$5:$K$45,3,0)*1000</f>
        <v>552242.52656430216</v>
      </c>
      <c r="V211" s="141">
        <f>VLOOKUP($A211,'[1]Demographic Data'!$I$5:$L$45,4,0)</f>
        <v>2.5024999999999999</v>
      </c>
      <c r="W211" s="141">
        <f t="shared" si="23"/>
        <v>2.4774415212015057</v>
      </c>
      <c r="X211" s="145">
        <f>VLOOKUP($A211,'[1]Income PVT'!$K$8:$M$26,2,0)</f>
        <v>50.911999999999999</v>
      </c>
      <c r="Y211" s="145">
        <f>VLOOKUP($A211,'[1]Income PVT'!$K$8:$P$26,5,0)</f>
        <v>43.761000000000003</v>
      </c>
      <c r="Z211" s="154">
        <f t="shared" si="19"/>
        <v>27.896666666666665</v>
      </c>
      <c r="AA211" s="141">
        <v>4112.5238095238083</v>
      </c>
    </row>
    <row r="212" spans="1:27" x14ac:dyDescent="0.2">
      <c r="A212" s="139">
        <v>2018</v>
      </c>
      <c r="B212" s="139">
        <v>7</v>
      </c>
      <c r="E212" s="153">
        <v>5.2804000000000002</v>
      </c>
      <c r="G212" s="175">
        <v>307656.61987833201</v>
      </c>
      <c r="H212" s="175">
        <v>1082104.5666666699</v>
      </c>
      <c r="I212" s="175">
        <v>1058766.2333333299</v>
      </c>
      <c r="J212" s="177">
        <f t="shared" si="22"/>
        <v>0.9784324601778257</v>
      </c>
      <c r="K212" s="175">
        <v>35.254700300000003</v>
      </c>
      <c r="L212" s="154">
        <v>0.75</v>
      </c>
      <c r="M212" s="175">
        <v>4112.5238095238083</v>
      </c>
      <c r="P212" s="139">
        <f t="shared" si="20"/>
        <v>30.66</v>
      </c>
      <c r="T212" s="141">
        <f>VLOOKUP($A212,'[1]Demographic Data'!$I$5:$K$45,2,0)*1000</f>
        <v>1368148.5650836276</v>
      </c>
      <c r="U212" s="141">
        <f>VLOOKUP($A212,'[1]Demographic Data'!$I$5:$K$45,3,0)*1000</f>
        <v>552242.52656430216</v>
      </c>
      <c r="V212" s="141">
        <f>VLOOKUP($A212,'[1]Demographic Data'!$I$5:$L$45,4,0)</f>
        <v>2.5024999999999999</v>
      </c>
      <c r="W212" s="141">
        <f t="shared" si="23"/>
        <v>2.4774415212015057</v>
      </c>
      <c r="X212" s="145">
        <f>VLOOKUP($A212,'[1]Income PVT'!$K$8:$M$26,2,0)</f>
        <v>50.911999999999999</v>
      </c>
      <c r="Y212" s="145">
        <f>VLOOKUP($A212,'[1]Income PVT'!$K$8:$P$26,5,0)</f>
        <v>43.761000000000003</v>
      </c>
      <c r="Z212" s="154">
        <f t="shared" si="19"/>
        <v>0.75</v>
      </c>
      <c r="AA212" s="141">
        <v>4112.5238095238083</v>
      </c>
    </row>
    <row r="213" spans="1:27" x14ac:dyDescent="0.2">
      <c r="A213" s="139">
        <v>2018</v>
      </c>
      <c r="B213" s="139">
        <v>8</v>
      </c>
      <c r="E213" s="153">
        <v>5.3597000000000001</v>
      </c>
      <c r="G213" s="175">
        <v>307842.881936691</v>
      </c>
      <c r="H213" s="175">
        <v>1082888.13333333</v>
      </c>
      <c r="I213" s="175">
        <v>1059540.4666666701</v>
      </c>
      <c r="J213" s="177">
        <f t="shared" si="22"/>
        <v>0.97843944730025667</v>
      </c>
      <c r="K213" s="175">
        <v>35.304416676666698</v>
      </c>
      <c r="L213" s="154">
        <v>6.6666666666666666E-2</v>
      </c>
      <c r="M213" s="175">
        <v>4112.5238095238083</v>
      </c>
      <c r="P213" s="139">
        <f t="shared" si="20"/>
        <v>30.07</v>
      </c>
      <c r="T213" s="141">
        <f>VLOOKUP($A213,'[1]Demographic Data'!$I$5:$K$45,2,0)*1000</f>
        <v>1368148.5650836276</v>
      </c>
      <c r="U213" s="141">
        <f>VLOOKUP($A213,'[1]Demographic Data'!$I$5:$K$45,3,0)*1000</f>
        <v>552242.52656430216</v>
      </c>
      <c r="V213" s="141">
        <f>VLOOKUP($A213,'[1]Demographic Data'!$I$5:$L$45,4,0)</f>
        <v>2.5024999999999999</v>
      </c>
      <c r="W213" s="141">
        <f t="shared" si="23"/>
        <v>2.4774415212015057</v>
      </c>
      <c r="X213" s="145">
        <f>VLOOKUP($A213,'[1]Income PVT'!$K$8:$M$26,2,0)</f>
        <v>50.911999999999999</v>
      </c>
      <c r="Y213" s="145">
        <f>VLOOKUP($A213,'[1]Income PVT'!$K$8:$P$26,5,0)</f>
        <v>43.761000000000003</v>
      </c>
      <c r="Z213" s="154">
        <f t="shared" si="19"/>
        <v>6.6666666666666666E-2</v>
      </c>
      <c r="AA213" s="141">
        <v>4112.5238095238083</v>
      </c>
    </row>
    <row r="214" spans="1:27" x14ac:dyDescent="0.2">
      <c r="A214" s="139">
        <v>2018</v>
      </c>
      <c r="B214" s="139">
        <v>9</v>
      </c>
      <c r="E214" s="153">
        <v>5.3597000000000001</v>
      </c>
      <c r="G214" s="175">
        <v>308029.14436361397</v>
      </c>
      <c r="H214" s="175">
        <v>1083671.7</v>
      </c>
      <c r="I214" s="175">
        <v>1060314.7</v>
      </c>
      <c r="J214" s="177">
        <f t="shared" si="22"/>
        <v>0.97844642431836137</v>
      </c>
      <c r="K214" s="175">
        <v>35.3541330533333</v>
      </c>
      <c r="L214" s="154">
        <v>6.2266666666666675</v>
      </c>
      <c r="M214" s="175">
        <v>4112.5238095238083</v>
      </c>
      <c r="P214" s="139">
        <f t="shared" si="20"/>
        <v>30.72</v>
      </c>
      <c r="T214" s="141">
        <f>VLOOKUP($A214,'[1]Demographic Data'!$I$5:$K$45,2,0)*1000</f>
        <v>1368148.5650836276</v>
      </c>
      <c r="U214" s="141">
        <f>VLOOKUP($A214,'[1]Demographic Data'!$I$5:$K$45,3,0)*1000</f>
        <v>552242.52656430216</v>
      </c>
      <c r="V214" s="141">
        <f>VLOOKUP($A214,'[1]Demographic Data'!$I$5:$L$45,4,0)</f>
        <v>2.5024999999999999</v>
      </c>
      <c r="W214" s="141">
        <f t="shared" si="23"/>
        <v>2.4774415212015057</v>
      </c>
      <c r="X214" s="145">
        <f>VLOOKUP($A214,'[1]Income PVT'!$K$8:$M$26,2,0)</f>
        <v>50.911999999999999</v>
      </c>
      <c r="Y214" s="145">
        <f>VLOOKUP($A214,'[1]Income PVT'!$K$8:$P$26,5,0)</f>
        <v>43.761000000000003</v>
      </c>
      <c r="Z214" s="154">
        <f t="shared" si="19"/>
        <v>6.5250000000000004</v>
      </c>
      <c r="AA214" s="141">
        <v>4112.5238095238083</v>
      </c>
    </row>
    <row r="215" spans="1:27" x14ac:dyDescent="0.2">
      <c r="A215" s="139">
        <v>2018</v>
      </c>
      <c r="B215" s="139">
        <v>10</v>
      </c>
      <c r="E215" s="153">
        <v>5.3597000000000001</v>
      </c>
      <c r="G215" s="175">
        <v>308215.40669839602</v>
      </c>
      <c r="H215" s="175">
        <v>1084455.2666666701</v>
      </c>
      <c r="I215" s="175">
        <v>1061088.9333333301</v>
      </c>
      <c r="J215" s="177">
        <f t="shared" si="22"/>
        <v>0.97845339125406072</v>
      </c>
      <c r="K215" s="175">
        <v>35.403849430000001</v>
      </c>
      <c r="L215" s="154">
        <v>103.36333333333333</v>
      </c>
      <c r="M215" s="175">
        <v>4112.5238095238083</v>
      </c>
      <c r="P215" s="139">
        <f t="shared" si="20"/>
        <v>30.56</v>
      </c>
      <c r="T215" s="141">
        <f>VLOOKUP($A215,'[1]Demographic Data'!$I$5:$K$45,2,0)*1000</f>
        <v>1368148.5650836276</v>
      </c>
      <c r="U215" s="141">
        <f>VLOOKUP($A215,'[1]Demographic Data'!$I$5:$K$45,3,0)*1000</f>
        <v>552242.52656430216</v>
      </c>
      <c r="V215" s="141">
        <f>VLOOKUP($A215,'[1]Demographic Data'!$I$5:$L$45,4,0)</f>
        <v>2.5024999999999999</v>
      </c>
      <c r="W215" s="141">
        <f t="shared" si="23"/>
        <v>2.4774415212015057</v>
      </c>
      <c r="X215" s="145">
        <f>VLOOKUP($A215,'[1]Income PVT'!$K$8:$M$26,2,0)</f>
        <v>50.911999999999999</v>
      </c>
      <c r="Y215" s="145">
        <f>VLOOKUP($A215,'[1]Income PVT'!$K$8:$P$26,5,0)</f>
        <v>43.761000000000003</v>
      </c>
      <c r="Z215" s="154">
        <f t="shared" si="19"/>
        <v>104.19166666666666</v>
      </c>
      <c r="AA215" s="141">
        <v>4112.5238095238083</v>
      </c>
    </row>
    <row r="216" spans="1:27" x14ac:dyDescent="0.2">
      <c r="A216" s="139">
        <v>2018</v>
      </c>
      <c r="B216" s="139">
        <v>11</v>
      </c>
      <c r="E216" s="153">
        <v>5.5407999999999999</v>
      </c>
      <c r="G216" s="175">
        <v>308401.66884889599</v>
      </c>
      <c r="H216" s="175">
        <v>1085238.83333333</v>
      </c>
      <c r="I216" s="175">
        <v>1061863.16666667</v>
      </c>
      <c r="J216" s="177">
        <f t="shared" si="22"/>
        <v>0.97846034812921201</v>
      </c>
      <c r="K216" s="175">
        <v>35.4874180866667</v>
      </c>
      <c r="L216" s="154">
        <v>337.96000000000004</v>
      </c>
      <c r="M216" s="175">
        <v>4112.5238095238083</v>
      </c>
      <c r="P216" s="139">
        <f t="shared" si="20"/>
        <v>30.35</v>
      </c>
      <c r="T216" s="141">
        <f>VLOOKUP($A216,'[1]Demographic Data'!$I$5:$K$45,2,0)*1000</f>
        <v>1368148.5650836276</v>
      </c>
      <c r="U216" s="141">
        <f>VLOOKUP($A216,'[1]Demographic Data'!$I$5:$K$45,3,0)*1000</f>
        <v>552242.52656430216</v>
      </c>
      <c r="V216" s="141">
        <f>VLOOKUP($A216,'[1]Demographic Data'!$I$5:$L$45,4,0)</f>
        <v>2.5024999999999999</v>
      </c>
      <c r="W216" s="141">
        <f t="shared" si="23"/>
        <v>2.4774415212015057</v>
      </c>
      <c r="X216" s="145">
        <f>VLOOKUP($A216,'[1]Income PVT'!$K$8:$M$26,2,0)</f>
        <v>50.911999999999999</v>
      </c>
      <c r="Y216" s="145">
        <f>VLOOKUP($A216,'[1]Income PVT'!$K$8:$P$26,5,0)</f>
        <v>43.761000000000003</v>
      </c>
      <c r="Z216" s="154">
        <f t="shared" si="19"/>
        <v>337.27333333333337</v>
      </c>
      <c r="AA216" s="141">
        <v>4112.5238095238083</v>
      </c>
    </row>
    <row r="217" spans="1:27" x14ac:dyDescent="0.2">
      <c r="A217" s="139">
        <v>2018</v>
      </c>
      <c r="B217" s="139">
        <v>12</v>
      </c>
      <c r="E217" s="153">
        <v>5.5407999999999999</v>
      </c>
      <c r="G217" s="175">
        <v>308587.93118367798</v>
      </c>
      <c r="H217" s="175">
        <v>1086022.3999999999</v>
      </c>
      <c r="I217" s="175">
        <v>1062637.3999999999</v>
      </c>
      <c r="J217" s="177">
        <f t="shared" si="22"/>
        <v>0.97846729496555507</v>
      </c>
      <c r="K217" s="175">
        <v>35.5709867433333</v>
      </c>
      <c r="L217" s="154">
        <v>674.71333333333337</v>
      </c>
      <c r="M217" s="175">
        <v>4112.5238095238083</v>
      </c>
      <c r="P217" s="139">
        <f t="shared" si="20"/>
        <v>31</v>
      </c>
      <c r="T217" s="141">
        <f>VLOOKUP($A217,'[1]Demographic Data'!$I$5:$K$45,2,0)*1000</f>
        <v>1368148.5650836276</v>
      </c>
      <c r="U217" s="141">
        <f>VLOOKUP($A217,'[1]Demographic Data'!$I$5:$K$45,3,0)*1000</f>
        <v>552242.52656430216</v>
      </c>
      <c r="V217" s="141">
        <f>VLOOKUP($A217,'[1]Demographic Data'!$I$5:$L$45,4,0)</f>
        <v>2.5024999999999999</v>
      </c>
      <c r="W217" s="141">
        <f t="shared" si="23"/>
        <v>2.4774415212015057</v>
      </c>
      <c r="X217" s="145">
        <f>VLOOKUP($A217,'[1]Income PVT'!$K$8:$M$26,2,0)</f>
        <v>50.911999999999999</v>
      </c>
      <c r="Y217" s="145">
        <f>VLOOKUP($A217,'[1]Income PVT'!$K$8:$P$26,5,0)</f>
        <v>43.761000000000003</v>
      </c>
      <c r="Z217" s="154">
        <f t="shared" si="19"/>
        <v>673.79166666666663</v>
      </c>
      <c r="AA217" s="141">
        <v>4112.5238095238083</v>
      </c>
    </row>
    <row r="218" spans="1:27" x14ac:dyDescent="0.2">
      <c r="A218" s="139">
        <f>+A206+1</f>
        <v>2019</v>
      </c>
      <c r="B218" s="139">
        <v>1</v>
      </c>
      <c r="E218" s="153">
        <v>5.5407999999999999</v>
      </c>
      <c r="G218" s="175">
        <v>308774.19361060002</v>
      </c>
      <c r="H218" s="175">
        <v>1086805.9666666701</v>
      </c>
      <c r="I218" s="175">
        <v>1063411.63333333</v>
      </c>
      <c r="J218" s="177">
        <f t="shared" si="22"/>
        <v>0.97847423178482129</v>
      </c>
      <c r="K218" s="175">
        <v>35.6545554</v>
      </c>
      <c r="L218" s="154">
        <v>924.64333333333332</v>
      </c>
      <c r="M218" s="175">
        <v>4112.5238095238083</v>
      </c>
      <c r="P218" s="139">
        <f t="shared" si="20"/>
        <v>31.65</v>
      </c>
      <c r="T218" s="141">
        <f>VLOOKUP($A218,'[1]Demographic Data'!$I$5:$K$45,2,0)*1000</f>
        <v>1380149.5637470426</v>
      </c>
      <c r="U218" s="141">
        <f>VLOOKUP($A218,'[1]Demographic Data'!$I$5:$K$45,3,0)*1000</f>
        <v>556910.12093768676</v>
      </c>
      <c r="V218" s="141">
        <f>VLOOKUP($A218,'[1]Demographic Data'!$I$5:$L$45,4,0)</f>
        <v>2.4957500000000001</v>
      </c>
      <c r="W218" s="141">
        <f t="shared" si="23"/>
        <v>2.4782267584278088</v>
      </c>
      <c r="X218" s="145">
        <f>+X217</f>
        <v>50.911999999999999</v>
      </c>
      <c r="Y218" s="145"/>
      <c r="Z218" s="154">
        <f t="shared" si="19"/>
        <v>919.30166666666662</v>
      </c>
      <c r="AA218" s="141">
        <v>4112.5238095238083</v>
      </c>
    </row>
    <row r="219" spans="1:27" x14ac:dyDescent="0.2">
      <c r="A219" s="139">
        <f t="shared" ref="A219:A282" si="25">+A207+1</f>
        <v>2019</v>
      </c>
      <c r="B219" s="139">
        <v>2</v>
      </c>
      <c r="E219" s="139">
        <v>5.4631999999999996</v>
      </c>
      <c r="G219" s="175">
        <v>308960.45566896</v>
      </c>
      <c r="H219" s="175">
        <v>1087589.5333333299</v>
      </c>
      <c r="I219" s="175">
        <v>1064185.86666667</v>
      </c>
      <c r="J219" s="177">
        <f t="shared" si="22"/>
        <v>0.97848115860867968</v>
      </c>
      <c r="K219" s="175">
        <v>35.711887103333297</v>
      </c>
      <c r="L219" s="154">
        <v>850.55333333333328</v>
      </c>
      <c r="M219" s="175">
        <v>4112.5238095238083</v>
      </c>
      <c r="P219" s="139">
        <f t="shared" si="20"/>
        <v>28.92</v>
      </c>
      <c r="T219" s="141">
        <f>VLOOKUP($A219,'[1]Demographic Data'!$I$5:$K$45,2,0)*1000</f>
        <v>1380149.5637470426</v>
      </c>
      <c r="U219" s="141">
        <f>VLOOKUP($A219,'[1]Demographic Data'!$I$5:$K$45,3,0)*1000</f>
        <v>556910.12093768676</v>
      </c>
      <c r="V219" s="141">
        <f>VLOOKUP($A219,'[1]Demographic Data'!$I$5:$L$45,4,0)</f>
        <v>2.4957500000000001</v>
      </c>
      <c r="W219" s="141">
        <f t="shared" si="23"/>
        <v>2.4782267584278088</v>
      </c>
      <c r="X219" s="145">
        <f t="shared" ref="X219:X229" si="26">+X218</f>
        <v>50.911999999999999</v>
      </c>
    </row>
    <row r="220" spans="1:27" x14ac:dyDescent="0.2">
      <c r="A220" s="139">
        <f t="shared" si="25"/>
        <v>2019</v>
      </c>
      <c r="B220" s="139">
        <v>3</v>
      </c>
      <c r="E220" s="139">
        <v>5.4631999999999996</v>
      </c>
      <c r="G220" s="175">
        <v>309146.71809588198</v>
      </c>
      <c r="H220" s="175">
        <v>1088373.1000000001</v>
      </c>
      <c r="I220" s="175">
        <v>1064960.1000000001</v>
      </c>
      <c r="J220" s="177">
        <f t="shared" si="22"/>
        <v>0.97848807545868233</v>
      </c>
      <c r="K220" s="175">
        <v>35.7692188066667</v>
      </c>
      <c r="L220" s="154">
        <v>658.65</v>
      </c>
      <c r="M220" s="175">
        <v>4112.5238095238083</v>
      </c>
      <c r="P220" s="139">
        <f t="shared" si="20"/>
        <v>30.09</v>
      </c>
      <c r="T220" s="141">
        <f>VLOOKUP($A220,'[1]Demographic Data'!$I$5:$K$45,2,0)*1000</f>
        <v>1380149.5637470426</v>
      </c>
      <c r="U220" s="141">
        <f>VLOOKUP($A220,'[1]Demographic Data'!$I$5:$K$45,3,0)*1000</f>
        <v>556910.12093768676</v>
      </c>
      <c r="V220" s="141">
        <f>VLOOKUP($A220,'[1]Demographic Data'!$I$5:$L$45,4,0)</f>
        <v>2.4957500000000001</v>
      </c>
      <c r="W220" s="141">
        <f t="shared" si="23"/>
        <v>2.4782267584278088</v>
      </c>
      <c r="X220" s="145">
        <f t="shared" si="26"/>
        <v>50.911999999999999</v>
      </c>
    </row>
    <row r="221" spans="1:27" x14ac:dyDescent="0.2">
      <c r="A221" s="139">
        <f t="shared" si="25"/>
        <v>2019</v>
      </c>
      <c r="B221" s="139">
        <v>4</v>
      </c>
      <c r="E221" s="139">
        <v>5.4631999999999996</v>
      </c>
      <c r="G221" s="175">
        <v>309332.98043066403</v>
      </c>
      <c r="H221" s="175">
        <v>1089156.66666667</v>
      </c>
      <c r="I221" s="175">
        <v>1065734.33333333</v>
      </c>
      <c r="J221" s="177">
        <f t="shared" si="22"/>
        <v>0.97849498235637367</v>
      </c>
      <c r="K221" s="175">
        <v>35.826550509999997</v>
      </c>
      <c r="L221" s="154">
        <v>368.7616666666666</v>
      </c>
      <c r="M221" s="175">
        <v>4112.5238095238083</v>
      </c>
      <c r="P221" s="139">
        <f t="shared" si="20"/>
        <v>30.49</v>
      </c>
      <c r="T221" s="141">
        <f>VLOOKUP($A221,'[1]Demographic Data'!$I$5:$K$45,2,0)*1000</f>
        <v>1380149.5637470426</v>
      </c>
      <c r="U221" s="141">
        <f>VLOOKUP($A221,'[1]Demographic Data'!$I$5:$K$45,3,0)*1000</f>
        <v>556910.12093768676</v>
      </c>
      <c r="V221" s="141">
        <f>VLOOKUP($A221,'[1]Demographic Data'!$I$5:$L$45,4,0)</f>
        <v>2.4957500000000001</v>
      </c>
      <c r="W221" s="141">
        <f t="shared" si="23"/>
        <v>2.4782267584278088</v>
      </c>
      <c r="X221" s="145">
        <f t="shared" si="26"/>
        <v>50.911999999999999</v>
      </c>
    </row>
    <row r="222" spans="1:27" x14ac:dyDescent="0.2">
      <c r="A222" s="139">
        <f t="shared" si="25"/>
        <v>2019</v>
      </c>
      <c r="B222" s="139">
        <v>5</v>
      </c>
      <c r="E222" s="139">
        <v>5.3450999999999995</v>
      </c>
      <c r="G222" s="175">
        <v>309519.242581164</v>
      </c>
      <c r="H222" s="175">
        <v>1089940.2333333299</v>
      </c>
      <c r="I222" s="175">
        <v>1066508.5666666699</v>
      </c>
      <c r="J222" s="177">
        <f t="shared" si="22"/>
        <v>0.97850187932323618</v>
      </c>
      <c r="K222" s="175">
        <v>35.879780403333299</v>
      </c>
      <c r="L222" s="154">
        <v>135.33666666666667</v>
      </c>
      <c r="M222" s="175">
        <v>4112.5238095238083</v>
      </c>
      <c r="P222" s="139">
        <f t="shared" si="20"/>
        <v>29.81</v>
      </c>
      <c r="T222" s="141">
        <f>VLOOKUP($A222,'[1]Demographic Data'!$I$5:$K$45,2,0)*1000</f>
        <v>1380149.5637470426</v>
      </c>
      <c r="U222" s="141">
        <f>VLOOKUP($A222,'[1]Demographic Data'!$I$5:$K$45,3,0)*1000</f>
        <v>556910.12093768676</v>
      </c>
      <c r="V222" s="141">
        <f>VLOOKUP($A222,'[1]Demographic Data'!$I$5:$L$45,4,0)</f>
        <v>2.4957500000000001</v>
      </c>
      <c r="W222" s="141">
        <f t="shared" si="23"/>
        <v>2.4782267584278088</v>
      </c>
      <c r="X222" s="145">
        <f t="shared" si="26"/>
        <v>50.911999999999999</v>
      </c>
    </row>
    <row r="223" spans="1:27" x14ac:dyDescent="0.2">
      <c r="A223" s="139">
        <f t="shared" si="25"/>
        <v>2019</v>
      </c>
      <c r="B223" s="139">
        <v>6</v>
      </c>
      <c r="E223" s="139">
        <v>5.3450999999999995</v>
      </c>
      <c r="G223" s="175">
        <v>309705.50491594599</v>
      </c>
      <c r="H223" s="175">
        <v>1090723.8</v>
      </c>
      <c r="I223" s="175">
        <v>1067282.8</v>
      </c>
      <c r="J223" s="177">
        <f t="shared" si="22"/>
        <v>0.97850876638063644</v>
      </c>
      <c r="K223" s="175">
        <v>35.933010296666701</v>
      </c>
      <c r="L223" s="154">
        <v>26.291666666666668</v>
      </c>
      <c r="M223" s="175">
        <v>4112.5238095238083</v>
      </c>
      <c r="P223" s="139">
        <f t="shared" si="20"/>
        <v>30.68</v>
      </c>
      <c r="T223" s="141">
        <f>VLOOKUP($A223,'[1]Demographic Data'!$I$5:$K$45,2,0)*1000</f>
        <v>1380149.5637470426</v>
      </c>
      <c r="U223" s="141">
        <f>VLOOKUP($A223,'[1]Demographic Data'!$I$5:$K$45,3,0)*1000</f>
        <v>556910.12093768676</v>
      </c>
      <c r="V223" s="141">
        <f>VLOOKUP($A223,'[1]Demographic Data'!$I$5:$L$45,4,0)</f>
        <v>2.4957500000000001</v>
      </c>
      <c r="W223" s="141">
        <f t="shared" si="23"/>
        <v>2.4782267584278088</v>
      </c>
      <c r="X223" s="145">
        <f t="shared" si="26"/>
        <v>50.911999999999999</v>
      </c>
    </row>
    <row r="224" spans="1:27" x14ac:dyDescent="0.2">
      <c r="A224" s="139">
        <f t="shared" si="25"/>
        <v>2019</v>
      </c>
      <c r="B224" s="139">
        <v>7</v>
      </c>
      <c r="E224" s="139">
        <v>5.3450999999999995</v>
      </c>
      <c r="G224" s="175">
        <v>309891.76734286902</v>
      </c>
      <c r="H224" s="175">
        <v>1091507.36666667</v>
      </c>
      <c r="I224" s="175">
        <v>1068057.0333333299</v>
      </c>
      <c r="J224" s="177">
        <f t="shared" si="22"/>
        <v>0.9785156435499337</v>
      </c>
      <c r="K224" s="175">
        <v>35.986240189999997</v>
      </c>
      <c r="L224" s="154">
        <v>0.75</v>
      </c>
      <c r="M224" s="175">
        <v>4112.5238095238083</v>
      </c>
      <c r="P224" s="139">
        <f t="shared" si="20"/>
        <v>30.66</v>
      </c>
      <c r="T224" s="141">
        <f>VLOOKUP($A224,'[1]Demographic Data'!$I$5:$K$45,2,0)*1000</f>
        <v>1380149.5637470426</v>
      </c>
      <c r="U224" s="141">
        <f>VLOOKUP($A224,'[1]Demographic Data'!$I$5:$K$45,3,0)*1000</f>
        <v>556910.12093768676</v>
      </c>
      <c r="V224" s="141">
        <f>VLOOKUP($A224,'[1]Demographic Data'!$I$5:$L$45,4,0)</f>
        <v>2.4957500000000001</v>
      </c>
      <c r="W224" s="141">
        <f t="shared" si="23"/>
        <v>2.4782267584278088</v>
      </c>
      <c r="X224" s="145">
        <f t="shared" si="26"/>
        <v>50.911999999999999</v>
      </c>
    </row>
    <row r="225" spans="1:24" x14ac:dyDescent="0.2">
      <c r="A225" s="139">
        <f t="shared" si="25"/>
        <v>2019</v>
      </c>
      <c r="B225" s="139">
        <v>8</v>
      </c>
      <c r="E225" s="139">
        <v>5.4420999999999999</v>
      </c>
      <c r="G225" s="175">
        <v>310078.02940122801</v>
      </c>
      <c r="H225" s="175">
        <v>1092290.9333333301</v>
      </c>
      <c r="I225" s="175">
        <v>1068831.2666666701</v>
      </c>
      <c r="J225" s="177">
        <f t="shared" si="22"/>
        <v>0.97852251085242603</v>
      </c>
      <c r="K225" s="175">
        <v>36.029259463333297</v>
      </c>
      <c r="L225" s="154">
        <v>6.6666666666666666E-2</v>
      </c>
      <c r="M225" s="175">
        <v>4112.5238095238083</v>
      </c>
      <c r="P225" s="139">
        <f t="shared" si="20"/>
        <v>30.07</v>
      </c>
      <c r="T225" s="141">
        <f>VLOOKUP($A225,'[1]Demographic Data'!$I$5:$K$45,2,0)*1000</f>
        <v>1380149.5637470426</v>
      </c>
      <c r="U225" s="141">
        <f>VLOOKUP($A225,'[1]Demographic Data'!$I$5:$K$45,3,0)*1000</f>
        <v>556910.12093768676</v>
      </c>
      <c r="V225" s="141">
        <f>VLOOKUP($A225,'[1]Demographic Data'!$I$5:$L$45,4,0)</f>
        <v>2.4957500000000001</v>
      </c>
      <c r="W225" s="141">
        <f t="shared" si="23"/>
        <v>2.4782267584278088</v>
      </c>
      <c r="X225" s="145">
        <f t="shared" si="26"/>
        <v>50.911999999999999</v>
      </c>
    </row>
    <row r="226" spans="1:24" x14ac:dyDescent="0.2">
      <c r="A226" s="139">
        <f t="shared" si="25"/>
        <v>2019</v>
      </c>
      <c r="B226" s="139">
        <v>9</v>
      </c>
      <c r="E226" s="139">
        <v>5.4420999999999999</v>
      </c>
      <c r="G226" s="175">
        <v>310264.29182815098</v>
      </c>
      <c r="H226" s="175">
        <v>1093074.5</v>
      </c>
      <c r="I226" s="175">
        <v>1069605.5</v>
      </c>
      <c r="J226" s="177">
        <f t="shared" si="22"/>
        <v>0.97852936830929638</v>
      </c>
      <c r="K226" s="175">
        <v>36.072278736666703</v>
      </c>
      <c r="L226" s="154">
        <v>6.2266666666666675</v>
      </c>
      <c r="M226" s="175">
        <v>4112.5238095238083</v>
      </c>
      <c r="P226" s="139">
        <f t="shared" si="20"/>
        <v>30.72</v>
      </c>
      <c r="T226" s="141">
        <f>VLOOKUP($A226,'[1]Demographic Data'!$I$5:$K$45,2,0)*1000</f>
        <v>1380149.5637470426</v>
      </c>
      <c r="U226" s="141">
        <f>VLOOKUP($A226,'[1]Demographic Data'!$I$5:$K$45,3,0)*1000</f>
        <v>556910.12093768676</v>
      </c>
      <c r="V226" s="141">
        <f>VLOOKUP($A226,'[1]Demographic Data'!$I$5:$L$45,4,0)</f>
        <v>2.4957500000000001</v>
      </c>
      <c r="W226" s="141">
        <f t="shared" si="23"/>
        <v>2.4782267584278088</v>
      </c>
      <c r="X226" s="145">
        <f t="shared" si="26"/>
        <v>50.911999999999999</v>
      </c>
    </row>
    <row r="227" spans="1:24" x14ac:dyDescent="0.2">
      <c r="A227" s="139">
        <f t="shared" si="25"/>
        <v>2019</v>
      </c>
      <c r="B227" s="139">
        <v>10</v>
      </c>
      <c r="E227" s="139">
        <v>5.4420999999999999</v>
      </c>
      <c r="G227" s="175">
        <v>310450.55416293198</v>
      </c>
      <c r="H227" s="175">
        <v>1093858.0666666699</v>
      </c>
      <c r="I227" s="175">
        <v>1070379.7333333299</v>
      </c>
      <c r="J227" s="177">
        <f t="shared" si="22"/>
        <v>0.97853621594172091</v>
      </c>
      <c r="K227" s="175">
        <v>36.115298009999997</v>
      </c>
      <c r="L227" s="154">
        <v>103.36333333333333</v>
      </c>
      <c r="M227" s="175">
        <v>4112.5238095238083</v>
      </c>
      <c r="P227" s="139">
        <f t="shared" si="20"/>
        <v>30.56</v>
      </c>
      <c r="T227" s="141">
        <f>VLOOKUP($A227,'[1]Demographic Data'!$I$5:$K$45,2,0)*1000</f>
        <v>1380149.5637470426</v>
      </c>
      <c r="U227" s="141">
        <f>VLOOKUP($A227,'[1]Demographic Data'!$I$5:$K$45,3,0)*1000</f>
        <v>556910.12093768676</v>
      </c>
      <c r="V227" s="141">
        <f>VLOOKUP($A227,'[1]Demographic Data'!$I$5:$L$45,4,0)</f>
        <v>2.4957500000000001</v>
      </c>
      <c r="W227" s="141">
        <f t="shared" si="23"/>
        <v>2.4782267584278088</v>
      </c>
      <c r="X227" s="145">
        <f t="shared" si="26"/>
        <v>50.911999999999999</v>
      </c>
    </row>
    <row r="228" spans="1:24" x14ac:dyDescent="0.2">
      <c r="A228" s="139">
        <f t="shared" si="25"/>
        <v>2019</v>
      </c>
      <c r="B228" s="139">
        <v>11</v>
      </c>
      <c r="E228" s="139">
        <v>5.6246999999999998</v>
      </c>
      <c r="G228" s="175">
        <v>310636.816313433</v>
      </c>
      <c r="H228" s="175">
        <v>1094641.63333333</v>
      </c>
      <c r="I228" s="175">
        <v>1071153.9666666701</v>
      </c>
      <c r="J228" s="177">
        <f t="shared" si="22"/>
        <v>0.97854305377081552</v>
      </c>
      <c r="K228" s="175">
        <v>36.196966330000002</v>
      </c>
      <c r="L228" s="154">
        <v>337.96000000000004</v>
      </c>
      <c r="M228" s="175">
        <v>4112.5238095238083</v>
      </c>
      <c r="P228" s="139">
        <f t="shared" si="20"/>
        <v>30.35</v>
      </c>
      <c r="T228" s="141">
        <f>VLOOKUP($A228,'[1]Demographic Data'!$I$5:$K$45,2,0)*1000</f>
        <v>1380149.5637470426</v>
      </c>
      <c r="U228" s="141">
        <f>VLOOKUP($A228,'[1]Demographic Data'!$I$5:$K$45,3,0)*1000</f>
        <v>556910.12093768676</v>
      </c>
      <c r="V228" s="141">
        <f>VLOOKUP($A228,'[1]Demographic Data'!$I$5:$L$45,4,0)</f>
        <v>2.4957500000000001</v>
      </c>
      <c r="W228" s="141">
        <f t="shared" si="23"/>
        <v>2.4782267584278088</v>
      </c>
      <c r="X228" s="145">
        <f t="shared" si="26"/>
        <v>50.911999999999999</v>
      </c>
    </row>
    <row r="229" spans="1:24" x14ac:dyDescent="0.2">
      <c r="A229" s="139">
        <f t="shared" si="25"/>
        <v>2019</v>
      </c>
      <c r="B229" s="139">
        <v>12</v>
      </c>
      <c r="E229" s="139">
        <v>5.6246999999999998</v>
      </c>
      <c r="G229" s="175">
        <v>310823.078648214</v>
      </c>
      <c r="H229" s="175">
        <v>1095425.2</v>
      </c>
      <c r="I229" s="175">
        <v>1071928.2</v>
      </c>
      <c r="J229" s="177">
        <f t="shared" si="22"/>
        <v>0.97854988181758096</v>
      </c>
      <c r="K229" s="175">
        <v>36.278634650000001</v>
      </c>
      <c r="L229" s="154">
        <v>674.71333333333337</v>
      </c>
      <c r="M229" s="175">
        <v>4112.5238095238083</v>
      </c>
      <c r="P229" s="139">
        <f t="shared" si="20"/>
        <v>31</v>
      </c>
      <c r="T229" s="141">
        <f>VLOOKUP($A229,'[1]Demographic Data'!$I$5:$K$45,2,0)*1000</f>
        <v>1380149.5637470426</v>
      </c>
      <c r="U229" s="141">
        <f>VLOOKUP($A229,'[1]Demographic Data'!$I$5:$K$45,3,0)*1000</f>
        <v>556910.12093768676</v>
      </c>
      <c r="V229" s="141">
        <f>VLOOKUP($A229,'[1]Demographic Data'!$I$5:$L$45,4,0)</f>
        <v>2.4957500000000001</v>
      </c>
      <c r="W229" s="141">
        <f t="shared" si="23"/>
        <v>2.4782267584278088</v>
      </c>
      <c r="X229" s="145">
        <f t="shared" si="26"/>
        <v>50.911999999999999</v>
      </c>
    </row>
    <row r="230" spans="1:24" x14ac:dyDescent="0.2">
      <c r="A230" s="139">
        <f>+A218+1</f>
        <v>2020</v>
      </c>
      <c r="B230" s="139">
        <v>1</v>
      </c>
      <c r="G230" s="175">
        <v>311009.34107513702</v>
      </c>
      <c r="H230" s="175">
        <v>1096208.7666666701</v>
      </c>
      <c r="I230" s="175">
        <v>1072702.4333333301</v>
      </c>
      <c r="J230" s="177">
        <f t="shared" si="22"/>
        <v>0.97855670010301266</v>
      </c>
      <c r="K230" s="175">
        <v>36.360302969999999</v>
      </c>
    </row>
    <row r="231" spans="1:24" x14ac:dyDescent="0.2">
      <c r="A231" s="139">
        <f t="shared" si="25"/>
        <v>2020</v>
      </c>
      <c r="B231" s="139">
        <v>2</v>
      </c>
      <c r="G231" s="175">
        <v>311195.60313349601</v>
      </c>
      <c r="H231" s="175">
        <v>1096992.33333333</v>
      </c>
      <c r="I231" s="175">
        <v>1073476.66666667</v>
      </c>
      <c r="J231" s="177">
        <f t="shared" si="22"/>
        <v>0.97856350864804575</v>
      </c>
      <c r="K231" s="175">
        <v>36.419951169999997</v>
      </c>
    </row>
    <row r="232" spans="1:24" x14ac:dyDescent="0.2">
      <c r="A232" s="139">
        <f t="shared" si="25"/>
        <v>2020</v>
      </c>
      <c r="B232" s="139">
        <v>3</v>
      </c>
      <c r="G232" s="175">
        <v>311381.86556041898</v>
      </c>
      <c r="H232" s="175">
        <v>1097775.8999999999</v>
      </c>
      <c r="I232" s="175">
        <v>1074250.8999999999</v>
      </c>
      <c r="J232" s="177">
        <f t="shared" si="22"/>
        <v>0.9785703074735016</v>
      </c>
      <c r="K232" s="175">
        <v>36.479599370000003</v>
      </c>
    </row>
    <row r="233" spans="1:24" x14ac:dyDescent="0.2">
      <c r="A233" s="139">
        <f t="shared" si="25"/>
        <v>2020</v>
      </c>
      <c r="B233" s="139">
        <v>4</v>
      </c>
      <c r="G233" s="175">
        <v>311568.12789520097</v>
      </c>
      <c r="H233" s="175">
        <v>1098559.4666666701</v>
      </c>
      <c r="I233" s="175">
        <v>1075025.13333333</v>
      </c>
      <c r="J233" s="177">
        <f t="shared" si="22"/>
        <v>0.97857709660019621</v>
      </c>
      <c r="K233" s="175">
        <v>36.539247570000001</v>
      </c>
    </row>
    <row r="234" spans="1:24" x14ac:dyDescent="0.2">
      <c r="A234" s="139">
        <f t="shared" si="25"/>
        <v>2020</v>
      </c>
      <c r="B234" s="139">
        <v>5</v>
      </c>
      <c r="G234" s="175">
        <v>311754.390045701</v>
      </c>
      <c r="H234" s="175">
        <v>1099343.0333333299</v>
      </c>
      <c r="I234" s="175">
        <v>1075799.36666667</v>
      </c>
      <c r="J234" s="177">
        <f t="shared" si="22"/>
        <v>0.97858387604888619</v>
      </c>
      <c r="K234" s="175">
        <v>36.581772973333301</v>
      </c>
    </row>
    <row r="235" spans="1:24" x14ac:dyDescent="0.2">
      <c r="A235" s="139">
        <f t="shared" si="25"/>
        <v>2020</v>
      </c>
      <c r="B235" s="139">
        <v>6</v>
      </c>
      <c r="G235" s="175">
        <v>311940.65238048299</v>
      </c>
      <c r="H235" s="175">
        <v>1100126.6000000001</v>
      </c>
      <c r="I235" s="175">
        <v>1076573.6000000001</v>
      </c>
      <c r="J235" s="177">
        <f t="shared" si="22"/>
        <v>0.97859064584021516</v>
      </c>
      <c r="K235" s="175">
        <v>36.624298376666701</v>
      </c>
    </row>
    <row r="236" spans="1:24" x14ac:dyDescent="0.2">
      <c r="A236" s="139">
        <f t="shared" si="25"/>
        <v>2020</v>
      </c>
      <c r="B236" s="139">
        <v>7</v>
      </c>
      <c r="G236" s="175">
        <v>312126.91471526498</v>
      </c>
      <c r="H236" s="175">
        <v>1100910.16666667</v>
      </c>
      <c r="I236" s="175">
        <v>1077347.83333333</v>
      </c>
      <c r="J236" s="177">
        <f t="shared" si="22"/>
        <v>0.97859740599482159</v>
      </c>
      <c r="K236" s="175">
        <v>36.666823780000001</v>
      </c>
    </row>
    <row r="237" spans="1:24" x14ac:dyDescent="0.2">
      <c r="A237" s="139">
        <f t="shared" si="25"/>
        <v>2020</v>
      </c>
      <c r="B237" s="139">
        <v>8</v>
      </c>
      <c r="G237" s="175">
        <v>312313.17686576501</v>
      </c>
      <c r="H237" s="175">
        <v>1101693.7333333299</v>
      </c>
      <c r="I237" s="175">
        <v>1078122.0666666699</v>
      </c>
      <c r="J237" s="177">
        <f t="shared" si="22"/>
        <v>0.9786041565332857</v>
      </c>
      <c r="K237" s="175">
        <v>36.703711689999999</v>
      </c>
    </row>
    <row r="238" spans="1:24" x14ac:dyDescent="0.2">
      <c r="A238" s="139">
        <f t="shared" si="25"/>
        <v>2020</v>
      </c>
      <c r="B238" s="139">
        <v>9</v>
      </c>
      <c r="G238" s="175">
        <v>312499.43929268699</v>
      </c>
      <c r="H238" s="175">
        <v>1102477.3</v>
      </c>
      <c r="I238" s="175">
        <v>1078896.3</v>
      </c>
      <c r="J238" s="177">
        <f t="shared" si="22"/>
        <v>0.97861089747607499</v>
      </c>
      <c r="K238" s="175">
        <v>36.740599600000003</v>
      </c>
    </row>
    <row r="239" spans="1:24" x14ac:dyDescent="0.2">
      <c r="A239" s="139">
        <f t="shared" si="25"/>
        <v>2020</v>
      </c>
      <c r="B239" s="139">
        <v>10</v>
      </c>
      <c r="G239" s="175">
        <v>312685.70162746898</v>
      </c>
      <c r="H239" s="175">
        <v>1103260.86666667</v>
      </c>
      <c r="I239" s="175">
        <v>1079670.5333333299</v>
      </c>
      <c r="J239" s="177">
        <f t="shared" si="22"/>
        <v>0.97861762884365278</v>
      </c>
      <c r="K239" s="175">
        <v>36.77748751</v>
      </c>
    </row>
    <row r="240" spans="1:24" x14ac:dyDescent="0.2">
      <c r="A240" s="139">
        <f t="shared" si="25"/>
        <v>2020</v>
      </c>
      <c r="B240" s="139">
        <v>11</v>
      </c>
      <c r="G240" s="175">
        <v>312871.96377796901</v>
      </c>
      <c r="H240" s="175">
        <v>1104044.4333333301</v>
      </c>
      <c r="I240" s="175">
        <v>1080444.7666666701</v>
      </c>
      <c r="J240" s="177">
        <f t="shared" si="22"/>
        <v>0.97862435065642428</v>
      </c>
      <c r="K240" s="175">
        <v>36.850913376666703</v>
      </c>
    </row>
    <row r="241" spans="1:11" x14ac:dyDescent="0.2">
      <c r="A241" s="139">
        <f t="shared" si="25"/>
        <v>2020</v>
      </c>
      <c r="B241" s="139">
        <v>12</v>
      </c>
      <c r="G241" s="175">
        <v>313058.226112751</v>
      </c>
      <c r="H241" s="175">
        <v>1104828</v>
      </c>
      <c r="I241" s="175">
        <v>1081219</v>
      </c>
      <c r="J241" s="177">
        <f t="shared" si="22"/>
        <v>0.97863106293468305</v>
      </c>
      <c r="K241" s="175">
        <v>36.9243392433333</v>
      </c>
    </row>
    <row r="242" spans="1:11" x14ac:dyDescent="0.2">
      <c r="A242" s="139">
        <f>+A230+1</f>
        <v>2021</v>
      </c>
      <c r="B242" s="139">
        <v>1</v>
      </c>
      <c r="G242" s="175">
        <v>313232.03239455499</v>
      </c>
      <c r="H242" s="175">
        <v>1105559.16666667</v>
      </c>
      <c r="I242" s="175">
        <v>1081936.4666666701</v>
      </c>
      <c r="J242" s="177">
        <f t="shared" si="22"/>
        <v>0.97863280346069237</v>
      </c>
      <c r="K242" s="175">
        <v>36.997765110000003</v>
      </c>
    </row>
    <row r="243" spans="1:11" x14ac:dyDescent="0.2">
      <c r="A243" s="139">
        <f t="shared" si="25"/>
        <v>2021</v>
      </c>
      <c r="B243" s="139">
        <v>2</v>
      </c>
      <c r="G243" s="175">
        <v>313405.83849207603</v>
      </c>
      <c r="H243" s="175">
        <v>1106290.33333333</v>
      </c>
      <c r="I243" s="175">
        <v>1082653.9333333301</v>
      </c>
      <c r="J243" s="177">
        <f t="shared" si="22"/>
        <v>0.97863454168601316</v>
      </c>
      <c r="K243" s="175">
        <v>37.039713696666702</v>
      </c>
    </row>
    <row r="244" spans="1:11" x14ac:dyDescent="0.2">
      <c r="A244" s="139">
        <f t="shared" si="25"/>
        <v>2021</v>
      </c>
      <c r="B244" s="139">
        <v>3</v>
      </c>
      <c r="G244" s="175">
        <v>313579.644866021</v>
      </c>
      <c r="H244" s="175">
        <v>1107021.5</v>
      </c>
      <c r="I244" s="175">
        <v>1083371.3999999999</v>
      </c>
      <c r="J244" s="177">
        <f t="shared" si="22"/>
        <v>0.97863627761520433</v>
      </c>
      <c r="K244" s="175">
        <v>37.081662283333301</v>
      </c>
    </row>
    <row r="245" spans="1:11" x14ac:dyDescent="0.2">
      <c r="A245" s="139">
        <f t="shared" si="25"/>
        <v>2021</v>
      </c>
      <c r="B245" s="139">
        <v>4</v>
      </c>
      <c r="G245" s="175">
        <v>313753.451147824</v>
      </c>
      <c r="H245" s="175">
        <v>1107752.66666667</v>
      </c>
      <c r="I245" s="175">
        <v>1084088.86666667</v>
      </c>
      <c r="J245" s="177">
        <f t="shared" si="22"/>
        <v>0.9786380112528128</v>
      </c>
      <c r="K245" s="175">
        <v>37.12361087</v>
      </c>
    </row>
    <row r="246" spans="1:11" x14ac:dyDescent="0.2">
      <c r="A246" s="139">
        <f t="shared" si="25"/>
        <v>2021</v>
      </c>
      <c r="B246" s="139">
        <v>5</v>
      </c>
      <c r="G246" s="175">
        <v>313927.25724534597</v>
      </c>
      <c r="H246" s="175">
        <v>1108483.83333333</v>
      </c>
      <c r="I246" s="175">
        <v>1084806.33333333</v>
      </c>
      <c r="J246" s="177">
        <f t="shared" si="22"/>
        <v>0.97863974260337272</v>
      </c>
      <c r="K246" s="175">
        <v>37.166818589999998</v>
      </c>
    </row>
    <row r="247" spans="1:11" x14ac:dyDescent="0.2">
      <c r="A247" s="139">
        <f t="shared" si="25"/>
        <v>2021</v>
      </c>
      <c r="B247" s="139">
        <v>6</v>
      </c>
      <c r="G247" s="175">
        <v>314101.06352715002</v>
      </c>
      <c r="H247" s="175">
        <v>1109215</v>
      </c>
      <c r="I247" s="175">
        <v>1085523.8</v>
      </c>
      <c r="J247" s="177">
        <f t="shared" si="22"/>
        <v>0.97864147167140725</v>
      </c>
      <c r="K247" s="175">
        <v>37.210026310000003</v>
      </c>
    </row>
    <row r="248" spans="1:11" x14ac:dyDescent="0.2">
      <c r="A248" s="139">
        <f t="shared" si="25"/>
        <v>2021</v>
      </c>
      <c r="B248" s="139">
        <v>7</v>
      </c>
      <c r="G248" s="175">
        <v>314274.869901094</v>
      </c>
      <c r="H248" s="175">
        <v>1109946.16666667</v>
      </c>
      <c r="I248" s="175">
        <v>1086241.2666666701</v>
      </c>
      <c r="J248" s="177">
        <f t="shared" si="22"/>
        <v>0.978643198461427</v>
      </c>
      <c r="K248" s="175">
        <v>37.253234030000002</v>
      </c>
    </row>
    <row r="249" spans="1:11" x14ac:dyDescent="0.2">
      <c r="A249" s="139">
        <f t="shared" si="25"/>
        <v>2021</v>
      </c>
      <c r="B249" s="139">
        <v>8</v>
      </c>
      <c r="G249" s="175">
        <v>314448.67599861597</v>
      </c>
      <c r="H249" s="175">
        <v>1110677.33333333</v>
      </c>
      <c r="I249" s="175">
        <v>1086958.7333333299</v>
      </c>
      <c r="J249" s="177">
        <f t="shared" si="22"/>
        <v>0.97864492297793049</v>
      </c>
      <c r="K249" s="175">
        <v>37.302421656666702</v>
      </c>
    </row>
    <row r="250" spans="1:11" x14ac:dyDescent="0.2">
      <c r="A250" s="139">
        <f t="shared" si="25"/>
        <v>2021</v>
      </c>
      <c r="B250" s="139">
        <v>9</v>
      </c>
      <c r="G250" s="175">
        <v>314622.48228041898</v>
      </c>
      <c r="H250" s="175">
        <v>1111408.5</v>
      </c>
      <c r="I250" s="175">
        <v>1087676.2</v>
      </c>
      <c r="J250" s="177">
        <f t="shared" si="22"/>
        <v>0.97864664522540534</v>
      </c>
      <c r="K250" s="175">
        <v>37.351609283333303</v>
      </c>
    </row>
    <row r="251" spans="1:11" x14ac:dyDescent="0.2">
      <c r="A251" s="139">
        <f t="shared" si="25"/>
        <v>2021</v>
      </c>
      <c r="B251" s="139">
        <v>10</v>
      </c>
      <c r="G251" s="175">
        <v>314796.28856222302</v>
      </c>
      <c r="H251" s="175">
        <v>1112139.66666667</v>
      </c>
      <c r="I251" s="175">
        <v>1088393.66666667</v>
      </c>
      <c r="J251" s="177">
        <f t="shared" si="22"/>
        <v>0.97864836520832676</v>
      </c>
      <c r="K251" s="175">
        <v>37.400796909999997</v>
      </c>
    </row>
    <row r="252" spans="1:11" x14ac:dyDescent="0.2">
      <c r="A252" s="139">
        <f t="shared" si="25"/>
        <v>2021</v>
      </c>
      <c r="B252" s="139">
        <v>11</v>
      </c>
      <c r="G252" s="175">
        <v>314970.09465974499</v>
      </c>
      <c r="H252" s="175">
        <v>1112870.83333333</v>
      </c>
      <c r="I252" s="175">
        <v>1089111.13333333</v>
      </c>
      <c r="J252" s="177">
        <f t="shared" si="22"/>
        <v>0.97865008293115774</v>
      </c>
      <c r="K252" s="175">
        <v>37.479952823333299</v>
      </c>
    </row>
    <row r="253" spans="1:11" x14ac:dyDescent="0.2">
      <c r="A253" s="139">
        <f t="shared" si="25"/>
        <v>2021</v>
      </c>
      <c r="B253" s="139">
        <v>12</v>
      </c>
      <c r="G253" s="175">
        <v>315143.90103368898</v>
      </c>
      <c r="H253" s="175">
        <v>1113602</v>
      </c>
      <c r="I253" s="175">
        <v>1089828.6000000001</v>
      </c>
      <c r="J253" s="177">
        <f t="shared" si="22"/>
        <v>0.9786517983983507</v>
      </c>
      <c r="K253" s="175">
        <v>37.559108736666701</v>
      </c>
    </row>
    <row r="254" spans="1:11" x14ac:dyDescent="0.2">
      <c r="A254" s="139">
        <f>+A242+1</f>
        <v>2022</v>
      </c>
      <c r="B254" s="139">
        <v>1</v>
      </c>
      <c r="G254" s="175">
        <v>315317.70731549198</v>
      </c>
      <c r="H254" s="175">
        <v>1114333.16666667</v>
      </c>
      <c r="I254" s="175">
        <v>1090546.0666666699</v>
      </c>
      <c r="J254" s="177">
        <f t="shared" si="22"/>
        <v>0.97865351161434511</v>
      </c>
      <c r="K254" s="175">
        <v>37.638264650000004</v>
      </c>
    </row>
    <row r="255" spans="1:11" x14ac:dyDescent="0.2">
      <c r="A255" s="139">
        <f t="shared" si="25"/>
        <v>2022</v>
      </c>
      <c r="B255" s="139">
        <v>2</v>
      </c>
      <c r="G255" s="175">
        <v>315491.51341301401</v>
      </c>
      <c r="H255" s="175">
        <v>1115064.33333333</v>
      </c>
      <c r="I255" s="175">
        <v>1091263.5333333299</v>
      </c>
      <c r="J255" s="177">
        <f t="shared" si="22"/>
        <v>0.97865522258356985</v>
      </c>
      <c r="K255" s="175">
        <v>37.688683433333303</v>
      </c>
    </row>
    <row r="256" spans="1:11" x14ac:dyDescent="0.2">
      <c r="A256" s="139">
        <f t="shared" si="25"/>
        <v>2022</v>
      </c>
      <c r="B256" s="139">
        <v>3</v>
      </c>
      <c r="G256" s="175">
        <v>315665.319694818</v>
      </c>
      <c r="H256" s="175">
        <v>1115795.5</v>
      </c>
      <c r="I256" s="175">
        <v>1091981</v>
      </c>
      <c r="J256" s="177">
        <f t="shared" si="22"/>
        <v>0.97865693131044174</v>
      </c>
      <c r="K256" s="175">
        <v>37.739102216666701</v>
      </c>
    </row>
    <row r="257" spans="1:11" x14ac:dyDescent="0.2">
      <c r="A257" s="139">
        <f t="shared" si="25"/>
        <v>2022</v>
      </c>
      <c r="B257" s="139">
        <v>4</v>
      </c>
      <c r="G257" s="175">
        <v>315839.12606876198</v>
      </c>
      <c r="H257" s="175">
        <v>1116526.66666667</v>
      </c>
      <c r="I257" s="175">
        <v>1092698.4666666701</v>
      </c>
      <c r="J257" s="177">
        <f t="shared" si="22"/>
        <v>0.97865863779936602</v>
      </c>
      <c r="K257" s="175">
        <v>37.789521000000001</v>
      </c>
    </row>
    <row r="258" spans="1:11" x14ac:dyDescent="0.2">
      <c r="A258" s="139">
        <f t="shared" si="25"/>
        <v>2022</v>
      </c>
      <c r="B258" s="139">
        <v>5</v>
      </c>
      <c r="G258" s="175">
        <v>316012.93216628401</v>
      </c>
      <c r="H258" s="175">
        <v>1117257.83333333</v>
      </c>
      <c r="I258" s="175">
        <v>1093415.9333333301</v>
      </c>
      <c r="J258" s="177">
        <f t="shared" si="22"/>
        <v>0.97866034205473607</v>
      </c>
      <c r="K258" s="175">
        <v>37.840009186666698</v>
      </c>
    </row>
    <row r="259" spans="1:11" x14ac:dyDescent="0.2">
      <c r="A259" s="139">
        <f t="shared" si="25"/>
        <v>2022</v>
      </c>
      <c r="B259" s="139">
        <v>6</v>
      </c>
      <c r="G259" s="175">
        <v>316186.738448088</v>
      </c>
      <c r="H259" s="175">
        <v>1117989</v>
      </c>
      <c r="I259" s="175">
        <v>1094133.3999999999</v>
      </c>
      <c r="J259" s="177">
        <f t="shared" ref="J259:J322" si="27">+I259/H259</f>
        <v>0.97866204408093449</v>
      </c>
      <c r="K259" s="175">
        <v>37.890497373333297</v>
      </c>
    </row>
    <row r="260" spans="1:11" x14ac:dyDescent="0.2">
      <c r="A260" s="139">
        <f t="shared" si="25"/>
        <v>2022</v>
      </c>
      <c r="B260" s="139">
        <v>7</v>
      </c>
      <c r="G260" s="175">
        <v>316360.544729891</v>
      </c>
      <c r="H260" s="175">
        <v>1118720.16666667</v>
      </c>
      <c r="I260" s="175">
        <v>1094850.86666667</v>
      </c>
      <c r="J260" s="177">
        <f t="shared" si="27"/>
        <v>0.97866374388233224</v>
      </c>
      <c r="K260" s="175">
        <v>37.940985560000001</v>
      </c>
    </row>
    <row r="261" spans="1:11" x14ac:dyDescent="0.2">
      <c r="A261" s="139">
        <f t="shared" si="25"/>
        <v>2022</v>
      </c>
      <c r="B261" s="139">
        <v>8</v>
      </c>
      <c r="G261" s="175">
        <v>316534.35082741303</v>
      </c>
      <c r="H261" s="175">
        <v>1119451.33333333</v>
      </c>
      <c r="I261" s="175">
        <v>1095568.33333333</v>
      </c>
      <c r="J261" s="177">
        <f t="shared" si="27"/>
        <v>0.97866544146328815</v>
      </c>
      <c r="K261" s="175">
        <v>37.9861161166667</v>
      </c>
    </row>
    <row r="262" spans="1:11" x14ac:dyDescent="0.2">
      <c r="A262" s="139">
        <f t="shared" si="25"/>
        <v>2022</v>
      </c>
      <c r="B262" s="139">
        <v>9</v>
      </c>
      <c r="G262" s="175">
        <v>316708.15720135701</v>
      </c>
      <c r="H262" s="175">
        <v>1120182.5</v>
      </c>
      <c r="I262" s="175">
        <v>1096285.8</v>
      </c>
      <c r="J262" s="177">
        <f t="shared" si="27"/>
        <v>0.97866713682815076</v>
      </c>
      <c r="K262" s="175">
        <v>38.0312466733333</v>
      </c>
    </row>
    <row r="263" spans="1:11" x14ac:dyDescent="0.2">
      <c r="A263" s="139">
        <f t="shared" si="25"/>
        <v>2022</v>
      </c>
      <c r="B263" s="139">
        <v>10</v>
      </c>
      <c r="G263" s="175">
        <v>316881.963483161</v>
      </c>
      <c r="H263" s="175">
        <v>1120913.66666667</v>
      </c>
      <c r="I263" s="175">
        <v>1097003.2666666701</v>
      </c>
      <c r="J263" s="177">
        <f t="shared" si="27"/>
        <v>0.97866882998125648</v>
      </c>
      <c r="K263" s="175">
        <v>38.076377229999999</v>
      </c>
    </row>
    <row r="264" spans="1:11" x14ac:dyDescent="0.2">
      <c r="A264" s="139">
        <f t="shared" si="25"/>
        <v>2022</v>
      </c>
      <c r="B264" s="139">
        <v>11</v>
      </c>
      <c r="G264" s="175">
        <v>317055.76958068297</v>
      </c>
      <c r="H264" s="175">
        <v>1121644.83333333</v>
      </c>
      <c r="I264" s="175">
        <v>1097720.7333333299</v>
      </c>
      <c r="J264" s="177">
        <f t="shared" si="27"/>
        <v>0.97867052092693019</v>
      </c>
      <c r="K264" s="175">
        <v>38.160870126666701</v>
      </c>
    </row>
    <row r="265" spans="1:11" x14ac:dyDescent="0.2">
      <c r="A265" s="139">
        <f t="shared" si="25"/>
        <v>2022</v>
      </c>
      <c r="B265" s="139">
        <v>12</v>
      </c>
      <c r="G265" s="175">
        <v>317229.57586248597</v>
      </c>
      <c r="H265" s="175">
        <v>1122376</v>
      </c>
      <c r="I265" s="175">
        <v>1098438.2</v>
      </c>
      <c r="J265" s="177">
        <f t="shared" si="27"/>
        <v>0.97867220966948687</v>
      </c>
      <c r="K265" s="175">
        <v>38.245363023333297</v>
      </c>
    </row>
    <row r="266" spans="1:11" x14ac:dyDescent="0.2">
      <c r="A266" s="139">
        <f>+A254+1</f>
        <v>2023</v>
      </c>
      <c r="B266" s="139">
        <v>1</v>
      </c>
      <c r="G266" s="175">
        <v>317403.38223643001</v>
      </c>
      <c r="H266" s="175">
        <v>1123107.16666667</v>
      </c>
      <c r="I266" s="175">
        <v>1099155.66666667</v>
      </c>
      <c r="J266" s="177">
        <f t="shared" si="27"/>
        <v>0.97867389621322876</v>
      </c>
      <c r="K266" s="175">
        <v>38.32985592</v>
      </c>
    </row>
    <row r="267" spans="1:11" x14ac:dyDescent="0.2">
      <c r="A267" s="139">
        <f t="shared" si="25"/>
        <v>2023</v>
      </c>
      <c r="B267" s="139">
        <v>2</v>
      </c>
      <c r="G267" s="175">
        <v>317577.188241811</v>
      </c>
      <c r="H267" s="175">
        <v>1123838.33333333</v>
      </c>
      <c r="I267" s="175">
        <v>1099873.13333333</v>
      </c>
      <c r="J267" s="177">
        <f t="shared" si="27"/>
        <v>0.97867558056244741</v>
      </c>
      <c r="K267" s="175">
        <v>38.390554369999997</v>
      </c>
    </row>
    <row r="268" spans="1:11" x14ac:dyDescent="0.2">
      <c r="A268" s="139">
        <f t="shared" si="25"/>
        <v>2023</v>
      </c>
      <c r="B268" s="139">
        <v>3</v>
      </c>
      <c r="G268" s="175">
        <v>317750.99461575598</v>
      </c>
      <c r="H268" s="175">
        <v>1124569.5</v>
      </c>
      <c r="I268" s="175">
        <v>1100590.6000000001</v>
      </c>
      <c r="J268" s="177">
        <f t="shared" si="27"/>
        <v>0.97867726272142375</v>
      </c>
      <c r="K268" s="175">
        <v>38.451252820000001</v>
      </c>
    </row>
    <row r="269" spans="1:11" x14ac:dyDescent="0.2">
      <c r="A269" s="139">
        <f t="shared" si="25"/>
        <v>2023</v>
      </c>
      <c r="B269" s="139">
        <v>4</v>
      </c>
      <c r="G269" s="175">
        <v>317924.80089755898</v>
      </c>
      <c r="H269" s="175">
        <v>1125300.66666667</v>
      </c>
      <c r="I269" s="175">
        <v>1101308.0666666699</v>
      </c>
      <c r="J269" s="177">
        <f t="shared" si="27"/>
        <v>0.97867894269442657</v>
      </c>
      <c r="K269" s="175">
        <v>38.511951269999997</v>
      </c>
    </row>
    <row r="270" spans="1:11" x14ac:dyDescent="0.2">
      <c r="A270" s="139">
        <f t="shared" si="25"/>
        <v>2023</v>
      </c>
      <c r="B270" s="139">
        <v>5</v>
      </c>
      <c r="G270" s="175">
        <v>318098.60699508101</v>
      </c>
      <c r="H270" s="175">
        <v>1126031.83333333</v>
      </c>
      <c r="I270" s="175">
        <v>1102025.5333333299</v>
      </c>
      <c r="J270" s="177">
        <f t="shared" si="27"/>
        <v>0.97868062048571436</v>
      </c>
      <c r="K270" s="175">
        <v>38.567475566666701</v>
      </c>
    </row>
    <row r="271" spans="1:11" x14ac:dyDescent="0.2">
      <c r="A271" s="139">
        <f t="shared" si="25"/>
        <v>2023</v>
      </c>
      <c r="B271" s="139">
        <v>6</v>
      </c>
      <c r="G271" s="175">
        <v>318272.413276885</v>
      </c>
      <c r="H271" s="175">
        <v>1126763</v>
      </c>
      <c r="I271" s="175">
        <v>1102743</v>
      </c>
      <c r="J271" s="177">
        <f t="shared" si="27"/>
        <v>0.97868229609953472</v>
      </c>
      <c r="K271" s="175">
        <v>38.622999863333298</v>
      </c>
    </row>
    <row r="272" spans="1:11" x14ac:dyDescent="0.2">
      <c r="A272" s="139">
        <f t="shared" si="25"/>
        <v>2023</v>
      </c>
      <c r="B272" s="139">
        <v>7</v>
      </c>
      <c r="G272" s="175">
        <v>318446.21965082898</v>
      </c>
      <c r="H272" s="175">
        <v>1127494.16666667</v>
      </c>
      <c r="I272" s="175">
        <v>1103460.4666666701</v>
      </c>
      <c r="J272" s="177">
        <f t="shared" si="27"/>
        <v>0.97868396954012338</v>
      </c>
      <c r="K272" s="175">
        <v>38.678524160000002</v>
      </c>
    </row>
    <row r="273" spans="1:11" x14ac:dyDescent="0.2">
      <c r="A273" s="139">
        <f t="shared" si="25"/>
        <v>2023</v>
      </c>
      <c r="B273" s="139">
        <v>8</v>
      </c>
      <c r="G273" s="175">
        <v>318620.02574835101</v>
      </c>
      <c r="H273" s="175">
        <v>1128225.33333333</v>
      </c>
      <c r="I273" s="175">
        <v>1104177.9333333301</v>
      </c>
      <c r="J273" s="177">
        <f t="shared" si="27"/>
        <v>0.9786856408117055</v>
      </c>
      <c r="K273" s="175">
        <v>38.730548193333298</v>
      </c>
    </row>
    <row r="274" spans="1:11" x14ac:dyDescent="0.2">
      <c r="A274" s="139">
        <f t="shared" si="25"/>
        <v>2023</v>
      </c>
      <c r="B274" s="139">
        <v>9</v>
      </c>
      <c r="G274" s="175">
        <v>318793.83203015401</v>
      </c>
      <c r="H274" s="175">
        <v>1128956.5</v>
      </c>
      <c r="I274" s="175">
        <v>1104895.3999999999</v>
      </c>
      <c r="J274" s="177">
        <f t="shared" si="27"/>
        <v>0.9786873099184954</v>
      </c>
      <c r="K274" s="175">
        <v>38.782572226666701</v>
      </c>
    </row>
    <row r="275" spans="1:11" x14ac:dyDescent="0.2">
      <c r="A275" s="139">
        <f t="shared" si="25"/>
        <v>2023</v>
      </c>
      <c r="B275" s="139">
        <v>10</v>
      </c>
      <c r="G275" s="175">
        <v>318967.63840409799</v>
      </c>
      <c r="H275" s="175">
        <v>1129687.66666667</v>
      </c>
      <c r="I275" s="175">
        <v>1105612.86666667</v>
      </c>
      <c r="J275" s="177">
        <f t="shared" si="27"/>
        <v>0.9786889768646968</v>
      </c>
      <c r="K275" s="175">
        <v>38.834596259999998</v>
      </c>
    </row>
    <row r="276" spans="1:11" x14ac:dyDescent="0.2">
      <c r="A276" s="139">
        <f t="shared" si="25"/>
        <v>2023</v>
      </c>
      <c r="B276" s="139">
        <v>11</v>
      </c>
      <c r="G276" s="175">
        <v>319141.44440948003</v>
      </c>
      <c r="H276" s="175">
        <v>1130418.83333333</v>
      </c>
      <c r="I276" s="175">
        <v>1106330.33333333</v>
      </c>
      <c r="J276" s="177">
        <f t="shared" si="27"/>
        <v>0.9786906416545017</v>
      </c>
      <c r="K276" s="175">
        <v>38.920853446666698</v>
      </c>
    </row>
    <row r="277" spans="1:11" x14ac:dyDescent="0.2">
      <c r="A277" s="139">
        <f t="shared" si="25"/>
        <v>2023</v>
      </c>
      <c r="B277" s="139">
        <v>12</v>
      </c>
      <c r="G277" s="175">
        <v>319315.25078342401</v>
      </c>
      <c r="H277" s="175">
        <v>1131150</v>
      </c>
      <c r="I277" s="175">
        <v>1107047.8</v>
      </c>
      <c r="J277" s="177">
        <f t="shared" si="27"/>
        <v>0.9786923042920922</v>
      </c>
      <c r="K277" s="175">
        <v>39.007110633333298</v>
      </c>
    </row>
    <row r="278" spans="1:11" x14ac:dyDescent="0.2">
      <c r="A278" s="139">
        <f>+A266+1</f>
        <v>2024</v>
      </c>
      <c r="B278" s="139">
        <v>1</v>
      </c>
      <c r="G278" s="175">
        <v>319489.05706522701</v>
      </c>
      <c r="H278" s="175">
        <v>1131881.16666667</v>
      </c>
      <c r="I278" s="175">
        <v>1107765.2666666701</v>
      </c>
      <c r="J278" s="177">
        <f t="shared" si="27"/>
        <v>0.97869396478163873</v>
      </c>
      <c r="K278" s="175">
        <v>39.093367819999997</v>
      </c>
    </row>
    <row r="279" spans="1:11" x14ac:dyDescent="0.2">
      <c r="A279" s="139">
        <f t="shared" si="25"/>
        <v>2024</v>
      </c>
      <c r="B279" s="139">
        <v>2</v>
      </c>
      <c r="G279" s="175">
        <v>319662.86316274898</v>
      </c>
      <c r="H279" s="175">
        <v>1132612.33333333</v>
      </c>
      <c r="I279" s="175">
        <v>1108482.7333333299</v>
      </c>
      <c r="J279" s="177">
        <f t="shared" si="27"/>
        <v>0.97869562312730118</v>
      </c>
      <c r="K279" s="175">
        <v>39.14607049</v>
      </c>
    </row>
    <row r="280" spans="1:11" x14ac:dyDescent="0.2">
      <c r="A280" s="139">
        <f t="shared" si="25"/>
        <v>2024</v>
      </c>
      <c r="B280" s="139">
        <v>3</v>
      </c>
      <c r="G280" s="175">
        <v>319836.66944455297</v>
      </c>
      <c r="H280" s="175">
        <v>1133343.5</v>
      </c>
      <c r="I280" s="175">
        <v>1109200.2</v>
      </c>
      <c r="J280" s="177">
        <f t="shared" si="27"/>
        <v>0.97869727933322948</v>
      </c>
      <c r="K280" s="175">
        <v>39.198773160000002</v>
      </c>
    </row>
    <row r="281" spans="1:11" x14ac:dyDescent="0.2">
      <c r="A281" s="139">
        <f t="shared" si="25"/>
        <v>2024</v>
      </c>
      <c r="B281" s="139">
        <v>4</v>
      </c>
      <c r="G281" s="175">
        <v>320010.47581849701</v>
      </c>
      <c r="H281" s="175">
        <v>1134074.66666667</v>
      </c>
      <c r="I281" s="175">
        <v>1109917.66666667</v>
      </c>
      <c r="J281" s="177">
        <f t="shared" si="27"/>
        <v>0.97869893340356195</v>
      </c>
      <c r="K281" s="175">
        <v>39.251475829999997</v>
      </c>
    </row>
    <row r="282" spans="1:11" x14ac:dyDescent="0.2">
      <c r="A282" s="139">
        <f t="shared" si="25"/>
        <v>2024</v>
      </c>
      <c r="B282" s="139">
        <v>5</v>
      </c>
      <c r="G282" s="175">
        <v>320184.28191601898</v>
      </c>
      <c r="H282" s="175">
        <v>1134805.83333333</v>
      </c>
      <c r="I282" s="175">
        <v>1110635.13333333</v>
      </c>
      <c r="J282" s="177">
        <f t="shared" si="27"/>
        <v>0.97870058534242643</v>
      </c>
    </row>
    <row r="283" spans="1:11" x14ac:dyDescent="0.2">
      <c r="A283" s="139">
        <f t="shared" ref="A283:A289" si="28">+A271+1</f>
        <v>2024</v>
      </c>
      <c r="B283" s="139">
        <v>6</v>
      </c>
      <c r="G283" s="175">
        <v>320358.08819782198</v>
      </c>
      <c r="H283" s="175">
        <v>1135537</v>
      </c>
      <c r="I283" s="175">
        <v>1111352.6000000001</v>
      </c>
      <c r="J283" s="177">
        <f t="shared" si="27"/>
        <v>0.9787022351539405</v>
      </c>
    </row>
    <row r="284" spans="1:11" x14ac:dyDescent="0.2">
      <c r="A284" s="139">
        <f t="shared" si="28"/>
        <v>2024</v>
      </c>
      <c r="B284" s="139">
        <v>7</v>
      </c>
      <c r="G284" s="175">
        <v>320531.89447962597</v>
      </c>
      <c r="H284" s="175">
        <v>1136268.16666667</v>
      </c>
      <c r="I284" s="175">
        <v>1112070.0666666699</v>
      </c>
      <c r="J284" s="177">
        <f t="shared" si="27"/>
        <v>0.97870388284221055</v>
      </c>
    </row>
    <row r="285" spans="1:11" x14ac:dyDescent="0.2">
      <c r="A285" s="139">
        <f t="shared" si="28"/>
        <v>2024</v>
      </c>
      <c r="B285" s="139">
        <v>8</v>
      </c>
      <c r="G285" s="175">
        <v>320705.700577148</v>
      </c>
      <c r="H285" s="175">
        <v>1136999.33333333</v>
      </c>
      <c r="I285" s="175">
        <v>1112787.5333333299</v>
      </c>
      <c r="J285" s="177">
        <f t="shared" si="27"/>
        <v>0.97870552841133285</v>
      </c>
    </row>
    <row r="286" spans="1:11" x14ac:dyDescent="0.2">
      <c r="A286" s="139">
        <f t="shared" si="28"/>
        <v>2024</v>
      </c>
      <c r="B286" s="139">
        <v>9</v>
      </c>
      <c r="G286" s="175">
        <v>320879.50695109199</v>
      </c>
      <c r="H286" s="175">
        <v>1137730.5</v>
      </c>
      <c r="I286" s="175">
        <v>1113505</v>
      </c>
      <c r="J286" s="177">
        <f t="shared" si="27"/>
        <v>0.97870717186539347</v>
      </c>
    </row>
    <row r="287" spans="1:11" x14ac:dyDescent="0.2">
      <c r="A287" s="139">
        <f t="shared" si="28"/>
        <v>2024</v>
      </c>
      <c r="B287" s="139">
        <v>10</v>
      </c>
      <c r="G287" s="175">
        <v>321053.31323289598</v>
      </c>
      <c r="H287" s="175">
        <v>1138461.66666667</v>
      </c>
      <c r="I287" s="175">
        <v>1114222.4666666701</v>
      </c>
      <c r="J287" s="177">
        <f t="shared" si="27"/>
        <v>0.97870881320846703</v>
      </c>
    </row>
    <row r="288" spans="1:11" x14ac:dyDescent="0.2">
      <c r="A288" s="139">
        <f t="shared" si="28"/>
        <v>2024</v>
      </c>
      <c r="B288" s="139">
        <v>11</v>
      </c>
      <c r="G288" s="175">
        <v>321227.11933041702</v>
      </c>
      <c r="H288" s="175">
        <v>1139192.83333333</v>
      </c>
      <c r="I288" s="175">
        <v>1114939.9333333301</v>
      </c>
      <c r="J288" s="177">
        <f t="shared" si="27"/>
        <v>0.9787104524446183</v>
      </c>
    </row>
    <row r="289" spans="1:10" x14ac:dyDescent="0.2">
      <c r="A289" s="139">
        <f t="shared" si="28"/>
        <v>2024</v>
      </c>
      <c r="B289" s="139">
        <v>12</v>
      </c>
      <c r="G289" s="175">
        <v>321400.92561222101</v>
      </c>
      <c r="H289" s="175">
        <v>1139924</v>
      </c>
      <c r="I289" s="175">
        <v>1115657.3999999999</v>
      </c>
      <c r="J289" s="177">
        <f t="shared" si="27"/>
        <v>0.97871208957790157</v>
      </c>
    </row>
    <row r="290" spans="1:10" x14ac:dyDescent="0.2">
      <c r="A290" s="139">
        <f>+A278+1</f>
        <v>2025</v>
      </c>
      <c r="B290" s="139">
        <v>1</v>
      </c>
      <c r="G290" s="175">
        <v>321574.73198616499</v>
      </c>
      <c r="H290" s="175">
        <v>1140655.16666667</v>
      </c>
      <c r="I290" s="175">
        <v>1116374.86666667</v>
      </c>
      <c r="J290" s="177">
        <f t="shared" si="27"/>
        <v>0.97871372461236095</v>
      </c>
    </row>
    <row r="291" spans="1:10" x14ac:dyDescent="0.2">
      <c r="A291" s="139">
        <f t="shared" ref="A291:A301" si="29">+A279+1</f>
        <v>2025</v>
      </c>
      <c r="B291" s="139">
        <v>2</v>
      </c>
      <c r="G291" s="175">
        <v>321748.53808368702</v>
      </c>
      <c r="H291" s="175">
        <v>1141386.33333333</v>
      </c>
      <c r="I291" s="175">
        <v>1117092.33333333</v>
      </c>
      <c r="J291" s="177">
        <f t="shared" si="27"/>
        <v>0.97871535755202954</v>
      </c>
    </row>
    <row r="292" spans="1:10" x14ac:dyDescent="0.2">
      <c r="A292" s="139">
        <f t="shared" si="29"/>
        <v>2025</v>
      </c>
      <c r="B292" s="139">
        <v>3</v>
      </c>
      <c r="G292" s="175">
        <v>321922.34436549101</v>
      </c>
      <c r="H292" s="175">
        <v>1142117.5</v>
      </c>
      <c r="I292" s="175">
        <v>1117809.8</v>
      </c>
      <c r="J292" s="177">
        <f t="shared" si="27"/>
        <v>0.9787169884009308</v>
      </c>
    </row>
    <row r="293" spans="1:10" x14ac:dyDescent="0.2">
      <c r="A293" s="139">
        <f t="shared" si="29"/>
        <v>2025</v>
      </c>
      <c r="B293" s="139">
        <v>4</v>
      </c>
      <c r="G293" s="175">
        <v>322096.15064729401</v>
      </c>
      <c r="H293" s="175">
        <v>1142848.66666667</v>
      </c>
      <c r="I293" s="175">
        <v>1118527.2666666701</v>
      </c>
      <c r="J293" s="177">
        <f t="shared" si="27"/>
        <v>0.9787186171630774</v>
      </c>
    </row>
    <row r="294" spans="1:10" x14ac:dyDescent="0.2">
      <c r="A294" s="139">
        <f t="shared" si="29"/>
        <v>2025</v>
      </c>
      <c r="B294" s="139">
        <v>5</v>
      </c>
      <c r="G294" s="175">
        <v>322269.95674481598</v>
      </c>
      <c r="H294" s="175">
        <v>1143579.83333333</v>
      </c>
      <c r="I294" s="175">
        <v>1119244.7333333299</v>
      </c>
      <c r="J294" s="177">
        <f t="shared" si="27"/>
        <v>0.97872024384247169</v>
      </c>
    </row>
    <row r="295" spans="1:10" x14ac:dyDescent="0.2">
      <c r="A295" s="139">
        <f t="shared" si="29"/>
        <v>2025</v>
      </c>
      <c r="B295" s="139">
        <v>6</v>
      </c>
      <c r="G295" s="175">
        <v>322443.76311876002</v>
      </c>
      <c r="H295" s="175">
        <v>1144311</v>
      </c>
      <c r="I295" s="175">
        <v>1119962.2</v>
      </c>
      <c r="J295" s="177">
        <f t="shared" si="27"/>
        <v>0.97872186844310682</v>
      </c>
    </row>
    <row r="296" spans="1:10" x14ac:dyDescent="0.2">
      <c r="A296" s="139">
        <f t="shared" si="29"/>
        <v>2025</v>
      </c>
      <c r="B296" s="139">
        <v>7</v>
      </c>
      <c r="G296" s="175">
        <v>322617.56940056401</v>
      </c>
      <c r="H296" s="175">
        <v>1145042.16666667</v>
      </c>
      <c r="I296" s="175">
        <v>1120679.66666667</v>
      </c>
      <c r="J296" s="177">
        <f t="shared" si="27"/>
        <v>0.97872349096896438</v>
      </c>
    </row>
    <row r="297" spans="1:10" x14ac:dyDescent="0.2">
      <c r="A297" s="139">
        <f t="shared" si="29"/>
        <v>2025</v>
      </c>
      <c r="B297" s="139">
        <v>8</v>
      </c>
      <c r="G297" s="175">
        <v>322791.37549808598</v>
      </c>
      <c r="H297" s="175">
        <v>1145773.33333333</v>
      </c>
      <c r="I297" s="175">
        <v>1121397.13333333</v>
      </c>
      <c r="J297" s="177">
        <f t="shared" si="27"/>
        <v>0.97872511142401641</v>
      </c>
    </row>
    <row r="298" spans="1:10" x14ac:dyDescent="0.2">
      <c r="A298" s="139">
        <f t="shared" si="29"/>
        <v>2025</v>
      </c>
      <c r="B298" s="139">
        <v>9</v>
      </c>
      <c r="G298" s="175">
        <v>322965.18177988898</v>
      </c>
      <c r="H298" s="175">
        <v>1146504.5</v>
      </c>
      <c r="I298" s="175">
        <v>1122114.6000000001</v>
      </c>
      <c r="J298" s="177">
        <f t="shared" si="27"/>
        <v>0.97872672981222497</v>
      </c>
    </row>
    <row r="299" spans="1:10" x14ac:dyDescent="0.2">
      <c r="A299" s="139">
        <f t="shared" si="29"/>
        <v>2025</v>
      </c>
      <c r="B299" s="139">
        <v>10</v>
      </c>
      <c r="G299" s="175">
        <v>323138.98815383302</v>
      </c>
      <c r="H299" s="175">
        <v>1147235.66666667</v>
      </c>
      <c r="I299" s="175">
        <v>1122832.0666666699</v>
      </c>
      <c r="J299" s="177">
        <f t="shared" si="27"/>
        <v>0.97872834613754156</v>
      </c>
    </row>
    <row r="300" spans="1:10" x14ac:dyDescent="0.2">
      <c r="A300" s="139">
        <f t="shared" si="29"/>
        <v>2025</v>
      </c>
      <c r="B300" s="139">
        <v>11</v>
      </c>
      <c r="G300" s="175">
        <v>323312.79415921401</v>
      </c>
      <c r="H300" s="175">
        <v>1147966.83333333</v>
      </c>
      <c r="I300" s="175">
        <v>1123549.5333333299</v>
      </c>
      <c r="J300" s="177">
        <f t="shared" si="27"/>
        <v>0.97872996040390825</v>
      </c>
    </row>
    <row r="301" spans="1:10" x14ac:dyDescent="0.2">
      <c r="A301" s="139">
        <f t="shared" si="29"/>
        <v>2025</v>
      </c>
      <c r="B301" s="139">
        <v>12</v>
      </c>
      <c r="G301" s="175">
        <v>323486.60053315898</v>
      </c>
      <c r="H301" s="175">
        <v>1148698</v>
      </c>
      <c r="I301" s="175">
        <v>1124267</v>
      </c>
      <c r="J301" s="177">
        <f t="shared" si="27"/>
        <v>0.97873157261525656</v>
      </c>
    </row>
    <row r="302" spans="1:10" x14ac:dyDescent="0.2">
      <c r="A302" s="139">
        <f>+A290+1</f>
        <v>2026</v>
      </c>
      <c r="B302" s="139">
        <v>1</v>
      </c>
      <c r="G302" s="175">
        <v>323644.41670190298</v>
      </c>
      <c r="H302" s="175">
        <v>1149361.8999999999</v>
      </c>
      <c r="I302" s="175">
        <v>1124913.0666666699</v>
      </c>
      <c r="J302" s="177">
        <f t="shared" si="27"/>
        <v>0.97872834193187541</v>
      </c>
    </row>
    <row r="303" spans="1:10" x14ac:dyDescent="0.2">
      <c r="A303" s="139">
        <f t="shared" ref="A303:A313" si="30">+A291+1</f>
        <v>2026</v>
      </c>
      <c r="B303" s="139">
        <v>2</v>
      </c>
      <c r="G303" s="175">
        <v>323802.23296278901</v>
      </c>
      <c r="H303" s="175">
        <v>1150025.8</v>
      </c>
      <c r="I303" s="175">
        <v>1125559.13333333</v>
      </c>
      <c r="J303" s="177">
        <f t="shared" si="27"/>
        <v>0.97872511497857695</v>
      </c>
    </row>
    <row r="304" spans="1:10" x14ac:dyDescent="0.2">
      <c r="A304" s="139">
        <f t="shared" si="30"/>
        <v>2026</v>
      </c>
      <c r="B304" s="139">
        <v>3</v>
      </c>
      <c r="G304" s="175">
        <v>323960.049223674</v>
      </c>
      <c r="H304" s="175">
        <v>1150689.7</v>
      </c>
      <c r="I304" s="175">
        <v>1126205.2</v>
      </c>
      <c r="J304" s="177">
        <f t="shared" si="27"/>
        <v>0.97872189174892243</v>
      </c>
    </row>
    <row r="305" spans="1:10" x14ac:dyDescent="0.2">
      <c r="A305" s="139">
        <f t="shared" si="30"/>
        <v>2026</v>
      </c>
      <c r="B305" s="139">
        <v>4</v>
      </c>
      <c r="G305" s="175">
        <v>324117.86539241899</v>
      </c>
      <c r="H305" s="175">
        <v>1151353.6000000001</v>
      </c>
      <c r="I305" s="175">
        <v>1126851.2666666701</v>
      </c>
      <c r="J305" s="177">
        <f t="shared" si="27"/>
        <v>0.97871867223646147</v>
      </c>
    </row>
    <row r="306" spans="1:10" x14ac:dyDescent="0.2">
      <c r="A306" s="139">
        <f t="shared" si="30"/>
        <v>2026</v>
      </c>
      <c r="B306" s="139">
        <v>5</v>
      </c>
      <c r="G306" s="175">
        <v>324275.68165330403</v>
      </c>
      <c r="H306" s="175">
        <v>1152017.5</v>
      </c>
      <c r="I306" s="175">
        <v>1127497.33333333</v>
      </c>
      <c r="J306" s="177">
        <f t="shared" si="27"/>
        <v>0.97871545643475899</v>
      </c>
    </row>
    <row r="307" spans="1:10" x14ac:dyDescent="0.2">
      <c r="A307" s="139">
        <f t="shared" si="30"/>
        <v>2026</v>
      </c>
      <c r="B307" s="139">
        <v>6</v>
      </c>
      <c r="G307" s="175">
        <v>324433.49791419</v>
      </c>
      <c r="H307" s="175">
        <v>1152681.3999999999</v>
      </c>
      <c r="I307" s="175">
        <v>1128143.3999999999</v>
      </c>
      <c r="J307" s="177">
        <f t="shared" si="27"/>
        <v>0.97871224433742054</v>
      </c>
    </row>
    <row r="308" spans="1:10" x14ac:dyDescent="0.2">
      <c r="A308" s="139">
        <f t="shared" si="30"/>
        <v>2026</v>
      </c>
      <c r="B308" s="139">
        <v>7</v>
      </c>
      <c r="G308" s="175">
        <v>324591.31408293499</v>
      </c>
      <c r="H308" s="175">
        <v>1153345.3</v>
      </c>
      <c r="I308" s="175">
        <v>1128789.4666666701</v>
      </c>
      <c r="J308" s="177">
        <f t="shared" si="27"/>
        <v>0.97870903593804037</v>
      </c>
    </row>
    <row r="309" spans="1:10" x14ac:dyDescent="0.2">
      <c r="A309" s="139">
        <f t="shared" si="30"/>
        <v>2026</v>
      </c>
      <c r="B309" s="139">
        <v>8</v>
      </c>
      <c r="G309" s="175">
        <v>324749.13034382003</v>
      </c>
      <c r="H309" s="175">
        <v>1154009.2</v>
      </c>
      <c r="I309" s="175">
        <v>1129435.5333333299</v>
      </c>
      <c r="J309" s="177">
        <f t="shared" si="27"/>
        <v>0.97870583123022759</v>
      </c>
    </row>
    <row r="310" spans="1:10" x14ac:dyDescent="0.2">
      <c r="A310" s="139">
        <f t="shared" si="30"/>
        <v>2026</v>
      </c>
      <c r="B310" s="139">
        <v>9</v>
      </c>
      <c r="G310" s="175">
        <v>324906.94651256502</v>
      </c>
      <c r="H310" s="175">
        <v>1154673.1000000001</v>
      </c>
      <c r="I310" s="175">
        <v>1130081.6000000001</v>
      </c>
      <c r="J310" s="177">
        <f t="shared" si="27"/>
        <v>0.97870263020763193</v>
      </c>
    </row>
    <row r="311" spans="1:10" x14ac:dyDescent="0.2">
      <c r="A311" s="139">
        <f t="shared" si="30"/>
        <v>2026</v>
      </c>
      <c r="B311" s="139">
        <v>10</v>
      </c>
      <c r="G311" s="175">
        <v>325064.76277345</v>
      </c>
      <c r="H311" s="175">
        <v>1155337</v>
      </c>
      <c r="I311" s="175">
        <v>1130727.66666667</v>
      </c>
      <c r="J311" s="177">
        <f t="shared" si="27"/>
        <v>0.97869943286389172</v>
      </c>
    </row>
    <row r="312" spans="1:10" x14ac:dyDescent="0.2">
      <c r="A312" s="139">
        <f t="shared" si="30"/>
        <v>2026</v>
      </c>
      <c r="B312" s="139">
        <v>11</v>
      </c>
      <c r="G312" s="175">
        <v>325222.57903433603</v>
      </c>
      <c r="H312" s="175">
        <v>1156000.8999999999</v>
      </c>
      <c r="I312" s="175">
        <v>1131373.7333333299</v>
      </c>
      <c r="J312" s="177">
        <f t="shared" si="27"/>
        <v>0.9786962391926598</v>
      </c>
    </row>
    <row r="313" spans="1:10" x14ac:dyDescent="0.2">
      <c r="A313" s="139">
        <f t="shared" si="30"/>
        <v>2026</v>
      </c>
      <c r="B313" s="139">
        <v>12</v>
      </c>
      <c r="G313" s="175">
        <v>325380.39520308003</v>
      </c>
      <c r="H313" s="175">
        <v>1156664.8</v>
      </c>
      <c r="I313" s="175">
        <v>1132019.8</v>
      </c>
      <c r="J313" s="177">
        <f t="shared" si="27"/>
        <v>0.97869304918762978</v>
      </c>
    </row>
    <row r="314" spans="1:10" x14ac:dyDescent="0.2">
      <c r="A314" s="139">
        <f>+A302+1</f>
        <v>2027</v>
      </c>
      <c r="B314" s="139">
        <v>1</v>
      </c>
      <c r="G314" s="175">
        <v>325538.211463966</v>
      </c>
      <c r="H314" s="175">
        <v>1157328.7</v>
      </c>
      <c r="I314" s="175">
        <v>1132665.86666667</v>
      </c>
      <c r="J314" s="177">
        <f t="shared" si="27"/>
        <v>0.97868986284248372</v>
      </c>
    </row>
    <row r="315" spans="1:10" x14ac:dyDescent="0.2">
      <c r="A315" s="139">
        <f t="shared" ref="A315:A325" si="31">+A303+1</f>
        <v>2027</v>
      </c>
      <c r="B315" s="139">
        <v>2</v>
      </c>
      <c r="G315" s="175">
        <v>325696.02763271099</v>
      </c>
      <c r="H315" s="175">
        <v>1157992.6000000001</v>
      </c>
      <c r="I315" s="175">
        <v>1133311.9333333301</v>
      </c>
      <c r="J315" s="177">
        <f t="shared" si="27"/>
        <v>0.97868668015091809</v>
      </c>
    </row>
    <row r="316" spans="1:10" x14ac:dyDescent="0.2">
      <c r="A316" s="139">
        <f t="shared" si="31"/>
        <v>2027</v>
      </c>
      <c r="B316" s="139">
        <v>3</v>
      </c>
      <c r="G316" s="175">
        <v>325853.84389359597</v>
      </c>
      <c r="H316" s="175">
        <v>1158656.5</v>
      </c>
      <c r="I316" s="175">
        <v>1133958</v>
      </c>
      <c r="J316" s="177">
        <f t="shared" si="27"/>
        <v>0.97868350110666968</v>
      </c>
    </row>
    <row r="317" spans="1:10" x14ac:dyDescent="0.2">
      <c r="A317" s="139">
        <f t="shared" si="31"/>
        <v>2027</v>
      </c>
      <c r="B317" s="139">
        <v>4</v>
      </c>
      <c r="G317" s="175">
        <v>326011.660154482</v>
      </c>
      <c r="H317" s="175">
        <v>1159320.3999999999</v>
      </c>
      <c r="I317" s="175">
        <v>1134604.0666666699</v>
      </c>
      <c r="J317" s="177">
        <f t="shared" si="27"/>
        <v>0.97868032570346386</v>
      </c>
    </row>
    <row r="318" spans="1:10" x14ac:dyDescent="0.2">
      <c r="A318" s="139">
        <f t="shared" si="31"/>
        <v>2027</v>
      </c>
      <c r="B318" s="139">
        <v>5</v>
      </c>
      <c r="G318" s="175">
        <v>326169.476323226</v>
      </c>
      <c r="H318" s="175">
        <v>1159984.3</v>
      </c>
      <c r="I318" s="175">
        <v>1135250.13333333</v>
      </c>
      <c r="J318" s="177">
        <f t="shared" si="27"/>
        <v>0.97867715393504029</v>
      </c>
    </row>
    <row r="319" spans="1:10" x14ac:dyDescent="0.2">
      <c r="A319" s="139">
        <f t="shared" si="31"/>
        <v>2027</v>
      </c>
      <c r="B319" s="139">
        <v>6</v>
      </c>
      <c r="G319" s="175">
        <v>326327.29258411197</v>
      </c>
      <c r="H319" s="175">
        <v>1160648.2</v>
      </c>
      <c r="I319" s="175">
        <v>1135896.2</v>
      </c>
      <c r="J319" s="177">
        <f t="shared" si="27"/>
        <v>0.97867398579517895</v>
      </c>
    </row>
    <row r="320" spans="1:10" x14ac:dyDescent="0.2">
      <c r="A320" s="139">
        <f t="shared" si="31"/>
        <v>2027</v>
      </c>
      <c r="B320" s="139">
        <v>7</v>
      </c>
      <c r="G320" s="175">
        <v>326485.10875285597</v>
      </c>
      <c r="H320" s="175">
        <v>1161312.1000000001</v>
      </c>
      <c r="I320" s="175">
        <v>1136542.2666666701</v>
      </c>
      <c r="J320" s="177">
        <f t="shared" si="27"/>
        <v>0.97867082127764793</v>
      </c>
    </row>
    <row r="321" spans="1:10" x14ac:dyDescent="0.2">
      <c r="A321" s="139">
        <f t="shared" si="31"/>
        <v>2027</v>
      </c>
      <c r="B321" s="139">
        <v>8</v>
      </c>
      <c r="G321" s="175">
        <v>326642.925013742</v>
      </c>
      <c r="H321" s="175">
        <v>1161976</v>
      </c>
      <c r="I321" s="175">
        <v>1137188.33333333</v>
      </c>
      <c r="J321" s="177">
        <f t="shared" si="27"/>
        <v>0.97866766037622976</v>
      </c>
    </row>
    <row r="322" spans="1:10" x14ac:dyDescent="0.2">
      <c r="A322" s="139">
        <f t="shared" si="31"/>
        <v>2027</v>
      </c>
      <c r="B322" s="139">
        <v>9</v>
      </c>
      <c r="G322" s="175">
        <v>326800.74127462698</v>
      </c>
      <c r="H322" s="175">
        <v>1162639.8999999999</v>
      </c>
      <c r="I322" s="175">
        <v>1137834.3999999999</v>
      </c>
      <c r="J322" s="177">
        <f t="shared" si="27"/>
        <v>0.97866450308474706</v>
      </c>
    </row>
    <row r="323" spans="1:10" x14ac:dyDescent="0.2">
      <c r="A323" s="139">
        <f t="shared" si="31"/>
        <v>2027</v>
      </c>
      <c r="B323" s="139">
        <v>10</v>
      </c>
      <c r="G323" s="175">
        <v>326958.55744337197</v>
      </c>
      <c r="H323" s="175">
        <v>1163303.8</v>
      </c>
      <c r="I323" s="175">
        <v>1138480.4666666701</v>
      </c>
      <c r="J323" s="177">
        <f t="shared" ref="J323:J386" si="32">+I323/H323</f>
        <v>0.97866134939701044</v>
      </c>
    </row>
    <row r="324" spans="1:10" x14ac:dyDescent="0.2">
      <c r="A324" s="139">
        <f t="shared" si="31"/>
        <v>2027</v>
      </c>
      <c r="B324" s="139">
        <v>11</v>
      </c>
      <c r="G324" s="175">
        <v>327116.37370425701</v>
      </c>
      <c r="H324" s="175">
        <v>1163967.7</v>
      </c>
      <c r="I324" s="175">
        <v>1139126.5333333299</v>
      </c>
      <c r="J324" s="177">
        <f t="shared" si="32"/>
        <v>0.97865819930684506</v>
      </c>
    </row>
    <row r="325" spans="1:10" x14ac:dyDescent="0.2">
      <c r="A325" s="139">
        <f t="shared" si="31"/>
        <v>2027</v>
      </c>
      <c r="B325" s="139">
        <v>12</v>
      </c>
      <c r="G325" s="175">
        <v>327274.189873002</v>
      </c>
      <c r="H325" s="175">
        <v>1164631.6000000001</v>
      </c>
      <c r="I325" s="175">
        <v>1139772.6000000001</v>
      </c>
      <c r="J325" s="177">
        <f t="shared" si="32"/>
        <v>0.97865505280811549</v>
      </c>
    </row>
    <row r="326" spans="1:10" x14ac:dyDescent="0.2">
      <c r="A326" s="139">
        <f>+A314+1</f>
        <v>2028</v>
      </c>
      <c r="B326" s="139">
        <v>1</v>
      </c>
      <c r="G326" s="175">
        <v>327432.00613388798</v>
      </c>
      <c r="H326" s="175">
        <v>1165295.5</v>
      </c>
      <c r="I326" s="175">
        <v>1140418.66666667</v>
      </c>
      <c r="J326" s="177">
        <f t="shared" si="32"/>
        <v>0.97865190989467477</v>
      </c>
    </row>
    <row r="327" spans="1:10" x14ac:dyDescent="0.2">
      <c r="A327" s="139">
        <f t="shared" ref="A327:A390" si="33">+A315+1</f>
        <v>2028</v>
      </c>
      <c r="B327" s="139">
        <v>2</v>
      </c>
      <c r="G327" s="175">
        <v>327589.82239477301</v>
      </c>
      <c r="H327" s="175">
        <v>1165959.3999999999</v>
      </c>
      <c r="I327" s="175">
        <v>1141064.7333333299</v>
      </c>
      <c r="J327" s="177">
        <f t="shared" si="32"/>
        <v>0.97864877056039001</v>
      </c>
    </row>
    <row r="328" spans="1:10" x14ac:dyDescent="0.2">
      <c r="A328" s="139">
        <f t="shared" si="33"/>
        <v>2028</v>
      </c>
      <c r="B328" s="139">
        <v>3</v>
      </c>
      <c r="G328" s="175">
        <v>327747.638563518</v>
      </c>
      <c r="H328" s="175">
        <v>1166623.3</v>
      </c>
      <c r="I328" s="175">
        <v>1141710.8</v>
      </c>
      <c r="J328" s="177">
        <f t="shared" si="32"/>
        <v>0.97864563479916777</v>
      </c>
    </row>
    <row r="329" spans="1:10" x14ac:dyDescent="0.2">
      <c r="A329" s="139">
        <f t="shared" si="33"/>
        <v>2028</v>
      </c>
      <c r="B329" s="139">
        <v>4</v>
      </c>
      <c r="G329" s="175">
        <v>327905.45482440299</v>
      </c>
      <c r="H329" s="175">
        <v>1167287.2</v>
      </c>
      <c r="I329" s="175">
        <v>1142356.86666667</v>
      </c>
      <c r="J329" s="177">
        <f t="shared" si="32"/>
        <v>0.97864250260490304</v>
      </c>
    </row>
    <row r="330" spans="1:10" x14ac:dyDescent="0.2">
      <c r="A330" s="139">
        <f t="shared" si="33"/>
        <v>2028</v>
      </c>
      <c r="B330" s="139">
        <v>5</v>
      </c>
      <c r="G330" s="175">
        <v>328063.27099314798</v>
      </c>
      <c r="H330" s="175">
        <v>1167951.1000000001</v>
      </c>
      <c r="I330" s="175">
        <v>1143002.9333333301</v>
      </c>
      <c r="J330" s="177">
        <f t="shared" si="32"/>
        <v>0.97863937397150447</v>
      </c>
    </row>
    <row r="331" spans="1:10" x14ac:dyDescent="0.2">
      <c r="A331" s="139">
        <f t="shared" si="33"/>
        <v>2028</v>
      </c>
      <c r="B331" s="139">
        <v>6</v>
      </c>
      <c r="G331" s="175">
        <v>328221.08725403302</v>
      </c>
      <c r="H331" s="175">
        <v>1168615</v>
      </c>
      <c r="I331" s="175">
        <v>1143649</v>
      </c>
      <c r="J331" s="177">
        <f t="shared" si="32"/>
        <v>0.97863624889292022</v>
      </c>
    </row>
    <row r="332" spans="1:10" x14ac:dyDescent="0.2">
      <c r="A332" s="139">
        <f t="shared" si="33"/>
        <v>2028</v>
      </c>
      <c r="B332" s="139">
        <v>7</v>
      </c>
      <c r="G332" s="175">
        <v>328378.90351491899</v>
      </c>
      <c r="H332" s="175">
        <v>1169278.8999999999</v>
      </c>
      <c r="I332" s="175">
        <v>1144295.0666666699</v>
      </c>
      <c r="J332" s="177">
        <f t="shared" si="32"/>
        <v>0.97863312736308672</v>
      </c>
    </row>
    <row r="333" spans="1:10" x14ac:dyDescent="0.2">
      <c r="A333" s="139">
        <f t="shared" si="33"/>
        <v>2028</v>
      </c>
      <c r="B333" s="139">
        <v>8</v>
      </c>
      <c r="G333" s="175">
        <v>328536.71968366398</v>
      </c>
      <c r="H333" s="175">
        <v>1169942.8</v>
      </c>
      <c r="I333" s="175">
        <v>1144941.13333333</v>
      </c>
      <c r="J333" s="177">
        <f t="shared" si="32"/>
        <v>0.97863000937595412</v>
      </c>
    </row>
    <row r="334" spans="1:10" x14ac:dyDescent="0.2">
      <c r="A334" s="139">
        <f t="shared" si="33"/>
        <v>2028</v>
      </c>
      <c r="B334" s="139">
        <v>9</v>
      </c>
      <c r="G334" s="175">
        <v>328694.53594454902</v>
      </c>
      <c r="H334" s="175">
        <v>1170606.7</v>
      </c>
      <c r="I334" s="175">
        <v>1145587.2</v>
      </c>
      <c r="J334" s="177">
        <f t="shared" si="32"/>
        <v>0.97862689492551169</v>
      </c>
    </row>
    <row r="335" spans="1:10" x14ac:dyDescent="0.2">
      <c r="A335" s="139">
        <f t="shared" si="33"/>
        <v>2028</v>
      </c>
      <c r="B335" s="139">
        <v>10</v>
      </c>
      <c r="G335" s="175">
        <v>328852.35211329401</v>
      </c>
      <c r="H335" s="175">
        <v>1171270.6000000001</v>
      </c>
      <c r="I335" s="175">
        <v>1146233.2666666701</v>
      </c>
      <c r="J335" s="177">
        <f t="shared" si="32"/>
        <v>0.97862378400573702</v>
      </c>
    </row>
    <row r="336" spans="1:10" x14ac:dyDescent="0.2">
      <c r="A336" s="139">
        <f t="shared" si="33"/>
        <v>2028</v>
      </c>
      <c r="B336" s="139">
        <v>11</v>
      </c>
      <c r="G336" s="175">
        <v>329010.16837417899</v>
      </c>
      <c r="H336" s="175">
        <v>1171934.5</v>
      </c>
      <c r="I336" s="175">
        <v>1146879.33333333</v>
      </c>
      <c r="J336" s="177">
        <f t="shared" si="32"/>
        <v>0.97862067661062113</v>
      </c>
    </row>
    <row r="337" spans="1:10" x14ac:dyDescent="0.2">
      <c r="A337" s="139">
        <f t="shared" si="33"/>
        <v>2028</v>
      </c>
      <c r="B337" s="139">
        <v>12</v>
      </c>
      <c r="G337" s="175">
        <v>329167.98463506502</v>
      </c>
      <c r="H337" s="175">
        <v>1172598.3999999999</v>
      </c>
      <c r="I337" s="175">
        <v>1147525.3999999999</v>
      </c>
      <c r="J337" s="177">
        <f t="shared" si="32"/>
        <v>0.97861757273419436</v>
      </c>
    </row>
    <row r="338" spans="1:10" x14ac:dyDescent="0.2">
      <c r="A338" s="139">
        <f t="shared" si="33"/>
        <v>2029</v>
      </c>
      <c r="B338" s="139">
        <v>1</v>
      </c>
      <c r="G338" s="175">
        <v>329325.80080380902</v>
      </c>
      <c r="H338" s="175">
        <v>1173262.3</v>
      </c>
      <c r="I338" s="175">
        <v>1148171.4666666701</v>
      </c>
      <c r="J338" s="177">
        <f t="shared" si="32"/>
        <v>0.97861447237047505</v>
      </c>
    </row>
    <row r="339" spans="1:10" x14ac:dyDescent="0.2">
      <c r="A339" s="139">
        <f t="shared" si="33"/>
        <v>2029</v>
      </c>
      <c r="B339" s="139">
        <v>2</v>
      </c>
      <c r="G339" s="175">
        <v>329483.61706469499</v>
      </c>
      <c r="H339" s="175">
        <v>1173926.2</v>
      </c>
      <c r="I339" s="175">
        <v>1148817.5333333299</v>
      </c>
      <c r="J339" s="177">
        <f t="shared" si="32"/>
        <v>0.97861137551349475</v>
      </c>
    </row>
    <row r="340" spans="1:10" x14ac:dyDescent="0.2">
      <c r="A340" s="139">
        <f t="shared" si="33"/>
        <v>2029</v>
      </c>
      <c r="B340" s="139">
        <v>3</v>
      </c>
      <c r="G340" s="175">
        <v>329641.43323343998</v>
      </c>
      <c r="H340" s="175">
        <v>1174590.1000000001</v>
      </c>
      <c r="I340" s="175">
        <v>1149463.6000000001</v>
      </c>
      <c r="J340" s="177">
        <f t="shared" si="32"/>
        <v>0.97860828215732454</v>
      </c>
    </row>
    <row r="341" spans="1:10" x14ac:dyDescent="0.2">
      <c r="A341" s="139">
        <f t="shared" si="33"/>
        <v>2029</v>
      </c>
      <c r="B341" s="139">
        <v>4</v>
      </c>
      <c r="G341" s="175">
        <v>329799.24949432502</v>
      </c>
      <c r="H341" s="175">
        <v>1175254</v>
      </c>
      <c r="I341" s="175">
        <v>1150109.66666667</v>
      </c>
      <c r="J341" s="177">
        <f t="shared" si="32"/>
        <v>0.97860519229602283</v>
      </c>
    </row>
    <row r="342" spans="1:10" x14ac:dyDescent="0.2">
      <c r="A342" s="139">
        <f t="shared" si="33"/>
        <v>2029</v>
      </c>
      <c r="B342" s="139">
        <v>5</v>
      </c>
      <c r="G342" s="175">
        <v>329957.06575521</v>
      </c>
      <c r="H342" s="175">
        <v>1175917.8999999999</v>
      </c>
      <c r="I342" s="175">
        <v>1150755.7333333299</v>
      </c>
      <c r="J342" s="177">
        <f t="shared" si="32"/>
        <v>0.97860210592366181</v>
      </c>
    </row>
    <row r="343" spans="1:10" x14ac:dyDescent="0.2">
      <c r="A343" s="139">
        <f t="shared" si="33"/>
        <v>2029</v>
      </c>
      <c r="B343" s="139">
        <v>6</v>
      </c>
      <c r="G343" s="175">
        <v>330114.88192395499</v>
      </c>
      <c r="H343" s="175">
        <v>1176581.8</v>
      </c>
      <c r="I343" s="175">
        <v>1151401.8</v>
      </c>
      <c r="J343" s="177">
        <f t="shared" si="32"/>
        <v>0.97859902303435253</v>
      </c>
    </row>
    <row r="344" spans="1:10" x14ac:dyDescent="0.2">
      <c r="A344" s="139">
        <f t="shared" si="33"/>
        <v>2029</v>
      </c>
      <c r="B344" s="139">
        <v>7</v>
      </c>
      <c r="G344" s="175">
        <v>330272.69818484102</v>
      </c>
      <c r="H344" s="175">
        <v>1177245.7</v>
      </c>
      <c r="I344" s="175">
        <v>1152047.86666667</v>
      </c>
      <c r="J344" s="177">
        <f t="shared" si="32"/>
        <v>0.97859594362219371</v>
      </c>
    </row>
    <row r="345" spans="1:10" x14ac:dyDescent="0.2">
      <c r="A345" s="139">
        <f t="shared" si="33"/>
        <v>2029</v>
      </c>
      <c r="B345" s="139">
        <v>8</v>
      </c>
      <c r="G345" s="175">
        <v>330430.51435358502</v>
      </c>
      <c r="H345" s="175">
        <v>1177909.6000000001</v>
      </c>
      <c r="I345" s="175">
        <v>1152693.9333333301</v>
      </c>
      <c r="J345" s="177">
        <f t="shared" si="32"/>
        <v>0.9785928676812975</v>
      </c>
    </row>
    <row r="346" spans="1:10" x14ac:dyDescent="0.2">
      <c r="A346" s="139">
        <f t="shared" si="33"/>
        <v>2029</v>
      </c>
      <c r="B346" s="139">
        <v>9</v>
      </c>
      <c r="G346" s="175">
        <v>330588.33061447099</v>
      </c>
      <c r="H346" s="175">
        <v>1178573.5</v>
      </c>
      <c r="I346" s="175">
        <v>1153340</v>
      </c>
      <c r="J346" s="177">
        <f t="shared" si="32"/>
        <v>0.97858979520581446</v>
      </c>
    </row>
    <row r="347" spans="1:10" x14ac:dyDescent="0.2">
      <c r="A347" s="139">
        <f t="shared" si="33"/>
        <v>2029</v>
      </c>
      <c r="B347" s="139">
        <v>10</v>
      </c>
      <c r="G347" s="175">
        <v>330746.14687535597</v>
      </c>
      <c r="H347" s="175">
        <v>1179237.3999999999</v>
      </c>
      <c r="I347" s="175">
        <v>1153986.0666666699</v>
      </c>
      <c r="J347" s="177">
        <f t="shared" si="32"/>
        <v>0.9785867261898834</v>
      </c>
    </row>
    <row r="348" spans="1:10" x14ac:dyDescent="0.2">
      <c r="A348" s="139">
        <f t="shared" si="33"/>
        <v>2029</v>
      </c>
      <c r="B348" s="139">
        <v>11</v>
      </c>
      <c r="G348" s="175">
        <v>330903.96304410102</v>
      </c>
      <c r="H348" s="175">
        <v>1179901.3</v>
      </c>
      <c r="I348" s="175">
        <v>1154632.13333333</v>
      </c>
      <c r="J348" s="177">
        <f t="shared" si="32"/>
        <v>0.97858366062765589</v>
      </c>
    </row>
    <row r="349" spans="1:10" x14ac:dyDescent="0.2">
      <c r="A349" s="139">
        <f t="shared" si="33"/>
        <v>2029</v>
      </c>
      <c r="B349" s="139">
        <v>12</v>
      </c>
      <c r="G349" s="175">
        <v>331061.779304986</v>
      </c>
      <c r="H349" s="175">
        <v>1180565.2</v>
      </c>
      <c r="I349" s="175">
        <v>1155278.2</v>
      </c>
      <c r="J349" s="177">
        <f t="shared" si="32"/>
        <v>0.97858059851332224</v>
      </c>
    </row>
    <row r="350" spans="1:10" x14ac:dyDescent="0.2">
      <c r="A350" s="139">
        <f t="shared" si="33"/>
        <v>2030</v>
      </c>
      <c r="B350" s="139">
        <v>1</v>
      </c>
      <c r="G350" s="175">
        <v>331219.59556587198</v>
      </c>
      <c r="H350" s="175">
        <v>1181229.1000000001</v>
      </c>
      <c r="I350" s="175">
        <v>1155924.2666666701</v>
      </c>
      <c r="J350" s="177">
        <f t="shared" si="32"/>
        <v>0.97857753984106044</v>
      </c>
    </row>
    <row r="351" spans="1:10" x14ac:dyDescent="0.2">
      <c r="A351" s="139">
        <f t="shared" si="33"/>
        <v>2030</v>
      </c>
      <c r="B351" s="139">
        <v>2</v>
      </c>
      <c r="G351" s="175">
        <v>331377.41173461702</v>
      </c>
      <c r="H351" s="175">
        <v>1181893</v>
      </c>
      <c r="I351" s="175">
        <v>1156570.33333333</v>
      </c>
      <c r="J351" s="177">
        <f t="shared" si="32"/>
        <v>0.97857448460506158</v>
      </c>
    </row>
    <row r="352" spans="1:10" x14ac:dyDescent="0.2">
      <c r="A352" s="139">
        <f t="shared" si="33"/>
        <v>2030</v>
      </c>
      <c r="B352" s="139">
        <v>3</v>
      </c>
      <c r="G352" s="175">
        <v>331535.22799550201</v>
      </c>
      <c r="H352" s="175">
        <v>1182556.8999999999</v>
      </c>
      <c r="I352" s="175">
        <v>1157216.3999999999</v>
      </c>
      <c r="J352" s="177">
        <f t="shared" si="32"/>
        <v>0.97857143279955494</v>
      </c>
    </row>
    <row r="353" spans="1:10" x14ac:dyDescent="0.2">
      <c r="A353" s="139">
        <f t="shared" si="33"/>
        <v>2030</v>
      </c>
      <c r="B353" s="139">
        <v>4</v>
      </c>
      <c r="G353" s="175">
        <v>331693.044164247</v>
      </c>
      <c r="H353" s="175">
        <v>1183220.8</v>
      </c>
      <c r="I353" s="175">
        <v>1157862.4666666701</v>
      </c>
      <c r="J353" s="177">
        <f t="shared" si="32"/>
        <v>0.97856838441875771</v>
      </c>
    </row>
    <row r="354" spans="1:10" x14ac:dyDescent="0.2">
      <c r="A354" s="139">
        <f t="shared" si="33"/>
        <v>2030</v>
      </c>
      <c r="B354" s="139">
        <v>5</v>
      </c>
      <c r="G354" s="175">
        <v>331850.86042513198</v>
      </c>
      <c r="H354" s="175">
        <v>1183884.7</v>
      </c>
      <c r="I354" s="175">
        <v>1158508.5333333299</v>
      </c>
      <c r="J354" s="177">
        <f t="shared" si="32"/>
        <v>0.97856533945689983</v>
      </c>
    </row>
    <row r="355" spans="1:10" x14ac:dyDescent="0.2">
      <c r="A355" s="139">
        <f t="shared" si="33"/>
        <v>2030</v>
      </c>
      <c r="B355" s="139">
        <v>6</v>
      </c>
      <c r="G355" s="175">
        <v>332008.67668601801</v>
      </c>
      <c r="H355" s="175">
        <v>1184548.6000000001</v>
      </c>
      <c r="I355" s="175">
        <v>1159154.6000000001</v>
      </c>
      <c r="J355" s="177">
        <f t="shared" si="32"/>
        <v>0.97856229790824956</v>
      </c>
    </row>
    <row r="356" spans="1:10" x14ac:dyDescent="0.2">
      <c r="A356" s="139">
        <f t="shared" si="33"/>
        <v>2030</v>
      </c>
      <c r="B356" s="139">
        <v>7</v>
      </c>
      <c r="G356" s="175">
        <v>332166.49285476201</v>
      </c>
      <c r="H356" s="175">
        <v>1185212.5</v>
      </c>
      <c r="I356" s="175">
        <v>1159800.66666667</v>
      </c>
      <c r="J356" s="177">
        <f t="shared" si="32"/>
        <v>0.97855925976706282</v>
      </c>
    </row>
    <row r="357" spans="1:10" x14ac:dyDescent="0.2">
      <c r="A357" s="139">
        <f t="shared" si="33"/>
        <v>2030</v>
      </c>
      <c r="B357" s="139">
        <v>8</v>
      </c>
      <c r="G357" s="175">
        <v>332324.30911564798</v>
      </c>
      <c r="H357" s="175">
        <v>1185876.3999999999</v>
      </c>
      <c r="I357" s="175">
        <v>1160446.7333333299</v>
      </c>
      <c r="J357" s="177">
        <f t="shared" si="32"/>
        <v>0.97855622502760831</v>
      </c>
    </row>
    <row r="358" spans="1:10" x14ac:dyDescent="0.2">
      <c r="A358" s="139">
        <f t="shared" si="33"/>
        <v>2030</v>
      </c>
      <c r="B358" s="139">
        <v>9</v>
      </c>
      <c r="G358" s="175">
        <v>332482.12528439303</v>
      </c>
      <c r="H358" s="175">
        <v>1186540.3</v>
      </c>
      <c r="I358" s="175">
        <v>1161092.8</v>
      </c>
      <c r="J358" s="177">
        <f t="shared" si="32"/>
        <v>0.97855319368419258</v>
      </c>
    </row>
    <row r="359" spans="1:10" x14ac:dyDescent="0.2">
      <c r="A359" s="139">
        <f t="shared" si="33"/>
        <v>2030</v>
      </c>
      <c r="B359" s="139">
        <v>10</v>
      </c>
      <c r="G359" s="175">
        <v>332639.94154527801</v>
      </c>
      <c r="H359" s="175">
        <v>1187204.2</v>
      </c>
      <c r="I359" s="175">
        <v>1161738.86666667</v>
      </c>
      <c r="J359" s="177">
        <f t="shared" si="32"/>
        <v>0.97855016573111009</v>
      </c>
    </row>
    <row r="360" spans="1:10" x14ac:dyDescent="0.2">
      <c r="A360" s="139">
        <f t="shared" si="33"/>
        <v>2030</v>
      </c>
      <c r="B360" s="139">
        <v>11</v>
      </c>
      <c r="G360" s="175">
        <v>332797.75780616299</v>
      </c>
      <c r="H360" s="175">
        <v>1187868.1000000001</v>
      </c>
      <c r="I360" s="175">
        <v>1162384.9333333301</v>
      </c>
      <c r="J360" s="177">
        <f t="shared" si="32"/>
        <v>0.97854714116266783</v>
      </c>
    </row>
    <row r="361" spans="1:10" x14ac:dyDescent="0.2">
      <c r="A361" s="139">
        <f t="shared" si="33"/>
        <v>2030</v>
      </c>
      <c r="B361" s="139">
        <v>12</v>
      </c>
      <c r="G361" s="175">
        <v>332955.57397490798</v>
      </c>
      <c r="H361" s="175">
        <v>1188532</v>
      </c>
      <c r="I361" s="175">
        <v>1163031</v>
      </c>
      <c r="J361" s="177">
        <f t="shared" si="32"/>
        <v>0.97854411997321067</v>
      </c>
    </row>
    <row r="362" spans="1:10" x14ac:dyDescent="0.2">
      <c r="A362" s="139">
        <f t="shared" si="33"/>
        <v>2031</v>
      </c>
      <c r="B362" s="139">
        <v>1</v>
      </c>
      <c r="G362" s="175">
        <v>333096.14829793299</v>
      </c>
      <c r="H362" s="175">
        <v>1189123.36666667</v>
      </c>
      <c r="I362" s="175">
        <v>1163603.6499999999</v>
      </c>
      <c r="J362" s="177">
        <f t="shared" si="32"/>
        <v>0.97853905037775313</v>
      </c>
    </row>
    <row r="363" spans="1:10" x14ac:dyDescent="0.2">
      <c r="A363" s="139">
        <f t="shared" si="33"/>
        <v>2031</v>
      </c>
      <c r="B363" s="139">
        <v>2</v>
      </c>
      <c r="G363" s="175">
        <v>333236.72243667702</v>
      </c>
      <c r="H363" s="175">
        <v>1189714.7333333299</v>
      </c>
      <c r="I363" s="175">
        <v>1164176.3</v>
      </c>
      <c r="J363" s="177">
        <f t="shared" si="32"/>
        <v>0.97853398582215034</v>
      </c>
    </row>
    <row r="364" spans="1:10" x14ac:dyDescent="0.2">
      <c r="A364" s="139">
        <f t="shared" si="33"/>
        <v>2031</v>
      </c>
      <c r="B364" s="139">
        <v>3</v>
      </c>
      <c r="G364" s="175">
        <v>333377.29675970302</v>
      </c>
      <c r="H364" s="175">
        <v>1190306.1000000001</v>
      </c>
      <c r="I364" s="175">
        <v>1164748.95</v>
      </c>
      <c r="J364" s="177">
        <f t="shared" si="32"/>
        <v>0.97852892629887378</v>
      </c>
    </row>
    <row r="365" spans="1:10" x14ac:dyDescent="0.2">
      <c r="A365" s="139">
        <f t="shared" si="33"/>
        <v>2031</v>
      </c>
      <c r="B365" s="139">
        <v>4</v>
      </c>
      <c r="G365" s="175">
        <v>333517.87117486901</v>
      </c>
      <c r="H365" s="175">
        <v>1190897.4666666701</v>
      </c>
      <c r="I365" s="175">
        <v>1165321.6000000001</v>
      </c>
      <c r="J365" s="177">
        <f t="shared" si="32"/>
        <v>0.97852387180043554</v>
      </c>
    </row>
    <row r="366" spans="1:10" x14ac:dyDescent="0.2">
      <c r="A366" s="139">
        <f t="shared" si="33"/>
        <v>2031</v>
      </c>
      <c r="B366" s="139">
        <v>5</v>
      </c>
      <c r="G366" s="175">
        <v>333658.44522147201</v>
      </c>
      <c r="H366" s="175">
        <v>1191488.83333333</v>
      </c>
      <c r="I366" s="175">
        <v>1165894.25</v>
      </c>
      <c r="J366" s="177">
        <f t="shared" si="32"/>
        <v>0.97851882231936149</v>
      </c>
    </row>
    <row r="367" spans="1:10" x14ac:dyDescent="0.2">
      <c r="A367" s="139">
        <f t="shared" si="33"/>
        <v>2031</v>
      </c>
      <c r="B367" s="139">
        <v>6</v>
      </c>
      <c r="G367" s="175">
        <v>333799.01954449702</v>
      </c>
      <c r="H367" s="175">
        <v>1192080.2</v>
      </c>
      <c r="I367" s="175">
        <v>1166466.8999999999</v>
      </c>
      <c r="J367" s="177">
        <f t="shared" si="32"/>
        <v>0.97851377784816818</v>
      </c>
    </row>
    <row r="368" spans="1:10" x14ac:dyDescent="0.2">
      <c r="A368" s="139">
        <f t="shared" si="33"/>
        <v>2031</v>
      </c>
      <c r="B368" s="139">
        <v>7</v>
      </c>
      <c r="G368" s="175">
        <v>333939.59395966301</v>
      </c>
      <c r="H368" s="175">
        <v>1192671.5666666699</v>
      </c>
      <c r="I368" s="175">
        <v>1167039.55</v>
      </c>
      <c r="J368" s="177">
        <f t="shared" si="32"/>
        <v>0.9785087383794121</v>
      </c>
    </row>
    <row r="369" spans="1:10" x14ac:dyDescent="0.2">
      <c r="A369" s="139">
        <f t="shared" si="33"/>
        <v>2031</v>
      </c>
      <c r="B369" s="139">
        <v>8</v>
      </c>
      <c r="G369" s="175">
        <v>334080.168006266</v>
      </c>
      <c r="H369" s="175">
        <v>1193262.9333333301</v>
      </c>
      <c r="I369" s="175">
        <v>1167612.2</v>
      </c>
      <c r="J369" s="177">
        <f t="shared" si="32"/>
        <v>0.97850370390566321</v>
      </c>
    </row>
    <row r="370" spans="1:10" x14ac:dyDescent="0.2">
      <c r="A370" s="139">
        <f t="shared" si="33"/>
        <v>2031</v>
      </c>
      <c r="B370" s="139">
        <v>9</v>
      </c>
      <c r="G370" s="175">
        <v>334220.74242143199</v>
      </c>
      <c r="H370" s="175">
        <v>1193854.3</v>
      </c>
      <c r="I370" s="175">
        <v>1168184.8500000001</v>
      </c>
      <c r="J370" s="177">
        <f t="shared" si="32"/>
        <v>0.97849867441948324</v>
      </c>
    </row>
    <row r="371" spans="1:10" x14ac:dyDescent="0.2">
      <c r="A371" s="139">
        <f t="shared" si="33"/>
        <v>2031</v>
      </c>
      <c r="B371" s="139">
        <v>10</v>
      </c>
      <c r="G371" s="175">
        <v>334361.31674445799</v>
      </c>
      <c r="H371" s="175">
        <v>1194445.66666667</v>
      </c>
      <c r="I371" s="175">
        <v>1168757.5</v>
      </c>
      <c r="J371" s="177">
        <f t="shared" si="32"/>
        <v>0.97849364991347176</v>
      </c>
    </row>
    <row r="372" spans="1:10" x14ac:dyDescent="0.2">
      <c r="A372" s="139">
        <f t="shared" si="33"/>
        <v>2031</v>
      </c>
      <c r="B372" s="139">
        <v>11</v>
      </c>
      <c r="G372" s="175">
        <v>334501.89079106099</v>
      </c>
      <c r="H372" s="175">
        <v>1195037.0333333299</v>
      </c>
      <c r="I372" s="175">
        <v>1169330.1499999999</v>
      </c>
      <c r="J372" s="177">
        <f t="shared" si="32"/>
        <v>0.97848863038024392</v>
      </c>
    </row>
    <row r="373" spans="1:10" x14ac:dyDescent="0.2">
      <c r="A373" s="139">
        <f t="shared" si="33"/>
        <v>2031</v>
      </c>
      <c r="B373" s="139">
        <v>12</v>
      </c>
      <c r="G373" s="175">
        <v>334642.46520622697</v>
      </c>
      <c r="H373" s="175">
        <v>1195628.3999999999</v>
      </c>
      <c r="I373" s="175">
        <v>1169902.8</v>
      </c>
      <c r="J373" s="177">
        <f t="shared" si="32"/>
        <v>0.97848361581240473</v>
      </c>
    </row>
    <row r="374" spans="1:10" x14ac:dyDescent="0.2">
      <c r="A374" s="139">
        <f t="shared" si="33"/>
        <v>2032</v>
      </c>
      <c r="B374" s="139">
        <v>1</v>
      </c>
      <c r="G374" s="175">
        <v>334783.03952925198</v>
      </c>
      <c r="H374" s="175">
        <v>1196219.7666666701</v>
      </c>
      <c r="I374" s="175">
        <v>1170475.45</v>
      </c>
      <c r="J374" s="177">
        <f t="shared" si="32"/>
        <v>0.97847860620259763</v>
      </c>
    </row>
    <row r="375" spans="1:10" x14ac:dyDescent="0.2">
      <c r="A375" s="139">
        <f t="shared" si="33"/>
        <v>2032</v>
      </c>
      <c r="B375" s="139">
        <v>2</v>
      </c>
      <c r="G375" s="175">
        <v>334923.61357585498</v>
      </c>
      <c r="H375" s="175">
        <v>1196811.13333333</v>
      </c>
      <c r="I375" s="175">
        <v>1171048.1000000001</v>
      </c>
      <c r="J375" s="177">
        <f t="shared" si="32"/>
        <v>0.97847360154348217</v>
      </c>
    </row>
    <row r="376" spans="1:10" x14ac:dyDescent="0.2">
      <c r="A376" s="139">
        <f t="shared" si="33"/>
        <v>2032</v>
      </c>
      <c r="B376" s="139">
        <v>3</v>
      </c>
      <c r="G376" s="175">
        <v>335064.18799102202</v>
      </c>
      <c r="H376" s="175">
        <v>1197402.5</v>
      </c>
      <c r="I376" s="175">
        <v>1171620.75</v>
      </c>
      <c r="J376" s="177">
        <f t="shared" si="32"/>
        <v>0.97846860182770623</v>
      </c>
    </row>
    <row r="377" spans="1:10" x14ac:dyDescent="0.2">
      <c r="A377" s="139">
        <f t="shared" si="33"/>
        <v>2032</v>
      </c>
      <c r="B377" s="139">
        <v>4</v>
      </c>
      <c r="G377" s="175">
        <v>335204.76231404702</v>
      </c>
      <c r="H377" s="175">
        <v>1197993.86666667</v>
      </c>
      <c r="I377" s="175">
        <v>1172193.3999999999</v>
      </c>
      <c r="J377" s="177">
        <f t="shared" si="32"/>
        <v>0.97846360704795765</v>
      </c>
    </row>
    <row r="378" spans="1:10" x14ac:dyDescent="0.2">
      <c r="A378" s="139">
        <f t="shared" si="33"/>
        <v>2032</v>
      </c>
      <c r="B378" s="139">
        <v>5</v>
      </c>
      <c r="G378" s="175">
        <v>335345.336452791</v>
      </c>
      <c r="H378" s="175">
        <v>1198585.2333333299</v>
      </c>
      <c r="I378" s="175">
        <v>1172766.05</v>
      </c>
      <c r="J378" s="177">
        <f t="shared" si="32"/>
        <v>0.97845861719693861</v>
      </c>
    </row>
    <row r="379" spans="1:10" x14ac:dyDescent="0.2">
      <c r="A379" s="139">
        <f t="shared" si="33"/>
        <v>2032</v>
      </c>
      <c r="B379" s="139">
        <v>6</v>
      </c>
      <c r="G379" s="175">
        <v>335485.91077581601</v>
      </c>
      <c r="H379" s="175">
        <v>1199176.6000000001</v>
      </c>
      <c r="I379" s="175">
        <v>1173338.7</v>
      </c>
      <c r="J379" s="177">
        <f t="shared" si="32"/>
        <v>0.97845363226734061</v>
      </c>
    </row>
    <row r="380" spans="1:10" x14ac:dyDescent="0.2">
      <c r="A380" s="139">
        <f t="shared" si="33"/>
        <v>2032</v>
      </c>
      <c r="B380" s="139">
        <v>7</v>
      </c>
      <c r="G380" s="175">
        <v>335626.48509884102</v>
      </c>
      <c r="H380" s="175">
        <v>1199767.9666666701</v>
      </c>
      <c r="I380" s="175">
        <v>1173911.3500000001</v>
      </c>
      <c r="J380" s="177">
        <f t="shared" si="32"/>
        <v>0.97844865225189526</v>
      </c>
    </row>
    <row r="381" spans="1:10" x14ac:dyDescent="0.2">
      <c r="A381" s="139">
        <f t="shared" si="33"/>
        <v>2032</v>
      </c>
      <c r="B381" s="139">
        <v>8</v>
      </c>
      <c r="G381" s="175">
        <v>335767.059237585</v>
      </c>
      <c r="H381" s="175">
        <v>1200359.33333333</v>
      </c>
      <c r="I381" s="175">
        <v>1174484</v>
      </c>
      <c r="J381" s="177">
        <f t="shared" si="32"/>
        <v>0.97844367714334701</v>
      </c>
    </row>
    <row r="382" spans="1:10" x14ac:dyDescent="0.2">
      <c r="A382" s="139">
        <f t="shared" si="33"/>
        <v>2032</v>
      </c>
      <c r="B382" s="139">
        <v>9</v>
      </c>
      <c r="G382" s="175">
        <v>335907.63356061099</v>
      </c>
      <c r="H382" s="175">
        <v>1200950.7</v>
      </c>
      <c r="I382" s="175">
        <v>1175056.6499999999</v>
      </c>
      <c r="J382" s="177">
        <f t="shared" si="32"/>
        <v>0.97843870693443113</v>
      </c>
    </row>
    <row r="383" spans="1:10" x14ac:dyDescent="0.2">
      <c r="A383" s="139">
        <f t="shared" si="33"/>
        <v>2032</v>
      </c>
      <c r="B383" s="139">
        <v>10</v>
      </c>
      <c r="G383" s="175">
        <v>336048.207883636</v>
      </c>
      <c r="H383" s="175">
        <v>1201542.0666666699</v>
      </c>
      <c r="I383" s="175">
        <v>1175629.3</v>
      </c>
      <c r="J383" s="177">
        <f t="shared" si="32"/>
        <v>0.97843374161792163</v>
      </c>
    </row>
    <row r="384" spans="1:10" x14ac:dyDescent="0.2">
      <c r="A384" s="139">
        <f t="shared" si="33"/>
        <v>2032</v>
      </c>
      <c r="B384" s="139">
        <v>11</v>
      </c>
      <c r="G384" s="175">
        <v>336188.78202237998</v>
      </c>
      <c r="H384" s="175">
        <v>1202133.4333333301</v>
      </c>
      <c r="I384" s="175">
        <v>1176201.95</v>
      </c>
      <c r="J384" s="177">
        <f t="shared" si="32"/>
        <v>0.97842878118660581</v>
      </c>
    </row>
    <row r="385" spans="1:10" x14ac:dyDescent="0.2">
      <c r="A385" s="139">
        <f t="shared" si="33"/>
        <v>2032</v>
      </c>
      <c r="B385" s="139">
        <v>12</v>
      </c>
      <c r="G385" s="175">
        <v>336329.35634540499</v>
      </c>
      <c r="H385" s="175">
        <v>1202724.8</v>
      </c>
      <c r="I385" s="175">
        <v>1176774.6000000001</v>
      </c>
      <c r="J385" s="177">
        <f t="shared" si="32"/>
        <v>0.97842382563326213</v>
      </c>
    </row>
    <row r="386" spans="1:10" x14ac:dyDescent="0.2">
      <c r="A386" s="139">
        <f t="shared" si="33"/>
        <v>2033</v>
      </c>
      <c r="B386" s="139">
        <v>1</v>
      </c>
      <c r="G386" s="175">
        <v>336469.93066843098</v>
      </c>
      <c r="H386" s="175">
        <v>1203316.16666667</v>
      </c>
      <c r="I386" s="175">
        <v>1177347.25</v>
      </c>
      <c r="J386" s="177">
        <f t="shared" si="32"/>
        <v>0.97841887495070645</v>
      </c>
    </row>
    <row r="387" spans="1:10" x14ac:dyDescent="0.2">
      <c r="A387" s="139">
        <f t="shared" si="33"/>
        <v>2033</v>
      </c>
      <c r="B387" s="139">
        <v>2</v>
      </c>
      <c r="G387" s="175">
        <v>336610.50480717397</v>
      </c>
      <c r="H387" s="175">
        <v>1203907.5333333299</v>
      </c>
      <c r="I387" s="175">
        <v>1177919.8999999999</v>
      </c>
      <c r="J387" s="177">
        <f t="shared" ref="J387:J450" si="34">+I387/H387</f>
        <v>0.97841392913176928</v>
      </c>
    </row>
    <row r="388" spans="1:10" x14ac:dyDescent="0.2">
      <c r="A388" s="139">
        <f t="shared" si="33"/>
        <v>2033</v>
      </c>
      <c r="B388" s="139">
        <v>3</v>
      </c>
      <c r="G388" s="175">
        <v>336751.07913020003</v>
      </c>
      <c r="H388" s="175">
        <v>1204498.8999999999</v>
      </c>
      <c r="I388" s="175">
        <v>1178492.55</v>
      </c>
      <c r="J388" s="177">
        <f t="shared" si="34"/>
        <v>0.97840898816927113</v>
      </c>
    </row>
    <row r="389" spans="1:10" x14ac:dyDescent="0.2">
      <c r="A389" s="139">
        <f t="shared" si="33"/>
        <v>2033</v>
      </c>
      <c r="B389" s="139">
        <v>4</v>
      </c>
      <c r="G389" s="175">
        <v>336891.65345322498</v>
      </c>
      <c r="H389" s="175">
        <v>1205090.2666666701</v>
      </c>
      <c r="I389" s="175">
        <v>1179065.2</v>
      </c>
      <c r="J389" s="177">
        <f t="shared" si="34"/>
        <v>0.97840405205606995</v>
      </c>
    </row>
    <row r="390" spans="1:10" x14ac:dyDescent="0.2">
      <c r="A390" s="139">
        <f t="shared" si="33"/>
        <v>2033</v>
      </c>
      <c r="B390" s="139">
        <v>5</v>
      </c>
      <c r="G390" s="175">
        <v>337032.22759196901</v>
      </c>
      <c r="H390" s="175">
        <v>1205681.63333333</v>
      </c>
      <c r="I390" s="175">
        <v>1179637.8500000001</v>
      </c>
      <c r="J390" s="177">
        <f t="shared" si="34"/>
        <v>0.97839912078503921</v>
      </c>
    </row>
    <row r="391" spans="1:10" x14ac:dyDescent="0.2">
      <c r="A391" s="139">
        <f t="shared" ref="A391:A454" si="35">+A379+1</f>
        <v>2033</v>
      </c>
      <c r="B391" s="139">
        <v>6</v>
      </c>
      <c r="G391" s="175">
        <v>337172.80191499402</v>
      </c>
      <c r="H391" s="175">
        <v>1206273</v>
      </c>
      <c r="I391" s="175">
        <v>1180210.5</v>
      </c>
      <c r="J391" s="177">
        <f t="shared" si="34"/>
        <v>0.9783941943490404</v>
      </c>
    </row>
    <row r="392" spans="1:10" x14ac:dyDescent="0.2">
      <c r="A392" s="139">
        <f t="shared" si="35"/>
        <v>2033</v>
      </c>
      <c r="B392" s="139">
        <v>7</v>
      </c>
      <c r="G392" s="175">
        <v>337313.37633016001</v>
      </c>
      <c r="H392" s="175">
        <v>1206864.36666667</v>
      </c>
      <c r="I392" s="175">
        <v>1180783.1499999999</v>
      </c>
      <c r="J392" s="177">
        <f t="shared" si="34"/>
        <v>0.97838927274097442</v>
      </c>
    </row>
    <row r="393" spans="1:10" x14ac:dyDescent="0.2">
      <c r="A393" s="139">
        <f t="shared" si="35"/>
        <v>2033</v>
      </c>
      <c r="B393" s="139">
        <v>8</v>
      </c>
      <c r="G393" s="175">
        <v>337453.95037676301</v>
      </c>
      <c r="H393" s="175">
        <v>1207455.7333333299</v>
      </c>
      <c r="I393" s="175">
        <v>1181355.8</v>
      </c>
      <c r="J393" s="177">
        <f t="shared" si="34"/>
        <v>0.97838435595375595</v>
      </c>
    </row>
    <row r="394" spans="1:10" x14ac:dyDescent="0.2">
      <c r="A394" s="139">
        <f t="shared" si="35"/>
        <v>2033</v>
      </c>
      <c r="B394" s="139">
        <v>9</v>
      </c>
      <c r="G394" s="175">
        <v>337594.52469978901</v>
      </c>
      <c r="H394" s="175">
        <v>1208047.1000000001</v>
      </c>
      <c r="I394" s="175">
        <v>1181928.45</v>
      </c>
      <c r="J394" s="177">
        <f t="shared" si="34"/>
        <v>0.97837944398028842</v>
      </c>
    </row>
    <row r="395" spans="1:10" x14ac:dyDescent="0.2">
      <c r="A395" s="139">
        <f t="shared" si="35"/>
        <v>2033</v>
      </c>
      <c r="B395" s="139">
        <v>10</v>
      </c>
      <c r="G395" s="175">
        <v>337735.099114955</v>
      </c>
      <c r="H395" s="175">
        <v>1208638.4666666701</v>
      </c>
      <c r="I395" s="175">
        <v>1182501.1000000001</v>
      </c>
      <c r="J395" s="177">
        <f t="shared" si="34"/>
        <v>0.97837453681351483</v>
      </c>
    </row>
    <row r="396" spans="1:10" x14ac:dyDescent="0.2">
      <c r="A396" s="139">
        <f t="shared" si="35"/>
        <v>2033</v>
      </c>
      <c r="B396" s="139">
        <v>11</v>
      </c>
      <c r="G396" s="175">
        <v>337875.67316155799</v>
      </c>
      <c r="H396" s="175">
        <v>1209229.83333333</v>
      </c>
      <c r="I396" s="175">
        <v>1183073.75</v>
      </c>
      <c r="J396" s="177">
        <f t="shared" si="34"/>
        <v>0.97836963444639069</v>
      </c>
    </row>
    <row r="397" spans="1:10" x14ac:dyDescent="0.2">
      <c r="A397" s="139">
        <f t="shared" si="35"/>
        <v>2033</v>
      </c>
      <c r="B397" s="139">
        <v>12</v>
      </c>
      <c r="G397" s="175">
        <v>338016.24757672398</v>
      </c>
      <c r="H397" s="175">
        <v>1209821.2</v>
      </c>
      <c r="I397" s="175">
        <v>1183646.3999999999</v>
      </c>
      <c r="J397" s="177">
        <f t="shared" si="34"/>
        <v>0.97836473687186165</v>
      </c>
    </row>
    <row r="398" spans="1:10" x14ac:dyDescent="0.2">
      <c r="A398" s="139">
        <f t="shared" si="35"/>
        <v>2034</v>
      </c>
      <c r="B398" s="139">
        <v>1</v>
      </c>
      <c r="G398" s="175">
        <v>338156.82189974899</v>
      </c>
      <c r="H398" s="175">
        <v>1210412.5666666699</v>
      </c>
      <c r="I398" s="175">
        <v>1184219.05</v>
      </c>
      <c r="J398" s="177">
        <f t="shared" si="34"/>
        <v>0.97835984408291166</v>
      </c>
    </row>
    <row r="399" spans="1:10" x14ac:dyDescent="0.2">
      <c r="A399" s="139">
        <f t="shared" si="35"/>
        <v>2034</v>
      </c>
      <c r="B399" s="139">
        <v>2</v>
      </c>
      <c r="G399" s="175">
        <v>338297.39594635298</v>
      </c>
      <c r="H399" s="175">
        <v>1211003.9333333301</v>
      </c>
      <c r="I399" s="175">
        <v>1184791.7</v>
      </c>
      <c r="J399" s="177">
        <f t="shared" si="34"/>
        <v>0.9783549560725372</v>
      </c>
    </row>
    <row r="400" spans="1:10" x14ac:dyDescent="0.2">
      <c r="A400" s="139">
        <f t="shared" si="35"/>
        <v>2034</v>
      </c>
      <c r="B400" s="139">
        <v>3</v>
      </c>
      <c r="G400" s="175">
        <v>338437.97036151902</v>
      </c>
      <c r="H400" s="175">
        <v>1211595.3</v>
      </c>
      <c r="I400" s="175">
        <v>1185364.3500000001</v>
      </c>
      <c r="J400" s="177">
        <f t="shared" si="34"/>
        <v>0.97835007283372599</v>
      </c>
    </row>
    <row r="401" spans="1:10" x14ac:dyDescent="0.2">
      <c r="A401" s="139">
        <f t="shared" si="35"/>
        <v>2034</v>
      </c>
      <c r="B401" s="139">
        <v>4</v>
      </c>
      <c r="G401" s="175">
        <v>338578.54468454397</v>
      </c>
      <c r="H401" s="175">
        <v>1212186.66666667</v>
      </c>
      <c r="I401" s="175">
        <v>1185937</v>
      </c>
      <c r="J401" s="177">
        <f t="shared" si="34"/>
        <v>0.97834519435950185</v>
      </c>
    </row>
    <row r="402" spans="1:10" x14ac:dyDescent="0.2">
      <c r="A402" s="139">
        <f t="shared" si="35"/>
        <v>2034</v>
      </c>
      <c r="B402" s="139">
        <v>5</v>
      </c>
      <c r="G402" s="175">
        <v>338719.11882328801</v>
      </c>
      <c r="H402" s="175">
        <v>1212778.0333333299</v>
      </c>
      <c r="I402" s="175">
        <v>1186509.6499999999</v>
      </c>
      <c r="J402" s="177">
        <f t="shared" si="34"/>
        <v>0.97834032064290344</v>
      </c>
    </row>
    <row r="403" spans="1:10" x14ac:dyDescent="0.2">
      <c r="A403" s="139">
        <f t="shared" si="35"/>
        <v>2034</v>
      </c>
      <c r="B403" s="139">
        <v>6</v>
      </c>
      <c r="G403" s="175">
        <v>338859.69314631302</v>
      </c>
      <c r="H403" s="175">
        <v>1213369.3999999999</v>
      </c>
      <c r="I403" s="175">
        <v>1187082.3</v>
      </c>
      <c r="J403" s="177">
        <f t="shared" si="34"/>
        <v>0.97833545167695846</v>
      </c>
    </row>
    <row r="404" spans="1:10" x14ac:dyDescent="0.2">
      <c r="A404" s="139">
        <f t="shared" si="35"/>
        <v>2034</v>
      </c>
      <c r="B404" s="139">
        <v>7</v>
      </c>
      <c r="G404" s="175">
        <v>339000.26746933901</v>
      </c>
      <c r="H404" s="175">
        <v>1213960.7666666701</v>
      </c>
      <c r="I404" s="175">
        <v>1187654.95</v>
      </c>
      <c r="J404" s="177">
        <f t="shared" si="34"/>
        <v>0.97833058745473178</v>
      </c>
    </row>
    <row r="405" spans="1:10" x14ac:dyDescent="0.2">
      <c r="A405" s="139">
        <f t="shared" si="35"/>
        <v>2034</v>
      </c>
      <c r="B405" s="139">
        <v>8</v>
      </c>
      <c r="G405" s="175">
        <v>339140.841608082</v>
      </c>
      <c r="H405" s="175">
        <v>1214552.13333333</v>
      </c>
      <c r="I405" s="175">
        <v>1188227.6000000001</v>
      </c>
      <c r="J405" s="177">
        <f t="shared" si="34"/>
        <v>0.97832572796930306</v>
      </c>
    </row>
    <row r="406" spans="1:10" x14ac:dyDescent="0.2">
      <c r="A406" s="139">
        <f t="shared" si="35"/>
        <v>2034</v>
      </c>
      <c r="B406" s="139">
        <v>9</v>
      </c>
      <c r="G406" s="175">
        <v>339281.415931108</v>
      </c>
      <c r="H406" s="175">
        <v>1215143.5</v>
      </c>
      <c r="I406" s="175">
        <v>1188800.25</v>
      </c>
      <c r="J406" s="177">
        <f t="shared" si="34"/>
        <v>0.97832087321373973</v>
      </c>
    </row>
    <row r="407" spans="1:10" x14ac:dyDescent="0.2">
      <c r="A407" s="139">
        <f t="shared" si="35"/>
        <v>2034</v>
      </c>
      <c r="B407" s="139">
        <v>10</v>
      </c>
      <c r="G407" s="175">
        <v>339421.99025413301</v>
      </c>
      <c r="H407" s="175">
        <v>1215734.86666667</v>
      </c>
      <c r="I407" s="175">
        <v>1189372.8999999999</v>
      </c>
      <c r="J407" s="177">
        <f t="shared" si="34"/>
        <v>0.97831602318114808</v>
      </c>
    </row>
    <row r="408" spans="1:10" x14ac:dyDescent="0.2">
      <c r="A408" s="139">
        <f t="shared" si="35"/>
        <v>2034</v>
      </c>
      <c r="B408" s="139">
        <v>11</v>
      </c>
      <c r="G408" s="175">
        <v>339562.56439287699</v>
      </c>
      <c r="H408" s="175">
        <v>1216326.2333333299</v>
      </c>
      <c r="I408" s="175">
        <v>1189945.55</v>
      </c>
      <c r="J408" s="177">
        <f t="shared" si="34"/>
        <v>0.9783111778646475</v>
      </c>
    </row>
    <row r="409" spans="1:10" x14ac:dyDescent="0.2">
      <c r="A409" s="139">
        <f t="shared" si="35"/>
        <v>2034</v>
      </c>
      <c r="B409" s="139">
        <v>12</v>
      </c>
      <c r="G409" s="175">
        <v>339703.13871590199</v>
      </c>
      <c r="H409" s="175">
        <v>1216917.6000000001</v>
      </c>
      <c r="I409" s="175">
        <v>1190518.2</v>
      </c>
      <c r="J409" s="177">
        <f t="shared" si="34"/>
        <v>0.97830633725734584</v>
      </c>
    </row>
    <row r="410" spans="1:10" x14ac:dyDescent="0.2">
      <c r="A410" s="139">
        <f t="shared" si="35"/>
        <v>2035</v>
      </c>
      <c r="B410" s="139">
        <v>1</v>
      </c>
      <c r="G410" s="175">
        <v>339843.71303892799</v>
      </c>
      <c r="H410" s="175">
        <v>1217508.9666666701</v>
      </c>
      <c r="I410" s="175">
        <v>1191090.8500000001</v>
      </c>
      <c r="J410" s="177">
        <f t="shared" si="34"/>
        <v>0.97830150135238991</v>
      </c>
    </row>
    <row r="411" spans="1:10" x14ac:dyDescent="0.2">
      <c r="A411" s="139">
        <f t="shared" si="35"/>
        <v>2035</v>
      </c>
      <c r="B411" s="139">
        <v>2</v>
      </c>
      <c r="G411" s="175">
        <v>339984.28717767098</v>
      </c>
      <c r="H411" s="175">
        <v>1218100.33333333</v>
      </c>
      <c r="I411" s="175">
        <v>1191663.5</v>
      </c>
      <c r="J411" s="177">
        <f t="shared" si="34"/>
        <v>0.97829667014293831</v>
      </c>
    </row>
    <row r="412" spans="1:10" x14ac:dyDescent="0.2">
      <c r="A412" s="139">
        <f t="shared" si="35"/>
        <v>2035</v>
      </c>
      <c r="B412" s="139">
        <v>3</v>
      </c>
      <c r="G412" s="175">
        <v>340124.86150069698</v>
      </c>
      <c r="H412" s="175">
        <v>1218691.7</v>
      </c>
      <c r="I412" s="175">
        <v>1192236.1499999999</v>
      </c>
      <c r="J412" s="177">
        <f t="shared" si="34"/>
        <v>0.97829184362213994</v>
      </c>
    </row>
    <row r="413" spans="1:10" x14ac:dyDescent="0.2">
      <c r="A413" s="139">
        <f t="shared" si="35"/>
        <v>2035</v>
      </c>
      <c r="B413" s="139">
        <v>4</v>
      </c>
      <c r="G413" s="175">
        <v>340265.43582372199</v>
      </c>
      <c r="H413" s="175">
        <v>1219283.0666666699</v>
      </c>
      <c r="I413" s="175">
        <v>1192808.8</v>
      </c>
      <c r="J413" s="177">
        <f t="shared" si="34"/>
        <v>0.97828702178318083</v>
      </c>
    </row>
    <row r="414" spans="1:10" x14ac:dyDescent="0.2">
      <c r="A414" s="139">
        <f t="shared" si="35"/>
        <v>2035</v>
      </c>
      <c r="B414" s="139">
        <v>5</v>
      </c>
      <c r="G414" s="175">
        <v>340406.00996246602</v>
      </c>
      <c r="H414" s="175">
        <v>1219874.4333333301</v>
      </c>
      <c r="I414" s="175">
        <v>1193381.45</v>
      </c>
      <c r="J414" s="177">
        <f t="shared" si="34"/>
        <v>0.97828220461925941</v>
      </c>
    </row>
    <row r="415" spans="1:10" x14ac:dyDescent="0.2">
      <c r="A415" s="139">
        <f t="shared" si="35"/>
        <v>2035</v>
      </c>
      <c r="B415" s="139">
        <v>6</v>
      </c>
      <c r="G415" s="175">
        <v>340546.58428549097</v>
      </c>
      <c r="H415" s="175">
        <v>1220465.8</v>
      </c>
      <c r="I415" s="175">
        <v>1193954.1000000001</v>
      </c>
      <c r="J415" s="177">
        <f t="shared" si="34"/>
        <v>0.97827739212356468</v>
      </c>
    </row>
    <row r="416" spans="1:10" x14ac:dyDescent="0.2">
      <c r="A416" s="139">
        <f t="shared" si="35"/>
        <v>2035</v>
      </c>
      <c r="B416" s="139">
        <v>7</v>
      </c>
      <c r="G416" s="175">
        <v>340687.15860851703</v>
      </c>
      <c r="H416" s="175">
        <v>1221057.16666667</v>
      </c>
      <c r="I416" s="175">
        <v>1194526.75</v>
      </c>
      <c r="J416" s="177">
        <f t="shared" si="34"/>
        <v>0.97827258428932151</v>
      </c>
    </row>
    <row r="417" spans="1:10" x14ac:dyDescent="0.2">
      <c r="A417" s="139">
        <f t="shared" si="35"/>
        <v>2035</v>
      </c>
      <c r="B417" s="139">
        <v>8</v>
      </c>
      <c r="G417" s="175">
        <v>340827.73274726002</v>
      </c>
      <c r="H417" s="175">
        <v>1221648.5333333299</v>
      </c>
      <c r="I417" s="175">
        <v>1195099.3999999999</v>
      </c>
      <c r="J417" s="177">
        <f t="shared" si="34"/>
        <v>0.97826778110976864</v>
      </c>
    </row>
    <row r="418" spans="1:10" x14ac:dyDescent="0.2">
      <c r="A418" s="139">
        <f t="shared" si="35"/>
        <v>2035</v>
      </c>
      <c r="B418" s="139">
        <v>9</v>
      </c>
      <c r="G418" s="175">
        <v>340968.30707028601</v>
      </c>
      <c r="H418" s="175">
        <v>1222239.8999999999</v>
      </c>
      <c r="I418" s="175">
        <v>1195672.05</v>
      </c>
      <c r="J418" s="177">
        <f t="shared" si="34"/>
        <v>0.97826298257813393</v>
      </c>
    </row>
    <row r="419" spans="1:10" x14ac:dyDescent="0.2">
      <c r="A419" s="139">
        <f t="shared" si="35"/>
        <v>2035</v>
      </c>
      <c r="B419" s="139">
        <v>10</v>
      </c>
      <c r="G419" s="175">
        <v>341108.881485452</v>
      </c>
      <c r="H419" s="175">
        <v>1222831.2666666701</v>
      </c>
      <c r="I419" s="175">
        <v>1196244.7</v>
      </c>
      <c r="J419" s="177">
        <f t="shared" si="34"/>
        <v>0.97825818868768155</v>
      </c>
    </row>
    <row r="420" spans="1:10" x14ac:dyDescent="0.2">
      <c r="A420" s="139">
        <f t="shared" si="35"/>
        <v>2035</v>
      </c>
      <c r="B420" s="139">
        <v>11</v>
      </c>
      <c r="G420" s="175">
        <v>341249.455532055</v>
      </c>
      <c r="H420" s="175">
        <v>1223422.63333333</v>
      </c>
      <c r="I420" s="175">
        <v>1196817.3500000001</v>
      </c>
      <c r="J420" s="177">
        <f t="shared" si="34"/>
        <v>0.97825339943168999</v>
      </c>
    </row>
    <row r="421" spans="1:10" x14ac:dyDescent="0.2">
      <c r="A421" s="139">
        <f t="shared" si="35"/>
        <v>2035</v>
      </c>
      <c r="B421" s="139">
        <v>12</v>
      </c>
      <c r="G421" s="175">
        <v>341390.02985508001</v>
      </c>
      <c r="H421" s="175">
        <v>1224014</v>
      </c>
      <c r="I421" s="175">
        <v>1197390</v>
      </c>
      <c r="J421" s="177">
        <f t="shared" si="34"/>
        <v>0.9782486148034254</v>
      </c>
    </row>
    <row r="422" spans="1:10" x14ac:dyDescent="0.2">
      <c r="A422" s="139">
        <f t="shared" si="35"/>
        <v>2036</v>
      </c>
      <c r="B422" s="139">
        <v>1</v>
      </c>
      <c r="G422" s="175">
        <v>341517.87483553798</v>
      </c>
      <c r="H422" s="175">
        <v>1224551.8166666699</v>
      </c>
      <c r="I422" s="175">
        <v>1197912.63333333</v>
      </c>
      <c r="J422" s="177">
        <f t="shared" si="34"/>
        <v>0.97824576880229219</v>
      </c>
    </row>
    <row r="423" spans="1:10" x14ac:dyDescent="0.2">
      <c r="A423" s="139">
        <f t="shared" si="35"/>
        <v>2036</v>
      </c>
      <c r="B423" s="139">
        <v>2</v>
      </c>
      <c r="G423" s="175">
        <v>341645.719539574</v>
      </c>
      <c r="H423" s="175">
        <v>1225089.63333333</v>
      </c>
      <c r="I423" s="175">
        <v>1198435.2666666701</v>
      </c>
      <c r="J423" s="177">
        <f t="shared" si="34"/>
        <v>0.97824292529997459</v>
      </c>
    </row>
    <row r="424" spans="1:10" x14ac:dyDescent="0.2">
      <c r="A424" s="139">
        <f t="shared" si="35"/>
        <v>2036</v>
      </c>
      <c r="B424" s="139">
        <v>3</v>
      </c>
      <c r="G424" s="175">
        <v>341773.56442789099</v>
      </c>
      <c r="H424" s="175">
        <v>1225627.45</v>
      </c>
      <c r="I424" s="175">
        <v>1198957.8999999999</v>
      </c>
      <c r="J424" s="177">
        <f t="shared" si="34"/>
        <v>0.97824008429315124</v>
      </c>
    </row>
    <row r="425" spans="1:10" x14ac:dyDescent="0.2">
      <c r="A425" s="139">
        <f t="shared" si="35"/>
        <v>2036</v>
      </c>
      <c r="B425" s="139">
        <v>4</v>
      </c>
      <c r="G425" s="175">
        <v>341901.40940834797</v>
      </c>
      <c r="H425" s="175">
        <v>1226165.2666666701</v>
      </c>
      <c r="I425" s="175">
        <v>1199480.5333333299</v>
      </c>
      <c r="J425" s="177">
        <f t="shared" si="34"/>
        <v>0.97823724577855431</v>
      </c>
    </row>
    <row r="426" spans="1:10" x14ac:dyDescent="0.2">
      <c r="A426" s="139">
        <f t="shared" si="35"/>
        <v>2036</v>
      </c>
      <c r="B426" s="139">
        <v>5</v>
      </c>
      <c r="G426" s="175">
        <v>342029.25402024301</v>
      </c>
      <c r="H426" s="175">
        <v>1226703.08333333</v>
      </c>
      <c r="I426" s="175">
        <v>1200003.16666667</v>
      </c>
      <c r="J426" s="177">
        <f t="shared" si="34"/>
        <v>0.97823440975292242</v>
      </c>
    </row>
    <row r="427" spans="1:10" x14ac:dyDescent="0.2">
      <c r="A427" s="139">
        <f t="shared" si="35"/>
        <v>2036</v>
      </c>
      <c r="B427" s="139">
        <v>6</v>
      </c>
      <c r="G427" s="175">
        <v>342157.09900070098</v>
      </c>
      <c r="H427" s="175">
        <v>1227240.8999999999</v>
      </c>
      <c r="I427" s="175">
        <v>1200525.8</v>
      </c>
      <c r="J427" s="177">
        <f t="shared" si="34"/>
        <v>0.97823157621295065</v>
      </c>
    </row>
    <row r="428" spans="1:10" x14ac:dyDescent="0.2">
      <c r="A428" s="139">
        <f t="shared" si="35"/>
        <v>2036</v>
      </c>
      <c r="B428" s="139">
        <v>7</v>
      </c>
      <c r="G428" s="175">
        <v>342284.94388901698</v>
      </c>
      <c r="H428" s="175">
        <v>1227778.7166666701</v>
      </c>
      <c r="I428" s="175">
        <v>1201048.4333333301</v>
      </c>
      <c r="J428" s="177">
        <f t="shared" si="34"/>
        <v>0.9782287451553886</v>
      </c>
    </row>
    <row r="429" spans="1:10" x14ac:dyDescent="0.2">
      <c r="A429" s="139">
        <f t="shared" si="35"/>
        <v>2036</v>
      </c>
      <c r="B429" s="139">
        <v>8</v>
      </c>
      <c r="G429" s="175">
        <v>342412.788593053</v>
      </c>
      <c r="H429" s="175">
        <v>1228316.5333333299</v>
      </c>
      <c r="I429" s="175">
        <v>1201571.0666666699</v>
      </c>
      <c r="J429" s="177">
        <f t="shared" si="34"/>
        <v>0.97822591657699187</v>
      </c>
    </row>
    <row r="430" spans="1:10" x14ac:dyDescent="0.2">
      <c r="A430" s="139">
        <f t="shared" si="35"/>
        <v>2036</v>
      </c>
      <c r="B430" s="139">
        <v>9</v>
      </c>
      <c r="G430" s="175">
        <v>342540.63357351098</v>
      </c>
      <c r="H430" s="175">
        <v>1228854.3500000001</v>
      </c>
      <c r="I430" s="175">
        <v>1202093.7</v>
      </c>
      <c r="J430" s="177">
        <f t="shared" si="34"/>
        <v>0.97822309047447309</v>
      </c>
    </row>
    <row r="431" spans="1:10" x14ac:dyDescent="0.2">
      <c r="A431" s="139">
        <f t="shared" si="35"/>
        <v>2036</v>
      </c>
      <c r="B431" s="139">
        <v>10</v>
      </c>
      <c r="G431" s="175">
        <v>342668.47846182802</v>
      </c>
      <c r="H431" s="175">
        <v>1229392.16666667</v>
      </c>
      <c r="I431" s="175">
        <v>1202616.33333333</v>
      </c>
      <c r="J431" s="177">
        <f t="shared" si="34"/>
        <v>0.97822026684459928</v>
      </c>
    </row>
    <row r="432" spans="1:10" x14ac:dyDescent="0.2">
      <c r="A432" s="139">
        <f t="shared" si="35"/>
        <v>2036</v>
      </c>
      <c r="B432" s="139">
        <v>11</v>
      </c>
      <c r="G432" s="175">
        <v>342796.323165863</v>
      </c>
      <c r="H432" s="175">
        <v>1229929.9833333299</v>
      </c>
      <c r="I432" s="175">
        <v>1203138.9666666701</v>
      </c>
      <c r="J432" s="177">
        <f t="shared" si="34"/>
        <v>0.97821744568414259</v>
      </c>
    </row>
    <row r="433" spans="1:10" x14ac:dyDescent="0.2">
      <c r="A433" s="139">
        <f t="shared" si="35"/>
        <v>2036</v>
      </c>
      <c r="B433" s="139">
        <v>12</v>
      </c>
      <c r="G433" s="175">
        <v>342924.16805417999</v>
      </c>
      <c r="H433" s="175">
        <v>1230467.8</v>
      </c>
      <c r="I433" s="175">
        <v>1203661.6000000001</v>
      </c>
      <c r="J433" s="177">
        <f t="shared" si="34"/>
        <v>0.97821462698983264</v>
      </c>
    </row>
    <row r="434" spans="1:10" x14ac:dyDescent="0.2">
      <c r="A434" s="139">
        <f t="shared" si="35"/>
        <v>2037</v>
      </c>
      <c r="B434" s="139">
        <v>1</v>
      </c>
      <c r="G434" s="175">
        <v>343052.01303463802</v>
      </c>
      <c r="H434" s="175">
        <v>1231005.61666667</v>
      </c>
      <c r="I434" s="175">
        <v>1204184.2333333299</v>
      </c>
      <c r="J434" s="177">
        <f t="shared" si="34"/>
        <v>0.97821181075845354</v>
      </c>
    </row>
    <row r="435" spans="1:10" x14ac:dyDescent="0.2">
      <c r="A435" s="139">
        <f t="shared" si="35"/>
        <v>2037</v>
      </c>
      <c r="B435" s="139">
        <v>2</v>
      </c>
      <c r="G435" s="175">
        <v>343179.85773867299</v>
      </c>
      <c r="H435" s="175">
        <v>1231543.4333333301</v>
      </c>
      <c r="I435" s="175">
        <v>1204706.86666667</v>
      </c>
      <c r="J435" s="177">
        <f t="shared" si="34"/>
        <v>0.97820899698679442</v>
      </c>
    </row>
    <row r="436" spans="1:10" x14ac:dyDescent="0.2">
      <c r="A436" s="139">
        <f t="shared" si="35"/>
        <v>2037</v>
      </c>
      <c r="B436" s="139">
        <v>3</v>
      </c>
      <c r="G436" s="175">
        <v>343307.70262698998</v>
      </c>
      <c r="H436" s="175">
        <v>1232081.25</v>
      </c>
      <c r="I436" s="175">
        <v>1205229.5</v>
      </c>
      <c r="J436" s="177">
        <f t="shared" si="34"/>
        <v>0.97820618567160245</v>
      </c>
    </row>
    <row r="437" spans="1:10" x14ac:dyDescent="0.2">
      <c r="A437" s="139">
        <f t="shared" si="35"/>
        <v>2037</v>
      </c>
      <c r="B437" s="139">
        <v>4</v>
      </c>
      <c r="G437" s="175">
        <v>343435.54760744801</v>
      </c>
      <c r="H437" s="175">
        <v>1232619.0666666699</v>
      </c>
      <c r="I437" s="175">
        <v>1205752.13333333</v>
      </c>
      <c r="J437" s="177">
        <f t="shared" si="34"/>
        <v>0.97820337680967795</v>
      </c>
    </row>
    <row r="438" spans="1:10" x14ac:dyDescent="0.2">
      <c r="A438" s="139">
        <f t="shared" si="35"/>
        <v>2037</v>
      </c>
      <c r="B438" s="139">
        <v>5</v>
      </c>
      <c r="G438" s="175">
        <v>343563.392219342</v>
      </c>
      <c r="H438" s="175">
        <v>1233156.88333333</v>
      </c>
      <c r="I438" s="175">
        <v>1206274.7666666701</v>
      </c>
      <c r="J438" s="177">
        <f t="shared" si="34"/>
        <v>0.97820057039782704</v>
      </c>
    </row>
    <row r="439" spans="1:10" x14ac:dyDescent="0.2">
      <c r="A439" s="139">
        <f t="shared" si="35"/>
        <v>2037</v>
      </c>
      <c r="B439" s="139">
        <v>6</v>
      </c>
      <c r="G439" s="175">
        <v>343691.23719979997</v>
      </c>
      <c r="H439" s="175">
        <v>1233694.7</v>
      </c>
      <c r="I439" s="175">
        <v>1206797.3999999999</v>
      </c>
      <c r="J439" s="177">
        <f t="shared" si="34"/>
        <v>0.97819776643281353</v>
      </c>
    </row>
    <row r="440" spans="1:10" x14ac:dyDescent="0.2">
      <c r="A440" s="139">
        <f t="shared" si="35"/>
        <v>2037</v>
      </c>
      <c r="B440" s="139">
        <v>7</v>
      </c>
      <c r="G440" s="175">
        <v>343819.08208811702</v>
      </c>
      <c r="H440" s="175">
        <v>1234232.5166666701</v>
      </c>
      <c r="I440" s="175">
        <v>1207320.0333333299</v>
      </c>
      <c r="J440" s="177">
        <f t="shared" si="34"/>
        <v>0.97819496491145486</v>
      </c>
    </row>
    <row r="441" spans="1:10" x14ac:dyDescent="0.2">
      <c r="A441" s="139">
        <f t="shared" si="35"/>
        <v>2037</v>
      </c>
      <c r="B441" s="139">
        <v>8</v>
      </c>
      <c r="G441" s="175">
        <v>343946.92679215199</v>
      </c>
      <c r="H441" s="175">
        <v>1234770.33333333</v>
      </c>
      <c r="I441" s="175">
        <v>1207842.66666667</v>
      </c>
      <c r="J441" s="177">
        <f t="shared" si="34"/>
        <v>0.97819216583057411</v>
      </c>
    </row>
    <row r="442" spans="1:10" x14ac:dyDescent="0.2">
      <c r="A442" s="139">
        <f t="shared" si="35"/>
        <v>2037</v>
      </c>
      <c r="B442" s="139">
        <v>9</v>
      </c>
      <c r="G442" s="175">
        <v>344074.77177261002</v>
      </c>
      <c r="H442" s="175">
        <v>1235308.1499999999</v>
      </c>
      <c r="I442" s="175">
        <v>1208365.3</v>
      </c>
      <c r="J442" s="177">
        <f t="shared" si="34"/>
        <v>0.97818936918695154</v>
      </c>
    </row>
    <row r="443" spans="1:10" x14ac:dyDescent="0.2">
      <c r="A443" s="139">
        <f t="shared" si="35"/>
        <v>2037</v>
      </c>
      <c r="B443" s="139">
        <v>10</v>
      </c>
      <c r="G443" s="175">
        <v>344202.61666092701</v>
      </c>
      <c r="H443" s="175">
        <v>1235845.9666666701</v>
      </c>
      <c r="I443" s="175">
        <v>1208887.9333333301</v>
      </c>
      <c r="J443" s="177">
        <f t="shared" si="34"/>
        <v>0.97818657497742112</v>
      </c>
    </row>
    <row r="444" spans="1:10" x14ac:dyDescent="0.2">
      <c r="A444" s="139">
        <f t="shared" si="35"/>
        <v>2037</v>
      </c>
      <c r="B444" s="139">
        <v>11</v>
      </c>
      <c r="G444" s="175">
        <v>344330.46136496199</v>
      </c>
      <c r="H444" s="175">
        <v>1236383.7833333299</v>
      </c>
      <c r="I444" s="175">
        <v>1209410.5666666699</v>
      </c>
      <c r="J444" s="177">
        <f t="shared" si="34"/>
        <v>0.97818378319882249</v>
      </c>
    </row>
    <row r="445" spans="1:10" x14ac:dyDescent="0.2">
      <c r="A445" s="139">
        <f t="shared" si="35"/>
        <v>2037</v>
      </c>
      <c r="B445" s="139">
        <v>12</v>
      </c>
      <c r="G445" s="175">
        <v>344458.30625327898</v>
      </c>
      <c r="H445" s="175">
        <v>1236921.6000000001</v>
      </c>
      <c r="I445" s="175">
        <v>1209933.2</v>
      </c>
      <c r="J445" s="177">
        <f t="shared" si="34"/>
        <v>0.97818099384795276</v>
      </c>
    </row>
    <row r="446" spans="1:10" x14ac:dyDescent="0.2">
      <c r="A446" s="139">
        <f t="shared" si="35"/>
        <v>2038</v>
      </c>
      <c r="B446" s="139">
        <v>1</v>
      </c>
      <c r="G446" s="175">
        <v>344586.15123373701</v>
      </c>
      <c r="H446" s="175">
        <v>1237459.41666667</v>
      </c>
      <c r="I446" s="175">
        <v>1210455.83333333</v>
      </c>
      <c r="J446" s="177">
        <f t="shared" si="34"/>
        <v>0.97817820692166269</v>
      </c>
    </row>
    <row r="447" spans="1:10" x14ac:dyDescent="0.2">
      <c r="A447" s="139">
        <f t="shared" si="35"/>
        <v>2038</v>
      </c>
      <c r="B447" s="139">
        <v>2</v>
      </c>
      <c r="G447" s="175">
        <v>344713.99593777198</v>
      </c>
      <c r="H447" s="175">
        <v>1237997.2333333299</v>
      </c>
      <c r="I447" s="175">
        <v>1210978.4666666701</v>
      </c>
      <c r="J447" s="177">
        <f t="shared" si="34"/>
        <v>0.97817542241680833</v>
      </c>
    </row>
    <row r="448" spans="1:10" x14ac:dyDescent="0.2">
      <c r="A448" s="139">
        <f t="shared" si="35"/>
        <v>2038</v>
      </c>
      <c r="B448" s="139">
        <v>3</v>
      </c>
      <c r="G448" s="175">
        <v>344841.84082608903</v>
      </c>
      <c r="H448" s="175">
        <v>1238535.05</v>
      </c>
      <c r="I448" s="175">
        <v>1211501.1000000001</v>
      </c>
      <c r="J448" s="177">
        <f t="shared" si="34"/>
        <v>0.97817264033020301</v>
      </c>
    </row>
    <row r="449" spans="1:10" x14ac:dyDescent="0.2">
      <c r="A449" s="139">
        <f t="shared" si="35"/>
        <v>2038</v>
      </c>
      <c r="B449" s="139">
        <v>4</v>
      </c>
      <c r="G449" s="175">
        <v>344969.685806547</v>
      </c>
      <c r="H449" s="175">
        <v>1239072.86666667</v>
      </c>
      <c r="I449" s="175">
        <v>1212023.7333333299</v>
      </c>
      <c r="J449" s="177">
        <f t="shared" si="34"/>
        <v>0.97816986065871403</v>
      </c>
    </row>
    <row r="450" spans="1:10" x14ac:dyDescent="0.2">
      <c r="A450" s="139">
        <f t="shared" si="35"/>
        <v>2038</v>
      </c>
      <c r="B450" s="139">
        <v>5</v>
      </c>
      <c r="G450" s="175">
        <v>345097.53041844198</v>
      </c>
      <c r="H450" s="175">
        <v>1239610.6833333301</v>
      </c>
      <c r="I450" s="175">
        <v>1212546.36666667</v>
      </c>
      <c r="J450" s="177">
        <f t="shared" si="34"/>
        <v>0.97816708339921388</v>
      </c>
    </row>
    <row r="451" spans="1:10" x14ac:dyDescent="0.2">
      <c r="A451" s="139">
        <f t="shared" si="35"/>
        <v>2038</v>
      </c>
      <c r="B451" s="139">
        <v>6</v>
      </c>
      <c r="G451" s="175">
        <v>345225.37539889902</v>
      </c>
      <c r="H451" s="175">
        <v>1240148.5</v>
      </c>
      <c r="I451" s="175">
        <v>1213069</v>
      </c>
      <c r="J451" s="177">
        <f t="shared" ref="J451:J514" si="36">+I451/H451</f>
        <v>0.97816430854853265</v>
      </c>
    </row>
    <row r="452" spans="1:10" x14ac:dyDescent="0.2">
      <c r="A452" s="139">
        <f t="shared" si="35"/>
        <v>2038</v>
      </c>
      <c r="B452" s="139">
        <v>7</v>
      </c>
      <c r="G452" s="175">
        <v>345353.22028721601</v>
      </c>
      <c r="H452" s="175">
        <v>1240686.3166666699</v>
      </c>
      <c r="I452" s="175">
        <v>1213591.63333333</v>
      </c>
      <c r="J452" s="177">
        <f t="shared" si="36"/>
        <v>0.97816153610355383</v>
      </c>
    </row>
    <row r="453" spans="1:10" x14ac:dyDescent="0.2">
      <c r="A453" s="139">
        <f t="shared" si="35"/>
        <v>2038</v>
      </c>
      <c r="B453" s="139">
        <v>8</v>
      </c>
      <c r="G453" s="175">
        <v>345481.06499125197</v>
      </c>
      <c r="H453" s="175">
        <v>1241224.13333333</v>
      </c>
      <c r="I453" s="175">
        <v>1214114.2666666701</v>
      </c>
      <c r="J453" s="177">
        <f t="shared" si="36"/>
        <v>0.97815876606116581</v>
      </c>
    </row>
    <row r="454" spans="1:10" x14ac:dyDescent="0.2">
      <c r="A454" s="139">
        <f t="shared" si="35"/>
        <v>2038</v>
      </c>
      <c r="B454" s="139">
        <v>9</v>
      </c>
      <c r="G454" s="175">
        <v>345608.90997170901</v>
      </c>
      <c r="H454" s="175">
        <v>1241761.95</v>
      </c>
      <c r="I454" s="175">
        <v>1214636.8999999999</v>
      </c>
      <c r="J454" s="177">
        <f t="shared" si="36"/>
        <v>0.97815599841821532</v>
      </c>
    </row>
    <row r="455" spans="1:10" x14ac:dyDescent="0.2">
      <c r="A455" s="139">
        <f t="shared" ref="A455:A518" si="37">+A443+1</f>
        <v>2038</v>
      </c>
      <c r="B455" s="139">
        <v>10</v>
      </c>
      <c r="G455" s="175">
        <v>345736.75486002601</v>
      </c>
      <c r="H455" s="175">
        <v>1242299.7666666701</v>
      </c>
      <c r="I455" s="175">
        <v>1215159.5333333299</v>
      </c>
      <c r="J455" s="177">
        <f t="shared" si="36"/>
        <v>0.97815323317160185</v>
      </c>
    </row>
    <row r="456" spans="1:10" x14ac:dyDescent="0.2">
      <c r="A456" s="139">
        <f t="shared" si="37"/>
        <v>2038</v>
      </c>
      <c r="B456" s="139">
        <v>11</v>
      </c>
      <c r="G456" s="175">
        <v>345864.59956406202</v>
      </c>
      <c r="H456" s="175">
        <v>1242837.58333333</v>
      </c>
      <c r="I456" s="175">
        <v>1215682.16666667</v>
      </c>
      <c r="J456" s="177">
        <f t="shared" si="36"/>
        <v>0.97815047031823077</v>
      </c>
    </row>
    <row r="457" spans="1:10" x14ac:dyDescent="0.2">
      <c r="A457" s="139">
        <f t="shared" si="37"/>
        <v>2038</v>
      </c>
      <c r="B457" s="139">
        <v>12</v>
      </c>
      <c r="G457" s="175">
        <v>345992.44445237902</v>
      </c>
      <c r="H457" s="175">
        <v>1243375.3999999999</v>
      </c>
      <c r="I457" s="175">
        <v>1216204.8</v>
      </c>
      <c r="J457" s="177">
        <f t="shared" si="36"/>
        <v>0.97814770985496424</v>
      </c>
    </row>
    <row r="458" spans="1:10" x14ac:dyDescent="0.2">
      <c r="A458" s="139">
        <f t="shared" si="37"/>
        <v>2039</v>
      </c>
      <c r="B458" s="139">
        <v>1</v>
      </c>
      <c r="G458" s="175">
        <v>346120.28943283699</v>
      </c>
      <c r="H458" s="175">
        <v>1243913.2166666701</v>
      </c>
      <c r="I458" s="175">
        <v>1216727.4333333301</v>
      </c>
      <c r="J458" s="177">
        <f t="shared" si="36"/>
        <v>0.97814495177871807</v>
      </c>
    </row>
    <row r="459" spans="1:10" x14ac:dyDescent="0.2">
      <c r="A459" s="139">
        <f t="shared" si="37"/>
        <v>2039</v>
      </c>
      <c r="B459" s="139">
        <v>2</v>
      </c>
      <c r="G459" s="175">
        <v>346248.13413687202</v>
      </c>
      <c r="H459" s="175">
        <v>1244451.0333333299</v>
      </c>
      <c r="I459" s="175">
        <v>1217250.0666666699</v>
      </c>
      <c r="J459" s="177">
        <f t="shared" si="36"/>
        <v>0.97814219608641351</v>
      </c>
    </row>
    <row r="460" spans="1:10" x14ac:dyDescent="0.2">
      <c r="A460" s="139">
        <f t="shared" si="37"/>
        <v>2039</v>
      </c>
      <c r="B460" s="139">
        <v>3</v>
      </c>
      <c r="G460" s="175">
        <v>346375.97902518901</v>
      </c>
      <c r="H460" s="175">
        <v>1244988.8500000001</v>
      </c>
      <c r="I460" s="175">
        <v>1217772.7</v>
      </c>
      <c r="J460" s="177">
        <f t="shared" si="36"/>
        <v>0.97813944277492915</v>
      </c>
    </row>
    <row r="461" spans="1:10" x14ac:dyDescent="0.2">
      <c r="A461" s="139">
        <f t="shared" si="37"/>
        <v>2039</v>
      </c>
      <c r="B461" s="139">
        <v>4</v>
      </c>
      <c r="G461" s="175">
        <v>346503.82400564698</v>
      </c>
      <c r="H461" s="175">
        <v>1245526.66666667</v>
      </c>
      <c r="I461" s="175">
        <v>1218295.33333333</v>
      </c>
      <c r="J461" s="177">
        <f t="shared" si="36"/>
        <v>0.97813669184119711</v>
      </c>
    </row>
    <row r="462" spans="1:10" x14ac:dyDescent="0.2">
      <c r="A462" s="139">
        <f t="shared" si="37"/>
        <v>2039</v>
      </c>
      <c r="B462" s="139">
        <v>5</v>
      </c>
      <c r="G462" s="175">
        <v>346631.66861754103</v>
      </c>
      <c r="H462" s="175">
        <v>1246064.4833333299</v>
      </c>
      <c r="I462" s="175">
        <v>1218817.9666666701</v>
      </c>
      <c r="J462" s="177">
        <f t="shared" si="36"/>
        <v>0.97813394328215419</v>
      </c>
    </row>
    <row r="463" spans="1:10" x14ac:dyDescent="0.2">
      <c r="A463" s="139">
        <f t="shared" si="37"/>
        <v>2039</v>
      </c>
      <c r="B463" s="139">
        <v>6</v>
      </c>
      <c r="G463" s="175">
        <v>346759.513597999</v>
      </c>
      <c r="H463" s="175">
        <v>1246602.3</v>
      </c>
      <c r="I463" s="175">
        <v>1219340.6000000001</v>
      </c>
      <c r="J463" s="177">
        <f t="shared" si="36"/>
        <v>0.97813119709469498</v>
      </c>
    </row>
    <row r="464" spans="1:10" x14ac:dyDescent="0.2">
      <c r="A464" s="139">
        <f t="shared" si="37"/>
        <v>2039</v>
      </c>
      <c r="B464" s="139">
        <v>7</v>
      </c>
      <c r="G464" s="175">
        <v>346887.35848631599</v>
      </c>
      <c r="H464" s="175">
        <v>1247140.11666667</v>
      </c>
      <c r="I464" s="175">
        <v>1219863.2333333299</v>
      </c>
      <c r="J464" s="177">
        <f t="shared" si="36"/>
        <v>0.97812845327576736</v>
      </c>
    </row>
    <row r="465" spans="1:10" x14ac:dyDescent="0.2">
      <c r="A465" s="139">
        <f t="shared" si="37"/>
        <v>2039</v>
      </c>
      <c r="B465" s="139">
        <v>8</v>
      </c>
      <c r="G465" s="175">
        <v>347015.20319035102</v>
      </c>
      <c r="H465" s="175">
        <v>1247677.9333333301</v>
      </c>
      <c r="I465" s="175">
        <v>1220385.86666667</v>
      </c>
      <c r="J465" s="177">
        <f t="shared" si="36"/>
        <v>0.97812571182232433</v>
      </c>
    </row>
    <row r="466" spans="1:10" x14ac:dyDescent="0.2">
      <c r="A466" s="139">
        <f t="shared" si="37"/>
        <v>2039</v>
      </c>
      <c r="B466" s="139">
        <v>9</v>
      </c>
      <c r="G466" s="175">
        <v>347143.04817080899</v>
      </c>
      <c r="H466" s="175">
        <v>1248215.75</v>
      </c>
      <c r="I466" s="175">
        <v>1220908.5</v>
      </c>
      <c r="J466" s="177">
        <f t="shared" si="36"/>
        <v>0.97812297273127657</v>
      </c>
    </row>
    <row r="467" spans="1:10" x14ac:dyDescent="0.2">
      <c r="A467" s="139">
        <f t="shared" si="37"/>
        <v>2039</v>
      </c>
      <c r="B467" s="139">
        <v>10</v>
      </c>
      <c r="G467" s="175">
        <v>347270.89305912599</v>
      </c>
      <c r="H467" s="175">
        <v>1248753.5666666699</v>
      </c>
      <c r="I467" s="175">
        <v>1221431.13333333</v>
      </c>
      <c r="J467" s="177">
        <f t="shared" si="36"/>
        <v>0.97812023599958775</v>
      </c>
    </row>
    <row r="468" spans="1:10" x14ac:dyDescent="0.2">
      <c r="A468" s="139">
        <f t="shared" si="37"/>
        <v>2039</v>
      </c>
      <c r="B468" s="139">
        <v>11</v>
      </c>
      <c r="G468" s="175">
        <v>347398.73776316101</v>
      </c>
      <c r="H468" s="175">
        <v>1249291.38333333</v>
      </c>
      <c r="I468" s="175">
        <v>1221953.7666666701</v>
      </c>
      <c r="J468" s="177">
        <f t="shared" si="36"/>
        <v>0.97811750162422606</v>
      </c>
    </row>
    <row r="469" spans="1:10" x14ac:dyDescent="0.2">
      <c r="A469" s="139">
        <f t="shared" si="37"/>
        <v>2039</v>
      </c>
      <c r="B469" s="139">
        <v>12</v>
      </c>
      <c r="G469" s="175">
        <v>347526.58265147801</v>
      </c>
      <c r="H469" s="175">
        <v>1249829.2</v>
      </c>
      <c r="I469" s="175">
        <v>1222476.3999999999</v>
      </c>
      <c r="J469" s="177">
        <f t="shared" si="36"/>
        <v>0.97811476960211841</v>
      </c>
    </row>
    <row r="470" spans="1:10" x14ac:dyDescent="0.2">
      <c r="A470" s="139">
        <f t="shared" si="37"/>
        <v>2040</v>
      </c>
      <c r="B470" s="139">
        <v>1</v>
      </c>
      <c r="G470" s="175">
        <v>347654.42763193598</v>
      </c>
      <c r="H470" s="175">
        <v>1250367.0166666701</v>
      </c>
      <c r="I470" s="175">
        <v>1222999.0333333299</v>
      </c>
      <c r="J470" s="177">
        <f t="shared" si="36"/>
        <v>0.97811203993024387</v>
      </c>
    </row>
    <row r="471" spans="1:10" x14ac:dyDescent="0.2">
      <c r="A471" s="139">
        <f t="shared" si="37"/>
        <v>2040</v>
      </c>
      <c r="B471" s="139">
        <v>2</v>
      </c>
      <c r="G471" s="175">
        <v>347782.27233597101</v>
      </c>
      <c r="H471" s="175">
        <v>1250904.83333333</v>
      </c>
      <c r="I471" s="175">
        <v>1223521.66666667</v>
      </c>
      <c r="J471" s="177">
        <f t="shared" si="36"/>
        <v>0.9781093126055872</v>
      </c>
    </row>
    <row r="472" spans="1:10" x14ac:dyDescent="0.2">
      <c r="A472" s="139">
        <f t="shared" si="37"/>
        <v>2040</v>
      </c>
      <c r="B472" s="139">
        <v>3</v>
      </c>
      <c r="G472" s="175">
        <v>347910.117224288</v>
      </c>
      <c r="H472" s="175">
        <v>1251442.6499999999</v>
      </c>
      <c r="I472" s="175">
        <v>1224044.3</v>
      </c>
      <c r="J472" s="177">
        <f t="shared" si="36"/>
        <v>0.97810658762509028</v>
      </c>
    </row>
    <row r="473" spans="1:10" x14ac:dyDescent="0.2">
      <c r="A473" s="139">
        <f t="shared" si="37"/>
        <v>2040</v>
      </c>
      <c r="B473" s="139">
        <v>4</v>
      </c>
      <c r="G473" s="175">
        <v>348037.96220474603</v>
      </c>
      <c r="H473" s="175">
        <v>1251980.4666666701</v>
      </c>
      <c r="I473" s="175">
        <v>1224566.9333333301</v>
      </c>
      <c r="J473" s="177">
        <f t="shared" si="36"/>
        <v>0.97810386498574775</v>
      </c>
    </row>
    <row r="474" spans="1:10" x14ac:dyDescent="0.2">
      <c r="A474" s="139">
        <f t="shared" si="37"/>
        <v>2040</v>
      </c>
      <c r="B474" s="139">
        <v>5</v>
      </c>
      <c r="G474" s="175">
        <v>348165.80681664101</v>
      </c>
      <c r="H474" s="175">
        <v>1252518.2833333299</v>
      </c>
      <c r="I474" s="175">
        <v>1225089.5666666699</v>
      </c>
      <c r="J474" s="177">
        <f t="shared" si="36"/>
        <v>0.97810114468455989</v>
      </c>
    </row>
    <row r="475" spans="1:10" x14ac:dyDescent="0.2">
      <c r="A475" s="139">
        <f t="shared" si="37"/>
        <v>2040</v>
      </c>
      <c r="B475" s="139">
        <v>6</v>
      </c>
      <c r="G475" s="175">
        <v>348293.65179709799</v>
      </c>
      <c r="H475" s="175">
        <v>1253056.1000000001</v>
      </c>
      <c r="I475" s="175">
        <v>1225612.2</v>
      </c>
      <c r="J475" s="177">
        <f t="shared" si="36"/>
        <v>0.97809842671848435</v>
      </c>
    </row>
    <row r="476" spans="1:10" x14ac:dyDescent="0.2">
      <c r="A476" s="139">
        <f t="shared" si="37"/>
        <v>2040</v>
      </c>
      <c r="B476" s="139">
        <v>7</v>
      </c>
      <c r="G476" s="175">
        <v>348421.49668541498</v>
      </c>
      <c r="H476" s="175">
        <v>1253593.91666667</v>
      </c>
      <c r="I476" s="175">
        <v>1226134.83333333</v>
      </c>
      <c r="J476" s="177">
        <f t="shared" si="36"/>
        <v>0.97809571108453186</v>
      </c>
    </row>
    <row r="477" spans="1:10" x14ac:dyDescent="0.2">
      <c r="A477" s="139">
        <f t="shared" si="37"/>
        <v>2040</v>
      </c>
      <c r="B477" s="139">
        <v>8</v>
      </c>
      <c r="G477" s="175">
        <v>348549.341389451</v>
      </c>
      <c r="H477" s="175">
        <v>1254131.7333333299</v>
      </c>
      <c r="I477" s="175">
        <v>1226657.4666666701</v>
      </c>
      <c r="J477" s="177">
        <f t="shared" si="36"/>
        <v>0.97809299777971759</v>
      </c>
    </row>
    <row r="478" spans="1:10" x14ac:dyDescent="0.2">
      <c r="A478" s="139">
        <f t="shared" si="37"/>
        <v>2040</v>
      </c>
      <c r="B478" s="139">
        <v>9</v>
      </c>
      <c r="G478" s="175">
        <v>348677.18636990798</v>
      </c>
      <c r="H478" s="175">
        <v>1254669.55</v>
      </c>
      <c r="I478" s="175">
        <v>1227180.1000000001</v>
      </c>
      <c r="J478" s="177">
        <f t="shared" si="36"/>
        <v>0.97809028680101473</v>
      </c>
    </row>
    <row r="479" spans="1:10" x14ac:dyDescent="0.2">
      <c r="A479" s="139">
        <f t="shared" si="37"/>
        <v>2040</v>
      </c>
      <c r="B479" s="139">
        <v>10</v>
      </c>
      <c r="G479" s="175">
        <v>348805.03125822498</v>
      </c>
      <c r="H479" s="175">
        <v>1255207.36666667</v>
      </c>
      <c r="I479" s="175">
        <v>1227702.7333333299</v>
      </c>
      <c r="J479" s="177">
        <f t="shared" si="36"/>
        <v>0.97808757814544911</v>
      </c>
    </row>
    <row r="480" spans="1:10" x14ac:dyDescent="0.2">
      <c r="A480" s="139">
        <f t="shared" si="37"/>
        <v>2040</v>
      </c>
      <c r="B480" s="139">
        <v>11</v>
      </c>
      <c r="G480" s="175">
        <v>348932.87596226099</v>
      </c>
      <c r="H480" s="175">
        <v>1255745.1833333301</v>
      </c>
      <c r="I480" s="175">
        <v>1228225.36666667</v>
      </c>
      <c r="J480" s="177">
        <f t="shared" si="36"/>
        <v>0.97808487181005166</v>
      </c>
    </row>
    <row r="481" spans="1:10" x14ac:dyDescent="0.2">
      <c r="A481" s="139">
        <f t="shared" si="37"/>
        <v>2040</v>
      </c>
      <c r="B481" s="139">
        <v>12</v>
      </c>
      <c r="G481" s="175">
        <v>349060.72085057799</v>
      </c>
      <c r="H481" s="175">
        <v>1256283</v>
      </c>
      <c r="I481" s="175">
        <v>1228748</v>
      </c>
      <c r="J481" s="177">
        <f t="shared" si="36"/>
        <v>0.97808216779181123</v>
      </c>
    </row>
    <row r="482" spans="1:10" x14ac:dyDescent="0.2">
      <c r="A482" s="139">
        <f t="shared" si="37"/>
        <v>2041</v>
      </c>
      <c r="B482" s="139">
        <v>1</v>
      </c>
      <c r="G482" s="175">
        <v>349181.68411169702</v>
      </c>
      <c r="H482" s="175">
        <v>1256791.86666667</v>
      </c>
      <c r="I482" s="175">
        <v>1229246.83333333</v>
      </c>
      <c r="J482" s="177">
        <f t="shared" si="36"/>
        <v>0.97808305888675395</v>
      </c>
    </row>
    <row r="483" spans="1:10" x14ac:dyDescent="0.2">
      <c r="A483" s="139">
        <f t="shared" si="37"/>
        <v>2041</v>
      </c>
      <c r="B483" s="139">
        <v>2</v>
      </c>
      <c r="G483" s="175">
        <v>349302.647004253</v>
      </c>
      <c r="H483" s="175">
        <v>1257300.7333333299</v>
      </c>
      <c r="I483" s="175">
        <v>1229745.66666667</v>
      </c>
      <c r="J483" s="177">
        <f t="shared" si="36"/>
        <v>0.97808394926040765</v>
      </c>
    </row>
    <row r="484" spans="1:10" x14ac:dyDescent="0.2">
      <c r="A484" s="139">
        <f t="shared" si="37"/>
        <v>2041</v>
      </c>
      <c r="B484" s="139">
        <v>3</v>
      </c>
      <c r="G484" s="175">
        <v>349423.61026537197</v>
      </c>
      <c r="H484" s="175">
        <v>1257809.6000000001</v>
      </c>
      <c r="I484" s="175">
        <v>1230244.5</v>
      </c>
      <c r="J484" s="177">
        <f t="shared" si="36"/>
        <v>0.97808483891361608</v>
      </c>
    </row>
    <row r="485" spans="1:10" x14ac:dyDescent="0.2">
      <c r="A485" s="139">
        <f t="shared" si="37"/>
        <v>2041</v>
      </c>
      <c r="B485" s="139">
        <v>4</v>
      </c>
      <c r="G485" s="175">
        <v>349544.57343435002</v>
      </c>
      <c r="H485" s="175">
        <v>1258318.4666666701</v>
      </c>
      <c r="I485" s="175">
        <v>1230743.33333333</v>
      </c>
      <c r="J485" s="177">
        <f t="shared" si="36"/>
        <v>0.97808572784726944</v>
      </c>
    </row>
    <row r="486" spans="1:10" x14ac:dyDescent="0.2">
      <c r="A486" s="139">
        <f t="shared" si="37"/>
        <v>2041</v>
      </c>
      <c r="B486" s="139">
        <v>5</v>
      </c>
      <c r="G486" s="175">
        <v>349665.53641904698</v>
      </c>
      <c r="H486" s="175">
        <v>1258827.33333333</v>
      </c>
      <c r="I486" s="175">
        <v>1231242.16666667</v>
      </c>
      <c r="J486" s="177">
        <f t="shared" si="36"/>
        <v>0.97808661606225578</v>
      </c>
    </row>
    <row r="487" spans="1:10" x14ac:dyDescent="0.2">
      <c r="A487" s="139">
        <f t="shared" si="37"/>
        <v>2041</v>
      </c>
      <c r="B487" s="139">
        <v>6</v>
      </c>
      <c r="G487" s="175">
        <v>349786.49958802498</v>
      </c>
      <c r="H487" s="175">
        <v>1259336.2</v>
      </c>
      <c r="I487" s="175">
        <v>1231741</v>
      </c>
      <c r="J487" s="177">
        <f t="shared" si="36"/>
        <v>0.97808750355941487</v>
      </c>
    </row>
    <row r="488" spans="1:10" x14ac:dyDescent="0.2">
      <c r="A488" s="139">
        <f t="shared" si="37"/>
        <v>2041</v>
      </c>
      <c r="B488" s="139">
        <v>7</v>
      </c>
      <c r="G488" s="175">
        <v>349907.46284914401</v>
      </c>
      <c r="H488" s="175">
        <v>1259845.0666666699</v>
      </c>
      <c r="I488" s="175">
        <v>1232239.83333333</v>
      </c>
      <c r="J488" s="177">
        <f t="shared" si="36"/>
        <v>0.97808839033963235</v>
      </c>
    </row>
    <row r="489" spans="1:10" x14ac:dyDescent="0.2">
      <c r="A489" s="139">
        <f t="shared" si="37"/>
        <v>2041</v>
      </c>
      <c r="B489" s="139">
        <v>8</v>
      </c>
      <c r="G489" s="175">
        <v>350028.42574169999</v>
      </c>
      <c r="H489" s="175">
        <v>1260353.9333333301</v>
      </c>
      <c r="I489" s="175">
        <v>1232738.66666667</v>
      </c>
      <c r="J489" s="177">
        <f t="shared" si="36"/>
        <v>0.97808927640379206</v>
      </c>
    </row>
    <row r="490" spans="1:10" x14ac:dyDescent="0.2">
      <c r="A490" s="139">
        <f t="shared" si="37"/>
        <v>2041</v>
      </c>
      <c r="B490" s="139">
        <v>9</v>
      </c>
      <c r="G490" s="175">
        <v>350149.38900282001</v>
      </c>
      <c r="H490" s="175">
        <v>1260862.8</v>
      </c>
      <c r="I490" s="175">
        <v>1233237.5</v>
      </c>
      <c r="J490" s="177">
        <f t="shared" si="36"/>
        <v>0.97809016175272989</v>
      </c>
    </row>
    <row r="491" spans="1:10" x14ac:dyDescent="0.2">
      <c r="A491" s="139">
        <f t="shared" si="37"/>
        <v>2041</v>
      </c>
      <c r="B491" s="139">
        <v>10</v>
      </c>
      <c r="G491" s="175">
        <v>350270.352171798</v>
      </c>
      <c r="H491" s="175">
        <v>1261371.66666667</v>
      </c>
      <c r="I491" s="175">
        <v>1233736.33333333</v>
      </c>
      <c r="J491" s="177">
        <f t="shared" si="36"/>
        <v>0.97809104638732702</v>
      </c>
    </row>
    <row r="492" spans="1:10" x14ac:dyDescent="0.2">
      <c r="A492" s="139">
        <f t="shared" si="37"/>
        <v>2041</v>
      </c>
      <c r="B492" s="139">
        <v>11</v>
      </c>
      <c r="G492" s="175">
        <v>350391.31515649502</v>
      </c>
      <c r="H492" s="175">
        <v>1261880.5333333299</v>
      </c>
      <c r="I492" s="175">
        <v>1234235.16666667</v>
      </c>
      <c r="J492" s="177">
        <f t="shared" si="36"/>
        <v>0.97809193030846342</v>
      </c>
    </row>
    <row r="493" spans="1:10" x14ac:dyDescent="0.2">
      <c r="A493" s="139">
        <f t="shared" si="37"/>
        <v>2041</v>
      </c>
      <c r="B493" s="139">
        <v>12</v>
      </c>
      <c r="G493" s="175">
        <v>350512.27832547302</v>
      </c>
      <c r="H493" s="175">
        <v>1262389.3999999999</v>
      </c>
      <c r="I493" s="175">
        <v>1234734</v>
      </c>
      <c r="J493" s="177">
        <f t="shared" si="36"/>
        <v>0.97809281351697031</v>
      </c>
    </row>
    <row r="494" spans="1:10" x14ac:dyDescent="0.2">
      <c r="A494" s="139">
        <f t="shared" si="37"/>
        <v>2042</v>
      </c>
      <c r="B494" s="139">
        <v>1</v>
      </c>
      <c r="G494" s="175">
        <v>350633.24149445101</v>
      </c>
      <c r="H494" s="175">
        <v>1262898.2666666701</v>
      </c>
      <c r="I494" s="175">
        <v>1235232.83333333</v>
      </c>
      <c r="J494" s="177">
        <f t="shared" si="36"/>
        <v>0.97809369601372487</v>
      </c>
    </row>
    <row r="495" spans="1:10" x14ac:dyDescent="0.2">
      <c r="A495" s="139">
        <f t="shared" si="37"/>
        <v>2042</v>
      </c>
      <c r="B495" s="139">
        <v>2</v>
      </c>
      <c r="G495" s="175">
        <v>350754.20447914797</v>
      </c>
      <c r="H495" s="175">
        <v>1263407.13333333</v>
      </c>
      <c r="I495" s="175">
        <v>1235731.66666667</v>
      </c>
      <c r="J495" s="177">
        <f t="shared" si="36"/>
        <v>0.97809457779960285</v>
      </c>
    </row>
    <row r="496" spans="1:10" x14ac:dyDescent="0.2">
      <c r="A496" s="139">
        <f t="shared" si="37"/>
        <v>2042</v>
      </c>
      <c r="B496" s="139">
        <v>3</v>
      </c>
      <c r="G496" s="175">
        <v>350875.167740267</v>
      </c>
      <c r="H496" s="175">
        <v>1263916</v>
      </c>
      <c r="I496" s="175">
        <v>1236230.5</v>
      </c>
      <c r="J496" s="177">
        <f t="shared" si="36"/>
        <v>0.97809545887543159</v>
      </c>
    </row>
    <row r="497" spans="1:10" x14ac:dyDescent="0.2">
      <c r="A497" s="139">
        <f t="shared" si="37"/>
        <v>2042</v>
      </c>
      <c r="B497" s="139">
        <v>4</v>
      </c>
      <c r="G497" s="175">
        <v>350996.13090924599</v>
      </c>
      <c r="H497" s="175">
        <v>1264424.86666667</v>
      </c>
      <c r="I497" s="175">
        <v>1236729.33333333</v>
      </c>
      <c r="J497" s="177">
        <f t="shared" si="36"/>
        <v>0.97809633924208395</v>
      </c>
    </row>
    <row r="498" spans="1:10" x14ac:dyDescent="0.2">
      <c r="A498" s="139">
        <f t="shared" si="37"/>
        <v>2042</v>
      </c>
      <c r="B498" s="139">
        <v>5</v>
      </c>
      <c r="G498" s="175">
        <v>351117.09389394202</v>
      </c>
      <c r="H498" s="175">
        <v>1264933.7333333299</v>
      </c>
      <c r="I498" s="175">
        <v>1237228.16666667</v>
      </c>
      <c r="J498" s="177">
        <f t="shared" si="36"/>
        <v>0.97809721890043144</v>
      </c>
    </row>
    <row r="499" spans="1:10" x14ac:dyDescent="0.2">
      <c r="A499" s="139">
        <f t="shared" si="37"/>
        <v>2042</v>
      </c>
      <c r="B499" s="139">
        <v>6</v>
      </c>
      <c r="G499" s="175">
        <v>351238.057062921</v>
      </c>
      <c r="H499" s="175">
        <v>1265442.6000000001</v>
      </c>
      <c r="I499" s="175">
        <v>1237727</v>
      </c>
      <c r="J499" s="177">
        <f t="shared" si="36"/>
        <v>0.9780980978512972</v>
      </c>
    </row>
    <row r="500" spans="1:10" x14ac:dyDescent="0.2">
      <c r="A500" s="139">
        <f t="shared" si="37"/>
        <v>2042</v>
      </c>
      <c r="B500" s="139">
        <v>7</v>
      </c>
      <c r="G500" s="175">
        <v>351359.02023189899</v>
      </c>
      <c r="H500" s="175">
        <v>1265951.4666666701</v>
      </c>
      <c r="I500" s="175">
        <v>1238225.83333333</v>
      </c>
      <c r="J500" s="177">
        <f t="shared" si="36"/>
        <v>0.97809897609555019</v>
      </c>
    </row>
    <row r="501" spans="1:10" x14ac:dyDescent="0.2">
      <c r="A501" s="139">
        <f t="shared" si="37"/>
        <v>2042</v>
      </c>
      <c r="B501" s="139">
        <v>8</v>
      </c>
      <c r="G501" s="175">
        <v>351479.98321659601</v>
      </c>
      <c r="H501" s="175">
        <v>1266460.33333333</v>
      </c>
      <c r="I501" s="175">
        <v>1238724.66666667</v>
      </c>
      <c r="J501" s="177">
        <f t="shared" si="36"/>
        <v>0.97809985363405771</v>
      </c>
    </row>
    <row r="502" spans="1:10" x14ac:dyDescent="0.2">
      <c r="A502" s="139">
        <f t="shared" si="37"/>
        <v>2042</v>
      </c>
      <c r="B502" s="139">
        <v>9</v>
      </c>
      <c r="G502" s="175">
        <v>351600.946385574</v>
      </c>
      <c r="H502" s="175">
        <v>1266969.2</v>
      </c>
      <c r="I502" s="175">
        <v>1239223.5</v>
      </c>
      <c r="J502" s="177">
        <f t="shared" si="36"/>
        <v>0.9781007304676389</v>
      </c>
    </row>
    <row r="503" spans="1:10" x14ac:dyDescent="0.2">
      <c r="A503" s="139">
        <f t="shared" si="37"/>
        <v>2042</v>
      </c>
      <c r="B503" s="139">
        <v>10</v>
      </c>
      <c r="G503" s="175">
        <v>351721.90964669298</v>
      </c>
      <c r="H503" s="175">
        <v>1267478.0666666699</v>
      </c>
      <c r="I503" s="175">
        <v>1239722.33333333</v>
      </c>
      <c r="J503" s="177">
        <f t="shared" si="36"/>
        <v>0.97810160659715828</v>
      </c>
    </row>
    <row r="504" spans="1:10" x14ac:dyDescent="0.2">
      <c r="A504" s="139">
        <f t="shared" si="37"/>
        <v>2042</v>
      </c>
      <c r="B504" s="139">
        <v>11</v>
      </c>
      <c r="G504" s="175">
        <v>351842.87263139</v>
      </c>
      <c r="H504" s="175">
        <v>1267986.9333333301</v>
      </c>
      <c r="I504" s="175">
        <v>1240221.16666667</v>
      </c>
      <c r="J504" s="177">
        <f t="shared" si="36"/>
        <v>0.97810248202347916</v>
      </c>
    </row>
    <row r="505" spans="1:10" x14ac:dyDescent="0.2">
      <c r="A505" s="139">
        <f t="shared" si="37"/>
        <v>2042</v>
      </c>
      <c r="B505" s="139">
        <v>12</v>
      </c>
      <c r="G505" s="175">
        <v>351963.83580036799</v>
      </c>
      <c r="H505" s="175">
        <v>1268495.8</v>
      </c>
      <c r="I505" s="175">
        <v>1240720</v>
      </c>
      <c r="J505" s="177">
        <f t="shared" si="36"/>
        <v>0.97810335674741689</v>
      </c>
    </row>
    <row r="506" spans="1:10" x14ac:dyDescent="0.2">
      <c r="A506" s="139">
        <f t="shared" si="37"/>
        <v>2043</v>
      </c>
      <c r="B506" s="139">
        <v>1</v>
      </c>
      <c r="G506" s="175">
        <v>352084.79896934697</v>
      </c>
      <c r="H506" s="175">
        <v>1269004.66666667</v>
      </c>
      <c r="I506" s="175">
        <v>1241218.83333333</v>
      </c>
      <c r="J506" s="177">
        <f t="shared" si="36"/>
        <v>0.97810423076983177</v>
      </c>
    </row>
    <row r="507" spans="1:10" x14ac:dyDescent="0.2">
      <c r="A507" s="139">
        <f t="shared" si="37"/>
        <v>2043</v>
      </c>
      <c r="B507" s="139">
        <v>2</v>
      </c>
      <c r="G507" s="175">
        <v>352205.761954043</v>
      </c>
      <c r="H507" s="175">
        <v>1269513.5333333299</v>
      </c>
      <c r="I507" s="175">
        <v>1241717.66666667</v>
      </c>
      <c r="J507" s="177">
        <f t="shared" si="36"/>
        <v>0.97810510409158302</v>
      </c>
    </row>
    <row r="508" spans="1:10" x14ac:dyDescent="0.2">
      <c r="A508" s="139">
        <f t="shared" si="37"/>
        <v>2043</v>
      </c>
      <c r="B508" s="139">
        <v>3</v>
      </c>
      <c r="G508" s="175">
        <v>352326.72512302198</v>
      </c>
      <c r="H508" s="175">
        <v>1270022.3999999999</v>
      </c>
      <c r="I508" s="175">
        <v>1242216.5</v>
      </c>
      <c r="J508" s="177">
        <f t="shared" si="36"/>
        <v>0.97810597671348165</v>
      </c>
    </row>
    <row r="509" spans="1:10" x14ac:dyDescent="0.2">
      <c r="A509" s="139">
        <f t="shared" si="37"/>
        <v>2043</v>
      </c>
      <c r="B509" s="139">
        <v>4</v>
      </c>
      <c r="G509" s="175">
        <v>352447.68838414102</v>
      </c>
      <c r="H509" s="175">
        <v>1270531.2666666701</v>
      </c>
      <c r="I509" s="175">
        <v>1242715.33333333</v>
      </c>
      <c r="J509" s="177">
        <f t="shared" si="36"/>
        <v>0.97810684863638409</v>
      </c>
    </row>
    <row r="510" spans="1:10" x14ac:dyDescent="0.2">
      <c r="A510" s="139">
        <f t="shared" si="37"/>
        <v>2043</v>
      </c>
      <c r="B510" s="139">
        <v>5</v>
      </c>
      <c r="G510" s="175">
        <v>352568.651276697</v>
      </c>
      <c r="H510" s="175">
        <v>1271040.13333333</v>
      </c>
      <c r="I510" s="175">
        <v>1243214.16666667</v>
      </c>
      <c r="J510" s="177">
        <f t="shared" si="36"/>
        <v>0.97810771986114564</v>
      </c>
    </row>
    <row r="511" spans="1:10" x14ac:dyDescent="0.2">
      <c r="A511" s="139">
        <f t="shared" si="37"/>
        <v>2043</v>
      </c>
      <c r="B511" s="139">
        <v>6</v>
      </c>
      <c r="G511" s="175">
        <v>352689.61453781603</v>
      </c>
      <c r="H511" s="175">
        <v>1271549</v>
      </c>
      <c r="I511" s="175">
        <v>1243713</v>
      </c>
      <c r="J511" s="177">
        <f t="shared" si="36"/>
        <v>0.97810859038857334</v>
      </c>
    </row>
    <row r="512" spans="1:10" x14ac:dyDescent="0.2">
      <c r="A512" s="139">
        <f t="shared" si="37"/>
        <v>2043</v>
      </c>
      <c r="B512" s="139">
        <v>7</v>
      </c>
      <c r="G512" s="175">
        <v>352810.57770679402</v>
      </c>
      <c r="H512" s="175">
        <v>1272057.86666667</v>
      </c>
      <c r="I512" s="175">
        <v>1244211.83333333</v>
      </c>
      <c r="J512" s="177">
        <f t="shared" si="36"/>
        <v>0.9781094602195195</v>
      </c>
    </row>
    <row r="513" spans="1:10" x14ac:dyDescent="0.2">
      <c r="A513" s="139">
        <f t="shared" si="37"/>
        <v>2043</v>
      </c>
      <c r="B513" s="139">
        <v>8</v>
      </c>
      <c r="G513" s="175">
        <v>352931.54069149098</v>
      </c>
      <c r="H513" s="175">
        <v>1272566.7333333299</v>
      </c>
      <c r="I513" s="175">
        <v>1244710.66666667</v>
      </c>
      <c r="J513" s="177">
        <f t="shared" si="36"/>
        <v>0.97811032935483522</v>
      </c>
    </row>
    <row r="514" spans="1:10" x14ac:dyDescent="0.2">
      <c r="A514" s="139">
        <f t="shared" si="37"/>
        <v>2043</v>
      </c>
      <c r="B514" s="139">
        <v>9</v>
      </c>
      <c r="G514" s="175">
        <v>353052.50386046898</v>
      </c>
      <c r="H514" s="175">
        <v>1273075.6000000001</v>
      </c>
      <c r="I514" s="175">
        <v>1245209.5</v>
      </c>
      <c r="J514" s="177">
        <f t="shared" si="36"/>
        <v>0.97811119779532329</v>
      </c>
    </row>
    <row r="515" spans="1:10" x14ac:dyDescent="0.2">
      <c r="A515" s="139">
        <f t="shared" si="37"/>
        <v>2043</v>
      </c>
      <c r="B515" s="139">
        <v>10</v>
      </c>
      <c r="G515" s="175">
        <v>353173.467121589</v>
      </c>
      <c r="H515" s="175">
        <v>1273584.4666666701</v>
      </c>
      <c r="I515" s="175">
        <v>1245708.33333333</v>
      </c>
      <c r="J515" s="177">
        <f t="shared" ref="J515:J529" si="38">+I515/H515</f>
        <v>0.97811206554183272</v>
      </c>
    </row>
    <row r="516" spans="1:10" x14ac:dyDescent="0.2">
      <c r="A516" s="139">
        <f t="shared" si="37"/>
        <v>2043</v>
      </c>
      <c r="B516" s="139">
        <v>11</v>
      </c>
      <c r="G516" s="175">
        <v>353294.43001414399</v>
      </c>
      <c r="H516" s="175">
        <v>1274093.33333333</v>
      </c>
      <c r="I516" s="175">
        <v>1246207.16666667</v>
      </c>
      <c r="J516" s="177">
        <f t="shared" si="38"/>
        <v>0.97811293259521015</v>
      </c>
    </row>
    <row r="517" spans="1:10" x14ac:dyDescent="0.2">
      <c r="A517" s="139">
        <f t="shared" si="37"/>
        <v>2043</v>
      </c>
      <c r="B517" s="139">
        <v>12</v>
      </c>
      <c r="G517" s="175">
        <v>353415.39327526401</v>
      </c>
      <c r="H517" s="175">
        <v>1274602.2</v>
      </c>
      <c r="I517" s="175">
        <v>1246706</v>
      </c>
      <c r="J517" s="177">
        <f t="shared" si="38"/>
        <v>0.97811379895625483</v>
      </c>
    </row>
    <row r="518" spans="1:10" x14ac:dyDescent="0.2">
      <c r="A518" s="139">
        <f t="shared" si="37"/>
        <v>2044</v>
      </c>
      <c r="B518" s="139">
        <v>1</v>
      </c>
      <c r="G518" s="175">
        <v>353536.356444242</v>
      </c>
      <c r="H518" s="175">
        <v>1275111.0666666699</v>
      </c>
      <c r="I518" s="175">
        <v>1247204.83333333</v>
      </c>
      <c r="J518" s="177">
        <f t="shared" si="38"/>
        <v>0.97811466462581098</v>
      </c>
    </row>
    <row r="519" spans="1:10" x14ac:dyDescent="0.2">
      <c r="A519" s="139">
        <f t="shared" ref="A519:A529" si="39">+A507+1</f>
        <v>2044</v>
      </c>
      <c r="B519" s="139">
        <v>2</v>
      </c>
      <c r="G519" s="175">
        <v>353657.31942893902</v>
      </c>
      <c r="H519" s="175">
        <v>1275619.9333333301</v>
      </c>
      <c r="I519" s="175">
        <v>1247703.66666667</v>
      </c>
      <c r="J519" s="177">
        <f t="shared" si="38"/>
        <v>0.9781155296047217</v>
      </c>
    </row>
    <row r="520" spans="1:10" x14ac:dyDescent="0.2">
      <c r="A520" s="139">
        <f t="shared" si="39"/>
        <v>2044</v>
      </c>
      <c r="B520" s="139">
        <v>3</v>
      </c>
      <c r="G520" s="175">
        <v>353778.28259791702</v>
      </c>
      <c r="H520" s="175">
        <v>1276128.8</v>
      </c>
      <c r="I520" s="175">
        <v>1248202.5</v>
      </c>
      <c r="J520" s="177">
        <f t="shared" si="38"/>
        <v>0.97811639389378247</v>
      </c>
    </row>
    <row r="521" spans="1:10" x14ac:dyDescent="0.2">
      <c r="A521" s="139">
        <f t="shared" si="39"/>
        <v>2044</v>
      </c>
      <c r="B521" s="139">
        <v>4</v>
      </c>
      <c r="G521" s="175">
        <v>353899.24576689501</v>
      </c>
      <c r="H521" s="175">
        <v>1276637.66666667</v>
      </c>
      <c r="I521" s="175">
        <v>1248701.33333333</v>
      </c>
      <c r="J521" s="177">
        <f t="shared" si="38"/>
        <v>0.97811725749383349</v>
      </c>
    </row>
    <row r="522" spans="1:10" x14ac:dyDescent="0.2">
      <c r="A522" s="139">
        <f t="shared" si="39"/>
        <v>2044</v>
      </c>
      <c r="B522" s="139">
        <v>5</v>
      </c>
      <c r="G522" s="175">
        <v>354020.20875159203</v>
      </c>
      <c r="H522" s="175">
        <v>1277146.5333333299</v>
      </c>
      <c r="I522" s="175">
        <v>1249200.16666667</v>
      </c>
      <c r="J522" s="177">
        <f t="shared" si="38"/>
        <v>0.97811812040571378</v>
      </c>
    </row>
    <row r="523" spans="1:10" x14ac:dyDescent="0.2">
      <c r="A523" s="139">
        <f t="shared" si="39"/>
        <v>2044</v>
      </c>
      <c r="B523" s="139">
        <v>6</v>
      </c>
      <c r="G523" s="175">
        <v>354141.172012711</v>
      </c>
      <c r="H523" s="175">
        <v>1277655.3999999999</v>
      </c>
      <c r="I523" s="175">
        <v>1249699</v>
      </c>
      <c r="J523" s="177">
        <f t="shared" si="38"/>
        <v>0.97811898263021479</v>
      </c>
    </row>
    <row r="524" spans="1:10" x14ac:dyDescent="0.2">
      <c r="A524" s="139">
        <f t="shared" si="39"/>
        <v>2044</v>
      </c>
      <c r="B524" s="139">
        <v>7</v>
      </c>
      <c r="G524" s="175">
        <v>354262.13518168998</v>
      </c>
      <c r="H524" s="175">
        <v>1278164.2666666701</v>
      </c>
      <c r="I524" s="175">
        <v>1250197.83333333</v>
      </c>
      <c r="J524" s="177">
        <f t="shared" si="38"/>
        <v>0.97811984416817266</v>
      </c>
    </row>
    <row r="525" spans="1:10" x14ac:dyDescent="0.2">
      <c r="A525" s="139">
        <f t="shared" si="39"/>
        <v>2044</v>
      </c>
      <c r="B525" s="139">
        <v>8</v>
      </c>
      <c r="G525" s="175">
        <v>354383.09816638601</v>
      </c>
      <c r="H525" s="175">
        <v>1278673.13333333</v>
      </c>
      <c r="I525" s="175">
        <v>1250696.66666667</v>
      </c>
      <c r="J525" s="177">
        <f t="shared" si="38"/>
        <v>0.97812070502042292</v>
      </c>
    </row>
    <row r="526" spans="1:10" x14ac:dyDescent="0.2">
      <c r="A526" s="139">
        <f t="shared" si="39"/>
        <v>2044</v>
      </c>
      <c r="B526" s="139">
        <v>9</v>
      </c>
      <c r="G526" s="175">
        <v>354504.061335365</v>
      </c>
      <c r="H526" s="175">
        <v>1279182</v>
      </c>
      <c r="I526" s="175">
        <v>1251195.5</v>
      </c>
      <c r="J526" s="177">
        <f t="shared" si="38"/>
        <v>0.97812156518775284</v>
      </c>
    </row>
    <row r="527" spans="1:10" x14ac:dyDescent="0.2">
      <c r="A527" s="139">
        <f t="shared" si="39"/>
        <v>2044</v>
      </c>
      <c r="B527" s="139">
        <v>10</v>
      </c>
      <c r="G527" s="175">
        <v>354625.02450434299</v>
      </c>
      <c r="H527" s="175">
        <v>1279690.86666667</v>
      </c>
      <c r="I527" s="175">
        <v>1251694.33333333</v>
      </c>
      <c r="J527" s="177">
        <f t="shared" si="38"/>
        <v>0.97812242467099486</v>
      </c>
    </row>
    <row r="528" spans="1:10" x14ac:dyDescent="0.2">
      <c r="A528" s="139">
        <f t="shared" si="39"/>
        <v>2044</v>
      </c>
      <c r="B528" s="139">
        <v>11</v>
      </c>
      <c r="G528" s="175">
        <v>354745.98748904001</v>
      </c>
      <c r="H528" s="175">
        <v>1280199.7333333299</v>
      </c>
      <c r="I528" s="175">
        <v>1252193.16666667</v>
      </c>
      <c r="J528" s="177">
        <f t="shared" si="38"/>
        <v>0.97812328347098032</v>
      </c>
    </row>
    <row r="529" spans="1:10" x14ac:dyDescent="0.2">
      <c r="A529" s="139">
        <f t="shared" si="39"/>
        <v>2044</v>
      </c>
      <c r="B529" s="139">
        <v>12</v>
      </c>
      <c r="G529" s="175">
        <v>354866.950658018</v>
      </c>
      <c r="H529" s="175">
        <v>1280708.6000000001</v>
      </c>
      <c r="I529" s="175">
        <v>1252692</v>
      </c>
      <c r="J529" s="177">
        <f t="shared" si="38"/>
        <v>0.97812414158849248</v>
      </c>
    </row>
  </sheetData>
  <pageMargins left="0.75" right="0.75" top="1" bottom="1" header="0.5" footer="0.5"/>
  <pageSetup scale="30" fitToHeight="0" orientation="portrait" r:id="rId1"/>
  <headerFooter alignWithMargins="0">
    <oddHeader>&amp;R&amp;"Times New Roman,Bold"&amp;12Attachment to Response to PSC-1 Question No. 36 - 7 Gas Residential Inputs
Page &amp;P of &amp;N
Sinclair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pane ySplit="1" topLeftCell="A2" activePane="bottomLeft" state="frozenSplit"/>
      <selection activeCell="E11" sqref="E11"/>
      <selection pane="bottomLeft" activeCell="A23" sqref="A23"/>
    </sheetView>
  </sheetViews>
  <sheetFormatPr defaultRowHeight="12.75" x14ac:dyDescent="0.2"/>
  <cols>
    <col min="1" max="1" width="5.7109375" style="165" bestFit="1" customWidth="1"/>
    <col min="2" max="2" width="10.85546875" style="173" bestFit="1" customWidth="1"/>
    <col min="3" max="3" width="6.140625" style="173" bestFit="1" customWidth="1"/>
    <col min="4" max="4" width="9" style="165" bestFit="1" customWidth="1"/>
    <col min="5" max="5" width="6.140625" style="173" bestFit="1" customWidth="1"/>
    <col min="6" max="6" width="10.42578125" style="165" bestFit="1" customWidth="1"/>
    <col min="7" max="7" width="8" style="165" bestFit="1" customWidth="1"/>
    <col min="8" max="8" width="6.85546875" style="174" bestFit="1" customWidth="1"/>
    <col min="9" max="9" width="6.140625" style="172" bestFit="1" customWidth="1"/>
    <col min="10" max="16384" width="9.140625" style="165"/>
  </cols>
  <sheetData>
    <row r="1" spans="1:10" s="158" customFormat="1" x14ac:dyDescent="0.2">
      <c r="A1" s="155" t="s">
        <v>132</v>
      </c>
      <c r="B1" s="156" t="s">
        <v>68</v>
      </c>
      <c r="C1" s="156"/>
      <c r="D1" s="155" t="s">
        <v>55</v>
      </c>
      <c r="E1" s="156"/>
      <c r="F1" s="156" t="s">
        <v>3</v>
      </c>
      <c r="G1" s="155" t="s">
        <v>48</v>
      </c>
      <c r="H1" s="155" t="s">
        <v>133</v>
      </c>
      <c r="I1" s="157"/>
      <c r="J1" s="155"/>
    </row>
    <row r="2" spans="1:10" hidden="1" x14ac:dyDescent="0.2">
      <c r="A2" s="159">
        <v>1980</v>
      </c>
      <c r="B2" s="160">
        <f>SUM([3]ShareUEC!$B2:$C2)</f>
        <v>458.42172682548988</v>
      </c>
      <c r="C2" s="160"/>
      <c r="D2" s="160">
        <f>[3]ShareUEC!D2</f>
        <v>178.53028259304199</v>
      </c>
      <c r="E2" s="160"/>
      <c r="F2" s="160">
        <f>SUM([3]ShareUEC!$E2:$F2)</f>
        <v>17.573526188544491</v>
      </c>
      <c r="G2" s="161">
        <f>SUM(B2:F2)</f>
        <v>654.52553560707634</v>
      </c>
      <c r="H2" s="162"/>
      <c r="I2" s="163"/>
      <c r="J2" s="164"/>
    </row>
    <row r="3" spans="1:10" hidden="1" x14ac:dyDescent="0.2">
      <c r="A3" s="159">
        <f>A2+1</f>
        <v>1981</v>
      </c>
      <c r="B3" s="160">
        <f>SUM([3]ShareUEC!$B3:$C3)</f>
        <v>458.52800882497144</v>
      </c>
      <c r="C3" s="160"/>
      <c r="D3" s="160">
        <f>[3]ShareUEC!D3</f>
        <v>177.38753518656392</v>
      </c>
      <c r="E3" s="160"/>
      <c r="F3" s="160">
        <f>SUM([3]ShareUEC!$E3:$F3)</f>
        <v>17.522431148598876</v>
      </c>
      <c r="G3" s="161">
        <f t="shared" ref="G3:G40" si="0">SUM(B3:F3)</f>
        <v>653.43797516013422</v>
      </c>
      <c r="H3" s="162">
        <f>G3/G2-1</f>
        <v>-1.6616012481979192E-3</v>
      </c>
      <c r="I3" s="163"/>
      <c r="J3" s="164"/>
    </row>
    <row r="4" spans="1:10" hidden="1" x14ac:dyDescent="0.2">
      <c r="A4" s="159">
        <f t="shared" ref="A4:A41" si="1">A3+1</f>
        <v>1982</v>
      </c>
      <c r="B4" s="160">
        <f>SUM([3]ShareUEC!$B4:$C4)</f>
        <v>458.60619002624833</v>
      </c>
      <c r="C4" s="160"/>
      <c r="D4" s="160">
        <f>[3]ShareUEC!D4</f>
        <v>176.26229927387411</v>
      </c>
      <c r="E4" s="160"/>
      <c r="F4" s="160">
        <f>SUM([3]ShareUEC!$E4:$F4)</f>
        <v>17.471550516240463</v>
      </c>
      <c r="G4" s="161">
        <f t="shared" si="0"/>
        <v>652.34003981636283</v>
      </c>
      <c r="H4" s="162">
        <f t="shared" ref="H4:H40" si="2">G4/G3-1</f>
        <v>-1.680244163192901E-3</v>
      </c>
      <c r="I4" s="163"/>
      <c r="J4" s="164"/>
    </row>
    <row r="5" spans="1:10" hidden="1" x14ac:dyDescent="0.2">
      <c r="A5" s="159">
        <f t="shared" si="1"/>
        <v>1983</v>
      </c>
      <c r="B5" s="160">
        <f>SUM([3]ShareUEC!$B5:$C5)</f>
        <v>458.64726799266248</v>
      </c>
      <c r="C5" s="160"/>
      <c r="D5" s="160">
        <f>[3]ShareUEC!D5</f>
        <v>175.15417539569123</v>
      </c>
      <c r="E5" s="160"/>
      <c r="F5" s="160">
        <f>SUM([3]ShareUEC!$E5:$F5)</f>
        <v>17.42088429146925</v>
      </c>
      <c r="G5" s="161">
        <f t="shared" si="0"/>
        <v>651.22232767982302</v>
      </c>
      <c r="H5" s="162">
        <f t="shared" si="2"/>
        <v>-1.7133888284006638E-3</v>
      </c>
      <c r="I5" s="163"/>
      <c r="J5" s="164"/>
    </row>
    <row r="6" spans="1:10" hidden="1" x14ac:dyDescent="0.2">
      <c r="A6" s="159">
        <f t="shared" si="1"/>
        <v>1984</v>
      </c>
      <c r="B6" s="160">
        <f>SUM([3]ShareUEC!$B6:$C6)</f>
        <v>458.64163189581097</v>
      </c>
      <c r="C6" s="160"/>
      <c r="D6" s="160">
        <f>[3]ShareUEC!D6</f>
        <v>174.06277615060961</v>
      </c>
      <c r="E6" s="160"/>
      <c r="F6" s="160">
        <f>SUM([3]ShareUEC!$E6:$F6)</f>
        <v>17.370432474285249</v>
      </c>
      <c r="G6" s="161">
        <f t="shared" si="0"/>
        <v>650.07484052070583</v>
      </c>
      <c r="H6" s="162">
        <f t="shared" si="2"/>
        <v>-1.7620513154170681E-3</v>
      </c>
      <c r="I6" s="163"/>
      <c r="J6" s="164"/>
    </row>
    <row r="7" spans="1:10" hidden="1" x14ac:dyDescent="0.2">
      <c r="A7" s="159">
        <f t="shared" si="1"/>
        <v>1985</v>
      </c>
      <c r="B7" s="160">
        <f>SUM([3]ShareUEC!$B7:$C7)</f>
        <v>458.57910983976655</v>
      </c>
      <c r="C7" s="160"/>
      <c r="D7" s="160">
        <f>[3]ShareUEC!D7</f>
        <v>172.98772574354055</v>
      </c>
      <c r="E7" s="160"/>
      <c r="F7" s="160">
        <f>SUM([3]ShareUEC!$E7:$F7)</f>
        <v>17.320195064688448</v>
      </c>
      <c r="G7" s="161">
        <f t="shared" si="0"/>
        <v>648.88703064799552</v>
      </c>
      <c r="H7" s="162">
        <f t="shared" si="2"/>
        <v>-1.8271894229269225E-3</v>
      </c>
      <c r="I7" s="163"/>
      <c r="J7" s="164"/>
    </row>
    <row r="8" spans="1:10" hidden="1" x14ac:dyDescent="0.2">
      <c r="A8" s="159">
        <f t="shared" si="1"/>
        <v>1986</v>
      </c>
      <c r="B8" s="160">
        <f>SUM([3]ShareUEC!$B8:$C8)</f>
        <v>458.44904905246494</v>
      </c>
      <c r="C8" s="160"/>
      <c r="D8" s="160">
        <f>[3]ShareUEC!D8</f>
        <v>171.92865955429565</v>
      </c>
      <c r="E8" s="160"/>
      <c r="F8" s="160">
        <f>SUM([3]ShareUEC!$E8:$F8)</f>
        <v>17.270172062678846</v>
      </c>
      <c r="G8" s="161">
        <f t="shared" si="0"/>
        <v>647.64788066943947</v>
      </c>
      <c r="H8" s="162">
        <f t="shared" si="2"/>
        <v>-1.9096544082851663E-3</v>
      </c>
      <c r="I8" s="163"/>
      <c r="J8" s="164"/>
    </row>
    <row r="9" spans="1:10" hidden="1" x14ac:dyDescent="0.2">
      <c r="A9" s="159">
        <f t="shared" si="1"/>
        <v>1987</v>
      </c>
      <c r="B9" s="160">
        <f>SUM([3]ShareUEC!$B9:$C9)</f>
        <v>458.2404358624039</v>
      </c>
      <c r="C9" s="160"/>
      <c r="D9" s="160">
        <f>[3]ShareUEC!D9</f>
        <v>170.88522372527146</v>
      </c>
      <c r="E9" s="160"/>
      <c r="F9" s="160">
        <f>SUM([3]ShareUEC!$E9:$F9)</f>
        <v>17.220363468256455</v>
      </c>
      <c r="G9" s="161">
        <f t="shared" si="0"/>
        <v>646.34602305593182</v>
      </c>
      <c r="H9" s="162">
        <f t="shared" si="2"/>
        <v>-2.0101318206461327E-3</v>
      </c>
      <c r="I9" s="163"/>
      <c r="J9" s="164"/>
    </row>
    <row r="10" spans="1:10" hidden="1" x14ac:dyDescent="0.2">
      <c r="A10" s="159">
        <f t="shared" si="1"/>
        <v>1988</v>
      </c>
      <c r="B10" s="160">
        <f>SUM([3]ShareUEC!$B10:$C10)</f>
        <v>457.94206236330206</v>
      </c>
      <c r="C10" s="160"/>
      <c r="D10" s="160">
        <f>[3]ShareUEC!D10</f>
        <v>169.85707476725585</v>
      </c>
      <c r="E10" s="160"/>
      <c r="F10" s="160">
        <f>SUM([3]ShareUEC!$E10:$F10)</f>
        <v>17.170769281421265</v>
      </c>
      <c r="G10" s="161">
        <f t="shared" si="0"/>
        <v>644.9699064119792</v>
      </c>
      <c r="H10" s="162">
        <f t="shared" si="2"/>
        <v>-2.1290711087635916E-3</v>
      </c>
      <c r="I10" s="163"/>
      <c r="J10" s="164"/>
    </row>
    <row r="11" spans="1:10" hidden="1" x14ac:dyDescent="0.2">
      <c r="A11" s="159">
        <f t="shared" si="1"/>
        <v>1989</v>
      </c>
      <c r="B11" s="160">
        <f>SUM([3]ShareUEC!$B11:$C11)</f>
        <v>457.5427460331274</v>
      </c>
      <c r="C11" s="160"/>
      <c r="D11" s="160">
        <f>[3]ShareUEC!D11</f>
        <v>168.84387918243414</v>
      </c>
      <c r="E11" s="160"/>
      <c r="F11" s="160">
        <f>SUM([3]ShareUEC!$E11:$F11)</f>
        <v>17.121389502173276</v>
      </c>
      <c r="G11" s="161">
        <f t="shared" si="0"/>
        <v>643.5080147177348</v>
      </c>
      <c r="H11" s="162">
        <f t="shared" si="2"/>
        <v>-2.2666045031108917E-3</v>
      </c>
      <c r="I11" s="163"/>
      <c r="J11" s="164"/>
    </row>
    <row r="12" spans="1:10" hidden="1" x14ac:dyDescent="0.2">
      <c r="A12" s="159">
        <f t="shared" si="1"/>
        <v>1990</v>
      </c>
      <c r="B12" s="160">
        <f>SUM([3]ShareUEC!$B12:$C12)</f>
        <v>457.03160708829546</v>
      </c>
      <c r="C12" s="160"/>
      <c r="D12" s="160">
        <f>[3]ShareUEC!D12</f>
        <v>167.84531310372498</v>
      </c>
      <c r="E12" s="160"/>
      <c r="F12" s="160">
        <f>SUM([3]ShareUEC!$E12:$F12)</f>
        <v>17.072224130512492</v>
      </c>
      <c r="G12" s="161">
        <f t="shared" si="0"/>
        <v>641.9491443225329</v>
      </c>
      <c r="H12" s="162">
        <f t="shared" si="2"/>
        <v>-2.4224568452122508E-3</v>
      </c>
      <c r="I12" s="163"/>
      <c r="J12" s="164"/>
    </row>
    <row r="13" spans="1:10" hidden="1" x14ac:dyDescent="0.2">
      <c r="A13" s="159">
        <f t="shared" si="1"/>
        <v>1991</v>
      </c>
      <c r="B13" s="160">
        <f>SUM([3]ShareUEC!$B13:$C13)</f>
        <v>456.39840579081033</v>
      </c>
      <c r="C13" s="160"/>
      <c r="D13" s="160">
        <f>[3]ShareUEC!D13</f>
        <v>166.86106194962767</v>
      </c>
      <c r="E13" s="160"/>
      <c r="F13" s="160">
        <f>SUM([3]ShareUEC!$E13:$F13)</f>
        <v>17.023273166438912</v>
      </c>
      <c r="G13" s="161">
        <f t="shared" si="0"/>
        <v>640.28274090687694</v>
      </c>
      <c r="H13" s="162">
        <f t="shared" si="2"/>
        <v>-2.5958495784188518E-3</v>
      </c>
      <c r="I13" s="163"/>
      <c r="J13" s="164"/>
    </row>
    <row r="14" spans="1:10" hidden="1" x14ac:dyDescent="0.2">
      <c r="A14" s="159">
        <f t="shared" si="1"/>
        <v>1992</v>
      </c>
      <c r="B14" s="160">
        <f>SUM([3]ShareUEC!$B14:$C14)</f>
        <v>455.63393809971092</v>
      </c>
      <c r="C14" s="160"/>
      <c r="D14" s="160">
        <f>[3]ShareUEC!D14</f>
        <v>165.89082009380706</v>
      </c>
      <c r="E14" s="160"/>
      <c r="F14" s="160">
        <f>SUM([3]ShareUEC!$E14:$F14)</f>
        <v>16.974536609952541</v>
      </c>
      <c r="G14" s="161">
        <f t="shared" si="0"/>
        <v>638.49929480347055</v>
      </c>
      <c r="H14" s="162">
        <f t="shared" si="2"/>
        <v>-2.7854039933676855E-3</v>
      </c>
      <c r="I14" s="163"/>
      <c r="J14" s="164"/>
    </row>
    <row r="15" spans="1:10" hidden="1" x14ac:dyDescent="0.2">
      <c r="A15" s="159">
        <f t="shared" si="1"/>
        <v>1993</v>
      </c>
      <c r="B15" s="160">
        <f>SUM([3]ShareUEC!$B15:$C15)</f>
        <v>454.73048288363231</v>
      </c>
      <c r="C15" s="160"/>
      <c r="D15" s="160">
        <f>[3]ShareUEC!D15</f>
        <v>164.93429054868807</v>
      </c>
      <c r="E15" s="160"/>
      <c r="F15" s="160">
        <f>SUM([3]ShareUEC!$E15:$F15)</f>
        <v>16.92601446105337</v>
      </c>
      <c r="G15" s="161">
        <f t="shared" si="0"/>
        <v>636.59078789337366</v>
      </c>
      <c r="H15" s="162">
        <f t="shared" si="2"/>
        <v>-2.9890509286847333E-3</v>
      </c>
      <c r="I15" s="163"/>
      <c r="J15" s="164"/>
    </row>
    <row r="16" spans="1:10" hidden="1" x14ac:dyDescent="0.2">
      <c r="A16" s="159">
        <f t="shared" si="1"/>
        <v>1994</v>
      </c>
      <c r="B16" s="160">
        <f>SUM([3]ShareUEC!$B16:$C16)</f>
        <v>453.68228747808206</v>
      </c>
      <c r="C16" s="160"/>
      <c r="D16" s="160">
        <f>[3]ShareUEC!D16</f>
        <v>163.99118466237093</v>
      </c>
      <c r="E16" s="160"/>
      <c r="F16" s="160">
        <f>SUM([3]ShareUEC!$E16:$F16)</f>
        <v>16.877706719741404</v>
      </c>
      <c r="G16" s="161">
        <f t="shared" si="0"/>
        <v>634.55117886019434</v>
      </c>
      <c r="H16" s="162">
        <f t="shared" si="2"/>
        <v>-3.2039562493966223E-3</v>
      </c>
      <c r="I16" s="163"/>
      <c r="J16" s="164"/>
    </row>
    <row r="17" spans="1:10" hidden="1" x14ac:dyDescent="0.2">
      <c r="A17" s="159">
        <f t="shared" si="1"/>
        <v>1995</v>
      </c>
      <c r="B17" s="160" t="e">
        <f>#REF!+#REF!</f>
        <v>#REF!</v>
      </c>
      <c r="C17" s="160"/>
      <c r="D17" s="160" t="e">
        <f>#REF!</f>
        <v>#REF!</v>
      </c>
      <c r="E17" s="160"/>
      <c r="F17" s="160" t="e">
        <f>SUM(#REF!)</f>
        <v>#REF!</v>
      </c>
      <c r="G17" s="161" t="e">
        <f t="shared" si="0"/>
        <v>#REF!</v>
      </c>
      <c r="H17" s="162" t="e">
        <f t="shared" si="2"/>
        <v>#REF!</v>
      </c>
      <c r="I17" s="163"/>
      <c r="J17" s="164"/>
    </row>
    <row r="18" spans="1:10" hidden="1" x14ac:dyDescent="0.2">
      <c r="A18" s="159">
        <f t="shared" si="1"/>
        <v>1996</v>
      </c>
      <c r="B18" s="160" t="e">
        <f>#REF!+#REF!</f>
        <v>#REF!</v>
      </c>
      <c r="C18" s="160"/>
      <c r="D18" s="160" t="e">
        <f>#REF!</f>
        <v>#REF!</v>
      </c>
      <c r="E18" s="160"/>
      <c r="F18" s="160" t="e">
        <f>SUM(#REF!)</f>
        <v>#REF!</v>
      </c>
      <c r="G18" s="161" t="e">
        <f t="shared" si="0"/>
        <v>#REF!</v>
      </c>
      <c r="H18" s="162" t="e">
        <f t="shared" si="2"/>
        <v>#REF!</v>
      </c>
      <c r="I18" s="163"/>
      <c r="J18" s="164"/>
    </row>
    <row r="19" spans="1:10" hidden="1" x14ac:dyDescent="0.2">
      <c r="A19" s="159">
        <f t="shared" si="1"/>
        <v>1997</v>
      </c>
      <c r="B19" s="160" t="e">
        <f>#REF!+#REF!</f>
        <v>#REF!</v>
      </c>
      <c r="C19" s="160"/>
      <c r="D19" s="160" t="e">
        <f>#REF!</f>
        <v>#REF!</v>
      </c>
      <c r="E19" s="160"/>
      <c r="F19" s="160" t="e">
        <f>SUM(#REF!)</f>
        <v>#REF!</v>
      </c>
      <c r="G19" s="161" t="e">
        <f t="shared" si="0"/>
        <v>#REF!</v>
      </c>
      <c r="H19" s="162" t="e">
        <f t="shared" si="2"/>
        <v>#REF!</v>
      </c>
      <c r="I19" s="163"/>
      <c r="J19" s="164"/>
    </row>
    <row r="20" spans="1:10" hidden="1" x14ac:dyDescent="0.2">
      <c r="A20" s="159">
        <f t="shared" si="1"/>
        <v>1998</v>
      </c>
      <c r="B20" s="160" t="e">
        <f>#REF!+#REF!</f>
        <v>#REF!</v>
      </c>
      <c r="C20" s="160"/>
      <c r="D20" s="160" t="e">
        <f>#REF!</f>
        <v>#REF!</v>
      </c>
      <c r="E20" s="160"/>
      <c r="F20" s="160" t="e">
        <f>SUM(#REF!)</f>
        <v>#REF!</v>
      </c>
      <c r="G20" s="161" t="e">
        <f t="shared" si="0"/>
        <v>#REF!</v>
      </c>
      <c r="H20" s="162" t="e">
        <f t="shared" si="2"/>
        <v>#REF!</v>
      </c>
      <c r="I20" s="163"/>
      <c r="J20" s="164"/>
    </row>
    <row r="21" spans="1:10" hidden="1" x14ac:dyDescent="0.2">
      <c r="A21" s="159">
        <f t="shared" si="1"/>
        <v>1999</v>
      </c>
      <c r="B21" s="160" t="e">
        <f>#REF!+#REF!</f>
        <v>#REF!</v>
      </c>
      <c r="C21" s="160"/>
      <c r="D21" s="160" t="e">
        <f>#REF!</f>
        <v>#REF!</v>
      </c>
      <c r="E21" s="160"/>
      <c r="F21" s="160" t="e">
        <f>SUM(#REF!)</f>
        <v>#REF!</v>
      </c>
      <c r="G21" s="161" t="e">
        <f t="shared" si="0"/>
        <v>#REF!</v>
      </c>
      <c r="H21" s="162" t="e">
        <f t="shared" si="2"/>
        <v>#REF!</v>
      </c>
      <c r="I21" s="163"/>
      <c r="J21" s="164"/>
    </row>
    <row r="22" spans="1:10" hidden="1" x14ac:dyDescent="0.2">
      <c r="A22" s="159">
        <f t="shared" si="1"/>
        <v>2000</v>
      </c>
      <c r="B22" s="160" t="e">
        <f>#REF!+#REF!</f>
        <v>#REF!</v>
      </c>
      <c r="C22" s="160"/>
      <c r="D22" s="160" t="e">
        <f>#REF!</f>
        <v>#REF!</v>
      </c>
      <c r="E22" s="160"/>
      <c r="F22" s="160" t="e">
        <f>SUM(#REF!)</f>
        <v>#REF!</v>
      </c>
      <c r="G22" s="161" t="e">
        <f t="shared" si="0"/>
        <v>#REF!</v>
      </c>
      <c r="H22" s="162" t="e">
        <f t="shared" si="2"/>
        <v>#REF!</v>
      </c>
      <c r="I22" s="163"/>
      <c r="J22" s="164"/>
    </row>
    <row r="23" spans="1:10" x14ac:dyDescent="0.2">
      <c r="A23" s="159">
        <f t="shared" si="1"/>
        <v>2001</v>
      </c>
      <c r="B23" s="166">
        <f>+Intensities!G8</f>
        <v>438.98786150812288</v>
      </c>
      <c r="C23" s="160"/>
      <c r="D23" s="160">
        <f>+Intensities!D8</f>
        <v>158.35169578874726</v>
      </c>
      <c r="E23" s="160"/>
      <c r="F23" s="166">
        <f>+SUM(Intensities!E8:F8)</f>
        <v>15.547322971209915</v>
      </c>
      <c r="G23" s="161">
        <f t="shared" si="0"/>
        <v>612.88688026808006</v>
      </c>
      <c r="H23" s="162"/>
      <c r="I23" s="163"/>
      <c r="J23" s="164"/>
    </row>
    <row r="24" spans="1:10" x14ac:dyDescent="0.2">
      <c r="A24" s="159">
        <f t="shared" si="1"/>
        <v>2002</v>
      </c>
      <c r="B24" s="166">
        <f>+Intensities!G9</f>
        <v>437.77228957505298</v>
      </c>
      <c r="C24" s="167">
        <f t="shared" ref="C24:E32" si="3">B24/B23-1</f>
        <v>-2.7690331320183725E-3</v>
      </c>
      <c r="D24" s="160">
        <f>+Intensities!D9</f>
        <v>157.42672800500236</v>
      </c>
      <c r="E24" s="167">
        <f t="shared" si="3"/>
        <v>-5.8412243654080154E-3</v>
      </c>
      <c r="F24" s="166">
        <f>+SUM(Intensities!E9:F9)</f>
        <v>15.543301269933126</v>
      </c>
      <c r="G24" s="161">
        <f t="shared" si="0"/>
        <v>610.73370859249098</v>
      </c>
      <c r="H24" s="162">
        <f t="shared" si="2"/>
        <v>-3.5131632686398184E-3</v>
      </c>
      <c r="I24" s="163"/>
      <c r="J24" s="164"/>
    </row>
    <row r="25" spans="1:10" x14ac:dyDescent="0.2">
      <c r="A25" s="159">
        <f t="shared" si="1"/>
        <v>2003</v>
      </c>
      <c r="B25" s="166">
        <f>+Intensities!G10</f>
        <v>436.45126069749432</v>
      </c>
      <c r="C25" s="167">
        <f t="shared" si="3"/>
        <v>-3.0176164846820175E-3</v>
      </c>
      <c r="D25" s="160">
        <f>+Intensities!D10</f>
        <v>156.7636747967413</v>
      </c>
      <c r="E25" s="167">
        <f t="shared" si="3"/>
        <v>-4.2118210590008642E-3</v>
      </c>
      <c r="F25" s="166">
        <f>+SUM(Intensities!E10:F10)</f>
        <v>15.562881052309914</v>
      </c>
      <c r="G25" s="161">
        <f t="shared" si="0"/>
        <v>608.77058710900178</v>
      </c>
      <c r="H25" s="162">
        <f t="shared" si="2"/>
        <v>-3.2143656979626289E-3</v>
      </c>
      <c r="I25" s="163"/>
      <c r="J25" s="164"/>
    </row>
    <row r="26" spans="1:10" x14ac:dyDescent="0.2">
      <c r="A26" s="159">
        <f t="shared" si="1"/>
        <v>2004</v>
      </c>
      <c r="B26" s="166">
        <f>+Intensities!G11</f>
        <v>434.22226653707759</v>
      </c>
      <c r="C26" s="167">
        <f t="shared" si="3"/>
        <v>-5.1070860852929778E-3</v>
      </c>
      <c r="D26" s="160">
        <f>+Intensities!D11</f>
        <v>155.68748096964069</v>
      </c>
      <c r="E26" s="167">
        <f t="shared" si="3"/>
        <v>-6.8650714427050952E-3</v>
      </c>
      <c r="F26" s="166">
        <f>+SUM(Intensities!E11:F11)</f>
        <v>15.55011087282872</v>
      </c>
      <c r="G26" s="161">
        <f t="shared" si="0"/>
        <v>605.44788622201895</v>
      </c>
      <c r="H26" s="162">
        <f t="shared" si="2"/>
        <v>-5.4580509593310511E-3</v>
      </c>
      <c r="I26" s="168">
        <f t="shared" ref="I26:I37" si="4">G26/$G$26-1</f>
        <v>0</v>
      </c>
      <c r="J26" s="164"/>
    </row>
    <row r="27" spans="1:10" x14ac:dyDescent="0.2">
      <c r="A27" s="159">
        <f t="shared" si="1"/>
        <v>2005</v>
      </c>
      <c r="B27" s="166">
        <f>+Intensities!G12</f>
        <v>434.85611688153267</v>
      </c>
      <c r="C27" s="167">
        <f t="shared" si="3"/>
        <v>1.4597370823703493E-3</v>
      </c>
      <c r="D27" s="160">
        <f>+Intensities!D12</f>
        <v>154.52281255140039</v>
      </c>
      <c r="E27" s="167">
        <f t="shared" si="3"/>
        <v>-7.4808097027878606E-3</v>
      </c>
      <c r="F27" s="166">
        <f>+SUM(Intensities!E12:F12)</f>
        <v>15.555409144064143</v>
      </c>
      <c r="G27" s="161">
        <f t="shared" si="0"/>
        <v>604.92831750437676</v>
      </c>
      <c r="H27" s="162">
        <f t="shared" si="2"/>
        <v>-8.581559692680818E-4</v>
      </c>
      <c r="I27" s="168">
        <f t="shared" si="4"/>
        <v>-8.581559692680818E-4</v>
      </c>
      <c r="J27" s="164"/>
    </row>
    <row r="28" spans="1:10" x14ac:dyDescent="0.2">
      <c r="A28" s="159">
        <f t="shared" si="1"/>
        <v>2006</v>
      </c>
      <c r="B28" s="166">
        <f>+Intensities!G13</f>
        <v>431.1561603045127</v>
      </c>
      <c r="C28" s="167">
        <f t="shared" si="3"/>
        <v>-8.5084616115171929E-3</v>
      </c>
      <c r="D28" s="160">
        <f>+Intensities!D13</f>
        <v>152.06906472933804</v>
      </c>
      <c r="E28" s="167">
        <f t="shared" si="3"/>
        <v>-1.587951825071876E-2</v>
      </c>
      <c r="F28" s="166">
        <f>+SUM(Intensities!E13:F13)</f>
        <v>15.540518180706957</v>
      </c>
      <c r="G28" s="161">
        <f t="shared" si="0"/>
        <v>598.74135523469545</v>
      </c>
      <c r="H28" s="162">
        <f t="shared" si="2"/>
        <v>-1.0227595717795968E-2</v>
      </c>
      <c r="I28" s="168">
        <f t="shared" si="4"/>
        <v>-1.1076974814747675E-2</v>
      </c>
      <c r="J28" s="164"/>
    </row>
    <row r="29" spans="1:10" x14ac:dyDescent="0.2">
      <c r="A29" s="159">
        <f t="shared" si="1"/>
        <v>2007</v>
      </c>
      <c r="B29" s="166">
        <f>+Intensities!G14</f>
        <v>426.48309217933542</v>
      </c>
      <c r="C29" s="167">
        <f t="shared" si="3"/>
        <v>-1.0838458441314702E-2</v>
      </c>
      <c r="D29" s="160">
        <f>+Intensities!D14</f>
        <v>149.75933539916909</v>
      </c>
      <c r="E29" s="167">
        <f t="shared" si="3"/>
        <v>-1.5188686366158333E-2</v>
      </c>
      <c r="F29" s="166">
        <f>+SUM(Intensities!E14:F14)</f>
        <v>15.556692493209336</v>
      </c>
      <c r="G29" s="161">
        <f t="shared" si="0"/>
        <v>591.77309292690632</v>
      </c>
      <c r="H29" s="162">
        <f t="shared" si="2"/>
        <v>-1.1638184412796626E-2</v>
      </c>
      <c r="I29" s="168">
        <f t="shared" si="4"/>
        <v>-2.2586243351914281E-2</v>
      </c>
      <c r="J29" s="164"/>
    </row>
    <row r="30" spans="1:10" x14ac:dyDescent="0.2">
      <c r="A30" s="159">
        <f t="shared" si="1"/>
        <v>2008</v>
      </c>
      <c r="B30" s="166">
        <f>+Intensities!G15</f>
        <v>422.71797338183433</v>
      </c>
      <c r="C30" s="167">
        <f t="shared" si="3"/>
        <v>-8.828295579694112E-3</v>
      </c>
      <c r="D30" s="160">
        <f>+Intensities!D15</f>
        <v>147.17875590546029</v>
      </c>
      <c r="E30" s="167">
        <f t="shared" si="3"/>
        <v>-1.7231510054652066E-2</v>
      </c>
      <c r="F30" s="166">
        <f>+SUM(Intensities!E15:F15)</f>
        <v>15.581467085036127</v>
      </c>
      <c r="G30" s="161">
        <f t="shared" si="0"/>
        <v>585.45213656669637</v>
      </c>
      <c r="H30" s="162">
        <f t="shared" si="2"/>
        <v>-1.0681385206188665E-2</v>
      </c>
      <c r="I30" s="168">
        <f t="shared" si="4"/>
        <v>-3.3026376192500373E-2</v>
      </c>
      <c r="J30" s="164"/>
    </row>
    <row r="31" spans="1:10" x14ac:dyDescent="0.2">
      <c r="A31" s="159">
        <f t="shared" si="1"/>
        <v>2009</v>
      </c>
      <c r="B31" s="166">
        <f>+Intensities!G16</f>
        <v>415.01662154826943</v>
      </c>
      <c r="C31" s="167">
        <f t="shared" si="3"/>
        <v>-1.8218652431436611E-2</v>
      </c>
      <c r="D31" s="160">
        <f>+Intensities!D16</f>
        <v>144.49822907941927</v>
      </c>
      <c r="E31" s="167">
        <f t="shared" si="3"/>
        <v>-1.8212729205041245E-2</v>
      </c>
      <c r="F31" s="166">
        <f>+SUM(Intensities!E16:F16)</f>
        <v>15.519685388629158</v>
      </c>
      <c r="G31" s="161">
        <f t="shared" si="0"/>
        <v>574.99810463468134</v>
      </c>
      <c r="H31" s="162">
        <f t="shared" si="2"/>
        <v>-1.7856339193364712E-2</v>
      </c>
      <c r="I31" s="168">
        <f t="shared" si="4"/>
        <v>-5.0292985210244168E-2</v>
      </c>
      <c r="J31" s="164"/>
    </row>
    <row r="32" spans="1:10" x14ac:dyDescent="0.2">
      <c r="A32" s="159">
        <f t="shared" si="1"/>
        <v>2010</v>
      </c>
      <c r="B32" s="166">
        <f>+Intensities!G17</f>
        <v>407.72008164938416</v>
      </c>
      <c r="C32" s="167">
        <f t="shared" si="3"/>
        <v>-1.7581319687063779E-2</v>
      </c>
      <c r="D32" s="160">
        <f>+Intensities!D17</f>
        <v>141.63376767045565</v>
      </c>
      <c r="E32" s="167">
        <f t="shared" si="3"/>
        <v>-1.9823505292852039E-2</v>
      </c>
      <c r="F32" s="166">
        <f>+SUM(Intensities!E17:F17)</f>
        <v>15.488518229495286</v>
      </c>
      <c r="G32" s="161">
        <f t="shared" si="0"/>
        <v>564.80496272435528</v>
      </c>
      <c r="H32" s="162">
        <f t="shared" si="2"/>
        <v>-1.7727261756457668E-2</v>
      </c>
      <c r="I32" s="168">
        <f t="shared" si="4"/>
        <v>-6.7128690053366302E-2</v>
      </c>
      <c r="J32" s="164"/>
    </row>
    <row r="33" spans="1:10" x14ac:dyDescent="0.2">
      <c r="A33" s="159">
        <f t="shared" si="1"/>
        <v>2011</v>
      </c>
      <c r="B33" s="166">
        <f>+Intensities!G18</f>
        <v>405.65878986044657</v>
      </c>
      <c r="C33" s="167">
        <f>B33/B32-1</f>
        <v>-5.0556543121419439E-3</v>
      </c>
      <c r="D33" s="160">
        <f>+Intensities!D18</f>
        <v>139.31011933118663</v>
      </c>
      <c r="E33" s="167">
        <f>D33/D32-1</f>
        <v>-1.6406033515083407E-2</v>
      </c>
      <c r="F33" s="166">
        <f>+SUM(Intensities!E18:F18)</f>
        <v>15.493398210480436</v>
      </c>
      <c r="G33" s="161">
        <f t="shared" si="0"/>
        <v>560.44084571428641</v>
      </c>
      <c r="H33" s="162">
        <f t="shared" si="2"/>
        <v>-7.7267681732441362E-3</v>
      </c>
      <c r="I33" s="168">
        <f t="shared" si="4"/>
        <v>-7.433677040079445E-2</v>
      </c>
      <c r="J33" s="164"/>
    </row>
    <row r="34" spans="1:10" x14ac:dyDescent="0.2">
      <c r="A34" s="159">
        <f t="shared" si="1"/>
        <v>2012</v>
      </c>
      <c r="B34" s="166">
        <f>+Intensities!G19</f>
        <v>402.06540790877989</v>
      </c>
      <c r="C34" s="167">
        <f t="shared" ref="C34:E40" si="5">B34/B33-1</f>
        <v>-8.858139011120314E-3</v>
      </c>
      <c r="D34" s="160">
        <f>+Intensities!D19</f>
        <v>136.54192234296221</v>
      </c>
      <c r="E34" s="167">
        <f t="shared" si="5"/>
        <v>-1.9870753119114681E-2</v>
      </c>
      <c r="F34" s="166">
        <f>+SUM(Intensities!E19:F19)</f>
        <v>15.463690151903922</v>
      </c>
      <c r="G34" s="161">
        <f t="shared" si="0"/>
        <v>554.04229151151583</v>
      </c>
      <c r="H34" s="162">
        <f t="shared" si="2"/>
        <v>-1.1417001904305502E-2</v>
      </c>
      <c r="I34" s="168">
        <f t="shared" si="4"/>
        <v>-8.4905069255874155E-2</v>
      </c>
      <c r="J34" s="169"/>
    </row>
    <row r="35" spans="1:10" x14ac:dyDescent="0.2">
      <c r="A35" s="159">
        <f t="shared" si="1"/>
        <v>2013</v>
      </c>
      <c r="B35" s="166">
        <f>+Intensities!G20</f>
        <v>397.11760944005357</v>
      </c>
      <c r="C35" s="170">
        <f t="shared" si="5"/>
        <v>-1.2305954134330443E-2</v>
      </c>
      <c r="D35" s="160">
        <f>+Intensities!D20</f>
        <v>133.79505665534623</v>
      </c>
      <c r="E35" s="167">
        <f t="shared" si="5"/>
        <v>-2.0117379633168508E-2</v>
      </c>
      <c r="F35" s="166">
        <f>+SUM(Intensities!E20:F20)</f>
        <v>15.3367599429578</v>
      </c>
      <c r="G35" s="161">
        <f t="shared" si="0"/>
        <v>546.21700270459019</v>
      </c>
      <c r="H35" s="162">
        <f t="shared" si="2"/>
        <v>-1.4123991844696593E-2</v>
      </c>
      <c r="I35" s="168">
        <f t="shared" si="4"/>
        <v>-9.7829862594827288E-2</v>
      </c>
      <c r="J35" s="169"/>
    </row>
    <row r="36" spans="1:10" x14ac:dyDescent="0.2">
      <c r="A36" s="159">
        <f t="shared" si="1"/>
        <v>2014</v>
      </c>
      <c r="B36" s="166">
        <f>+Intensities!G21</f>
        <v>392.86100941075227</v>
      </c>
      <c r="C36" s="167">
        <f t="shared" si="5"/>
        <v>-1.0718739053912074E-2</v>
      </c>
      <c r="D36" s="160">
        <f>+Intensities!D21</f>
        <v>131.23694200023448</v>
      </c>
      <c r="E36" s="167">
        <f t="shared" si="5"/>
        <v>-1.9119650000981814E-2</v>
      </c>
      <c r="F36" s="166">
        <f>+SUM(Intensities!E21:F21)</f>
        <v>15.268530877745233</v>
      </c>
      <c r="G36" s="161">
        <f t="shared" si="0"/>
        <v>539.33664389967703</v>
      </c>
      <c r="H36" s="162">
        <f t="shared" si="2"/>
        <v>-1.2596383435237501E-2</v>
      </c>
      <c r="I36" s="168">
        <f t="shared" si="4"/>
        <v>-0.10919394356940371</v>
      </c>
      <c r="J36" s="169"/>
    </row>
    <row r="37" spans="1:10" x14ac:dyDescent="0.2">
      <c r="A37" s="159">
        <f t="shared" si="1"/>
        <v>2015</v>
      </c>
      <c r="B37" s="166">
        <f>+Intensities!G22</f>
        <v>388.31937847007453</v>
      </c>
      <c r="C37" s="167">
        <f t="shared" si="5"/>
        <v>-1.1560401342677662E-2</v>
      </c>
      <c r="D37" s="160">
        <f>+Intensities!D22</f>
        <v>128.74625742448563</v>
      </c>
      <c r="E37" s="167">
        <f t="shared" si="5"/>
        <v>-1.8978532551790162E-2</v>
      </c>
      <c r="F37" s="166">
        <f>+SUM(Intensities!E22:F22)</f>
        <v>15.182473828760266</v>
      </c>
      <c r="G37" s="161">
        <f t="shared" si="0"/>
        <v>532.21757078942585</v>
      </c>
      <c r="H37" s="162">
        <f t="shared" si="2"/>
        <v>-1.3199683705480636E-2</v>
      </c>
      <c r="I37" s="168">
        <f t="shared" si="4"/>
        <v>-0.12095230175721416</v>
      </c>
      <c r="J37" s="169"/>
    </row>
    <row r="38" spans="1:10" x14ac:dyDescent="0.2">
      <c r="A38" s="159">
        <f t="shared" si="1"/>
        <v>2016</v>
      </c>
      <c r="B38" s="166">
        <f>+Intensities!G23</f>
        <v>382.97281433301242</v>
      </c>
      <c r="C38" s="167">
        <f t="shared" si="5"/>
        <v>-1.3768471092343693E-2</v>
      </c>
      <c r="D38" s="160">
        <f>+Intensities!D23</f>
        <v>127.09751855596781</v>
      </c>
      <c r="E38" s="167">
        <f t="shared" si="5"/>
        <v>-1.28061110396539E-2</v>
      </c>
      <c r="F38" s="166">
        <f>+SUM(Intensities!E23:F23)</f>
        <v>15.077659125079023</v>
      </c>
      <c r="G38" s="161">
        <f t="shared" si="0"/>
        <v>525.12141743192728</v>
      </c>
      <c r="H38" s="162">
        <f t="shared" si="2"/>
        <v>-1.3333181290826279E-2</v>
      </c>
      <c r="I38" s="168">
        <f>G38/$G$26-1</f>
        <v>-0.13267280408116877</v>
      </c>
      <c r="J38" s="169"/>
    </row>
    <row r="39" spans="1:10" x14ac:dyDescent="0.2">
      <c r="A39" s="159">
        <f t="shared" si="1"/>
        <v>2017</v>
      </c>
      <c r="B39" s="166">
        <f>+Intensities!G24</f>
        <v>377.53723401653957</v>
      </c>
      <c r="C39" s="167">
        <f t="shared" si="5"/>
        <v>-1.4193123148804943E-2</v>
      </c>
      <c r="D39" s="160">
        <f>+Intensities!D24</f>
        <v>125.61403687975968</v>
      </c>
      <c r="E39" s="167">
        <f t="shared" si="5"/>
        <v>-1.167199559096721E-2</v>
      </c>
      <c r="F39" s="166">
        <f>+SUM(Intensities!E24:F24)</f>
        <v>14.966284223792286</v>
      </c>
      <c r="G39" s="161">
        <f t="shared" si="0"/>
        <v>518.09169000135171</v>
      </c>
      <c r="H39" s="162">
        <f t="shared" si="2"/>
        <v>-1.3386861013885198E-2</v>
      </c>
      <c r="I39" s="168">
        <f>G39/$G$26-1</f>
        <v>-0.14428359270649682</v>
      </c>
      <c r="J39" s="164"/>
    </row>
    <row r="40" spans="1:10" x14ac:dyDescent="0.2">
      <c r="A40" s="159">
        <f t="shared" si="1"/>
        <v>2018</v>
      </c>
      <c r="B40" s="166">
        <f>+Intensities!G25</f>
        <v>372.26061156261403</v>
      </c>
      <c r="C40" s="167">
        <f t="shared" si="5"/>
        <v>-1.3976429285632697E-2</v>
      </c>
      <c r="D40" s="160">
        <f>+Intensities!D25</f>
        <v>124.33271287090618</v>
      </c>
      <c r="E40" s="167">
        <f t="shared" si="5"/>
        <v>-1.0200484282501088E-2</v>
      </c>
      <c r="F40" s="166">
        <f>+SUM(Intensities!E25:F25)</f>
        <v>14.856119283798181</v>
      </c>
      <c r="G40" s="161">
        <f t="shared" si="0"/>
        <v>511.42526680375028</v>
      </c>
      <c r="H40" s="162">
        <f t="shared" si="2"/>
        <v>-1.2867265247168969E-2</v>
      </c>
      <c r="I40" s="168">
        <f>G40/$G$26-1</f>
        <v>-0.15529432269549681</v>
      </c>
      <c r="J40" s="164"/>
    </row>
    <row r="41" spans="1:10" x14ac:dyDescent="0.2">
      <c r="A41" s="159">
        <f t="shared" si="1"/>
        <v>2019</v>
      </c>
      <c r="B41" s="166">
        <f>+Intensities!G26</f>
        <v>367.45013764549299</v>
      </c>
      <c r="C41" s="167">
        <f t="shared" ref="C41" si="6">B41/B40-1</f>
        <v>-1.2922328518530146E-2</v>
      </c>
      <c r="D41" s="160">
        <f>+Intensities!D26</f>
        <v>123.23858842845236</v>
      </c>
      <c r="E41" s="167">
        <f t="shared" ref="E41" si="7">D41/D40-1</f>
        <v>-8.7999724062148843E-3</v>
      </c>
      <c r="F41" s="166">
        <f>+SUM(Intensities!E26:F26)</f>
        <v>14.754636937670362</v>
      </c>
      <c r="G41" s="161">
        <f t="shared" ref="G41" si="8">SUM(B41:F41)</f>
        <v>505.42164071069095</v>
      </c>
      <c r="H41" s="162">
        <f t="shared" ref="H41" si="9">G41/G40-1</f>
        <v>-1.1739009553790924E-2</v>
      </c>
      <c r="I41" s="168">
        <f>G41/$G$26-1</f>
        <v>-0.16521033071151592</v>
      </c>
      <c r="J41" s="164"/>
    </row>
    <row r="42" spans="1:10" x14ac:dyDescent="0.2">
      <c r="A42" s="159"/>
      <c r="B42" s="160"/>
      <c r="C42" s="160"/>
      <c r="D42" s="160"/>
      <c r="E42" s="160"/>
      <c r="F42" s="160"/>
      <c r="G42" s="161"/>
      <c r="H42" s="162"/>
      <c r="I42" s="171"/>
      <c r="J42" s="164"/>
    </row>
    <row r="43" spans="1:10" x14ac:dyDescent="0.2">
      <c r="A43" s="159"/>
      <c r="B43" s="160"/>
      <c r="C43" s="160"/>
      <c r="D43" s="156"/>
      <c r="E43" s="155"/>
      <c r="F43" s="156"/>
      <c r="G43" s="155"/>
      <c r="H43" s="162"/>
      <c r="I43" s="171"/>
      <c r="J43" s="164"/>
    </row>
    <row r="44" spans="1:10" x14ac:dyDescent="0.2">
      <c r="A44" s="159"/>
      <c r="B44" s="160"/>
      <c r="C44" s="160"/>
      <c r="D44" s="160"/>
      <c r="E44" s="160"/>
      <c r="F44" s="160"/>
      <c r="G44" s="161"/>
      <c r="H44" s="162"/>
      <c r="I44" s="171"/>
      <c r="J44" s="164"/>
    </row>
    <row r="45" spans="1:10" x14ac:dyDescent="0.2">
      <c r="A45" s="159"/>
      <c r="B45" s="160"/>
      <c r="C45" s="160"/>
      <c r="D45" s="160"/>
      <c r="E45" s="160"/>
      <c r="F45" s="160"/>
      <c r="G45" s="161"/>
      <c r="H45" s="162"/>
      <c r="I45" s="171"/>
      <c r="J45" s="164"/>
    </row>
    <row r="46" spans="1:10" x14ac:dyDescent="0.2">
      <c r="A46" s="159"/>
      <c r="B46" s="160"/>
      <c r="C46" s="160"/>
      <c r="D46" s="160"/>
      <c r="E46" s="160"/>
      <c r="F46" s="160"/>
      <c r="G46" s="161"/>
      <c r="H46" s="162"/>
      <c r="I46" s="171"/>
      <c r="J46" s="164"/>
    </row>
    <row r="47" spans="1:10" x14ac:dyDescent="0.2">
      <c r="A47" s="159"/>
      <c r="B47" s="160"/>
      <c r="C47" s="160"/>
      <c r="D47" s="160"/>
      <c r="E47" s="160"/>
      <c r="F47" s="160"/>
      <c r="G47" s="161"/>
      <c r="H47" s="162"/>
      <c r="I47" s="171"/>
      <c r="J47" s="164"/>
    </row>
    <row r="48" spans="1:10" x14ac:dyDescent="0.2">
      <c r="A48" s="159"/>
      <c r="B48" s="160"/>
      <c r="C48" s="160"/>
      <c r="D48" s="160"/>
      <c r="E48" s="160"/>
      <c r="F48" s="160"/>
      <c r="G48" s="161"/>
      <c r="H48" s="162"/>
    </row>
    <row r="49" spans="1:8" x14ac:dyDescent="0.2">
      <c r="A49" s="159"/>
      <c r="B49" s="160"/>
      <c r="C49" s="160"/>
      <c r="D49" s="160"/>
      <c r="E49" s="160"/>
      <c r="F49" s="160"/>
      <c r="G49" s="161"/>
      <c r="H49" s="162"/>
    </row>
    <row r="50" spans="1:8" x14ac:dyDescent="0.2">
      <c r="A50" s="159"/>
      <c r="B50" s="160"/>
      <c r="C50" s="160"/>
      <c r="D50" s="160"/>
      <c r="E50" s="160"/>
      <c r="F50" s="160"/>
      <c r="G50" s="161"/>
      <c r="H50" s="162"/>
    </row>
    <row r="51" spans="1:8" x14ac:dyDescent="0.2">
      <c r="A51" s="159"/>
      <c r="B51" s="160"/>
      <c r="C51" s="160"/>
      <c r="D51" s="160"/>
      <c r="E51" s="160"/>
      <c r="F51" s="160"/>
      <c r="G51" s="161"/>
      <c r="H51" s="162"/>
    </row>
    <row r="52" spans="1:8" x14ac:dyDescent="0.2">
      <c r="A52" s="159"/>
      <c r="B52" s="160"/>
      <c r="C52" s="160"/>
      <c r="D52" s="160"/>
      <c r="E52" s="160"/>
      <c r="F52" s="160"/>
      <c r="G52" s="161"/>
      <c r="H52" s="162"/>
    </row>
    <row r="53" spans="1:8" x14ac:dyDescent="0.2">
      <c r="A53" s="159"/>
      <c r="B53" s="160"/>
      <c r="C53" s="160"/>
      <c r="D53" s="160"/>
      <c r="E53" s="160"/>
      <c r="F53" s="160"/>
      <c r="G53" s="161"/>
      <c r="H53" s="162"/>
    </row>
    <row r="54" spans="1:8" x14ac:dyDescent="0.2">
      <c r="A54" s="159"/>
      <c r="B54" s="160"/>
      <c r="C54" s="160"/>
      <c r="D54" s="160"/>
      <c r="E54" s="160"/>
      <c r="F54" s="160"/>
      <c r="G54" s="161"/>
      <c r="H54" s="162"/>
    </row>
    <row r="55" spans="1:8" x14ac:dyDescent="0.2">
      <c r="A55" s="159"/>
      <c r="B55" s="160"/>
      <c r="C55" s="160"/>
      <c r="D55" s="160"/>
      <c r="E55" s="160"/>
      <c r="F55" s="160"/>
      <c r="G55" s="161"/>
      <c r="H55" s="162"/>
    </row>
    <row r="56" spans="1:8" x14ac:dyDescent="0.2">
      <c r="A56" s="159"/>
      <c r="B56" s="160"/>
      <c r="C56" s="160"/>
      <c r="D56" s="160"/>
      <c r="E56" s="160"/>
      <c r="F56" s="160"/>
      <c r="G56" s="161"/>
      <c r="H56" s="162"/>
    </row>
    <row r="57" spans="1:8" x14ac:dyDescent="0.2">
      <c r="A57" s="159"/>
      <c r="B57" s="160"/>
      <c r="C57" s="160"/>
      <c r="D57" s="160"/>
      <c r="E57" s="160"/>
      <c r="F57" s="160"/>
      <c r="G57" s="161"/>
      <c r="H57" s="162"/>
    </row>
  </sheetData>
  <pageMargins left="0.75" right="0.75" top="1" bottom="1" header="0.5" footer="0.5"/>
  <pageSetup orientation="landscape" r:id="rId1"/>
  <headerFooter alignWithMargins="0">
    <oddFooter>&amp;R&amp;"Times New Roman,Bold"&amp;12Attachment to Response to PSC-1 Question No. 36 - 7 Gas Residential Inputs
Page &amp;P of &amp;N
Sinclair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workbookViewId="0">
      <pane xSplit="1" ySplit="1" topLeftCell="B2" activePane="bottomRight" state="frozen"/>
      <selection activeCell="E11" sqref="E11"/>
      <selection pane="topRight" activeCell="E11" sqref="E11"/>
      <selection pane="bottomLeft" activeCell="E11" sqref="E11"/>
      <selection pane="bottomRight" activeCell="B2" sqref="B2"/>
    </sheetView>
  </sheetViews>
  <sheetFormatPr defaultColWidth="7.5703125" defaultRowHeight="12.75" x14ac:dyDescent="0.2"/>
  <cols>
    <col min="1" max="1" width="7.140625" customWidth="1"/>
    <col min="2" max="2" width="12.85546875" bestFit="1" customWidth="1"/>
    <col min="3" max="6" width="12" customWidth="1"/>
    <col min="7" max="7" width="10.7109375" bestFit="1" customWidth="1"/>
  </cols>
  <sheetData>
    <row r="1" spans="1:7" x14ac:dyDescent="0.2">
      <c r="A1" t="s">
        <v>0</v>
      </c>
      <c r="B1" s="25" t="s">
        <v>61</v>
      </c>
      <c r="C1" s="25" t="s">
        <v>62</v>
      </c>
      <c r="D1" s="25" t="s">
        <v>55</v>
      </c>
      <c r="E1" s="25" t="s">
        <v>56</v>
      </c>
      <c r="F1" s="25" t="s">
        <v>67</v>
      </c>
      <c r="G1" s="18" t="s">
        <v>68</v>
      </c>
    </row>
    <row r="2" spans="1:7" x14ac:dyDescent="0.2">
      <c r="A2" s="2">
        <v>1995</v>
      </c>
      <c r="B2" s="17">
        <f>Calibration!B$10*StructuralVars!$O2*(Shares!B2/Efficiencies!B2)/(Shares!B$12/Efficiencies!B$12)</f>
        <v>441.64881236799789</v>
      </c>
      <c r="C2" s="17">
        <f>Calibration!C$10*StructuralVars!$O2*(Shares!C2/(1/Efficiencies!C2))/(Shares!C$12/(1/Efficiencies!C$12))</f>
        <v>10.291298271714087</v>
      </c>
      <c r="D2" s="17">
        <f>Calibration!D$10*(Shares!D2/Efficiencies!D2)/(Shares!D$12/Efficiencies!D$12)</f>
        <v>158.89891918206726</v>
      </c>
      <c r="E2" s="17">
        <f>Calibration!E$10*(Shares!E2/(1/Efficiencies!E2))/(Shares!E$12/(1/Efficiencies!E$12))</f>
        <v>13.280601869781302</v>
      </c>
      <c r="F2" s="17">
        <f>Calibration!F$10*(Shares!F2/(1/Efficiencies!F2))/(Shares!F$12/(1/Efficiencies!F$12))</f>
        <v>2.2930930315567708</v>
      </c>
      <c r="G2" s="17">
        <f>SUM(B2:C2)</f>
        <v>451.94011063971197</v>
      </c>
    </row>
    <row r="3" spans="1:7" x14ac:dyDescent="0.2">
      <c r="A3" s="2">
        <f t="shared" ref="A3:A47" si="0">A2+1</f>
        <v>1996</v>
      </c>
      <c r="B3" s="17">
        <f>Calibration!B$10*StructuralVars!$O3*(Shares!B3/Efficiencies!B3)/(Shares!B$12/Efficiencies!B$12)</f>
        <v>439.11234024243544</v>
      </c>
      <c r="C3" s="17">
        <f>Calibration!C$10*StructuralVars!$O3*(Shares!C3/(1/Efficiencies!C3))/(Shares!C$12/(1/Efficiencies!C$12))</f>
        <v>10.943187412177432</v>
      </c>
      <c r="D3" s="17">
        <f>Calibration!D$10*(Shares!D3/Efficiencies!D3)/(Shares!D$12/Efficiencies!D$12)</f>
        <v>156.30207322714006</v>
      </c>
      <c r="E3" s="17">
        <f>Calibration!E$10*(Shares!E3/(1/Efficiencies!E3))/(Shares!E$12/(1/Efficiencies!E$12))</f>
        <v>13.294592438099077</v>
      </c>
      <c r="F3" s="17">
        <f>Calibration!F$10*(Shares!F3/(1/Efficiencies!F3))/(Shares!F$12/(1/Efficiencies!F$12))</f>
        <v>2.2742934725695862</v>
      </c>
      <c r="G3" s="17">
        <f t="shared" ref="G3:G47" si="1">SUM(B3:C3)</f>
        <v>450.05552765461289</v>
      </c>
    </row>
    <row r="4" spans="1:7" x14ac:dyDescent="0.2">
      <c r="A4" s="2">
        <f t="shared" si="0"/>
        <v>1997</v>
      </c>
      <c r="B4" s="17">
        <f>Calibration!B$10*StructuralVars!$O4*(Shares!B4/Efficiencies!B4)/(Shares!B$12/Efficiencies!B$12)</f>
        <v>434.80883322929407</v>
      </c>
      <c r="C4" s="17">
        <f>Calibration!C$10*StructuralVars!$O4*(Shares!C4/(1/Efficiencies!C4))/(Shares!C$12/(1/Efficiencies!C$12))</f>
        <v>11.630512426370808</v>
      </c>
      <c r="D4" s="17">
        <f>Calibration!D$10*(Shares!D4/Efficiencies!D4)/(Shares!D$12/Efficiencies!D$12)</f>
        <v>156.70435278863101</v>
      </c>
      <c r="E4" s="17">
        <f>Calibration!E$10*(Shares!E4/(1/Efficiencies!E4))/(Shares!E$12/(1/Efficiencies!E$12))</f>
        <v>13.308597744905647</v>
      </c>
      <c r="F4" s="17">
        <f>Calibration!F$10*(Shares!F4/(1/Efficiencies!F4))/(Shares!F$12/(1/Efficiencies!F$12))</f>
        <v>2.255648038780659</v>
      </c>
      <c r="G4" s="17">
        <f t="shared" si="1"/>
        <v>446.43934565566485</v>
      </c>
    </row>
    <row r="5" spans="1:7" x14ac:dyDescent="0.2">
      <c r="A5" s="2">
        <f t="shared" si="0"/>
        <v>1998</v>
      </c>
      <c r="B5" s="17">
        <f>Calibration!B$10*StructuralVars!$O5*(Shares!B5/Efficiencies!B5)/(Shares!B$12/Efficiencies!B$12)</f>
        <v>431.88833805872264</v>
      </c>
      <c r="C5" s="17">
        <f>Calibration!C$10*StructuralVars!$O5*(Shares!C5/(1/Efficiencies!C5))/(Shares!C$12/(1/Efficiencies!C$12))</f>
        <v>12.354968868145578</v>
      </c>
      <c r="D5" s="17">
        <f>Calibration!D$10*(Shares!D5/Efficiencies!D5)/(Shares!D$12/Efficiencies!D$12)</f>
        <v>156.49373193937939</v>
      </c>
      <c r="E5" s="17">
        <f>Calibration!E$10*(Shares!E5/(1/Efficiencies!E5))/(Shares!E$12/(1/Efficiencies!E$12))</f>
        <v>13.322617805727404</v>
      </c>
      <c r="F5" s="17">
        <f>Calibration!F$10*(Shares!F5/(1/Efficiencies!F5))/(Shares!F$12/(1/Efficiencies!F$12))</f>
        <v>2.2371554666190336</v>
      </c>
      <c r="G5" s="17">
        <f t="shared" si="1"/>
        <v>444.24330692686823</v>
      </c>
    </row>
    <row r="6" spans="1:7" x14ac:dyDescent="0.2">
      <c r="A6" s="2">
        <f t="shared" si="0"/>
        <v>1999</v>
      </c>
      <c r="B6" s="17">
        <f>Calibration!B$10*StructuralVars!$O6*(Shares!B6/Efficiencies!B6)/(Shares!B$12/Efficiencies!B$12)</f>
        <v>429.29383558637528</v>
      </c>
      <c r="C6" s="17">
        <f>Calibration!C$10*StructuralVars!$O6*(Shares!C6/(1/Efficiencies!C6))/(Shares!C$12/(1/Efficiencies!C$12))</f>
        <v>13.118450158730425</v>
      </c>
      <c r="D6" s="17">
        <f>Calibration!D$10*(Shares!D6/Efficiencies!D6)/(Shares!D$12/Efficiencies!D$12)</f>
        <v>156.47558674864405</v>
      </c>
      <c r="E6" s="17">
        <f>Calibration!E$10*(Shares!E6/(1/Efficiencies!E6))/(Shares!E$12/(1/Efficiencies!E$12))</f>
        <v>13.336652636107097</v>
      </c>
      <c r="F6" s="17">
        <f>Calibration!F$10*(Shares!F6/(1/Efficiencies!F6))/(Shares!F$12/(1/Efficiencies!F$12))</f>
        <v>2.218814502872938</v>
      </c>
      <c r="G6" s="17">
        <f t="shared" si="1"/>
        <v>442.41228574510569</v>
      </c>
    </row>
    <row r="7" spans="1:7" x14ac:dyDescent="0.2">
      <c r="A7" s="2">
        <f t="shared" si="0"/>
        <v>2000</v>
      </c>
      <c r="B7" s="17">
        <f>Calibration!B$10*StructuralVars!$O7*(Shares!B7/Efficiencies!B7)/(Shares!B$12/Efficiencies!B$12)</f>
        <v>426.82449940615498</v>
      </c>
      <c r="C7" s="17">
        <f>Calibration!C$10*StructuralVars!$O7*(Shares!C7/(1/Efficiencies!C7))/(Shares!C$12/(1/Efficiencies!C$12))</f>
        <v>13.923093466672983</v>
      </c>
      <c r="D7" s="17">
        <f>Calibration!D$10*(Shares!D7/Efficiencies!D7)/(Shares!D$12/Efficiencies!D$12)</f>
        <v>156.50718345725966</v>
      </c>
      <c r="E7" s="17">
        <f>Calibration!E$10*(Shares!E7/(1/Efficiencies!E7))/(Shares!E$12/(1/Efficiencies!E$12))</f>
        <v>13.350702251603851</v>
      </c>
      <c r="F7" s="17">
        <f>Calibration!F$10*(Shares!F7/(1/Efficiencies!F7))/(Shares!F$12/(1/Efficiencies!F$12))</f>
        <v>2.2006239046048588</v>
      </c>
      <c r="G7" s="17">
        <f t="shared" si="1"/>
        <v>440.74759287282797</v>
      </c>
    </row>
    <row r="8" spans="1:7" x14ac:dyDescent="0.2">
      <c r="A8" s="2">
        <f t="shared" si="0"/>
        <v>2001</v>
      </c>
      <c r="B8" s="17">
        <f>Calibration!B$10*StructuralVars!$O8*(Shares!B8/Efficiencies!B8)/(Shares!B$12/Efficiencies!B$12)</f>
        <v>424.41102456161332</v>
      </c>
      <c r="C8" s="17">
        <f>Calibration!C$10*StructuralVars!$O8*(Shares!C8/(1/Efficiencies!C8))/(Shares!C$12/(1/Efficiencies!C$12))</f>
        <v>14.576836946509571</v>
      </c>
      <c r="D8" s="17">
        <f>Calibration!D$10*(Shares!D8/Efficiencies!D8)/(Shares!D$12/Efficiencies!D$12)</f>
        <v>158.35169578874726</v>
      </c>
      <c r="E8" s="17">
        <f>Calibration!E$10*(Shares!E8/(1/Efficiencies!E8))/(Shares!E$12/(1/Efficiencies!E$12))</f>
        <v>13.364766667793175</v>
      </c>
      <c r="F8" s="17">
        <f>Calibration!F$10*(Shares!F8/(1/Efficiencies!F8))/(Shares!F$12/(1/Efficiencies!F$12))</f>
        <v>2.1825563034167406</v>
      </c>
      <c r="G8" s="17">
        <f t="shared" si="1"/>
        <v>438.98786150812288</v>
      </c>
    </row>
    <row r="9" spans="1:7" x14ac:dyDescent="0.2">
      <c r="A9" s="2">
        <f t="shared" si="0"/>
        <v>2002</v>
      </c>
      <c r="B9" s="17">
        <f>Calibration!B$10*StructuralVars!$O9*(Shares!B9/Efficiencies!B9)/(Shares!B$12/Efficiencies!B$12)</f>
        <v>422.31263809959671</v>
      </c>
      <c r="C9" s="17">
        <f>Calibration!C$10*StructuralVars!$O9*(Shares!C9/(1/Efficiencies!C9))/(Shares!C$12/(1/Efficiencies!C$12))</f>
        <v>15.459651475456278</v>
      </c>
      <c r="D9" s="17">
        <f>Calibration!D$10*(Shares!D9/Efficiencies!D9)/(Shares!D$12/Efficiencies!D$12)</f>
        <v>157.42672800500236</v>
      </c>
      <c r="E9" s="17">
        <f>Calibration!E$10*(Shares!E9/(1/Efficiencies!E9))/(Shares!E$12/(1/Efficiencies!E$12))</f>
        <v>13.381611465239999</v>
      </c>
      <c r="F9" s="17">
        <f>Calibration!F$10*(Shares!F9/(1/Efficiencies!F9))/(Shares!F$12/(1/Efficiencies!F$12))</f>
        <v>2.1616898046931272</v>
      </c>
      <c r="G9" s="17">
        <f t="shared" si="1"/>
        <v>437.77228957505298</v>
      </c>
    </row>
    <row r="10" spans="1:7" x14ac:dyDescent="0.2">
      <c r="A10" s="2">
        <f t="shared" si="0"/>
        <v>2003</v>
      </c>
      <c r="B10" s="17">
        <f>Calibration!B$10*StructuralVars!$O10*(Shares!B10/Efficiencies!B10)/(Shares!B$12/Efficiencies!B$12)</f>
        <v>420.05993463122962</v>
      </c>
      <c r="C10" s="17">
        <f>Calibration!C$10*StructuralVars!$O10*(Shares!C10/(1/Efficiencies!C10))/(Shares!C$12/(1/Efficiencies!C$12))</f>
        <v>16.391326066264721</v>
      </c>
      <c r="D10" s="17">
        <f>Calibration!D$10*(Shares!D10/Efficiencies!D10)/(Shares!D$12/Efficiencies!D$12)</f>
        <v>156.7636747967413</v>
      </c>
      <c r="E10" s="17">
        <f>Calibration!E$10*(Shares!E10/(1/Efficiencies!E10))/(Shares!E$12/(1/Efficiencies!E$12))</f>
        <v>13.419081270095306</v>
      </c>
      <c r="F10" s="17">
        <f>Calibration!F$10*(Shares!F10/(1/Efficiencies!F10))/(Shares!F$12/(1/Efficiencies!F$12))</f>
        <v>2.1437997822146078</v>
      </c>
      <c r="G10" s="17">
        <f t="shared" si="1"/>
        <v>436.45126069749432</v>
      </c>
    </row>
    <row r="11" spans="1:7" x14ac:dyDescent="0.2">
      <c r="A11" s="2">
        <f t="shared" si="0"/>
        <v>2004</v>
      </c>
      <c r="B11" s="17">
        <f>Calibration!B$10*StructuralVars!$O11*(Shares!B11/Efficiencies!B11)/(Shares!B$12/Efficiencies!B$12)</f>
        <v>417.05526622289693</v>
      </c>
      <c r="C11" s="17">
        <f>Calibration!C$10*StructuralVars!$O11*(Shares!C11/(1/Efficiencies!C11))/(Shares!C$12/(1/Efficiencies!C$12))</f>
        <v>17.167000314180672</v>
      </c>
      <c r="D11" s="17">
        <f>Calibration!D$10*(Shares!D11/Efficiencies!D11)/(Shares!D$12/Efficiencies!D$12)</f>
        <v>155.68748096964069</v>
      </c>
      <c r="E11" s="17">
        <f>Calibration!E$10*(Shares!E11/(1/Efficiencies!E11))/(Shares!E$12/(1/Efficiencies!E$12))</f>
        <v>13.424483309835132</v>
      </c>
      <c r="F11" s="17">
        <f>Calibration!F$10*(Shares!F11/(1/Efficiencies!F11))/(Shares!F$12/(1/Efficiencies!F$12))</f>
        <v>2.1256275629935879</v>
      </c>
      <c r="G11" s="17">
        <f t="shared" si="1"/>
        <v>434.22226653707759</v>
      </c>
    </row>
    <row r="12" spans="1:7" x14ac:dyDescent="0.2">
      <c r="A12" s="2">
        <f t="shared" si="0"/>
        <v>2005</v>
      </c>
      <c r="B12" s="17">
        <f>Calibration!B$10*StructuralVars!$O12*(Shares!B12/Efficiencies!B12)/(Shares!B$12/Efficiencies!B$12)</f>
        <v>417.00213118905299</v>
      </c>
      <c r="C12" s="17">
        <f>Calibration!C$10*StructuralVars!$O12*(Shares!C12/(1/Efficiencies!C12))/(Shares!C$12/(1/Efficiencies!C$12))</f>
        <v>17.853985692479661</v>
      </c>
      <c r="D12" s="17">
        <f>Calibration!D$10*(Shares!D12/Efficiencies!D12)/(Shares!D$12/Efficiencies!D$12)</f>
        <v>154.52281255140039</v>
      </c>
      <c r="E12" s="17">
        <f>Calibration!E$10*(Shares!E12/(1/Efficiencies!E12))/(Shares!E$12/(1/Efficiencies!E$12))</f>
        <v>13.45032526529295</v>
      </c>
      <c r="F12" s="17">
        <f>Calibration!F$10*(Shares!F12/(1/Efficiencies!F12))/(Shares!F$12/(1/Efficiencies!F$12))</f>
        <v>2.1050838787711941</v>
      </c>
      <c r="G12" s="17">
        <f t="shared" si="1"/>
        <v>434.85611688153267</v>
      </c>
    </row>
    <row r="13" spans="1:7" x14ac:dyDescent="0.2">
      <c r="A13" s="2">
        <f t="shared" si="0"/>
        <v>2006</v>
      </c>
      <c r="B13" s="17">
        <f>Calibration!B$10*StructuralVars!$O13*(Shares!B13/Efficiencies!B13)/(Shares!B$12/Efficiencies!B$12)</f>
        <v>410.92290441447176</v>
      </c>
      <c r="C13" s="17">
        <f>Calibration!C$10*StructuralVars!$O13*(Shares!C13/(1/Efficiencies!C13))/(Shares!C$12/(1/Efficiencies!C$12))</f>
        <v>20.233255890040933</v>
      </c>
      <c r="D13" s="17">
        <f>Calibration!D$10*(Shares!D13/Efficiencies!D13)/(Shares!D$12/Efficiencies!D$12)</f>
        <v>152.06906472933804</v>
      </c>
      <c r="E13" s="17">
        <f>Calibration!E$10*(Shares!E13/(1/Efficiencies!E13))/(Shares!E$12/(1/Efficiencies!E$12))</f>
        <v>13.455635775065238</v>
      </c>
      <c r="F13" s="17">
        <f>Calibration!F$10*(Shares!F13/(1/Efficiencies!F13))/(Shares!F$12/(1/Efficiencies!F$12))</f>
        <v>2.0848824056417197</v>
      </c>
      <c r="G13" s="17">
        <f t="shared" si="1"/>
        <v>431.1561603045127</v>
      </c>
    </row>
    <row r="14" spans="1:7" x14ac:dyDescent="0.2">
      <c r="A14" s="2">
        <f t="shared" si="0"/>
        <v>2007</v>
      </c>
      <c r="B14" s="17">
        <f>Calibration!B$10*StructuralVars!$O14*(Shares!B14/Efficiencies!B14)/(Shares!B$12/Efficiencies!B$12)</f>
        <v>405.72833551846389</v>
      </c>
      <c r="C14" s="17">
        <f>Calibration!C$10*StructuralVars!$O14*(Shares!C14/(1/Efficiencies!C14))/(Shares!C$12/(1/Efficiencies!C$12))</f>
        <v>20.754756660871507</v>
      </c>
      <c r="D14" s="17">
        <f>Calibration!D$10*(Shares!D14/Efficiencies!D14)/(Shares!D$12/Efficiencies!D$12)</f>
        <v>149.75933539916909</v>
      </c>
      <c r="E14" s="17">
        <f>Calibration!E$10*(Shares!E14/(1/Efficiencies!E14))/(Shares!E$12/(1/Efficiencies!E$12))</f>
        <v>13.462531913963375</v>
      </c>
      <c r="F14" s="17">
        <f>Calibration!F$10*(Shares!F14/(1/Efficiencies!F14))/(Shares!F$12/(1/Efficiencies!F$12))</f>
        <v>2.0941605792459628</v>
      </c>
      <c r="G14" s="17">
        <f t="shared" si="1"/>
        <v>426.48309217933542</v>
      </c>
    </row>
    <row r="15" spans="1:7" x14ac:dyDescent="0.2">
      <c r="A15" s="2">
        <f t="shared" si="0"/>
        <v>2008</v>
      </c>
      <c r="B15" s="17">
        <f>Calibration!B$10*StructuralVars!$O15*(Shares!B15/Efficiencies!B15)/(Shares!B$12/Efficiencies!B$12)</f>
        <v>401.69417181896449</v>
      </c>
      <c r="C15" s="17">
        <f>Calibration!C$10*StructuralVars!$O15*(Shares!C15/(1/Efficiencies!C15))/(Shares!C$12/(1/Efficiencies!C$12))</f>
        <v>21.023801562869853</v>
      </c>
      <c r="D15" s="17">
        <f>Calibration!D$10*(Shares!D15/Efficiencies!D15)/(Shares!D$12/Efficiencies!D$12)</f>
        <v>147.17875590546029</v>
      </c>
      <c r="E15" s="17">
        <f>Calibration!E$10*(Shares!E15/(1/Efficiencies!E15))/(Shares!E$12/(1/Efficiencies!E$12))</f>
        <v>13.475196311009205</v>
      </c>
      <c r="F15" s="17">
        <f>Calibration!F$10*(Shares!F15/(1/Efficiencies!F15))/(Shares!F$12/(1/Efficiencies!F$12))</f>
        <v>2.1062707740269238</v>
      </c>
      <c r="G15" s="17">
        <f t="shared" si="1"/>
        <v>422.71797338183433</v>
      </c>
    </row>
    <row r="16" spans="1:7" x14ac:dyDescent="0.2">
      <c r="A16" s="2">
        <f t="shared" si="0"/>
        <v>2009</v>
      </c>
      <c r="B16" s="17">
        <f>Calibration!B$10*StructuralVars!$O16*(Shares!B16/Efficiencies!B16)/(Shares!B$12/Efficiencies!B$12)</f>
        <v>393.94667122097223</v>
      </c>
      <c r="C16" s="17">
        <f>Calibration!C$10*StructuralVars!$O16*(Shares!C16/(1/Efficiencies!C16))/(Shares!C$12/(1/Efficiencies!C$12))</f>
        <v>21.069950327297168</v>
      </c>
      <c r="D16" s="17">
        <f>Calibration!D$10*(Shares!D16/Efficiencies!D16)/(Shares!D$12/Efficiencies!D$12)</f>
        <v>144.49822907941927</v>
      </c>
      <c r="E16" s="17">
        <f>Calibration!E$10*(Shares!E16/(1/Efficiencies!E16))/(Shares!E$12/(1/Efficiencies!E$12))</f>
        <v>13.392297824351576</v>
      </c>
      <c r="F16" s="17">
        <f>Calibration!F$10*(Shares!F16/(1/Efficiencies!F16))/(Shares!F$12/(1/Efficiencies!F$12))</f>
        <v>2.1273875642775821</v>
      </c>
      <c r="G16" s="17">
        <f t="shared" si="1"/>
        <v>415.01662154826943</v>
      </c>
    </row>
    <row r="17" spans="1:7" s="19" customFormat="1" x14ac:dyDescent="0.2">
      <c r="A17" s="2">
        <f t="shared" si="0"/>
        <v>2010</v>
      </c>
      <c r="B17" s="17">
        <f>Calibration!B$10*StructuralVars!$O17*(Shares!B17/Efficiencies!B17)/(Shares!B$12/Efficiencies!B$12)</f>
        <v>386.49093637865502</v>
      </c>
      <c r="C17" s="17">
        <f>Calibration!C$10*StructuralVars!$O17*(Shares!C17/(1/Efficiencies!C17))/(Shares!C$12/(1/Efficiencies!C$12))</f>
        <v>21.229145270729109</v>
      </c>
      <c r="D17" s="17">
        <f>Calibration!D$10*(Shares!D17/Efficiencies!D17)/(Shares!D$12/Efficiencies!D$12)</f>
        <v>141.63376767045565</v>
      </c>
      <c r="E17" s="17">
        <f>Calibration!E$10*(Shares!E17/(1/Efficiencies!E17))/(Shares!E$12/(1/Efficiencies!E$12))</f>
        <v>13.322033727797969</v>
      </c>
      <c r="F17" s="17">
        <f>Calibration!F$10*(Shares!F17/(1/Efficiencies!F17))/(Shares!F$12/(1/Efficiencies!F$12))</f>
        <v>2.1664845016973167</v>
      </c>
      <c r="G17" s="17">
        <f t="shared" si="1"/>
        <v>407.72008164938416</v>
      </c>
    </row>
    <row r="18" spans="1:7" s="19" customFormat="1" x14ac:dyDescent="0.2">
      <c r="A18" s="2">
        <f t="shared" si="0"/>
        <v>2011</v>
      </c>
      <c r="B18" s="17">
        <f>Calibration!B$10*StructuralVars!$O18*(Shares!B18/Efficiencies!B18)/(Shares!B$12/Efficiencies!B$12)</f>
        <v>384.22888944337456</v>
      </c>
      <c r="C18" s="17">
        <f>Calibration!C$10*StructuralVars!$O18*(Shares!C18/(1/Efficiencies!C18))/(Shares!C$12/(1/Efficiencies!C$12))</f>
        <v>21.42990041707202</v>
      </c>
      <c r="D18" s="17">
        <f>Calibration!D$10*(Shares!D18/Efficiencies!D18)/(Shares!D$12/Efficiencies!D$12)</f>
        <v>139.31011933118663</v>
      </c>
      <c r="E18" s="17">
        <f>Calibration!E$10*(Shares!E18/(1/Efficiencies!E18))/(Shares!E$12/(1/Efficiencies!E$12))</f>
        <v>13.292505610695327</v>
      </c>
      <c r="F18" s="17">
        <f>Calibration!F$10*(Shares!F18/(1/Efficiencies!F18))/(Shares!F$12/(1/Efficiencies!F$12))</f>
        <v>2.2008925997851079</v>
      </c>
      <c r="G18" s="17">
        <f t="shared" si="1"/>
        <v>405.65878986044657</v>
      </c>
    </row>
    <row r="19" spans="1:7" s="19" customFormat="1" x14ac:dyDescent="0.2">
      <c r="A19" s="2">
        <f t="shared" si="0"/>
        <v>2012</v>
      </c>
      <c r="B19" s="17">
        <f>Calibration!B$10*StructuralVars!$O19*(Shares!B19/Efficiencies!B19)/(Shares!B$12/Efficiencies!B$12)</f>
        <v>380.35510756195208</v>
      </c>
      <c r="C19" s="17">
        <f>Calibration!C$10*StructuralVars!$O19*(Shares!C19/(1/Efficiencies!C19))/(Shares!C$12/(1/Efficiencies!C$12))</f>
        <v>21.7103003468278</v>
      </c>
      <c r="D19" s="17">
        <f>Calibration!D$10*(Shares!D19/Efficiencies!D19)/(Shares!D$12/Efficiencies!D$12)</f>
        <v>136.54192234296221</v>
      </c>
      <c r="E19" s="17">
        <f>Calibration!E$10*(Shares!E19/(1/Efficiencies!E19))/(Shares!E$12/(1/Efficiencies!E$12))</f>
        <v>13.251027958605011</v>
      </c>
      <c r="F19" s="17">
        <f>Calibration!F$10*(Shares!F19/(1/Efficiencies!F19))/(Shares!F$12/(1/Efficiencies!F$12))</f>
        <v>2.2126621932989115</v>
      </c>
      <c r="G19" s="17">
        <f t="shared" si="1"/>
        <v>402.06540790877989</v>
      </c>
    </row>
    <row r="20" spans="1:7" x14ac:dyDescent="0.2">
      <c r="A20" s="2">
        <f t="shared" si="0"/>
        <v>2013</v>
      </c>
      <c r="B20" s="17">
        <f>Calibration!B$10*StructuralVars!$O20*(Shares!B20/Efficiencies!B20)/(Shares!B$12/Efficiencies!B$12)</f>
        <v>375.10190213908083</v>
      </c>
      <c r="C20" s="17">
        <f>Calibration!C$10*StructuralVars!$O20*(Shares!C20/(1/Efficiencies!C20))/(Shares!C$12/(1/Efficiencies!C$12))</f>
        <v>22.015707300972707</v>
      </c>
      <c r="D20" s="17">
        <f>Calibration!D$10*(Shares!D20/Efficiencies!D20)/(Shares!D$12/Efficiencies!D$12)</f>
        <v>133.79505665534623</v>
      </c>
      <c r="E20" s="17">
        <f>Calibration!E$10*(Shares!E20/(1/Efficiencies!E20))/(Shares!E$12/(1/Efficiencies!E$12))</f>
        <v>13.131137784803586</v>
      </c>
      <c r="F20" s="17">
        <f>Calibration!F$10*(Shares!F20/(1/Efficiencies!F20))/(Shares!F$12/(1/Efficiencies!F$12))</f>
        <v>2.2056221581542137</v>
      </c>
      <c r="G20" s="17">
        <f t="shared" si="1"/>
        <v>397.11760944005357</v>
      </c>
    </row>
    <row r="21" spans="1:7" x14ac:dyDescent="0.2">
      <c r="A21" s="2">
        <f t="shared" si="0"/>
        <v>2014</v>
      </c>
      <c r="B21" s="17">
        <f>Calibration!B$10*StructuralVars!$O21*(Shares!B21/Efficiencies!B21)/(Shares!B$12/Efficiencies!B$12)</f>
        <v>370.96797049665071</v>
      </c>
      <c r="C21" s="17">
        <f>Calibration!C$10*StructuralVars!$O21*(Shares!C21/(1/Efficiencies!C21))/(Shares!C$12/(1/Efficiencies!C$12))</f>
        <v>21.893038914101584</v>
      </c>
      <c r="D21" s="17">
        <f>Calibration!D$10*(Shares!D21/Efficiencies!D21)/(Shares!D$12/Efficiencies!D$12)</f>
        <v>131.23694200023448</v>
      </c>
      <c r="E21" s="17">
        <f>Calibration!E$10*(Shares!E21/(1/Efficiencies!E21))/(Shares!E$12/(1/Efficiencies!E$12))</f>
        <v>13.056837963754901</v>
      </c>
      <c r="F21" s="17">
        <f>Calibration!F$10*(Shares!F21/(1/Efficiencies!F21))/(Shares!F$12/(1/Efficiencies!F$12))</f>
        <v>2.2116929139903316</v>
      </c>
      <c r="G21" s="17">
        <f t="shared" si="1"/>
        <v>392.86100941075227</v>
      </c>
    </row>
    <row r="22" spans="1:7" x14ac:dyDescent="0.2">
      <c r="A22" s="2">
        <f t="shared" si="0"/>
        <v>2015</v>
      </c>
      <c r="B22" s="17">
        <f>Calibration!B$10*StructuralVars!$O22*(Shares!B22/Efficiencies!B22)/(Shares!B$12/Efficiencies!B$12)</f>
        <v>366.45385644770204</v>
      </c>
      <c r="C22" s="17">
        <f>Calibration!C$10*StructuralVars!$O22*(Shares!C22/(1/Efficiencies!C22))/(Shares!C$12/(1/Efficiencies!C$12))</f>
        <v>21.865522022372513</v>
      </c>
      <c r="D22" s="17">
        <f>Calibration!D$10*(Shares!D22/Efficiencies!D22)/(Shares!D$12/Efficiencies!D$12)</f>
        <v>128.74625742448563</v>
      </c>
      <c r="E22" s="17">
        <f>Calibration!E$10*(Shares!E22/(1/Efficiencies!E22))/(Shares!E$12/(1/Efficiencies!E$12))</f>
        <v>12.972688912009108</v>
      </c>
      <c r="F22" s="17">
        <f>Calibration!F$10*(Shares!F22/(1/Efficiencies!F22))/(Shares!F$12/(1/Efficiencies!F$12))</f>
        <v>2.2097849167511581</v>
      </c>
      <c r="G22" s="17">
        <f t="shared" si="1"/>
        <v>388.31937847007453</v>
      </c>
    </row>
    <row r="23" spans="1:7" x14ac:dyDescent="0.2">
      <c r="A23" s="2">
        <f t="shared" si="0"/>
        <v>2016</v>
      </c>
      <c r="B23" s="17">
        <f>Calibration!B$10*StructuralVars!$O23*(Shares!B23/Efficiencies!B23)/(Shares!B$12/Efficiencies!B$12)</f>
        <v>361.29319611155927</v>
      </c>
      <c r="C23" s="17">
        <f>Calibration!C$10*StructuralVars!$O23*(Shares!C23/(1/Efficiencies!C23))/(Shares!C$12/(1/Efficiencies!C$12))</f>
        <v>21.679618221453136</v>
      </c>
      <c r="D23" s="17">
        <f>Calibration!D$10*(Shares!D23/Efficiencies!D23)/(Shares!D$12/Efficiencies!D$12)</f>
        <v>127.09751855596781</v>
      </c>
      <c r="E23" s="17">
        <f>Calibration!E$10*(Shares!E23/(1/Efficiencies!E23))/(Shares!E$12/(1/Efficiencies!E$12))</f>
        <v>12.882187613934574</v>
      </c>
      <c r="F23" s="17">
        <f>Calibration!F$10*(Shares!F23/(1/Efficiencies!F23))/(Shares!F$12/(1/Efficiencies!F$12))</f>
        <v>2.1954715111444498</v>
      </c>
      <c r="G23" s="17">
        <f t="shared" si="1"/>
        <v>382.97281433301242</v>
      </c>
    </row>
    <row r="24" spans="1:7" x14ac:dyDescent="0.2">
      <c r="A24" s="2">
        <f t="shared" si="0"/>
        <v>2017</v>
      </c>
      <c r="B24" s="17">
        <f>Calibration!B$10*StructuralVars!$O24*(Shares!B24/Efficiencies!B24)/(Shares!B$12/Efficiencies!B$12)</f>
        <v>356.11421346071114</v>
      </c>
      <c r="C24" s="17">
        <f>Calibration!C$10*StructuralVars!$O24*(Shares!C24/(1/Efficiencies!C24))/(Shares!C$12/(1/Efficiencies!C$12))</f>
        <v>21.423020555828405</v>
      </c>
      <c r="D24" s="17">
        <f>Calibration!D$10*(Shares!D24/Efficiencies!D24)/(Shares!D$12/Efficiencies!D$12)</f>
        <v>125.61403687975968</v>
      </c>
      <c r="E24" s="17">
        <f>Calibration!E$10*(Shares!E24/(1/Efficiencies!E24))/(Shares!E$12/(1/Efficiencies!E$12))</f>
        <v>12.789918590521742</v>
      </c>
      <c r="F24" s="17">
        <f>Calibration!F$10*(Shares!F24/(1/Efficiencies!F24))/(Shares!F$12/(1/Efficiencies!F$12))</f>
        <v>2.176365633270545</v>
      </c>
      <c r="G24" s="17">
        <f t="shared" si="1"/>
        <v>377.53723401653957</v>
      </c>
    </row>
    <row r="25" spans="1:7" x14ac:dyDescent="0.2">
      <c r="A25" s="2">
        <f t="shared" si="0"/>
        <v>2018</v>
      </c>
      <c r="B25" s="17">
        <f>Calibration!B$10*StructuralVars!$O25*(Shares!B25/Efficiencies!B25)/(Shares!B$12/Efficiencies!B$12)</f>
        <v>351.12839603259653</v>
      </c>
      <c r="C25" s="17">
        <f>Calibration!C$10*StructuralVars!$O25*(Shares!C25/(1/Efficiencies!C25))/(Shares!C$12/(1/Efficiencies!C$12))</f>
        <v>21.132215530017479</v>
      </c>
      <c r="D25" s="17">
        <f>Calibration!D$10*(Shares!D25/Efficiencies!D25)/(Shares!D$12/Efficiencies!D$12)</f>
        <v>124.33271287090618</v>
      </c>
      <c r="E25" s="17">
        <f>Calibration!E$10*(Shares!E25/(1/Efficiencies!E25))/(Shares!E$12/(1/Efficiencies!E$12))</f>
        <v>12.701199485516092</v>
      </c>
      <c r="F25" s="17">
        <f>Calibration!F$10*(Shares!F25/(1/Efficiencies!F25))/(Shares!F$12/(1/Efficiencies!F$12))</f>
        <v>2.1549197982820889</v>
      </c>
      <c r="G25" s="17">
        <f t="shared" si="1"/>
        <v>372.26061156261403</v>
      </c>
    </row>
    <row r="26" spans="1:7" x14ac:dyDescent="0.2">
      <c r="A26" s="2">
        <f t="shared" si="0"/>
        <v>2019</v>
      </c>
      <c r="B26" s="17">
        <f>Calibration!B$10*StructuralVars!$O26*(Shares!B26/Efficiencies!B26)/(Shares!B$12/Efficiencies!B$12)</f>
        <v>346.56559604700595</v>
      </c>
      <c r="C26" s="17">
        <f>Calibration!C$10*StructuralVars!$O26*(Shares!C26/(1/Efficiencies!C26))/(Shares!C$12/(1/Efficiencies!C$12))</f>
        <v>20.884541598487019</v>
      </c>
      <c r="D26" s="17">
        <f>Calibration!D$10*(Shares!D26/Efficiencies!D26)/(Shares!D$12/Efficiencies!D$12)</f>
        <v>123.23858842845236</v>
      </c>
      <c r="E26" s="17">
        <f>Calibration!E$10*(Shares!E26/(1/Efficiencies!E26))/(Shares!E$12/(1/Efficiencies!E$12))</f>
        <v>12.618554704948332</v>
      </c>
      <c r="F26" s="17">
        <f>Calibration!F$10*(Shares!F26/(1/Efficiencies!F26))/(Shares!F$12/(1/Efficiencies!F$12))</f>
        <v>2.1360822327220306</v>
      </c>
      <c r="G26" s="17">
        <f t="shared" si="1"/>
        <v>367.45013764549299</v>
      </c>
    </row>
    <row r="27" spans="1:7" x14ac:dyDescent="0.2">
      <c r="A27" s="2">
        <f t="shared" si="0"/>
        <v>2020</v>
      </c>
      <c r="B27" s="17">
        <f>Calibration!B$10*StructuralVars!$O27*(Shares!B27/Efficiencies!B27)/(Shares!B$12/Efficiencies!B$12)</f>
        <v>342.35193116035981</v>
      </c>
      <c r="C27" s="17">
        <f>Calibration!C$10*StructuralVars!$O27*(Shares!C27/(1/Efficiencies!C27))/(Shares!C$12/(1/Efficiencies!C$12))</f>
        <v>20.651898016518786</v>
      </c>
      <c r="D27" s="17">
        <f>Calibration!D$10*(Shares!D27/Efficiencies!D27)/(Shares!D$12/Efficiencies!D$12)</f>
        <v>122.32932422057955</v>
      </c>
      <c r="E27" s="17">
        <f>Calibration!E$10*(Shares!E27/(1/Efficiencies!E27))/(Shares!E$12/(1/Efficiencies!E$12))</f>
        <v>12.542606716833891</v>
      </c>
      <c r="F27" s="17">
        <f>Calibration!F$10*(Shares!F27/(1/Efficiencies!F27))/(Shares!F$12/(1/Efficiencies!F$12))</f>
        <v>2.1188922557127543</v>
      </c>
      <c r="G27" s="17">
        <f t="shared" si="1"/>
        <v>363.00382917687858</v>
      </c>
    </row>
    <row r="28" spans="1:7" x14ac:dyDescent="0.2">
      <c r="A28" s="2">
        <f t="shared" si="0"/>
        <v>2021</v>
      </c>
      <c r="B28" s="17">
        <f>Calibration!B$10*StructuralVars!$O28*(Shares!B28/Efficiencies!B28)/(Shares!B$12/Efficiencies!B$12)</f>
        <v>338.47231845942048</v>
      </c>
      <c r="C28" s="17">
        <f>Calibration!C$10*StructuralVars!$O28*(Shares!C28/(1/Efficiencies!C28))/(Shares!C$12/(1/Efficiencies!C$12))</f>
        <v>20.42949261858708</v>
      </c>
      <c r="D28" s="17">
        <f>Calibration!D$10*(Shares!D28/Efficiencies!D28)/(Shares!D$12/Efficiencies!D$12)</f>
        <v>121.39924414889717</v>
      </c>
      <c r="E28" s="17">
        <f>Calibration!E$10*(Shares!E28/(1/Efficiencies!E28))/(Shares!E$12/(1/Efficiencies!E$12))</f>
        <v>12.473790297981859</v>
      </c>
      <c r="F28" s="17">
        <f>Calibration!F$10*(Shares!F28/(1/Efficiencies!F28))/(Shares!F$12/(1/Efficiencies!F$12))</f>
        <v>2.1024201094883055</v>
      </c>
      <c r="G28" s="17">
        <f t="shared" si="1"/>
        <v>358.90181107800754</v>
      </c>
    </row>
    <row r="29" spans="1:7" x14ac:dyDescent="0.2">
      <c r="A29" s="2">
        <f t="shared" si="0"/>
        <v>2022</v>
      </c>
      <c r="B29" s="17">
        <f>Calibration!B$10*StructuralVars!$O29*(Shares!B29/Efficiencies!B29)/(Shares!B$12/Efficiencies!B$12)</f>
        <v>334.75541006280827</v>
      </c>
      <c r="C29" s="17">
        <f>Calibration!C$10*StructuralVars!$O29*(Shares!C29/(1/Efficiencies!C29))/(Shares!C$12/(1/Efficiencies!C$12))</f>
        <v>20.179622604971602</v>
      </c>
      <c r="D29" s="17">
        <f>Calibration!D$10*(Shares!D29/Efficiencies!D29)/(Shares!D$12/Efficiencies!D$12)</f>
        <v>120.43732380994165</v>
      </c>
      <c r="E29" s="17">
        <f>Calibration!E$10*(Shares!E29/(1/Efficiencies!E29))/(Shares!E$12/(1/Efficiencies!E$12))</f>
        <v>12.410466383376445</v>
      </c>
      <c r="F29" s="17">
        <f>Calibration!F$10*(Shares!F29/(1/Efficiencies!F29))/(Shares!F$12/(1/Efficiencies!F$12))</f>
        <v>2.0839405960412622</v>
      </c>
      <c r="G29" s="17">
        <f t="shared" si="1"/>
        <v>354.93503266777986</v>
      </c>
    </row>
    <row r="30" spans="1:7" x14ac:dyDescent="0.2">
      <c r="A30" s="2">
        <f t="shared" si="0"/>
        <v>2023</v>
      </c>
      <c r="B30" s="17">
        <f>Calibration!B$10*StructuralVars!$O30*(Shares!B30/Efficiencies!B30)/(Shares!B$12/Efficiencies!B$12)</f>
        <v>331.19641029403755</v>
      </c>
      <c r="C30" s="17">
        <f>Calibration!C$10*StructuralVars!$O30*(Shares!C30/(1/Efficiencies!C30))/(Shares!C$12/(1/Efficiencies!C$12))</f>
        <v>19.931273659366795</v>
      </c>
      <c r="D30" s="17">
        <f>Calibration!D$10*(Shares!D30/Efficiencies!D30)/(Shares!D$12/Efficiencies!D$12)</f>
        <v>119.47418906358125</v>
      </c>
      <c r="E30" s="17">
        <f>Calibration!E$10*(Shares!E30/(1/Efficiencies!E30))/(Shares!E$12/(1/Efficiencies!E$12))</f>
        <v>12.355534196997699</v>
      </c>
      <c r="F30" s="17">
        <f>Calibration!F$10*(Shares!F30/(1/Efficiencies!F30))/(Shares!F$12/(1/Efficiencies!F$12))</f>
        <v>2.0640092246178163</v>
      </c>
      <c r="G30" s="17">
        <f t="shared" si="1"/>
        <v>351.12768395340436</v>
      </c>
    </row>
    <row r="31" spans="1:7" x14ac:dyDescent="0.2">
      <c r="A31" s="2">
        <f t="shared" si="0"/>
        <v>2024</v>
      </c>
      <c r="B31" s="17">
        <f>Calibration!B$10*StructuralVars!$O31*(Shares!B31/Efficiencies!B31)/(Shares!B$12/Efficiencies!B$12)</f>
        <v>327.81873052698307</v>
      </c>
      <c r="C31" s="17">
        <f>Calibration!C$10*StructuralVars!$O31*(Shares!C31/(1/Efficiencies!C31))/(Shares!C$12/(1/Efficiencies!C$12))</f>
        <v>19.696295533186792</v>
      </c>
      <c r="D31" s="17">
        <f>Calibration!D$10*(Shares!D31/Efficiencies!D31)/(Shares!D$12/Efficiencies!D$12)</f>
        <v>118.49335226192545</v>
      </c>
      <c r="E31" s="17">
        <f>Calibration!E$10*(Shares!E31/(1/Efficiencies!E31))/(Shares!E$12/(1/Efficiencies!E$12))</f>
        <v>12.307288137884671</v>
      </c>
      <c r="F31" s="17">
        <f>Calibration!F$10*(Shares!F31/(1/Efficiencies!F31))/(Shares!F$12/(1/Efficiencies!F$12))</f>
        <v>2.0444023387104364</v>
      </c>
      <c r="G31" s="17">
        <f t="shared" si="1"/>
        <v>347.51502606016987</v>
      </c>
    </row>
    <row r="32" spans="1:7" x14ac:dyDescent="0.2">
      <c r="A32" s="2">
        <f t="shared" si="0"/>
        <v>2025</v>
      </c>
      <c r="B32" s="17">
        <f>Calibration!B$10*StructuralVars!$O32*(Shares!B32/Efficiencies!B32)/(Shares!B$12/Efficiencies!B$12)</f>
        <v>324.62145588166538</v>
      </c>
      <c r="C32" s="17">
        <f>Calibration!C$10*StructuralVars!$O32*(Shares!C32/(1/Efficiencies!C32))/(Shares!C$12/(1/Efficiencies!C$12))</f>
        <v>19.489099353364558</v>
      </c>
      <c r="D32" s="17">
        <f>Calibration!D$10*(Shares!D32/Efficiencies!D32)/(Shares!D$12/Efficiencies!D$12)</f>
        <v>117.52547946035286</v>
      </c>
      <c r="E32" s="17">
        <f>Calibration!E$10*(Shares!E32/(1/Efficiencies!E32))/(Shares!E$12/(1/Efficiencies!E$12))</f>
        <v>12.265171676995189</v>
      </c>
      <c r="F32" s="17">
        <f>Calibration!F$10*(Shares!F32/(1/Efficiencies!F32))/(Shares!F$12/(1/Efficiencies!F$12))</f>
        <v>2.0258515046508503</v>
      </c>
      <c r="G32" s="17">
        <f t="shared" si="1"/>
        <v>344.11055523502995</v>
      </c>
    </row>
    <row r="33" spans="1:7" x14ac:dyDescent="0.2">
      <c r="A33" s="2">
        <f t="shared" si="0"/>
        <v>2026</v>
      </c>
      <c r="B33" s="17">
        <f>Calibration!B$10*StructuralVars!$O33*(Shares!B33/Efficiencies!B33)/(Shares!B$12/Efficiencies!B$12)</f>
        <v>321.56539955756989</v>
      </c>
      <c r="C33" s="17">
        <f>Calibration!C$10*StructuralVars!$O33*(Shares!C33/(1/Efficiencies!C33))/(Shares!C$12/(1/Efficiencies!C$12))</f>
        <v>19.27620894002029</v>
      </c>
      <c r="D33" s="17">
        <f>Calibration!D$10*(Shares!D33/Efficiencies!D33)/(Shares!D$12/Efficiencies!D$12)</f>
        <v>116.55457607067942</v>
      </c>
      <c r="E33" s="17">
        <f>Calibration!E$10*(Shares!E33/(1/Efficiencies!E33))/(Shares!E$12/(1/Efficiencies!E$12))</f>
        <v>12.228320291455216</v>
      </c>
      <c r="F33" s="17">
        <f>Calibration!F$10*(Shares!F33/(1/Efficiencies!F33))/(Shares!F$12/(1/Efficiencies!F$12))</f>
        <v>2.0067990288837043</v>
      </c>
      <c r="G33" s="17">
        <f t="shared" si="1"/>
        <v>340.84160849759019</v>
      </c>
    </row>
    <row r="34" spans="1:7" x14ac:dyDescent="0.2">
      <c r="A34" s="2">
        <f t="shared" si="0"/>
        <v>2027</v>
      </c>
      <c r="B34" s="17">
        <f>Calibration!B$10*StructuralVars!$O34*(Shares!B34/Efficiencies!B34)/(Shares!B$12/Efficiencies!B$12)</f>
        <v>318.62961369212366</v>
      </c>
      <c r="C34" s="17">
        <f>Calibration!C$10*StructuralVars!$O34*(Shares!C34/(1/Efficiencies!C34))/(Shares!C$12/(1/Efficiencies!C$12))</f>
        <v>19.071199625911724</v>
      </c>
      <c r="D34" s="17">
        <f>Calibration!D$10*(Shares!D34/Efficiencies!D34)/(Shares!D$12/Efficiencies!D$12)</f>
        <v>115.60471682560252</v>
      </c>
      <c r="E34" s="17">
        <f>Calibration!E$10*(Shares!E34/(1/Efficiencies!E34))/(Shares!E$12/(1/Efficiencies!E$12))</f>
        <v>12.195622280385395</v>
      </c>
      <c r="F34" s="17">
        <f>Calibration!F$10*(Shares!F34/(1/Efficiencies!F34))/(Shares!F$12/(1/Efficiencies!F$12))</f>
        <v>1.9889913841904885</v>
      </c>
      <c r="G34" s="17">
        <f t="shared" si="1"/>
        <v>337.70081331803539</v>
      </c>
    </row>
    <row r="35" spans="1:7" x14ac:dyDescent="0.2">
      <c r="A35" s="2">
        <f t="shared" si="0"/>
        <v>2028</v>
      </c>
      <c r="B35" s="17">
        <f>Calibration!B$10*StructuralVars!$O35*(Shares!B35/Efficiencies!B35)/(Shares!B$12/Efficiencies!B$12)</f>
        <v>315.76625232747602</v>
      </c>
      <c r="C35" s="17">
        <f>Calibration!C$10*StructuralVars!$O35*(Shares!C35/(1/Efficiencies!C35))/(Shares!C$12/(1/Efficiencies!C$12))</f>
        <v>18.851801675756239</v>
      </c>
      <c r="D35" s="17">
        <f>Calibration!D$10*(Shares!D35/Efficiencies!D35)/(Shares!D$12/Efficiencies!D$12)</f>
        <v>114.69332520592764</v>
      </c>
      <c r="E35" s="17">
        <f>Calibration!E$10*(Shares!E35/(1/Efficiencies!E35))/(Shares!E$12/(1/Efficiencies!E$12))</f>
        <v>12.163983251424055</v>
      </c>
      <c r="F35" s="17">
        <f>Calibration!F$10*(Shares!F35/(1/Efficiencies!F35))/(Shares!F$12/(1/Efficiencies!F$12))</f>
        <v>1.9718294804998064</v>
      </c>
      <c r="G35" s="17">
        <f t="shared" si="1"/>
        <v>334.61805400323226</v>
      </c>
    </row>
    <row r="36" spans="1:7" x14ac:dyDescent="0.2">
      <c r="A36" s="2">
        <f t="shared" si="0"/>
        <v>2029</v>
      </c>
      <c r="B36" s="17">
        <f>Calibration!B$10*StructuralVars!$O36*(Shares!B36/Efficiencies!B36)/(Shares!B$12/Efficiencies!B$12)</f>
        <v>313.02393522734877</v>
      </c>
      <c r="C36" s="17">
        <f>Calibration!C$10*StructuralVars!$O36*(Shares!C36/(1/Efficiencies!C36))/(Shares!C$12/(1/Efficiencies!C$12))</f>
        <v>18.639740763706115</v>
      </c>
      <c r="D36" s="17">
        <f>Calibration!D$10*(Shares!D36/Efficiencies!D36)/(Shares!D$12/Efficiencies!D$12)</f>
        <v>113.80775064544868</v>
      </c>
      <c r="E36" s="17">
        <f>Calibration!E$10*(Shares!E36/(1/Efficiencies!E36))/(Shares!E$12/(1/Efficiencies!E$12))</f>
        <v>12.133466392646513</v>
      </c>
      <c r="F36" s="17">
        <f>Calibration!F$10*(Shares!F36/(1/Efficiencies!F36))/(Shares!F$12/(1/Efficiencies!F$12))</f>
        <v>1.9556304390265544</v>
      </c>
      <c r="G36" s="17">
        <f t="shared" si="1"/>
        <v>331.6636759910549</v>
      </c>
    </row>
    <row r="37" spans="1:7" x14ac:dyDescent="0.2">
      <c r="A37" s="2">
        <f t="shared" si="0"/>
        <v>2030</v>
      </c>
      <c r="B37" s="17">
        <f>Calibration!B$10*StructuralVars!$O37*(Shares!B37/Efficiencies!B37)/(Shares!B$12/Efficiencies!B$12)</f>
        <v>310.44055638609717</v>
      </c>
      <c r="C37" s="17">
        <f>Calibration!C$10*StructuralVars!$O37*(Shares!C37/(1/Efficiencies!C37))/(Shares!C$12/(1/Efficiencies!C$12))</f>
        <v>18.430882319256728</v>
      </c>
      <c r="D37" s="17">
        <f>Calibration!D$10*(Shares!D37/Efficiencies!D37)/(Shares!D$12/Efficiencies!D$12)</f>
        <v>112.9473592719194</v>
      </c>
      <c r="E37" s="17">
        <f>Calibration!E$10*(Shares!E37/(1/Efficiencies!E37))/(Shares!E$12/(1/Efficiencies!E$12))</f>
        <v>12.104537877994746</v>
      </c>
      <c r="F37" s="17">
        <f>Calibration!F$10*(Shares!F37/(1/Efficiencies!F37))/(Shares!F$12/(1/Efficiencies!F$12))</f>
        <v>1.9405623661591089</v>
      </c>
      <c r="G37" s="17">
        <f t="shared" si="1"/>
        <v>328.87143870535391</v>
      </c>
    </row>
    <row r="38" spans="1:7" x14ac:dyDescent="0.2">
      <c r="A38" s="2">
        <f t="shared" si="0"/>
        <v>2031</v>
      </c>
      <c r="B38" s="17">
        <f>Calibration!B$10*StructuralVars!$O38*(Shares!B38/Efficiencies!B38)/(Shares!B$12/Efficiencies!B$12)</f>
        <v>307.93507440317092</v>
      </c>
      <c r="C38" s="17">
        <f>Calibration!C$10*StructuralVars!$O38*(Shares!C38/(1/Efficiencies!C38))/(Shares!C$12/(1/Efficiencies!C$12))</f>
        <v>18.224541051411531</v>
      </c>
      <c r="D38" s="17">
        <f>Calibration!D$10*(Shares!D38/Efficiencies!D38)/(Shares!D$12/Efficiencies!D$12)</f>
        <v>112.12327062194237</v>
      </c>
      <c r="E38" s="17">
        <f>Calibration!E$10*(Shares!E38/(1/Efficiencies!E38))/(Shares!E$12/(1/Efficiencies!E$12))</f>
        <v>12.076817705857239</v>
      </c>
      <c r="F38" s="17">
        <f>Calibration!F$10*(Shares!F38/(1/Efficiencies!F38))/(Shares!F$12/(1/Efficiencies!F$12))</f>
        <v>1.9264183729437943</v>
      </c>
      <c r="G38" s="17">
        <f t="shared" si="1"/>
        <v>326.15961545458242</v>
      </c>
    </row>
    <row r="39" spans="1:7" x14ac:dyDescent="0.2">
      <c r="A39" s="2">
        <f t="shared" si="0"/>
        <v>2032</v>
      </c>
      <c r="B39" s="17">
        <f>Calibration!B$10*StructuralVars!$O39*(Shares!B39/Efficiencies!B39)/(Shares!B$12/Efficiencies!B$12)</f>
        <v>305.43190326562143</v>
      </c>
      <c r="C39" s="17">
        <f>Calibration!C$10*StructuralVars!$O39*(Shares!C39/(1/Efficiencies!C39))/(Shares!C$12/(1/Efficiencies!C$12))</f>
        <v>18.016906645303958</v>
      </c>
      <c r="D39" s="17">
        <f>Calibration!D$10*(Shares!D39/Efficiencies!D39)/(Shares!D$12/Efficiencies!D$12)</f>
        <v>111.31656217952469</v>
      </c>
      <c r="E39" s="17">
        <f>Calibration!E$10*(Shares!E39/(1/Efficiencies!E39))/(Shares!E$12/(1/Efficiencies!E$12))</f>
        <v>12.050125121420926</v>
      </c>
      <c r="F39" s="17">
        <f>Calibration!F$10*(Shares!F39/(1/Efficiencies!F39))/(Shares!F$12/(1/Efficiencies!F$12))</f>
        <v>1.9134989156010882</v>
      </c>
      <c r="G39" s="17">
        <f t="shared" si="1"/>
        <v>323.44880991092538</v>
      </c>
    </row>
    <row r="40" spans="1:7" x14ac:dyDescent="0.2">
      <c r="A40" s="2">
        <f t="shared" si="0"/>
        <v>2033</v>
      </c>
      <c r="B40" s="17">
        <f>Calibration!B$10*StructuralVars!$O40*(Shares!B40/Efficiencies!B40)/(Shares!B$12/Efficiencies!B$12)</f>
        <v>302.95317938550062</v>
      </c>
      <c r="C40" s="17">
        <f>Calibration!C$10*StructuralVars!$O40*(Shares!C40/(1/Efficiencies!C40))/(Shares!C$12/(1/Efficiencies!C$12))</f>
        <v>17.802850819762789</v>
      </c>
      <c r="D40" s="17">
        <f>Calibration!D$10*(Shares!D40/Efficiencies!D40)/(Shares!D$12/Efficiencies!D$12)</f>
        <v>110.53007117892896</v>
      </c>
      <c r="E40" s="17">
        <f>Calibration!E$10*(Shares!E40/(1/Efficiencies!E40))/(Shares!E$12/(1/Efficiencies!E$12))</f>
        <v>12.024532229951703</v>
      </c>
      <c r="F40" s="17">
        <f>Calibration!F$10*(Shares!F40/(1/Efficiencies!F40))/(Shares!F$12/(1/Efficiencies!F$12))</f>
        <v>1.9008151886334639</v>
      </c>
      <c r="G40" s="17">
        <f t="shared" si="1"/>
        <v>320.75603020526341</v>
      </c>
    </row>
    <row r="41" spans="1:7" x14ac:dyDescent="0.2">
      <c r="A41" s="2">
        <f t="shared" si="0"/>
        <v>2034</v>
      </c>
      <c r="B41" s="17">
        <f>Calibration!B$10*StructuralVars!$O41*(Shares!B41/Efficiencies!B41)/(Shares!B$12/Efficiencies!B$12)</f>
        <v>300.45274172862611</v>
      </c>
      <c r="C41" s="17">
        <f>Calibration!C$10*StructuralVars!$O41*(Shares!C41/(1/Efficiencies!C41))/(Shares!C$12/(1/Efficiencies!C$12))</f>
        <v>17.579143969748952</v>
      </c>
      <c r="D41" s="17">
        <f>Calibration!D$10*(Shares!D41/Efficiencies!D41)/(Shares!D$12/Efficiencies!D$12)</f>
        <v>109.76842700780885</v>
      </c>
      <c r="E41" s="17">
        <f>Calibration!E$10*(Shares!E41/(1/Efficiencies!E41))/(Shares!E$12/(1/Efficiencies!E$12))</f>
        <v>11.999823972600854</v>
      </c>
      <c r="F41" s="17">
        <f>Calibration!F$10*(Shares!F41/(1/Efficiencies!F41))/(Shares!F$12/(1/Efficiencies!F$12))</f>
        <v>1.8871347185357883</v>
      </c>
      <c r="G41" s="17">
        <f t="shared" si="1"/>
        <v>318.03188569837505</v>
      </c>
    </row>
    <row r="42" spans="1:7" x14ac:dyDescent="0.2">
      <c r="A42" s="2">
        <f t="shared" si="0"/>
        <v>2035</v>
      </c>
      <c r="B42" s="17">
        <f>Calibration!B$10*StructuralVars!$O42*(Shares!B42/Efficiencies!B42)/(Shares!B$12/Efficiencies!B$12)</f>
        <v>297.99051122633506</v>
      </c>
      <c r="C42" s="17">
        <f>Calibration!C$10*StructuralVars!$O42*(Shares!C42/(1/Efficiencies!C42))/(Shares!C$12/(1/Efficiencies!C$12))</f>
        <v>17.356839746878922</v>
      </c>
      <c r="D42" s="17">
        <f>Calibration!D$10*(Shares!D42/Efficiencies!D42)/(Shares!D$12/Efficiencies!D$12)</f>
        <v>109.02246556574919</v>
      </c>
      <c r="E42" s="17">
        <f>Calibration!E$10*(Shares!E42/(1/Efficiencies!E42))/(Shares!E$12/(1/Efficiencies!E$12))</f>
        <v>11.975801321794828</v>
      </c>
      <c r="F42" s="17">
        <f>Calibration!F$10*(Shares!F42/(1/Efficiencies!F42))/(Shares!F$12/(1/Efficiencies!F$12))</f>
        <v>1.8729410616728313</v>
      </c>
      <c r="G42" s="17">
        <f t="shared" si="1"/>
        <v>315.34735097321396</v>
      </c>
    </row>
    <row r="43" spans="1:7" x14ac:dyDescent="0.2">
      <c r="A43" s="2">
        <f t="shared" si="0"/>
        <v>2036</v>
      </c>
      <c r="B43" s="17">
        <f>Calibration!B$10*StructuralVars!$O43*(Shares!B43/Efficiencies!B43)/(Shares!B$12/Efficiencies!B$12)</f>
        <v>295.51498291993249</v>
      </c>
      <c r="C43" s="17">
        <f>Calibration!C$10*StructuralVars!$O43*(Shares!C43/(1/Efficiencies!C43))/(Shares!C$12/(1/Efficiencies!C$12))</f>
        <v>17.12112709461752</v>
      </c>
      <c r="D43" s="17">
        <f>Calibration!D$10*(Shares!D43/Efficiencies!D43)/(Shares!D$12/Efficiencies!D$12)</f>
        <v>108.26578270331861</v>
      </c>
      <c r="E43" s="17">
        <f>Calibration!E$10*(Shares!E43/(1/Efficiencies!E43))/(Shares!E$12/(1/Efficiencies!E$12))</f>
        <v>11.952311924184581</v>
      </c>
      <c r="F43" s="17">
        <f>Calibration!F$10*(Shares!F43/(1/Efficiencies!F43))/(Shares!F$12/(1/Efficiencies!F$12))</f>
        <v>1.8575521569767863</v>
      </c>
      <c r="G43" s="17">
        <f t="shared" si="1"/>
        <v>312.63611001455001</v>
      </c>
    </row>
    <row r="44" spans="1:7" x14ac:dyDescent="0.2">
      <c r="A44" s="2">
        <f t="shared" si="0"/>
        <v>2037</v>
      </c>
      <c r="B44" s="17">
        <f>Calibration!B$10*StructuralVars!$O44*(Shares!B44/Efficiencies!B44)/(Shares!B$12/Efficiencies!B$12)</f>
        <v>293.04355723597371</v>
      </c>
      <c r="C44" s="17">
        <f>Calibration!C$10*StructuralVars!$O44*(Shares!C44/(1/Efficiencies!C44))/(Shares!C$12/(1/Efficiencies!C$12))</f>
        <v>16.886385197378527</v>
      </c>
      <c r="D44" s="17">
        <f>Calibration!D$10*(Shares!D44/Efficiencies!D44)/(Shares!D$12/Efficiencies!D$12)</f>
        <v>107.53036419332496</v>
      </c>
      <c r="E44" s="17">
        <f>Calibration!E$10*(Shares!E44/(1/Efficiencies!E44))/(Shares!E$12/(1/Efficiencies!E$12))</f>
        <v>11.928979588740273</v>
      </c>
      <c r="F44" s="17">
        <f>Calibration!F$10*(Shares!F44/(1/Efficiencies!F44))/(Shares!F$12/(1/Efficiencies!F$12))</f>
        <v>1.8420876557264756</v>
      </c>
      <c r="G44" s="17">
        <f t="shared" si="1"/>
        <v>309.92994243335221</v>
      </c>
    </row>
    <row r="45" spans="1:7" x14ac:dyDescent="0.2">
      <c r="A45" s="2">
        <f t="shared" si="0"/>
        <v>2038</v>
      </c>
      <c r="B45" s="17">
        <f>Calibration!B$10*StructuralVars!$O45*(Shares!B45/Efficiencies!B45)/(Shares!B$12/Efficiencies!B$12)</f>
        <v>290.6227618900723</v>
      </c>
      <c r="C45" s="17">
        <f>Calibration!C$10*StructuralVars!$O45*(Shares!C45/(1/Efficiencies!C45))/(Shares!C$12/(1/Efficiencies!C$12))</f>
        <v>16.660220924964101</v>
      </c>
      <c r="D45" s="17">
        <f>Calibration!D$10*(Shares!D45/Efficiencies!D45)/(Shares!D$12/Efficiencies!D$12)</f>
        <v>106.78763562658094</v>
      </c>
      <c r="E45" s="17">
        <f>Calibration!E$10*(Shares!E45/(1/Efficiencies!E45))/(Shares!E$12/(1/Efficiencies!E$12))</f>
        <v>11.905752805523582</v>
      </c>
      <c r="F45" s="17">
        <f>Calibration!F$10*(Shares!F45/(1/Efficiencies!F45))/(Shares!F$12/(1/Efficiencies!F$12))</f>
        <v>1.8269424873720435</v>
      </c>
      <c r="G45" s="17">
        <f t="shared" si="1"/>
        <v>307.28298281503641</v>
      </c>
    </row>
    <row r="46" spans="1:7" x14ac:dyDescent="0.2">
      <c r="A46" s="2">
        <f t="shared" si="0"/>
        <v>2039</v>
      </c>
      <c r="B46" s="17">
        <f>Calibration!B$10*StructuralVars!$O46*(Shares!B46/Efficiencies!B46)/(Shares!B$12/Efficiencies!B$12)</f>
        <v>288.33125476328161</v>
      </c>
      <c r="C46" s="17">
        <f>Calibration!C$10*StructuralVars!$O46*(Shares!C46/(1/Efficiencies!C46))/(Shares!C$12/(1/Efficiencies!C$12))</f>
        <v>16.467456227278188</v>
      </c>
      <c r="D46" s="17">
        <f>Calibration!D$10*(Shares!D46/Efficiencies!D46)/(Shares!D$12/Efficiencies!D$12)</f>
        <v>106.05673514659507</v>
      </c>
      <c r="E46" s="17">
        <f>Calibration!E$10*(Shares!E46/(1/Efficiencies!E46))/(Shares!E$12/(1/Efficiencies!E$12))</f>
        <v>11.882897653881885</v>
      </c>
      <c r="F46" s="17">
        <f>Calibration!F$10*(Shares!F46/(1/Efficiencies!F46))/(Shares!F$12/(1/Efficiencies!F$12))</f>
        <v>1.8141471998887433</v>
      </c>
      <c r="G46" s="17">
        <f t="shared" si="1"/>
        <v>304.79871099055981</v>
      </c>
    </row>
    <row r="47" spans="1:7" x14ac:dyDescent="0.2">
      <c r="A47" s="2">
        <f t="shared" si="0"/>
        <v>2040</v>
      </c>
      <c r="B47" s="17">
        <f>Calibration!B$10*StructuralVars!$O47*(Shares!B47/Efficiencies!B47)/(Shares!B$12/Efficiencies!B$12)</f>
        <v>286.08763916106108</v>
      </c>
      <c r="C47" s="17">
        <f>Calibration!C$10*StructuralVars!$O47*(Shares!C47/(1/Efficiencies!C47))/(Shares!C$12/(1/Efficiencies!C$12))</f>
        <v>16.279920098156246</v>
      </c>
      <c r="D47" s="17">
        <f>Calibration!D$10*(Shares!D47/Efficiencies!D47)/(Shares!D$12/Efficiencies!D$12)</f>
        <v>105.33721492797049</v>
      </c>
      <c r="E47" s="17">
        <f>Calibration!E$10*(Shares!E47/(1/Efficiencies!E47))/(Shares!E$12/(1/Efficiencies!E$12))</f>
        <v>11.860249715658604</v>
      </c>
      <c r="F47" s="17">
        <f>Calibration!F$10*(Shares!F47/(1/Efficiencies!F47))/(Shares!F$12/(1/Efficiencies!F$12))</f>
        <v>1.8020506458657493</v>
      </c>
      <c r="G47" s="17">
        <f t="shared" si="1"/>
        <v>302.36755925921733</v>
      </c>
    </row>
  </sheetData>
  <phoneticPr fontId="0" type="noConversion"/>
  <pageMargins left="0.75" right="0.75" top="1" bottom="1" header="0.5" footer="0.5"/>
  <pageSetup scale="67" orientation="landscape" r:id="rId1"/>
  <headerFooter alignWithMargins="0">
    <oddFooter>&amp;R&amp;"Times New Roman,Bold"&amp;12Attachment to Response to PSC-1 Question No. 36 - 7 Gas Residential Inputs
Page &amp;P of &amp;N
Sinclair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90"/>
  <sheetViews>
    <sheetView workbookViewId="0">
      <pane xSplit="1" ySplit="2" topLeftCell="B3" activePane="bottomRight" state="frozen"/>
      <selection activeCell="E11" sqref="E11"/>
      <selection pane="topRight" activeCell="E11" sqref="E11"/>
      <selection pane="bottomLeft" activeCell="E11" sqref="E11"/>
      <selection pane="bottomRight" activeCell="B3" sqref="B3"/>
    </sheetView>
  </sheetViews>
  <sheetFormatPr defaultRowHeight="12.75" x14ac:dyDescent="0.2"/>
  <cols>
    <col min="8" max="8" width="11.140625" customWidth="1"/>
    <col min="9" max="9" width="11.140625" bestFit="1" customWidth="1"/>
    <col min="10" max="10" width="12.7109375" bestFit="1" customWidth="1"/>
    <col min="11" max="11" width="11.28515625" bestFit="1" customWidth="1"/>
    <col min="12" max="13" width="11.140625" bestFit="1" customWidth="1"/>
    <col min="14" max="14" width="12.7109375" bestFit="1" customWidth="1"/>
    <col min="16" max="16" width="13.28515625" customWidth="1"/>
    <col min="17" max="17" width="11.140625" bestFit="1" customWidth="1"/>
    <col min="19" max="19" width="11.140625" bestFit="1" customWidth="1"/>
    <col min="21" max="21" width="11.5703125" customWidth="1"/>
    <col min="22" max="22" width="13" customWidth="1"/>
  </cols>
  <sheetData>
    <row r="1" spans="1:46" ht="15.75" x14ac:dyDescent="0.25">
      <c r="A1" s="13"/>
      <c r="B1" s="178" t="s">
        <v>84</v>
      </c>
      <c r="C1" s="178"/>
      <c r="D1" s="178"/>
      <c r="E1" s="178"/>
      <c r="F1" s="178"/>
      <c r="H1" s="72" t="s">
        <v>85</v>
      </c>
      <c r="AQ1" s="73" t="s">
        <v>86</v>
      </c>
      <c r="AR1" s="1"/>
      <c r="AS1" s="1"/>
      <c r="AT1" s="1"/>
    </row>
    <row r="2" spans="1:46" x14ac:dyDescent="0.2">
      <c r="A2" s="13" t="s">
        <v>0</v>
      </c>
      <c r="B2" s="5" t="s">
        <v>61</v>
      </c>
      <c r="C2" s="5" t="s">
        <v>62</v>
      </c>
      <c r="D2" s="5" t="s">
        <v>55</v>
      </c>
      <c r="E2" s="5" t="s">
        <v>56</v>
      </c>
      <c r="F2" s="5" t="s">
        <v>67</v>
      </c>
      <c r="H2" s="100" t="s">
        <v>100</v>
      </c>
      <c r="I2" s="101" t="s">
        <v>101</v>
      </c>
      <c r="J2" s="101" t="s">
        <v>102</v>
      </c>
      <c r="K2" s="101" t="s">
        <v>103</v>
      </c>
      <c r="L2" s="101" t="s">
        <v>104</v>
      </c>
      <c r="M2" s="101" t="s">
        <v>105</v>
      </c>
      <c r="N2" s="102" t="s">
        <v>106</v>
      </c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8"/>
      <c r="AT2" s="98"/>
    </row>
    <row r="3" spans="1:46" x14ac:dyDescent="0.2">
      <c r="A3" s="13">
        <v>2005</v>
      </c>
      <c r="B3" s="76">
        <f>B4*(B4/B5)</f>
        <v>0.81740769383027556</v>
      </c>
      <c r="C3" s="77">
        <f>(H3/H44)*10</f>
        <v>447.44998716123155</v>
      </c>
      <c r="D3" s="76">
        <f>D4*(D4/D5)</f>
        <v>0.56144139527536119</v>
      </c>
      <c r="E3" s="77">
        <f>(M3/M44)*10</f>
        <v>55.999984488047396</v>
      </c>
      <c r="F3" s="77">
        <f>(I3/I44)*10</f>
        <v>35.489991834341829</v>
      </c>
      <c r="H3" s="103">
        <v>5750493</v>
      </c>
      <c r="I3" s="79">
        <v>678015</v>
      </c>
      <c r="J3" s="79">
        <v>116417914</v>
      </c>
      <c r="K3" s="79">
        <v>0</v>
      </c>
      <c r="L3" s="79">
        <v>17892031</v>
      </c>
      <c r="M3" s="79">
        <v>4332142</v>
      </c>
      <c r="N3" s="104">
        <v>49769411</v>
      </c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7"/>
      <c r="AQ3" s="99"/>
      <c r="AR3" s="99"/>
      <c r="AS3" s="98"/>
      <c r="AT3" s="98"/>
    </row>
    <row r="4" spans="1:46" x14ac:dyDescent="0.2">
      <c r="A4" s="13">
        <f>A3+1</f>
        <v>2006</v>
      </c>
      <c r="B4" s="138">
        <v>0.81989641234916832</v>
      </c>
      <c r="C4" s="77">
        <f t="shared" ref="C4:C38" si="0">(H4/H45)*10</f>
        <v>383.84728562514368</v>
      </c>
      <c r="D4" s="138">
        <v>0.56587579110202901</v>
      </c>
      <c r="E4" s="77">
        <f t="shared" ref="E4:E38" si="1">(M4/M45)*10</f>
        <v>55.808170695739733</v>
      </c>
      <c r="F4" s="77">
        <f t="shared" ref="F4:F38" si="2">(I4/I45)*10</f>
        <v>35.387192600030176</v>
      </c>
      <c r="H4" s="105">
        <v>5843883</v>
      </c>
      <c r="I4" s="66">
        <v>680202</v>
      </c>
      <c r="J4" s="66">
        <v>97977411</v>
      </c>
      <c r="K4" s="66">
        <v>0</v>
      </c>
      <c r="L4" s="66">
        <v>15126906</v>
      </c>
      <c r="M4" s="66">
        <v>4389960</v>
      </c>
      <c r="N4" s="106">
        <v>49281627</v>
      </c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7"/>
      <c r="AQ4" s="99"/>
      <c r="AR4" s="99"/>
      <c r="AS4" s="98"/>
      <c r="AT4" s="98"/>
    </row>
    <row r="5" spans="1:46" x14ac:dyDescent="0.2">
      <c r="A5" s="13">
        <f t="shared" ref="A5:A38" si="3">A4+1</f>
        <v>2007</v>
      </c>
      <c r="B5" s="138">
        <v>0.82239270813937015</v>
      </c>
      <c r="C5" s="77">
        <f t="shared" si="0"/>
        <v>384.21565012169037</v>
      </c>
      <c r="D5" s="138">
        <v>0.57034521082702894</v>
      </c>
      <c r="E5" s="77">
        <f t="shared" si="1"/>
        <v>55.625469872996462</v>
      </c>
      <c r="F5" s="77">
        <f t="shared" si="2"/>
        <v>35.709225542564909</v>
      </c>
      <c r="H5" s="105">
        <v>6251496</v>
      </c>
      <c r="I5" s="66">
        <v>690570</v>
      </c>
      <c r="J5" s="66">
        <v>99547800</v>
      </c>
      <c r="K5" s="66">
        <v>0</v>
      </c>
      <c r="L5" s="66">
        <v>14947087</v>
      </c>
      <c r="M5" s="66">
        <v>4439402</v>
      </c>
      <c r="N5" s="106">
        <v>49403617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7"/>
      <c r="AQ5" s="99"/>
      <c r="AR5" s="99"/>
      <c r="AS5" s="98"/>
      <c r="AT5" s="98"/>
    </row>
    <row r="6" spans="1:46" x14ac:dyDescent="0.2">
      <c r="A6" s="13">
        <f t="shared" si="3"/>
        <v>2008</v>
      </c>
      <c r="B6" s="138">
        <v>0.82618281095863921</v>
      </c>
      <c r="C6" s="77">
        <f t="shared" si="0"/>
        <v>431.03069028150884</v>
      </c>
      <c r="D6" s="138">
        <v>0.57508400764762335</v>
      </c>
      <c r="E6" s="77">
        <f t="shared" si="1"/>
        <v>55.614459090168431</v>
      </c>
      <c r="F6" s="77">
        <f t="shared" si="2"/>
        <v>35.979901049737691</v>
      </c>
      <c r="H6" s="105">
        <v>7332651</v>
      </c>
      <c r="I6" s="66">
        <v>698870</v>
      </c>
      <c r="J6" s="66">
        <v>113894337</v>
      </c>
      <c r="K6" s="66">
        <v>0</v>
      </c>
      <c r="L6" s="66">
        <v>16594843</v>
      </c>
      <c r="M6" s="66">
        <v>4471130</v>
      </c>
      <c r="N6" s="106">
        <v>48888168</v>
      </c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7"/>
      <c r="AQ6" s="99"/>
      <c r="AR6" s="99"/>
      <c r="AS6" s="98"/>
      <c r="AT6" s="98"/>
    </row>
    <row r="7" spans="1:46" x14ac:dyDescent="0.2">
      <c r="A7" s="13">
        <f t="shared" si="3"/>
        <v>2009</v>
      </c>
      <c r="B7" s="138">
        <v>0.83428519507231758</v>
      </c>
      <c r="C7" s="77">
        <f t="shared" si="0"/>
        <v>424.36998520013839</v>
      </c>
      <c r="D7" s="138">
        <v>0.61600537912120368</v>
      </c>
      <c r="E7" s="77">
        <f t="shared" si="1"/>
        <v>55.306800651752361</v>
      </c>
      <c r="F7" s="77">
        <f t="shared" si="2"/>
        <v>36.359179738578852</v>
      </c>
      <c r="H7" s="105">
        <v>7483892</v>
      </c>
      <c r="I7" s="66">
        <v>709044</v>
      </c>
      <c r="J7" s="66">
        <v>106497505</v>
      </c>
      <c r="K7" s="66">
        <v>0</v>
      </c>
      <c r="L7" s="66">
        <v>15990743</v>
      </c>
      <c r="M7" s="66">
        <v>4463563</v>
      </c>
      <c r="N7" s="106">
        <v>47515257</v>
      </c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7"/>
      <c r="AQ7" s="99"/>
      <c r="AR7" s="99"/>
      <c r="AS7" s="98"/>
      <c r="AT7" s="98"/>
    </row>
    <row r="8" spans="1:46" x14ac:dyDescent="0.2">
      <c r="A8" s="13">
        <f t="shared" si="3"/>
        <v>2010</v>
      </c>
      <c r="B8" s="138">
        <v>0.83951327227079109</v>
      </c>
      <c r="C8" s="77">
        <f t="shared" si="0"/>
        <v>475.30125441428169</v>
      </c>
      <c r="D8" s="138">
        <v>0.63733955238284412</v>
      </c>
      <c r="E8" s="77">
        <f t="shared" si="1"/>
        <v>55.145167652859961</v>
      </c>
      <c r="F8" s="77">
        <f t="shared" si="2"/>
        <v>37.108513015134591</v>
      </c>
      <c r="H8" s="105">
        <v>8775392</v>
      </c>
      <c r="I8" s="66">
        <v>727479</v>
      </c>
      <c r="J8" s="66">
        <v>124070536</v>
      </c>
      <c r="K8" s="66">
        <v>785</v>
      </c>
      <c r="L8" s="66">
        <v>17590242</v>
      </c>
      <c r="M8" s="66">
        <v>4473376</v>
      </c>
      <c r="N8" s="106">
        <v>46492175</v>
      </c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7"/>
      <c r="AQ8" s="99"/>
      <c r="AR8" s="99"/>
      <c r="AS8" s="98"/>
      <c r="AT8" s="98"/>
    </row>
    <row r="9" spans="1:46" x14ac:dyDescent="0.2">
      <c r="A9" s="13">
        <f t="shared" si="3"/>
        <v>2011</v>
      </c>
      <c r="B9" s="138">
        <v>0.83985882566481362</v>
      </c>
      <c r="C9" s="77">
        <f t="shared" si="0"/>
        <v>404.27409355723989</v>
      </c>
      <c r="D9" s="138">
        <v>0.61945724564259019</v>
      </c>
      <c r="E9" s="77">
        <f t="shared" si="1"/>
        <v>54.976191466101881</v>
      </c>
      <c r="F9" s="77">
        <f t="shared" si="2"/>
        <v>37.768988786848652</v>
      </c>
      <c r="H9" s="105">
        <v>7792747</v>
      </c>
      <c r="I9" s="66">
        <v>744389</v>
      </c>
      <c r="J9" s="66">
        <v>102841948</v>
      </c>
      <c r="K9" s="66">
        <v>2056</v>
      </c>
      <c r="L9" s="66">
        <v>14813965</v>
      </c>
      <c r="M9" s="66">
        <v>4495810</v>
      </c>
      <c r="N9" s="106">
        <v>46885077</v>
      </c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7"/>
      <c r="AQ9" s="99"/>
      <c r="AR9" s="99"/>
      <c r="AS9" s="98"/>
      <c r="AT9" s="98"/>
    </row>
    <row r="10" spans="1:46" x14ac:dyDescent="0.2">
      <c r="A10" s="13">
        <f t="shared" si="3"/>
        <v>2012</v>
      </c>
      <c r="B10" s="138">
        <v>0.84155404701363323</v>
      </c>
      <c r="C10" s="77">
        <f t="shared" si="0"/>
        <v>347.88277092299865</v>
      </c>
      <c r="D10" s="138">
        <v>0.61873772443815289</v>
      </c>
      <c r="E10" s="77">
        <f t="shared" si="1"/>
        <v>54.961194537590508</v>
      </c>
      <c r="F10" s="77">
        <f t="shared" si="2"/>
        <v>38.087259489330805</v>
      </c>
      <c r="H10" s="105">
        <v>7040208</v>
      </c>
      <c r="I10" s="66">
        <v>755377</v>
      </c>
      <c r="J10" s="66">
        <v>82205712</v>
      </c>
      <c r="K10" s="66">
        <v>1947</v>
      </c>
      <c r="L10" s="66">
        <v>12539455</v>
      </c>
      <c r="M10" s="66">
        <v>4523746</v>
      </c>
      <c r="N10" s="106">
        <v>46977562</v>
      </c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7"/>
      <c r="AQ10" s="99"/>
      <c r="AR10" s="99"/>
      <c r="AS10" s="98"/>
      <c r="AT10" s="98"/>
    </row>
    <row r="11" spans="1:46" x14ac:dyDescent="0.2">
      <c r="A11" s="13">
        <f t="shared" si="3"/>
        <v>2013</v>
      </c>
      <c r="B11" s="138">
        <v>0.84614850052576684</v>
      </c>
      <c r="C11" s="77">
        <f t="shared" si="0"/>
        <v>390.8975388096344</v>
      </c>
      <c r="D11" s="138">
        <v>0.61888192547848697</v>
      </c>
      <c r="E11" s="77">
        <f t="shared" si="1"/>
        <v>54.643320550852572</v>
      </c>
      <c r="F11" s="77">
        <f t="shared" si="2"/>
        <v>38.110416791844422</v>
      </c>
      <c r="H11" s="105">
        <v>8327173</v>
      </c>
      <c r="I11" s="66">
        <v>761126</v>
      </c>
      <c r="J11" s="66">
        <v>101548020</v>
      </c>
      <c r="K11" s="66">
        <v>2039</v>
      </c>
      <c r="L11" s="66">
        <v>14946977</v>
      </c>
      <c r="M11" s="66">
        <v>4531352</v>
      </c>
      <c r="N11" s="106">
        <v>46763301</v>
      </c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7"/>
      <c r="AQ11" s="99"/>
      <c r="AR11" s="99"/>
      <c r="AS11" s="98"/>
      <c r="AT11" s="98"/>
    </row>
    <row r="12" spans="1:46" x14ac:dyDescent="0.2">
      <c r="A12" s="13">
        <f t="shared" si="3"/>
        <v>2014</v>
      </c>
      <c r="B12" s="138">
        <v>0.84935367995464373</v>
      </c>
      <c r="C12" s="77">
        <f t="shared" si="0"/>
        <v>364.66406463982474</v>
      </c>
      <c r="D12" s="138">
        <v>0.61860763666144913</v>
      </c>
      <c r="E12" s="77">
        <f t="shared" si="1"/>
        <v>54.483558538526076</v>
      </c>
      <c r="F12" s="77">
        <f t="shared" si="2"/>
        <v>38.271809237087915</v>
      </c>
      <c r="H12" s="105">
        <v>7988331</v>
      </c>
      <c r="I12" s="66">
        <v>767832</v>
      </c>
      <c r="J12" s="66">
        <v>95084544</v>
      </c>
      <c r="K12" s="66">
        <v>2059</v>
      </c>
      <c r="L12" s="66">
        <v>13930538</v>
      </c>
      <c r="M12" s="66">
        <v>4532934</v>
      </c>
      <c r="N12" s="106">
        <v>46623777</v>
      </c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7"/>
      <c r="AQ12" s="99"/>
      <c r="AR12" s="99"/>
      <c r="AS12" s="98"/>
      <c r="AT12" s="98"/>
    </row>
    <row r="13" spans="1:46" x14ac:dyDescent="0.2">
      <c r="A13" s="13">
        <f t="shared" si="3"/>
        <v>2015</v>
      </c>
      <c r="B13" s="138">
        <v>0.85208311223869848</v>
      </c>
      <c r="C13" s="77">
        <f t="shared" si="0"/>
        <v>355.10769284891342</v>
      </c>
      <c r="D13" s="138">
        <v>0.62459619541906597</v>
      </c>
      <c r="E13" s="77">
        <f t="shared" si="1"/>
        <v>54.320846296258665</v>
      </c>
      <c r="F13" s="77">
        <f t="shared" si="2"/>
        <v>38.362982270100986</v>
      </c>
      <c r="H13" s="105">
        <v>8075362</v>
      </c>
      <c r="I13" s="66">
        <v>774188</v>
      </c>
      <c r="J13" s="66">
        <v>94007058</v>
      </c>
      <c r="K13" s="66">
        <v>2060</v>
      </c>
      <c r="L13" s="66">
        <v>13607052</v>
      </c>
      <c r="M13" s="66">
        <v>4544922</v>
      </c>
      <c r="N13" s="106">
        <v>46031739</v>
      </c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7"/>
      <c r="AQ13" s="99"/>
      <c r="AR13" s="99"/>
      <c r="AS13" s="98"/>
      <c r="AT13" s="98"/>
    </row>
    <row r="14" spans="1:46" x14ac:dyDescent="0.2">
      <c r="A14" s="13">
        <f t="shared" si="3"/>
        <v>2016</v>
      </c>
      <c r="B14" s="138">
        <v>0.85496019364135023</v>
      </c>
      <c r="C14" s="77">
        <f t="shared" si="0"/>
        <v>343.39803444996301</v>
      </c>
      <c r="D14" s="138">
        <v>0.62633162099160511</v>
      </c>
      <c r="E14" s="77">
        <f t="shared" si="1"/>
        <v>54.154195242889983</v>
      </c>
      <c r="F14" s="77">
        <f t="shared" si="2"/>
        <v>38.262857874217303</v>
      </c>
      <c r="H14" s="105">
        <v>8123939</v>
      </c>
      <c r="I14" s="66">
        <v>777287</v>
      </c>
      <c r="J14" s="66">
        <v>92308693</v>
      </c>
      <c r="K14" s="66">
        <v>2055</v>
      </c>
      <c r="L14" s="66">
        <v>13194107</v>
      </c>
      <c r="M14" s="66">
        <v>4560823</v>
      </c>
      <c r="N14" s="106">
        <v>45698055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7"/>
      <c r="AQ14" s="99"/>
      <c r="AR14" s="99"/>
      <c r="AS14" s="98"/>
      <c r="AT14" s="98"/>
    </row>
    <row r="15" spans="1:46" x14ac:dyDescent="0.2">
      <c r="A15" s="13">
        <f t="shared" si="3"/>
        <v>2017</v>
      </c>
      <c r="B15" s="138">
        <v>0.85730036676767929</v>
      </c>
      <c r="C15" s="77">
        <f t="shared" si="0"/>
        <v>331.60220343117322</v>
      </c>
      <c r="D15" s="138">
        <v>0.62736372619470149</v>
      </c>
      <c r="E15" s="77">
        <f t="shared" si="1"/>
        <v>53.983132359701543</v>
      </c>
      <c r="F15" s="77">
        <f t="shared" si="2"/>
        <v>38.093666901298292</v>
      </c>
      <c r="H15" s="105">
        <v>8156751</v>
      </c>
      <c r="I15" s="66">
        <v>779305</v>
      </c>
      <c r="J15" s="66">
        <v>90498580</v>
      </c>
      <c r="K15" s="66">
        <v>2043</v>
      </c>
      <c r="L15" s="66">
        <v>12764082</v>
      </c>
      <c r="M15" s="66">
        <v>4579767</v>
      </c>
      <c r="N15" s="106">
        <v>45393756</v>
      </c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7"/>
      <c r="AQ15" s="99"/>
      <c r="AR15" s="99"/>
      <c r="AS15" s="98"/>
      <c r="AT15" s="98"/>
    </row>
    <row r="16" spans="1:46" x14ac:dyDescent="0.2">
      <c r="A16" s="13">
        <f t="shared" si="3"/>
        <v>2018</v>
      </c>
      <c r="B16" s="138">
        <v>0.85950687772868595</v>
      </c>
      <c r="C16" s="77">
        <f t="shared" si="0"/>
        <v>320.35839273887296</v>
      </c>
      <c r="D16" s="138">
        <v>0.62763446531918154</v>
      </c>
      <c r="E16" s="77">
        <f t="shared" si="1"/>
        <v>53.813878391501213</v>
      </c>
      <c r="F16" s="77">
        <f t="shared" si="2"/>
        <v>37.896658896658899</v>
      </c>
      <c r="H16" s="105">
        <v>8174489</v>
      </c>
      <c r="I16" s="66">
        <v>780368</v>
      </c>
      <c r="J16" s="66">
        <v>88630510</v>
      </c>
      <c r="K16" s="66">
        <v>2033</v>
      </c>
      <c r="L16" s="66">
        <v>12332073</v>
      </c>
      <c r="M16" s="66">
        <v>4599526</v>
      </c>
      <c r="N16" s="106">
        <v>45099638</v>
      </c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7"/>
      <c r="AQ16" s="99"/>
      <c r="AR16" s="99"/>
      <c r="AS16" s="98"/>
      <c r="AT16" s="98"/>
    </row>
    <row r="17" spans="1:46" x14ac:dyDescent="0.2">
      <c r="A17" s="13">
        <f t="shared" si="3"/>
        <v>2019</v>
      </c>
      <c r="B17" s="138">
        <v>0.86150326949304967</v>
      </c>
      <c r="C17" s="77">
        <f t="shared" si="0"/>
        <v>310.46195950472975</v>
      </c>
      <c r="D17" s="138">
        <v>0.62736033335656927</v>
      </c>
      <c r="E17" s="77">
        <f t="shared" si="1"/>
        <v>53.647447330286475</v>
      </c>
      <c r="F17" s="77">
        <f t="shared" si="2"/>
        <v>37.747495125388525</v>
      </c>
      <c r="H17" s="105">
        <v>8201753</v>
      </c>
      <c r="I17" s="66">
        <v>782113</v>
      </c>
      <c r="J17" s="66">
        <v>87025240</v>
      </c>
      <c r="K17" s="66">
        <v>2024</v>
      </c>
      <c r="L17" s="66">
        <v>11940203</v>
      </c>
      <c r="M17" s="66">
        <v>4620204</v>
      </c>
      <c r="N17" s="106">
        <v>44978084</v>
      </c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7"/>
      <c r="AQ17" s="99"/>
      <c r="AR17" s="99"/>
      <c r="AS17" s="98"/>
      <c r="AT17" s="98"/>
    </row>
    <row r="18" spans="1:46" x14ac:dyDescent="0.2">
      <c r="A18" s="13">
        <f t="shared" si="3"/>
        <v>2020</v>
      </c>
      <c r="B18" s="138">
        <v>0.86334062630966613</v>
      </c>
      <c r="C18" s="77">
        <f t="shared" si="0"/>
        <v>301.44266030678375</v>
      </c>
      <c r="D18" s="138">
        <v>0.62660744361206266</v>
      </c>
      <c r="E18" s="77">
        <f t="shared" si="1"/>
        <v>53.48349604513524</v>
      </c>
      <c r="F18" s="77">
        <f t="shared" si="2"/>
        <v>37.622381313397888</v>
      </c>
      <c r="H18" s="105">
        <v>8228209</v>
      </c>
      <c r="I18" s="66">
        <v>784073</v>
      </c>
      <c r="J18" s="66">
        <v>85524246</v>
      </c>
      <c r="K18" s="66">
        <v>2008</v>
      </c>
      <c r="L18" s="66">
        <v>11567551</v>
      </c>
      <c r="M18" s="66">
        <v>4641255</v>
      </c>
      <c r="N18" s="106">
        <v>44941327</v>
      </c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7"/>
      <c r="AQ18" s="99"/>
      <c r="AR18" s="99"/>
      <c r="AS18" s="98"/>
      <c r="AT18" s="98"/>
    </row>
    <row r="19" spans="1:46" x14ac:dyDescent="0.2">
      <c r="A19" s="13">
        <f t="shared" si="3"/>
        <v>2021</v>
      </c>
      <c r="B19" s="138">
        <v>0.86501906925546479</v>
      </c>
      <c r="C19" s="77">
        <f t="shared" si="0"/>
        <v>293.22915852245666</v>
      </c>
      <c r="D19" s="138">
        <v>0.62611194797635761</v>
      </c>
      <c r="E19" s="77">
        <f t="shared" si="1"/>
        <v>53.32215114370581</v>
      </c>
      <c r="F19" s="77">
        <f t="shared" si="2"/>
        <v>37.499164845233892</v>
      </c>
      <c r="H19" s="105">
        <v>8251058</v>
      </c>
      <c r="I19" s="66">
        <v>785765</v>
      </c>
      <c r="J19" s="66">
        <v>84088751</v>
      </c>
      <c r="K19" s="66">
        <v>1990</v>
      </c>
      <c r="L19" s="66">
        <v>11211341</v>
      </c>
      <c r="M19" s="66">
        <v>4661993</v>
      </c>
      <c r="N19" s="106">
        <v>44827341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7"/>
      <c r="AQ19" s="99"/>
      <c r="AR19" s="99"/>
      <c r="AS19" s="98"/>
      <c r="AT19" s="98"/>
    </row>
    <row r="20" spans="1:46" x14ac:dyDescent="0.2">
      <c r="A20" s="13">
        <f t="shared" si="3"/>
        <v>2022</v>
      </c>
      <c r="B20" s="138">
        <v>0.86662274495013403</v>
      </c>
      <c r="C20" s="77">
        <f t="shared" si="0"/>
        <v>285.24170707782429</v>
      </c>
      <c r="D20" s="138">
        <v>0.62585731338342909</v>
      </c>
      <c r="E20" s="77">
        <f t="shared" si="1"/>
        <v>53.163432009763568</v>
      </c>
      <c r="F20" s="77">
        <f t="shared" si="2"/>
        <v>37.335052133781552</v>
      </c>
      <c r="H20" s="105">
        <v>8258432</v>
      </c>
      <c r="I20" s="66">
        <v>786321</v>
      </c>
      <c r="J20" s="66">
        <v>82517567</v>
      </c>
      <c r="K20" s="66">
        <v>1970</v>
      </c>
      <c r="L20" s="66">
        <v>10844982</v>
      </c>
      <c r="M20" s="66">
        <v>4682768</v>
      </c>
      <c r="N20" s="106">
        <v>44625034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7"/>
      <c r="AQ20" s="99"/>
      <c r="AR20" s="99"/>
      <c r="AS20" s="98"/>
      <c r="AT20" s="98"/>
    </row>
    <row r="21" spans="1:46" x14ac:dyDescent="0.2">
      <c r="A21" s="13">
        <f t="shared" si="3"/>
        <v>2023</v>
      </c>
      <c r="B21" s="138">
        <v>0.86812897242700882</v>
      </c>
      <c r="C21" s="77">
        <f t="shared" si="0"/>
        <v>277.59794420463896</v>
      </c>
      <c r="D21" s="138">
        <v>0.62575235041755195</v>
      </c>
      <c r="E21" s="77">
        <f t="shared" si="1"/>
        <v>53.037564241276705</v>
      </c>
      <c r="F21" s="77">
        <f t="shared" si="2"/>
        <v>37.142924639735412</v>
      </c>
      <c r="H21" s="105">
        <v>8263952</v>
      </c>
      <c r="I21" s="66">
        <v>786130</v>
      </c>
      <c r="J21" s="66">
        <v>80942408</v>
      </c>
      <c r="K21" s="66">
        <v>1947</v>
      </c>
      <c r="L21" s="66">
        <v>10480038</v>
      </c>
      <c r="M21" s="66">
        <v>4705917</v>
      </c>
      <c r="N21" s="106">
        <v>44361937</v>
      </c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7"/>
      <c r="AQ21" s="99"/>
      <c r="AR21" s="99"/>
      <c r="AS21" s="98"/>
      <c r="AT21" s="98"/>
    </row>
    <row r="22" spans="1:46" x14ac:dyDescent="0.2">
      <c r="A22" s="13">
        <f t="shared" si="3"/>
        <v>2024</v>
      </c>
      <c r="B22" s="138">
        <v>0.8695233732743568</v>
      </c>
      <c r="C22" s="77">
        <f t="shared" si="0"/>
        <v>270.35216261703624</v>
      </c>
      <c r="D22" s="138">
        <v>0.62587649697666659</v>
      </c>
      <c r="E22" s="77">
        <f t="shared" si="1"/>
        <v>52.942940994160622</v>
      </c>
      <c r="F22" s="77">
        <f t="shared" si="2"/>
        <v>36.960731297875043</v>
      </c>
      <c r="H22" s="105">
        <v>8272641</v>
      </c>
      <c r="I22" s="66">
        <v>786018</v>
      </c>
      <c r="J22" s="66">
        <v>79443287</v>
      </c>
      <c r="K22" s="66">
        <v>1923</v>
      </c>
      <c r="L22" s="66">
        <v>10125268</v>
      </c>
      <c r="M22" s="66">
        <v>4731823</v>
      </c>
      <c r="N22" s="106">
        <v>44090407</v>
      </c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7"/>
      <c r="AQ22" s="99"/>
      <c r="AR22" s="99"/>
      <c r="AS22" s="98"/>
      <c r="AT22" s="98"/>
    </row>
    <row r="23" spans="1:46" x14ac:dyDescent="0.2">
      <c r="A23" s="13">
        <f t="shared" si="3"/>
        <v>2025</v>
      </c>
      <c r="B23" s="138">
        <v>0.87073526702616166</v>
      </c>
      <c r="C23" s="77">
        <f t="shared" si="0"/>
        <v>263.74856448447099</v>
      </c>
      <c r="D23" s="138">
        <v>0.62606967138777869</v>
      </c>
      <c r="E23" s="77">
        <f t="shared" si="1"/>
        <v>52.879894691238711</v>
      </c>
      <c r="F23" s="77">
        <f t="shared" si="2"/>
        <v>36.805459983990787</v>
      </c>
      <c r="H23" s="105">
        <v>8290857</v>
      </c>
      <c r="I23" s="66">
        <v>786264</v>
      </c>
      <c r="J23" s="66">
        <v>78110213</v>
      </c>
      <c r="K23" s="66">
        <v>1902</v>
      </c>
      <c r="L23" s="66">
        <v>9793245</v>
      </c>
      <c r="M23" s="66">
        <v>4760301</v>
      </c>
      <c r="N23" s="106">
        <v>43829615</v>
      </c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7"/>
      <c r="AQ23" s="99"/>
      <c r="AR23" s="99"/>
      <c r="AS23" s="98"/>
      <c r="AT23" s="98"/>
    </row>
    <row r="24" spans="1:46" x14ac:dyDescent="0.2">
      <c r="A24" s="13">
        <f t="shared" si="3"/>
        <v>2026</v>
      </c>
      <c r="B24" s="138">
        <v>0.8717866920453754</v>
      </c>
      <c r="C24" s="77">
        <f t="shared" si="0"/>
        <v>257.42443781736119</v>
      </c>
      <c r="D24" s="138">
        <v>0.62638472030820069</v>
      </c>
      <c r="E24" s="77">
        <f t="shared" si="1"/>
        <v>52.848603863508494</v>
      </c>
      <c r="F24" s="77">
        <f t="shared" si="2"/>
        <v>36.649107022148463</v>
      </c>
      <c r="H24" s="105">
        <v>8304049</v>
      </c>
      <c r="I24" s="66">
        <v>786149</v>
      </c>
      <c r="J24" s="66">
        <v>76762437</v>
      </c>
      <c r="K24" s="66">
        <v>1882</v>
      </c>
      <c r="L24" s="66">
        <v>9462986</v>
      </c>
      <c r="M24" s="66">
        <v>4790356</v>
      </c>
      <c r="N24" s="106">
        <v>43525510</v>
      </c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7"/>
      <c r="AQ24" s="99"/>
      <c r="AR24" s="99"/>
      <c r="AS24" s="98"/>
      <c r="AT24" s="98"/>
    </row>
    <row r="25" spans="1:46" x14ac:dyDescent="0.2">
      <c r="A25" s="13">
        <f t="shared" si="3"/>
        <v>2027</v>
      </c>
      <c r="B25" s="138">
        <v>0.87283509188543562</v>
      </c>
      <c r="C25" s="77">
        <f t="shared" si="0"/>
        <v>251.593579813627</v>
      </c>
      <c r="D25" s="138">
        <v>0.62669784761276548</v>
      </c>
      <c r="E25" s="77">
        <f t="shared" si="1"/>
        <v>52.848562185438666</v>
      </c>
      <c r="F25" s="77">
        <f t="shared" si="2"/>
        <v>36.501481006898985</v>
      </c>
      <c r="H25" s="105">
        <v>8315671</v>
      </c>
      <c r="I25" s="66">
        <v>786220</v>
      </c>
      <c r="J25" s="66">
        <v>75449465</v>
      </c>
      <c r="K25" s="66">
        <v>1861</v>
      </c>
      <c r="L25" s="66">
        <v>9142806</v>
      </c>
      <c r="M25" s="66">
        <v>4820756</v>
      </c>
      <c r="N25" s="106">
        <v>43177322</v>
      </c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7"/>
      <c r="AQ25" s="99"/>
      <c r="AR25" s="99"/>
      <c r="AS25" s="98"/>
      <c r="AT25" s="98"/>
    </row>
    <row r="26" spans="1:46" x14ac:dyDescent="0.2">
      <c r="A26" s="13">
        <f t="shared" si="3"/>
        <v>2028</v>
      </c>
      <c r="B26" s="138">
        <v>0.8738032857782887</v>
      </c>
      <c r="C26" s="77">
        <f t="shared" si="0"/>
        <v>245.98439098829473</v>
      </c>
      <c r="D26" s="138">
        <v>0.62690339887770252</v>
      </c>
      <c r="E26" s="77">
        <f t="shared" si="1"/>
        <v>52.848436573799646</v>
      </c>
      <c r="F26" s="77">
        <f t="shared" si="2"/>
        <v>36.352421685354294</v>
      </c>
      <c r="H26" s="105">
        <v>8317667</v>
      </c>
      <c r="I26" s="66">
        <v>786212</v>
      </c>
      <c r="J26" s="66">
        <v>74071606</v>
      </c>
      <c r="K26" s="66">
        <v>1842</v>
      </c>
      <c r="L26" s="66">
        <v>8821353</v>
      </c>
      <c r="M26" s="66">
        <v>4850049</v>
      </c>
      <c r="N26" s="106">
        <v>42766943</v>
      </c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7"/>
      <c r="AQ26" s="99"/>
      <c r="AR26" s="99"/>
      <c r="AS26" s="98"/>
      <c r="AT26" s="98"/>
    </row>
    <row r="27" spans="1:46" x14ac:dyDescent="0.2">
      <c r="A27" s="13">
        <f t="shared" si="3"/>
        <v>2029</v>
      </c>
      <c r="B27" s="138">
        <v>0.87467302718739226</v>
      </c>
      <c r="C27" s="77">
        <f t="shared" si="0"/>
        <v>240.72963869645989</v>
      </c>
      <c r="D27" s="138">
        <v>0.62709176975048198</v>
      </c>
      <c r="E27" s="77">
        <f t="shared" si="1"/>
        <v>52.848227961359399</v>
      </c>
      <c r="F27" s="77">
        <f t="shared" si="2"/>
        <v>36.210628108307233</v>
      </c>
      <c r="H27" s="105">
        <v>8319183</v>
      </c>
      <c r="I27" s="66">
        <v>786350</v>
      </c>
      <c r="J27" s="66">
        <v>72714411</v>
      </c>
      <c r="K27" s="66">
        <v>1824</v>
      </c>
      <c r="L27" s="66">
        <v>8507226</v>
      </c>
      <c r="M27" s="66">
        <v>4878811</v>
      </c>
      <c r="N27" s="106">
        <v>42311596</v>
      </c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7"/>
      <c r="AQ27" s="99"/>
      <c r="AR27" s="99"/>
      <c r="AS27" s="98"/>
      <c r="AT27" s="98"/>
    </row>
    <row r="28" spans="1:46" x14ac:dyDescent="0.2">
      <c r="A28" s="13">
        <f t="shared" si="3"/>
        <v>2030</v>
      </c>
      <c r="B28" s="138">
        <v>0.87534266541515537</v>
      </c>
      <c r="C28" s="77">
        <f t="shared" si="0"/>
        <v>235.66512566002675</v>
      </c>
      <c r="D28" s="138">
        <v>0.62727941132445042</v>
      </c>
      <c r="E28" s="77">
        <f t="shared" si="1"/>
        <v>52.847906894606034</v>
      </c>
      <c r="F28" s="77">
        <f t="shared" si="2"/>
        <v>36.081591099819775</v>
      </c>
      <c r="H28" s="105">
        <v>8319356</v>
      </c>
      <c r="I28" s="66">
        <v>786806</v>
      </c>
      <c r="J28" s="66">
        <v>71359122</v>
      </c>
      <c r="K28" s="66">
        <v>1808</v>
      </c>
      <c r="L28" s="66">
        <v>8196511</v>
      </c>
      <c r="M28" s="66">
        <v>4907816</v>
      </c>
      <c r="N28" s="106">
        <v>41830692</v>
      </c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7"/>
      <c r="AQ28" s="99"/>
      <c r="AR28" s="99"/>
      <c r="AS28" s="98"/>
      <c r="AT28" s="98"/>
    </row>
    <row r="29" spans="1:46" x14ac:dyDescent="0.2">
      <c r="A29" s="13">
        <f t="shared" si="3"/>
        <v>2031</v>
      </c>
      <c r="B29" s="138">
        <v>0.87602131280067852</v>
      </c>
      <c r="C29" s="77">
        <f t="shared" si="0"/>
        <v>230.82068758811317</v>
      </c>
      <c r="D29" s="138">
        <v>0.62737762542759645</v>
      </c>
      <c r="E29" s="77">
        <f t="shared" si="1"/>
        <v>52.847569037410544</v>
      </c>
      <c r="F29" s="77">
        <f t="shared" si="2"/>
        <v>35.961309238378391</v>
      </c>
      <c r="H29" s="105">
        <v>8317208</v>
      </c>
      <c r="I29" s="66">
        <v>787434</v>
      </c>
      <c r="J29" s="66">
        <v>70002059</v>
      </c>
      <c r="K29" s="66">
        <v>1794</v>
      </c>
      <c r="L29" s="66">
        <v>7890241</v>
      </c>
      <c r="M29" s="66">
        <v>4936465</v>
      </c>
      <c r="N29" s="106">
        <v>41328286</v>
      </c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7"/>
      <c r="AQ29" s="99"/>
      <c r="AR29" s="99"/>
      <c r="AS29" s="98"/>
      <c r="AT29" s="98"/>
    </row>
    <row r="30" spans="1:46" x14ac:dyDescent="0.2">
      <c r="A30" s="13">
        <f t="shared" si="3"/>
        <v>2032</v>
      </c>
      <c r="B30" s="138">
        <v>0.87663721513225756</v>
      </c>
      <c r="C30" s="77">
        <f t="shared" si="0"/>
        <v>226.26077844311379</v>
      </c>
      <c r="D30" s="138">
        <v>0.62747524421706891</v>
      </c>
      <c r="E30" s="77">
        <f t="shared" si="1"/>
        <v>52.847201078219911</v>
      </c>
      <c r="F30" s="77">
        <f t="shared" si="2"/>
        <v>35.854411811528607</v>
      </c>
      <c r="H30" s="105">
        <v>8312821</v>
      </c>
      <c r="I30" s="66">
        <v>788270</v>
      </c>
      <c r="J30" s="66">
        <v>68636156</v>
      </c>
      <c r="K30" s="66">
        <v>1779</v>
      </c>
      <c r="L30" s="66">
        <v>7588127</v>
      </c>
      <c r="M30" s="66">
        <v>4964075</v>
      </c>
      <c r="N30" s="106">
        <v>40824575</v>
      </c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7"/>
      <c r="AQ30" s="99"/>
      <c r="AR30" s="99"/>
      <c r="AS30" s="98"/>
      <c r="AT30" s="98"/>
    </row>
    <row r="31" spans="1:46" x14ac:dyDescent="0.2">
      <c r="A31" s="13">
        <f t="shared" si="3"/>
        <v>2033</v>
      </c>
      <c r="B31" s="138">
        <v>0.87733771830159113</v>
      </c>
      <c r="C31" s="77">
        <f t="shared" si="0"/>
        <v>221.75813727401652</v>
      </c>
      <c r="D31" s="138">
        <v>0.62755569776787012</v>
      </c>
      <c r="E31" s="77">
        <f t="shared" si="1"/>
        <v>52.846812777053735</v>
      </c>
      <c r="F31" s="77">
        <f t="shared" si="2"/>
        <v>35.746729124383883</v>
      </c>
      <c r="H31" s="105">
        <v>8303046</v>
      </c>
      <c r="I31" s="66">
        <v>789059</v>
      </c>
      <c r="J31" s="66">
        <v>67218822</v>
      </c>
      <c r="K31" s="66">
        <v>1769</v>
      </c>
      <c r="L31" s="66">
        <v>7283953</v>
      </c>
      <c r="M31" s="66">
        <v>4991577</v>
      </c>
      <c r="N31" s="106">
        <v>40335718</v>
      </c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7"/>
      <c r="AQ31" s="99"/>
      <c r="AR31" s="99"/>
      <c r="AS31" s="98"/>
      <c r="AT31" s="98"/>
    </row>
    <row r="32" spans="1:46" x14ac:dyDescent="0.2">
      <c r="A32" s="13">
        <f t="shared" si="3"/>
        <v>2034</v>
      </c>
      <c r="B32" s="138">
        <v>0.87813808393389325</v>
      </c>
      <c r="C32" s="77">
        <f t="shared" si="0"/>
        <v>217.24310382788667</v>
      </c>
      <c r="D32" s="138">
        <v>0.62757398576683643</v>
      </c>
      <c r="E32" s="77">
        <f t="shared" si="1"/>
        <v>52.846013256857944</v>
      </c>
      <c r="F32" s="77">
        <f t="shared" si="2"/>
        <v>35.618499717992108</v>
      </c>
      <c r="H32" s="105">
        <v>8288172</v>
      </c>
      <c r="I32" s="66">
        <v>789395</v>
      </c>
      <c r="J32" s="66">
        <v>65735696</v>
      </c>
      <c r="K32" s="66">
        <v>1756</v>
      </c>
      <c r="L32" s="66">
        <v>6973911</v>
      </c>
      <c r="M32" s="66">
        <v>5019568</v>
      </c>
      <c r="N32" s="106">
        <v>39868521</v>
      </c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7"/>
      <c r="AQ32" s="99"/>
      <c r="AR32" s="99"/>
      <c r="AS32" s="98"/>
      <c r="AT32" s="98"/>
    </row>
    <row r="33" spans="1:46" x14ac:dyDescent="0.2">
      <c r="A33" s="13">
        <f t="shared" si="3"/>
        <v>2035</v>
      </c>
      <c r="B33" s="138">
        <v>0.87884909386941701</v>
      </c>
      <c r="C33" s="77">
        <f t="shared" si="0"/>
        <v>212.850071649271</v>
      </c>
      <c r="D33" s="138">
        <v>0.62757389717895296</v>
      </c>
      <c r="E33" s="77">
        <f t="shared" si="1"/>
        <v>52.844773800750374</v>
      </c>
      <c r="F33" s="77">
        <f t="shared" si="2"/>
        <v>35.480169876188121</v>
      </c>
      <c r="H33" s="105">
        <v>8273461</v>
      </c>
      <c r="I33" s="66">
        <v>789487</v>
      </c>
      <c r="J33" s="66">
        <v>64251535</v>
      </c>
      <c r="K33" s="66">
        <v>1744</v>
      </c>
      <c r="L33" s="66">
        <v>6664324</v>
      </c>
      <c r="M33" s="66">
        <v>5048071</v>
      </c>
      <c r="N33" s="106">
        <v>39452783</v>
      </c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7"/>
      <c r="AQ33" s="99"/>
      <c r="AR33" s="99"/>
      <c r="AS33" s="98"/>
      <c r="AT33" s="98"/>
    </row>
    <row r="34" spans="1:46" x14ac:dyDescent="0.2">
      <c r="A34" s="13">
        <f t="shared" si="3"/>
        <v>2036</v>
      </c>
      <c r="B34" s="138">
        <v>0.87967662083975462</v>
      </c>
      <c r="C34" s="77">
        <f t="shared" si="0"/>
        <v>208.39657001414426</v>
      </c>
      <c r="D34" s="138">
        <v>0.62767290988600455</v>
      </c>
      <c r="E34" s="77">
        <f t="shared" si="1"/>
        <v>52.84297500015613</v>
      </c>
      <c r="F34" s="77">
        <f t="shared" si="2"/>
        <v>35.319781365970265</v>
      </c>
      <c r="H34" s="105">
        <v>8250837</v>
      </c>
      <c r="I34" s="66">
        <v>788998</v>
      </c>
      <c r="J34" s="66">
        <v>62688660</v>
      </c>
      <c r="K34" s="66">
        <v>1733</v>
      </c>
      <c r="L34" s="66">
        <v>6347983</v>
      </c>
      <c r="M34" s="66">
        <v>5076762</v>
      </c>
      <c r="N34" s="106">
        <v>39074773</v>
      </c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7"/>
      <c r="AQ34" s="99"/>
      <c r="AR34" s="99"/>
      <c r="AS34" s="98"/>
      <c r="AT34" s="98"/>
    </row>
    <row r="35" spans="1:46" x14ac:dyDescent="0.2">
      <c r="A35" s="13">
        <f t="shared" si="3"/>
        <v>2037</v>
      </c>
      <c r="B35" s="138">
        <v>0.88058327698700156</v>
      </c>
      <c r="C35" s="77">
        <f t="shared" si="0"/>
        <v>204.09352996342957</v>
      </c>
      <c r="D35" s="138">
        <v>0.62768324288800204</v>
      </c>
      <c r="E35" s="77">
        <f t="shared" si="1"/>
        <v>52.840507885641884</v>
      </c>
      <c r="F35" s="77">
        <f t="shared" si="2"/>
        <v>35.157384447972596</v>
      </c>
      <c r="H35" s="105">
        <v>8226153</v>
      </c>
      <c r="I35" s="66">
        <v>788327</v>
      </c>
      <c r="J35" s="66">
        <v>61124860</v>
      </c>
      <c r="K35" s="66">
        <v>1722</v>
      </c>
      <c r="L35" s="66">
        <v>6033912</v>
      </c>
      <c r="M35" s="66">
        <v>5105043</v>
      </c>
      <c r="N35" s="106">
        <v>38746228</v>
      </c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7"/>
      <c r="AQ35" s="99"/>
      <c r="AR35" s="99"/>
      <c r="AS35" s="98"/>
      <c r="AT35" s="98"/>
    </row>
    <row r="36" spans="1:46" x14ac:dyDescent="0.2">
      <c r="A36" s="13">
        <f t="shared" si="3"/>
        <v>2038</v>
      </c>
      <c r="B36" s="138">
        <v>0.88148916904273511</v>
      </c>
      <c r="C36" s="77">
        <f t="shared" si="0"/>
        <v>200.006851736708</v>
      </c>
      <c r="D36" s="138">
        <v>0.62777278279681659</v>
      </c>
      <c r="E36" s="77">
        <f t="shared" si="1"/>
        <v>52.837487428599076</v>
      </c>
      <c r="F36" s="77">
        <f t="shared" si="2"/>
        <v>35.000733212760565</v>
      </c>
      <c r="H36" s="105">
        <v>8202581</v>
      </c>
      <c r="I36" s="66">
        <v>787646</v>
      </c>
      <c r="J36" s="66">
        <v>59588192</v>
      </c>
      <c r="K36" s="66">
        <v>1713</v>
      </c>
      <c r="L36" s="66">
        <v>5724958</v>
      </c>
      <c r="M36" s="66">
        <v>5132903</v>
      </c>
      <c r="N36" s="106">
        <v>38463157</v>
      </c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7"/>
      <c r="AQ36" s="99"/>
      <c r="AR36" s="99"/>
      <c r="AS36" s="98"/>
      <c r="AT36" s="98"/>
    </row>
    <row r="37" spans="1:46" x14ac:dyDescent="0.2">
      <c r="A37" s="13">
        <f t="shared" si="3"/>
        <v>2039</v>
      </c>
      <c r="B37" s="138">
        <v>0.88235822018178856</v>
      </c>
      <c r="C37" s="77">
        <f t="shared" si="0"/>
        <v>196.3758268579279</v>
      </c>
      <c r="D37" s="138">
        <v>0.62787043395476205</v>
      </c>
      <c r="E37" s="77">
        <f t="shared" si="1"/>
        <v>52.834255642638851</v>
      </c>
      <c r="F37" s="77">
        <f t="shared" si="2"/>
        <v>34.887764094252475</v>
      </c>
      <c r="H37" s="105">
        <v>8190659</v>
      </c>
      <c r="I37" s="66">
        <v>787832</v>
      </c>
      <c r="J37" s="66">
        <v>58210726</v>
      </c>
      <c r="K37" s="66">
        <v>1706</v>
      </c>
      <c r="L37" s="66">
        <v>5433974</v>
      </c>
      <c r="M37" s="66">
        <v>5160401</v>
      </c>
      <c r="N37" s="106">
        <v>38254859</v>
      </c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7"/>
      <c r="AQ37" s="99"/>
      <c r="AR37" s="99"/>
      <c r="AS37" s="98"/>
      <c r="AT37" s="98"/>
    </row>
    <row r="38" spans="1:46" x14ac:dyDescent="0.2">
      <c r="A38" s="13">
        <f t="shared" si="3"/>
        <v>2040</v>
      </c>
      <c r="B38" s="138">
        <v>0.88323823705169868</v>
      </c>
      <c r="C38" s="77">
        <f t="shared" si="0"/>
        <v>192.89075103065068</v>
      </c>
      <c r="D38" s="138">
        <v>0.62795881442220214</v>
      </c>
      <c r="E38" s="77">
        <f t="shared" si="1"/>
        <v>52.83063774489186</v>
      </c>
      <c r="F38" s="77">
        <f t="shared" si="2"/>
        <v>34.787551914835397</v>
      </c>
      <c r="H38" s="107">
        <v>8178645</v>
      </c>
      <c r="I38" s="108">
        <v>788192</v>
      </c>
      <c r="J38" s="108">
        <v>56861503</v>
      </c>
      <c r="K38" s="108">
        <v>1699</v>
      </c>
      <c r="L38" s="108">
        <v>5148167</v>
      </c>
      <c r="M38" s="108">
        <v>5187509</v>
      </c>
      <c r="N38" s="109">
        <v>38073252</v>
      </c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7"/>
      <c r="AQ38" s="99"/>
      <c r="AR38" s="99"/>
      <c r="AS38" s="98"/>
      <c r="AT38" s="98"/>
    </row>
    <row r="39" spans="1:46" x14ac:dyDescent="0.2">
      <c r="A39" s="13"/>
      <c r="B39" s="1"/>
      <c r="C39" s="1"/>
      <c r="D39" s="1"/>
      <c r="E39" s="1"/>
      <c r="F39" s="1"/>
      <c r="AQ39" s="1"/>
      <c r="AR39" s="1"/>
      <c r="AS39" s="1"/>
      <c r="AT39" s="1"/>
    </row>
    <row r="40" spans="1:46" x14ac:dyDescent="0.2">
      <c r="A40" s="13"/>
      <c r="B40" s="1"/>
      <c r="C40" s="1"/>
      <c r="D40" s="1"/>
      <c r="E40" s="1"/>
      <c r="F40" s="1"/>
      <c r="AQ40" s="1"/>
      <c r="AR40" s="1"/>
      <c r="AS40" s="1"/>
      <c r="AT40" s="1"/>
    </row>
    <row r="41" spans="1:46" x14ac:dyDescent="0.2">
      <c r="A41" s="13"/>
      <c r="B41" s="1"/>
      <c r="C41" s="1"/>
      <c r="D41" s="1"/>
      <c r="E41" s="1"/>
      <c r="F41" s="1"/>
      <c r="AQ41" s="1"/>
      <c r="AR41" s="1"/>
      <c r="AS41" s="1"/>
      <c r="AT41" s="1"/>
    </row>
    <row r="42" spans="1:46" ht="15.75" x14ac:dyDescent="0.25">
      <c r="A42" s="13"/>
      <c r="B42" s="178" t="s">
        <v>87</v>
      </c>
      <c r="C42" s="178"/>
      <c r="D42" s="178"/>
      <c r="E42" s="178"/>
      <c r="F42" s="178"/>
      <c r="H42" s="72" t="s">
        <v>88</v>
      </c>
      <c r="P42" s="73" t="s">
        <v>89</v>
      </c>
      <c r="Q42" s="1"/>
      <c r="R42" s="1"/>
      <c r="S42" s="1"/>
      <c r="U42" s="72" t="s">
        <v>90</v>
      </c>
    </row>
    <row r="43" spans="1:46" x14ac:dyDescent="0.2">
      <c r="A43" s="13" t="s">
        <v>0</v>
      </c>
      <c r="B43" s="5" t="s">
        <v>61</v>
      </c>
      <c r="C43" s="5" t="s">
        <v>62</v>
      </c>
      <c r="D43" s="5" t="s">
        <v>55</v>
      </c>
      <c r="E43" s="5" t="s">
        <v>56</v>
      </c>
      <c r="F43" s="5" t="s">
        <v>67</v>
      </c>
      <c r="H43" s="74" t="s">
        <v>100</v>
      </c>
      <c r="I43" s="75" t="s">
        <v>101</v>
      </c>
      <c r="J43" s="75" t="s">
        <v>102</v>
      </c>
      <c r="K43" s="75" t="s">
        <v>103</v>
      </c>
      <c r="L43" s="75" t="s">
        <v>104</v>
      </c>
      <c r="M43" s="75" t="s">
        <v>105</v>
      </c>
      <c r="N43" s="75" t="s">
        <v>106</v>
      </c>
      <c r="P43" s="83" t="s">
        <v>91</v>
      </c>
      <c r="Q43" s="84" t="s">
        <v>92</v>
      </c>
      <c r="R43" s="84" t="s">
        <v>93</v>
      </c>
      <c r="S43" s="85" t="s">
        <v>48</v>
      </c>
      <c r="U43" s="83" t="s">
        <v>91</v>
      </c>
      <c r="V43" s="84" t="s">
        <v>92</v>
      </c>
      <c r="W43" s="86" t="s">
        <v>93</v>
      </c>
      <c r="X43" s="85" t="s">
        <v>48</v>
      </c>
    </row>
    <row r="44" spans="1:46" x14ac:dyDescent="0.2">
      <c r="A44" s="13">
        <f>A3</f>
        <v>2005</v>
      </c>
      <c r="B44" s="87">
        <f>SUM(J44:L44)/$S44</f>
        <v>0.33958429388311262</v>
      </c>
      <c r="C44" s="87">
        <f>H44/$S44</f>
        <v>1.8645232370109247E-2</v>
      </c>
      <c r="D44" s="87">
        <f>N44/$S44</f>
        <v>0.28502163286256843</v>
      </c>
      <c r="E44" s="87">
        <f>M44/$S44</f>
        <v>0.11223336854905891</v>
      </c>
      <c r="F44" s="87">
        <f>I44/$S44</f>
        <v>2.771664272364863E-2</v>
      </c>
      <c r="H44" s="78">
        <v>128517</v>
      </c>
      <c r="I44" s="79">
        <v>191044</v>
      </c>
      <c r="J44" s="79">
        <v>1949670</v>
      </c>
      <c r="K44" s="79">
        <v>0</v>
      </c>
      <c r="L44" s="79">
        <v>391001</v>
      </c>
      <c r="M44" s="79">
        <v>773597</v>
      </c>
      <c r="N44" s="79">
        <v>1964584</v>
      </c>
      <c r="P44" s="88">
        <v>5438660</v>
      </c>
      <c r="Q44" s="89">
        <v>729591</v>
      </c>
      <c r="R44" s="89">
        <v>724503</v>
      </c>
      <c r="S44" s="62">
        <f>SUM(P44:R44)</f>
        <v>6892754</v>
      </c>
      <c r="U44" s="88">
        <v>0</v>
      </c>
      <c r="V44" s="89">
        <v>0</v>
      </c>
      <c r="W44" s="90">
        <v>0</v>
      </c>
      <c r="X44" s="62">
        <f>SUM(U44:W44)</f>
        <v>0</v>
      </c>
    </row>
    <row r="45" spans="1:46" x14ac:dyDescent="0.2">
      <c r="A45" s="13">
        <f t="shared" ref="A45:A79" si="4">A4</f>
        <v>2006</v>
      </c>
      <c r="B45" s="87">
        <f t="shared" ref="B45:B79" si="5">SUM(J45:L45)/$S45</f>
        <v>0.33926129942895938</v>
      </c>
      <c r="C45" s="87">
        <f t="shared" ref="C45:C79" si="6">H45/$S45</f>
        <v>2.1805387862199745E-2</v>
      </c>
      <c r="D45" s="87">
        <f t="shared" ref="D45:D79" si="7">N45/$S45</f>
        <v>0.28366898262529738</v>
      </c>
      <c r="E45" s="87">
        <f t="shared" ref="E45:E79" si="8">M45/$S45</f>
        <v>0.11266358158633856</v>
      </c>
      <c r="F45" s="87">
        <f t="shared" ref="F45:F79" si="9">I45/$S45</f>
        <v>2.7530403223149848E-2</v>
      </c>
      <c r="H45" s="80">
        <v>152245</v>
      </c>
      <c r="I45" s="61">
        <v>192217</v>
      </c>
      <c r="J45" s="61">
        <v>1979748</v>
      </c>
      <c r="K45" s="61">
        <v>0</v>
      </c>
      <c r="L45" s="61">
        <v>388971</v>
      </c>
      <c r="M45" s="61">
        <v>786616</v>
      </c>
      <c r="N45" s="61">
        <v>1980574</v>
      </c>
      <c r="P45" s="91">
        <v>5519803</v>
      </c>
      <c r="Q45" s="62">
        <v>742072</v>
      </c>
      <c r="R45" s="62">
        <v>720115</v>
      </c>
      <c r="S45" s="62">
        <f t="shared" ref="S45:S79" si="10">SUM(P45:R45)</f>
        <v>6981990</v>
      </c>
      <c r="U45" s="91">
        <v>9487</v>
      </c>
      <c r="V45" s="62">
        <v>603</v>
      </c>
      <c r="W45" s="92">
        <v>733</v>
      </c>
      <c r="X45" s="62">
        <f t="shared" ref="X45:X79" si="11">SUM(U45:W45)</f>
        <v>10823</v>
      </c>
    </row>
    <row r="46" spans="1:46" x14ac:dyDescent="0.2">
      <c r="A46" s="13">
        <f t="shared" si="4"/>
        <v>2007</v>
      </c>
      <c r="B46" s="87">
        <f t="shared" si="5"/>
        <v>0.33907032555439925</v>
      </c>
      <c r="C46" s="87">
        <f t="shared" si="6"/>
        <v>2.3056230062372042E-2</v>
      </c>
      <c r="D46" s="87">
        <f t="shared" si="7"/>
        <v>0.28248558029125093</v>
      </c>
      <c r="E46" s="87">
        <f t="shared" si="8"/>
        <v>0.1130915538143077</v>
      </c>
      <c r="F46" s="87">
        <f t="shared" si="9"/>
        <v>2.7403539857117916E-2</v>
      </c>
      <c r="H46" s="80">
        <v>162708</v>
      </c>
      <c r="I46" s="61">
        <v>193387</v>
      </c>
      <c r="J46" s="61">
        <v>2005984</v>
      </c>
      <c r="K46" s="61">
        <v>0</v>
      </c>
      <c r="L46" s="61">
        <v>386838</v>
      </c>
      <c r="M46" s="61">
        <v>798088</v>
      </c>
      <c r="N46" s="61">
        <v>1993503</v>
      </c>
      <c r="P46" s="91">
        <v>5588609</v>
      </c>
      <c r="Q46" s="62">
        <v>753738</v>
      </c>
      <c r="R46" s="62">
        <v>714661</v>
      </c>
      <c r="S46" s="62">
        <f t="shared" si="10"/>
        <v>7057008</v>
      </c>
      <c r="U46" s="91">
        <v>9651</v>
      </c>
      <c r="V46" s="62">
        <v>618</v>
      </c>
      <c r="W46" s="92">
        <v>733</v>
      </c>
      <c r="X46" s="62">
        <f t="shared" si="11"/>
        <v>11002</v>
      </c>
    </row>
    <row r="47" spans="1:46" x14ac:dyDescent="0.2">
      <c r="A47" s="13">
        <f t="shared" si="4"/>
        <v>2008</v>
      </c>
      <c r="B47" s="87">
        <f t="shared" si="5"/>
        <v>0.33853272690093628</v>
      </c>
      <c r="C47" s="87">
        <f t="shared" si="6"/>
        <v>2.3957844536165403E-2</v>
      </c>
      <c r="D47" s="87">
        <f t="shared" si="7"/>
        <v>0.28068923287691294</v>
      </c>
      <c r="E47" s="87">
        <f t="shared" si="8"/>
        <v>0.11322035206352443</v>
      </c>
      <c r="F47" s="87">
        <f t="shared" si="9"/>
        <v>2.7354662118048143E-2</v>
      </c>
      <c r="H47" s="80">
        <v>170119</v>
      </c>
      <c r="I47" s="61">
        <v>194239</v>
      </c>
      <c r="J47" s="61">
        <v>2019101</v>
      </c>
      <c r="K47" s="61">
        <v>0</v>
      </c>
      <c r="L47" s="61">
        <v>384740</v>
      </c>
      <c r="M47" s="61">
        <v>803951</v>
      </c>
      <c r="N47" s="61">
        <v>1993108</v>
      </c>
      <c r="P47" s="91">
        <v>5632431</v>
      </c>
      <c r="Q47" s="62">
        <v>762216</v>
      </c>
      <c r="R47" s="62">
        <v>706117</v>
      </c>
      <c r="S47" s="62">
        <f t="shared" si="10"/>
        <v>7100764</v>
      </c>
      <c r="U47" s="91">
        <v>9768</v>
      </c>
      <c r="V47" s="62">
        <v>630</v>
      </c>
      <c r="W47" s="92">
        <v>729</v>
      </c>
      <c r="X47" s="62">
        <f t="shared" si="11"/>
        <v>11127</v>
      </c>
    </row>
    <row r="48" spans="1:46" x14ac:dyDescent="0.2">
      <c r="A48" s="13">
        <f t="shared" si="4"/>
        <v>2009</v>
      </c>
      <c r="B48" s="87">
        <f t="shared" si="5"/>
        <v>0.33767100644278841</v>
      </c>
      <c r="C48" s="87">
        <f t="shared" si="6"/>
        <v>2.4724834864466468E-2</v>
      </c>
      <c r="D48" s="87">
        <f t="shared" si="7"/>
        <v>0.27859248473142989</v>
      </c>
      <c r="E48" s="87">
        <f t="shared" si="8"/>
        <v>0.11314977120628504</v>
      </c>
      <c r="F48" s="87">
        <f t="shared" si="9"/>
        <v>2.734070172752644E-2</v>
      </c>
      <c r="H48" s="80">
        <v>176353</v>
      </c>
      <c r="I48" s="61">
        <v>195011</v>
      </c>
      <c r="J48" s="61">
        <v>2025815</v>
      </c>
      <c r="K48" s="61">
        <v>0</v>
      </c>
      <c r="L48" s="61">
        <v>382666</v>
      </c>
      <c r="M48" s="61">
        <v>807055</v>
      </c>
      <c r="N48" s="61">
        <v>1987096</v>
      </c>
      <c r="P48" s="91">
        <v>5666675</v>
      </c>
      <c r="Q48" s="62">
        <v>769434</v>
      </c>
      <c r="R48" s="62">
        <v>696517</v>
      </c>
      <c r="S48" s="62">
        <f t="shared" si="10"/>
        <v>7132626</v>
      </c>
      <c r="U48" s="91">
        <v>9868</v>
      </c>
      <c r="V48" s="62">
        <v>640</v>
      </c>
      <c r="W48" s="92">
        <v>724</v>
      </c>
      <c r="X48" s="62">
        <f t="shared" si="11"/>
        <v>11232</v>
      </c>
    </row>
    <row r="49" spans="1:24" x14ac:dyDescent="0.2">
      <c r="A49" s="13">
        <f t="shared" si="4"/>
        <v>2010</v>
      </c>
      <c r="B49" s="87">
        <f t="shared" si="5"/>
        <v>0.33610701016377798</v>
      </c>
      <c r="C49" s="87">
        <f t="shared" si="6"/>
        <v>2.5692703696864282E-2</v>
      </c>
      <c r="D49" s="87">
        <f t="shared" si="7"/>
        <v>0.27602539879925003</v>
      </c>
      <c r="E49" s="87">
        <f t="shared" si="8"/>
        <v>0.112886026165567</v>
      </c>
      <c r="F49" s="87">
        <f t="shared" si="9"/>
        <v>2.7280928815981164E-2</v>
      </c>
      <c r="H49" s="80">
        <v>184628</v>
      </c>
      <c r="I49" s="61">
        <v>196041</v>
      </c>
      <c r="J49" s="61">
        <v>2034617</v>
      </c>
      <c r="K49" s="61">
        <v>20</v>
      </c>
      <c r="L49" s="61">
        <v>380631</v>
      </c>
      <c r="M49" s="61">
        <v>811200</v>
      </c>
      <c r="N49" s="61">
        <v>1983521</v>
      </c>
      <c r="P49" s="91">
        <v>5717730</v>
      </c>
      <c r="Q49" s="62">
        <v>779063</v>
      </c>
      <c r="R49" s="62">
        <v>689216</v>
      </c>
      <c r="S49" s="62">
        <f t="shared" si="10"/>
        <v>7186009</v>
      </c>
      <c r="U49" s="91">
        <v>9999</v>
      </c>
      <c r="V49" s="62">
        <v>653</v>
      </c>
      <c r="W49" s="92">
        <v>720</v>
      </c>
      <c r="X49" s="62">
        <f t="shared" si="11"/>
        <v>11372</v>
      </c>
    </row>
    <row r="50" spans="1:24" x14ac:dyDescent="0.2">
      <c r="A50" s="13">
        <f t="shared" si="4"/>
        <v>2011</v>
      </c>
      <c r="B50" s="87">
        <f t="shared" si="5"/>
        <v>0.33537728875988004</v>
      </c>
      <c r="C50" s="87">
        <f t="shared" si="6"/>
        <v>2.6631196904155656E-2</v>
      </c>
      <c r="D50" s="87">
        <f t="shared" si="7"/>
        <v>0.27440402095027833</v>
      </c>
      <c r="E50" s="87">
        <f t="shared" si="8"/>
        <v>0.11298201597382734</v>
      </c>
      <c r="F50" s="87">
        <f t="shared" si="9"/>
        <v>2.7229559179286249E-2</v>
      </c>
      <c r="H50" s="80">
        <v>192759</v>
      </c>
      <c r="I50" s="61">
        <v>197090</v>
      </c>
      <c r="J50" s="61">
        <v>2048809</v>
      </c>
      <c r="K50" s="61">
        <v>60</v>
      </c>
      <c r="L50" s="61">
        <v>378622</v>
      </c>
      <c r="M50" s="61">
        <v>817774</v>
      </c>
      <c r="N50" s="61">
        <v>1986161</v>
      </c>
      <c r="P50" s="91">
        <v>5767670</v>
      </c>
      <c r="Q50" s="62">
        <v>788589</v>
      </c>
      <c r="R50" s="62">
        <v>681831</v>
      </c>
      <c r="S50" s="62">
        <f t="shared" si="10"/>
        <v>7238090</v>
      </c>
      <c r="U50" s="91">
        <v>10130</v>
      </c>
      <c r="V50" s="62">
        <v>665</v>
      </c>
      <c r="W50" s="92">
        <v>717</v>
      </c>
      <c r="X50" s="62">
        <f t="shared" si="11"/>
        <v>11512</v>
      </c>
    </row>
    <row r="51" spans="1:24" x14ac:dyDescent="0.2">
      <c r="A51" s="13">
        <f t="shared" si="4"/>
        <v>2012</v>
      </c>
      <c r="B51" s="87">
        <f t="shared" si="5"/>
        <v>0.33353992539964133</v>
      </c>
      <c r="C51" s="87">
        <f t="shared" si="6"/>
        <v>2.7700081427751929E-2</v>
      </c>
      <c r="D51" s="87">
        <f t="shared" si="7"/>
        <v>0.27180074414206784</v>
      </c>
      <c r="E51" s="87">
        <f t="shared" si="8"/>
        <v>0.11266020181325601</v>
      </c>
      <c r="F51" s="87">
        <f t="shared" si="9"/>
        <v>2.7146416515064681E-2</v>
      </c>
      <c r="H51" s="80">
        <v>202373</v>
      </c>
      <c r="I51" s="61">
        <v>198328</v>
      </c>
      <c r="J51" s="61">
        <v>2060096</v>
      </c>
      <c r="K51" s="61">
        <v>60</v>
      </c>
      <c r="L51" s="61">
        <v>376641</v>
      </c>
      <c r="M51" s="61">
        <v>823080</v>
      </c>
      <c r="N51" s="61">
        <v>1985739</v>
      </c>
      <c r="P51" s="91">
        <v>5829840</v>
      </c>
      <c r="Q51" s="62">
        <v>799987</v>
      </c>
      <c r="R51" s="62">
        <v>676036</v>
      </c>
      <c r="S51" s="62">
        <f t="shared" si="10"/>
        <v>7305863</v>
      </c>
      <c r="U51" s="91">
        <v>10281</v>
      </c>
      <c r="V51" s="62">
        <v>679</v>
      </c>
      <c r="W51" s="92">
        <v>716</v>
      </c>
      <c r="X51" s="62">
        <f t="shared" si="11"/>
        <v>11676</v>
      </c>
    </row>
    <row r="52" spans="1:24" x14ac:dyDescent="0.2">
      <c r="A52" s="13">
        <f t="shared" si="4"/>
        <v>2013</v>
      </c>
      <c r="B52" s="87">
        <f t="shared" si="5"/>
        <v>0.33147816718919243</v>
      </c>
      <c r="C52" s="87">
        <f t="shared" si="6"/>
        <v>2.8846048382368334E-2</v>
      </c>
      <c r="D52" s="87">
        <f t="shared" si="7"/>
        <v>0.26912484192540981</v>
      </c>
      <c r="E52" s="87">
        <f t="shared" si="8"/>
        <v>0.11229033916622196</v>
      </c>
      <c r="F52" s="87">
        <f t="shared" si="9"/>
        <v>2.7043601978777688E-2</v>
      </c>
      <c r="H52" s="80">
        <v>213027</v>
      </c>
      <c r="I52" s="61">
        <v>199716</v>
      </c>
      <c r="J52" s="61">
        <v>2073224</v>
      </c>
      <c r="K52" s="61">
        <v>60</v>
      </c>
      <c r="L52" s="61">
        <v>374670</v>
      </c>
      <c r="M52" s="61">
        <v>829260</v>
      </c>
      <c r="N52" s="61">
        <v>1987477</v>
      </c>
      <c r="P52" s="91">
        <v>5900615</v>
      </c>
      <c r="Q52" s="62">
        <v>812960</v>
      </c>
      <c r="R52" s="62">
        <v>671388</v>
      </c>
      <c r="S52" s="62">
        <f t="shared" si="10"/>
        <v>7384963</v>
      </c>
      <c r="U52" s="91">
        <v>10447</v>
      </c>
      <c r="V52" s="62">
        <v>695</v>
      </c>
      <c r="W52" s="92">
        <v>715</v>
      </c>
      <c r="X52" s="62">
        <f t="shared" si="11"/>
        <v>11857</v>
      </c>
    </row>
    <row r="53" spans="1:24" x14ac:dyDescent="0.2">
      <c r="A53" s="13">
        <f t="shared" si="4"/>
        <v>2014</v>
      </c>
      <c r="B53" s="87">
        <f t="shared" si="5"/>
        <v>0.32991663054977538</v>
      </c>
      <c r="C53" s="87">
        <f t="shared" si="6"/>
        <v>2.9484843019390059E-2</v>
      </c>
      <c r="D53" s="87">
        <f t="shared" si="7"/>
        <v>0.26671790330005196</v>
      </c>
      <c r="E53" s="87">
        <f t="shared" si="8"/>
        <v>0.11198237316241295</v>
      </c>
      <c r="F53" s="87">
        <f t="shared" si="9"/>
        <v>2.7003679885000229E-2</v>
      </c>
      <c r="H53" s="80">
        <v>219060</v>
      </c>
      <c r="I53" s="61">
        <v>200626</v>
      </c>
      <c r="J53" s="61">
        <v>2078347</v>
      </c>
      <c r="K53" s="61">
        <v>60</v>
      </c>
      <c r="L53" s="61">
        <v>372735</v>
      </c>
      <c r="M53" s="61">
        <v>831982</v>
      </c>
      <c r="N53" s="61">
        <v>1981602</v>
      </c>
      <c r="P53" s="91">
        <v>5933543</v>
      </c>
      <c r="Q53" s="62">
        <v>827338</v>
      </c>
      <c r="R53" s="62">
        <v>668699</v>
      </c>
      <c r="S53" s="62">
        <f t="shared" si="10"/>
        <v>7429580</v>
      </c>
      <c r="U53" s="91">
        <v>10545</v>
      </c>
      <c r="V53" s="62">
        <v>712</v>
      </c>
      <c r="W53" s="92">
        <v>716</v>
      </c>
      <c r="X53" s="62">
        <f t="shared" si="11"/>
        <v>11973</v>
      </c>
    </row>
    <row r="54" spans="1:24" x14ac:dyDescent="0.2">
      <c r="A54" s="13">
        <f t="shared" si="4"/>
        <v>2015</v>
      </c>
      <c r="B54" s="87">
        <f t="shared" si="5"/>
        <v>0.32792729997496517</v>
      </c>
      <c r="C54" s="87">
        <f t="shared" si="6"/>
        <v>3.0330712076706668E-2</v>
      </c>
      <c r="D54" s="87">
        <f t="shared" si="7"/>
        <v>0.26418900363305398</v>
      </c>
      <c r="E54" s="87">
        <f t="shared" si="8"/>
        <v>0.11159393556480925</v>
      </c>
      <c r="F54" s="87">
        <f t="shared" si="9"/>
        <v>2.691626290138284E-2</v>
      </c>
      <c r="H54" s="80">
        <v>227406</v>
      </c>
      <c r="I54" s="61">
        <v>201806</v>
      </c>
      <c r="J54" s="61">
        <v>2087764</v>
      </c>
      <c r="K54" s="61">
        <v>58</v>
      </c>
      <c r="L54" s="61">
        <v>370829</v>
      </c>
      <c r="M54" s="61">
        <v>836681</v>
      </c>
      <c r="N54" s="61">
        <v>1980770</v>
      </c>
      <c r="P54" s="91">
        <v>5985510</v>
      </c>
      <c r="Q54" s="62">
        <v>842655</v>
      </c>
      <c r="R54" s="62">
        <v>669384</v>
      </c>
      <c r="S54" s="62">
        <f t="shared" si="10"/>
        <v>7497549</v>
      </c>
      <c r="U54" s="91">
        <v>10678</v>
      </c>
      <c r="V54" s="62">
        <v>729</v>
      </c>
      <c r="W54" s="92">
        <v>721</v>
      </c>
      <c r="X54" s="62">
        <f t="shared" si="11"/>
        <v>12128</v>
      </c>
    </row>
    <row r="55" spans="1:24" x14ac:dyDescent="0.2">
      <c r="A55" s="13">
        <f t="shared" si="4"/>
        <v>2016</v>
      </c>
      <c r="B55" s="87">
        <f t="shared" si="5"/>
        <v>0.32571495770484982</v>
      </c>
      <c r="C55" s="87">
        <f t="shared" si="6"/>
        <v>3.1224275361218967E-2</v>
      </c>
      <c r="D55" s="87">
        <f t="shared" si="7"/>
        <v>0.26153041250359493</v>
      </c>
      <c r="E55" s="87">
        <f t="shared" si="8"/>
        <v>0.11115644051575917</v>
      </c>
      <c r="F55" s="87">
        <f t="shared" si="9"/>
        <v>2.6811895567914894E-2</v>
      </c>
      <c r="H55" s="80">
        <v>236575</v>
      </c>
      <c r="I55" s="61">
        <v>203144</v>
      </c>
      <c r="J55" s="61">
        <v>2098821</v>
      </c>
      <c r="K55" s="61">
        <v>58</v>
      </c>
      <c r="L55" s="61">
        <v>368945</v>
      </c>
      <c r="M55" s="61">
        <v>842192</v>
      </c>
      <c r="N55" s="61">
        <v>1981521</v>
      </c>
      <c r="P55" s="91">
        <v>6044302</v>
      </c>
      <c r="Q55" s="62">
        <v>859224</v>
      </c>
      <c r="R55" s="62">
        <v>673111</v>
      </c>
      <c r="S55" s="62">
        <f t="shared" si="10"/>
        <v>7576637</v>
      </c>
      <c r="U55" s="91">
        <v>10823</v>
      </c>
      <c r="V55" s="62">
        <v>748</v>
      </c>
      <c r="W55" s="92">
        <v>729</v>
      </c>
      <c r="X55" s="62">
        <f t="shared" si="11"/>
        <v>12300</v>
      </c>
    </row>
    <row r="56" spans="1:24" x14ac:dyDescent="0.2">
      <c r="A56" s="13">
        <f t="shared" si="4"/>
        <v>2017</v>
      </c>
      <c r="B56" s="87">
        <f t="shared" si="5"/>
        <v>0.32341027540932432</v>
      </c>
      <c r="C56" s="87">
        <f t="shared" si="6"/>
        <v>3.2099724989997379E-2</v>
      </c>
      <c r="D56" s="87">
        <f t="shared" si="7"/>
        <v>0.25890376529069448</v>
      </c>
      <c r="E56" s="87">
        <f t="shared" si="8"/>
        <v>0.11070999142110773</v>
      </c>
      <c r="F56" s="87">
        <f t="shared" si="9"/>
        <v>2.6696614926228573E-2</v>
      </c>
      <c r="H56" s="80">
        <v>245980</v>
      </c>
      <c r="I56" s="61">
        <v>204576</v>
      </c>
      <c r="J56" s="61">
        <v>2111144</v>
      </c>
      <c r="K56" s="61">
        <v>58</v>
      </c>
      <c r="L56" s="61">
        <v>367089</v>
      </c>
      <c r="M56" s="61">
        <v>848370</v>
      </c>
      <c r="N56" s="61">
        <v>1983978</v>
      </c>
      <c r="P56" s="91">
        <v>6105094</v>
      </c>
      <c r="Q56" s="62">
        <v>877373</v>
      </c>
      <c r="R56" s="62">
        <v>680527</v>
      </c>
      <c r="S56" s="62">
        <f t="shared" si="10"/>
        <v>7662994</v>
      </c>
      <c r="U56" s="91">
        <v>10971</v>
      </c>
      <c r="V56" s="62">
        <v>767</v>
      </c>
      <c r="W56" s="92">
        <v>741</v>
      </c>
      <c r="X56" s="62">
        <f t="shared" si="11"/>
        <v>12479</v>
      </c>
    </row>
    <row r="57" spans="1:24" x14ac:dyDescent="0.2">
      <c r="A57" s="13">
        <f t="shared" si="4"/>
        <v>2018</v>
      </c>
      <c r="B57" s="87">
        <f t="shared" si="5"/>
        <v>0.32116865271458805</v>
      </c>
      <c r="C57" s="87">
        <f t="shared" si="6"/>
        <v>3.2925568655656594E-2</v>
      </c>
      <c r="D57" s="87">
        <f t="shared" si="7"/>
        <v>0.25637341184877621</v>
      </c>
      <c r="E57" s="87">
        <f t="shared" si="8"/>
        <v>0.11028782242874764</v>
      </c>
      <c r="F57" s="87">
        <f t="shared" si="9"/>
        <v>2.6570963712285702E-2</v>
      </c>
      <c r="H57" s="80">
        <v>255167</v>
      </c>
      <c r="I57" s="61">
        <v>205920</v>
      </c>
      <c r="J57" s="61">
        <v>2123683</v>
      </c>
      <c r="K57" s="61">
        <v>60</v>
      </c>
      <c r="L57" s="61">
        <v>365254</v>
      </c>
      <c r="M57" s="61">
        <v>854710</v>
      </c>
      <c r="N57" s="61">
        <v>1986846</v>
      </c>
      <c r="P57" s="91">
        <v>6164166</v>
      </c>
      <c r="Q57" s="62">
        <v>895726</v>
      </c>
      <c r="R57" s="62">
        <v>689921</v>
      </c>
      <c r="S57" s="62">
        <f t="shared" si="10"/>
        <v>7749813</v>
      </c>
      <c r="U57" s="91">
        <v>11117</v>
      </c>
      <c r="V57" s="62">
        <v>787</v>
      </c>
      <c r="W57" s="92">
        <v>755</v>
      </c>
      <c r="X57" s="62">
        <f t="shared" si="11"/>
        <v>12659</v>
      </c>
    </row>
    <row r="58" spans="1:24" x14ac:dyDescent="0.2">
      <c r="A58" s="13">
        <f t="shared" si="4"/>
        <v>2019</v>
      </c>
      <c r="B58" s="87">
        <f t="shared" si="5"/>
        <v>0.31903856213896531</v>
      </c>
      <c r="C58" s="87">
        <f t="shared" si="6"/>
        <v>3.3715055019762907E-2</v>
      </c>
      <c r="D58" s="87">
        <f t="shared" si="7"/>
        <v>0.25400634204817246</v>
      </c>
      <c r="E58" s="87">
        <f t="shared" si="8"/>
        <v>0.10991011709447053</v>
      </c>
      <c r="F58" s="87">
        <f t="shared" si="9"/>
        <v>2.6442770015310813E-2</v>
      </c>
      <c r="H58" s="80">
        <v>264179</v>
      </c>
      <c r="I58" s="61">
        <v>207196</v>
      </c>
      <c r="J58" s="61">
        <v>2136367</v>
      </c>
      <c r="K58" s="61">
        <v>60</v>
      </c>
      <c r="L58" s="61">
        <v>363444</v>
      </c>
      <c r="M58" s="61">
        <v>861216</v>
      </c>
      <c r="N58" s="61">
        <v>1990302</v>
      </c>
      <c r="P58" s="91">
        <v>6221866</v>
      </c>
      <c r="Q58" s="62">
        <v>913991</v>
      </c>
      <c r="R58" s="62">
        <v>699782</v>
      </c>
      <c r="S58" s="62">
        <f t="shared" si="10"/>
        <v>7835639</v>
      </c>
      <c r="U58" s="91">
        <v>11261</v>
      </c>
      <c r="V58" s="62">
        <v>807</v>
      </c>
      <c r="W58" s="92">
        <v>770</v>
      </c>
      <c r="X58" s="62">
        <f t="shared" si="11"/>
        <v>12838</v>
      </c>
    </row>
    <row r="59" spans="1:24" x14ac:dyDescent="0.2">
      <c r="A59" s="13">
        <f t="shared" si="4"/>
        <v>2020</v>
      </c>
      <c r="B59" s="87">
        <f t="shared" si="5"/>
        <v>0.3170467292410421</v>
      </c>
      <c r="C59" s="87">
        <f t="shared" si="6"/>
        <v>3.4469111831375743E-2</v>
      </c>
      <c r="D59" s="87">
        <f t="shared" si="7"/>
        <v>0.25182968108485376</v>
      </c>
      <c r="E59" s="87">
        <f t="shared" si="8"/>
        <v>0.10958349176026326</v>
      </c>
      <c r="F59" s="87">
        <f t="shared" si="9"/>
        <v>2.6317201799266901E-2</v>
      </c>
      <c r="H59" s="80">
        <v>272961</v>
      </c>
      <c r="I59" s="61">
        <v>208406</v>
      </c>
      <c r="J59" s="61">
        <v>2148977</v>
      </c>
      <c r="K59" s="61">
        <v>60</v>
      </c>
      <c r="L59" s="61">
        <v>361657</v>
      </c>
      <c r="M59" s="61">
        <v>867792</v>
      </c>
      <c r="N59" s="61">
        <v>1994240</v>
      </c>
      <c r="P59" s="91">
        <v>6277736</v>
      </c>
      <c r="Q59" s="62">
        <v>931937</v>
      </c>
      <c r="R59" s="62">
        <v>709330</v>
      </c>
      <c r="S59" s="62">
        <f t="shared" si="10"/>
        <v>7919003</v>
      </c>
      <c r="U59" s="91">
        <v>11401</v>
      </c>
      <c r="V59" s="62">
        <v>827</v>
      </c>
      <c r="W59" s="92">
        <v>784</v>
      </c>
      <c r="X59" s="62">
        <f t="shared" si="11"/>
        <v>13012</v>
      </c>
    </row>
    <row r="60" spans="1:24" x14ac:dyDescent="0.2">
      <c r="A60" s="13">
        <f t="shared" si="4"/>
        <v>2021</v>
      </c>
      <c r="B60" s="87">
        <f t="shared" si="5"/>
        <v>0.31520878890059978</v>
      </c>
      <c r="C60" s="87">
        <f t="shared" si="6"/>
        <v>3.5180857860512338E-2</v>
      </c>
      <c r="D60" s="87">
        <f t="shared" si="7"/>
        <v>0.24971737638264274</v>
      </c>
      <c r="E60" s="87">
        <f t="shared" si="8"/>
        <v>0.10931201372296759</v>
      </c>
      <c r="F60" s="87">
        <f t="shared" si="9"/>
        <v>2.6198415407331834E-2</v>
      </c>
      <c r="H60" s="80">
        <v>281386</v>
      </c>
      <c r="I60" s="61">
        <v>209542</v>
      </c>
      <c r="J60" s="61">
        <v>2161173</v>
      </c>
      <c r="K60" s="61">
        <v>60</v>
      </c>
      <c r="L60" s="61">
        <v>359892</v>
      </c>
      <c r="M60" s="61">
        <v>874307</v>
      </c>
      <c r="N60" s="61">
        <v>1997307</v>
      </c>
      <c r="P60" s="91">
        <v>6330751</v>
      </c>
      <c r="Q60" s="62">
        <v>949422</v>
      </c>
      <c r="R60" s="62">
        <v>718097</v>
      </c>
      <c r="S60" s="62">
        <f t="shared" si="10"/>
        <v>7998270</v>
      </c>
      <c r="U60" s="91">
        <v>11536</v>
      </c>
      <c r="V60" s="62">
        <v>847</v>
      </c>
      <c r="W60" s="92">
        <v>797</v>
      </c>
      <c r="X60" s="62">
        <f t="shared" si="11"/>
        <v>13180</v>
      </c>
    </row>
    <row r="61" spans="1:24" x14ac:dyDescent="0.2">
      <c r="A61" s="13">
        <f t="shared" si="4"/>
        <v>2022</v>
      </c>
      <c r="B61" s="87">
        <f t="shared" si="5"/>
        <v>0.31347167551816402</v>
      </c>
      <c r="C61" s="87">
        <f t="shared" si="6"/>
        <v>3.585478714610265E-2</v>
      </c>
      <c r="D61" s="87">
        <f t="shared" si="7"/>
        <v>0.24763795982739115</v>
      </c>
      <c r="E61" s="87">
        <f t="shared" si="8"/>
        <v>0.10908177867108033</v>
      </c>
      <c r="F61" s="87">
        <f t="shared" si="9"/>
        <v>2.6082288274598898E-2</v>
      </c>
      <c r="H61" s="80">
        <v>289524</v>
      </c>
      <c r="I61" s="61">
        <v>210612</v>
      </c>
      <c r="J61" s="61">
        <v>2173045</v>
      </c>
      <c r="K61" s="61">
        <v>60</v>
      </c>
      <c r="L61" s="61">
        <v>358149</v>
      </c>
      <c r="M61" s="61">
        <v>880825</v>
      </c>
      <c r="N61" s="61">
        <v>1999653</v>
      </c>
      <c r="P61" s="91">
        <v>6381474</v>
      </c>
      <c r="Q61" s="62">
        <v>966929</v>
      </c>
      <c r="R61" s="62">
        <v>726502</v>
      </c>
      <c r="S61" s="62">
        <f t="shared" si="10"/>
        <v>8074905</v>
      </c>
      <c r="U61" s="91">
        <v>11667</v>
      </c>
      <c r="V61" s="62">
        <v>866</v>
      </c>
      <c r="W61" s="92">
        <v>810</v>
      </c>
      <c r="X61" s="62">
        <f t="shared" si="11"/>
        <v>13343</v>
      </c>
    </row>
    <row r="62" spans="1:24" x14ac:dyDescent="0.2">
      <c r="A62" s="13">
        <f t="shared" si="4"/>
        <v>2023</v>
      </c>
      <c r="B62" s="87">
        <f t="shared" si="5"/>
        <v>0.31182466821766086</v>
      </c>
      <c r="C62" s="87">
        <f t="shared" si="6"/>
        <v>3.6522956173802135E-2</v>
      </c>
      <c r="D62" s="87">
        <f t="shared" si="7"/>
        <v>0.245616404861254</v>
      </c>
      <c r="E62" s="87">
        <f t="shared" si="8"/>
        <v>0.10885667731702299</v>
      </c>
      <c r="F62" s="87">
        <f t="shared" si="9"/>
        <v>2.5966454506072396E-2</v>
      </c>
      <c r="H62" s="80">
        <v>297695</v>
      </c>
      <c r="I62" s="61">
        <v>211650</v>
      </c>
      <c r="J62" s="61">
        <v>2185163</v>
      </c>
      <c r="K62" s="61">
        <v>60</v>
      </c>
      <c r="L62" s="61">
        <v>356429</v>
      </c>
      <c r="M62" s="61">
        <v>887280</v>
      </c>
      <c r="N62" s="61">
        <v>2001995</v>
      </c>
      <c r="P62" s="91">
        <v>6432533</v>
      </c>
      <c r="Q62" s="62">
        <v>983954</v>
      </c>
      <c r="R62" s="62">
        <v>734414</v>
      </c>
      <c r="S62" s="62">
        <f t="shared" si="10"/>
        <v>8150901</v>
      </c>
      <c r="U62" s="91">
        <v>11798</v>
      </c>
      <c r="V62" s="62">
        <v>885</v>
      </c>
      <c r="W62" s="92">
        <v>822</v>
      </c>
      <c r="X62" s="62">
        <f t="shared" si="11"/>
        <v>13505</v>
      </c>
    </row>
    <row r="63" spans="1:24" x14ac:dyDescent="0.2">
      <c r="A63" s="13">
        <f t="shared" si="4"/>
        <v>2024</v>
      </c>
      <c r="B63" s="87">
        <f t="shared" si="5"/>
        <v>0.31022666780101849</v>
      </c>
      <c r="C63" s="87">
        <f t="shared" si="6"/>
        <v>3.7189926955845352E-2</v>
      </c>
      <c r="D63" s="87">
        <f t="shared" si="7"/>
        <v>0.24364831852599084</v>
      </c>
      <c r="E63" s="87">
        <f t="shared" si="8"/>
        <v>0.10862540867049915</v>
      </c>
      <c r="F63" s="87">
        <f t="shared" si="9"/>
        <v>2.5846570813937944E-2</v>
      </c>
      <c r="H63" s="80">
        <v>305995</v>
      </c>
      <c r="I63" s="61">
        <v>212663</v>
      </c>
      <c r="J63" s="61">
        <v>2197727</v>
      </c>
      <c r="K63" s="61">
        <v>58</v>
      </c>
      <c r="L63" s="61">
        <v>354729</v>
      </c>
      <c r="M63" s="61">
        <v>893759</v>
      </c>
      <c r="N63" s="61">
        <v>2004714</v>
      </c>
      <c r="P63" s="91">
        <v>6484714</v>
      </c>
      <c r="Q63" s="62">
        <v>1000870</v>
      </c>
      <c r="R63" s="62">
        <v>742316</v>
      </c>
      <c r="S63" s="62">
        <f t="shared" si="10"/>
        <v>8227900</v>
      </c>
      <c r="U63" s="91">
        <v>11932</v>
      </c>
      <c r="V63" s="62">
        <v>904</v>
      </c>
      <c r="W63" s="92">
        <v>834</v>
      </c>
      <c r="X63" s="62">
        <f t="shared" si="11"/>
        <v>13670</v>
      </c>
    </row>
    <row r="64" spans="1:24" x14ac:dyDescent="0.2">
      <c r="A64" s="13">
        <f t="shared" si="4"/>
        <v>2025</v>
      </c>
      <c r="B64" s="87">
        <f t="shared" si="5"/>
        <v>0.30866033810900811</v>
      </c>
      <c r="C64" s="87">
        <f t="shared" si="6"/>
        <v>3.7846494070077424E-2</v>
      </c>
      <c r="D64" s="87">
        <f t="shared" si="7"/>
        <v>0.24173274666192784</v>
      </c>
      <c r="E64" s="87">
        <f t="shared" si="8"/>
        <v>0.10838275035812142</v>
      </c>
      <c r="F64" s="87">
        <f t="shared" si="9"/>
        <v>2.5720089546610685E-2</v>
      </c>
      <c r="H64" s="80">
        <v>314347</v>
      </c>
      <c r="I64" s="61">
        <v>213627</v>
      </c>
      <c r="J64" s="61">
        <v>2210574</v>
      </c>
      <c r="K64" s="61">
        <v>58</v>
      </c>
      <c r="L64" s="61">
        <v>353052</v>
      </c>
      <c r="M64" s="61">
        <v>900210</v>
      </c>
      <c r="N64" s="61">
        <v>2007794</v>
      </c>
      <c r="P64" s="91">
        <v>6537380</v>
      </c>
      <c r="Q64" s="62">
        <v>1018270</v>
      </c>
      <c r="R64" s="62">
        <v>750192</v>
      </c>
      <c r="S64" s="62">
        <f t="shared" si="10"/>
        <v>8305842</v>
      </c>
      <c r="U64" s="91">
        <v>12066</v>
      </c>
      <c r="V64" s="62">
        <v>924</v>
      </c>
      <c r="W64" s="92">
        <v>846</v>
      </c>
      <c r="X64" s="62">
        <f t="shared" si="11"/>
        <v>13836</v>
      </c>
    </row>
    <row r="65" spans="1:24" x14ac:dyDescent="0.2">
      <c r="A65" s="13">
        <f t="shared" si="4"/>
        <v>2026</v>
      </c>
      <c r="B65" s="87">
        <f t="shared" si="5"/>
        <v>0.30712660662868635</v>
      </c>
      <c r="C65" s="87">
        <f t="shared" si="6"/>
        <v>3.8478334331925282E-2</v>
      </c>
      <c r="D65" s="87">
        <f t="shared" si="7"/>
        <v>0.23985637929683301</v>
      </c>
      <c r="E65" s="87">
        <f t="shared" si="8"/>
        <v>0.10812108731574309</v>
      </c>
      <c r="F65" s="87">
        <f t="shared" si="9"/>
        <v>2.5586895928905819E-2</v>
      </c>
      <c r="H65" s="80">
        <v>322582</v>
      </c>
      <c r="I65" s="61">
        <v>214507</v>
      </c>
      <c r="J65" s="61">
        <v>2223335</v>
      </c>
      <c r="K65" s="61">
        <v>58</v>
      </c>
      <c r="L65" s="61">
        <v>351394</v>
      </c>
      <c r="M65" s="61">
        <v>906430</v>
      </c>
      <c r="N65" s="61">
        <v>2010829</v>
      </c>
      <c r="P65" s="91">
        <v>6589156</v>
      </c>
      <c r="Q65" s="62">
        <v>1036309</v>
      </c>
      <c r="R65" s="62">
        <v>758006</v>
      </c>
      <c r="S65" s="62">
        <f t="shared" si="10"/>
        <v>8383471</v>
      </c>
      <c r="U65" s="91">
        <v>12199</v>
      </c>
      <c r="V65" s="62">
        <v>944</v>
      </c>
      <c r="W65" s="92">
        <v>858</v>
      </c>
      <c r="X65" s="62">
        <f t="shared" si="11"/>
        <v>14001</v>
      </c>
    </row>
    <row r="66" spans="1:24" x14ac:dyDescent="0.2">
      <c r="A66" s="13">
        <f t="shared" si="4"/>
        <v>2027</v>
      </c>
      <c r="B66" s="87">
        <f t="shared" si="5"/>
        <v>0.30563074242729266</v>
      </c>
      <c r="C66" s="87">
        <f t="shared" si="6"/>
        <v>3.9071823141721182E-2</v>
      </c>
      <c r="D66" s="87">
        <f t="shared" si="7"/>
        <v>0.23802060053954863</v>
      </c>
      <c r="E66" s="87">
        <f t="shared" si="8"/>
        <v>0.10783206114269833</v>
      </c>
      <c r="F66" s="87">
        <f t="shared" si="9"/>
        <v>2.5462411575057159E-2</v>
      </c>
      <c r="H66" s="80">
        <v>330520</v>
      </c>
      <c r="I66" s="61">
        <v>215394</v>
      </c>
      <c r="J66" s="61">
        <v>2235607</v>
      </c>
      <c r="K66" s="61">
        <v>58</v>
      </c>
      <c r="L66" s="61">
        <v>349755</v>
      </c>
      <c r="M66" s="61">
        <v>912183</v>
      </c>
      <c r="N66" s="61">
        <v>2013486</v>
      </c>
      <c r="P66" s="91">
        <v>6638561</v>
      </c>
      <c r="Q66" s="62">
        <v>1055052</v>
      </c>
      <c r="R66" s="62">
        <v>765680</v>
      </c>
      <c r="S66" s="62">
        <f t="shared" si="10"/>
        <v>8459293</v>
      </c>
      <c r="U66" s="91">
        <v>12328</v>
      </c>
      <c r="V66" s="62">
        <v>965</v>
      </c>
      <c r="W66" s="92">
        <v>870</v>
      </c>
      <c r="X66" s="62">
        <f t="shared" si="11"/>
        <v>14163</v>
      </c>
    </row>
    <row r="67" spans="1:24" x14ac:dyDescent="0.2">
      <c r="A67" s="13">
        <f t="shared" si="4"/>
        <v>2028</v>
      </c>
      <c r="B67" s="87">
        <f t="shared" si="5"/>
        <v>0.30417837829222466</v>
      </c>
      <c r="C67" s="87">
        <f t="shared" si="6"/>
        <v>3.9627875012656993E-2</v>
      </c>
      <c r="D67" s="87">
        <f t="shared" si="7"/>
        <v>0.23622157332993313</v>
      </c>
      <c r="E67" s="87">
        <f t="shared" si="8"/>
        <v>0.10755256871341191</v>
      </c>
      <c r="F67" s="87">
        <f t="shared" si="9"/>
        <v>2.5346215652669594E-2</v>
      </c>
      <c r="H67" s="80">
        <v>338138</v>
      </c>
      <c r="I67" s="61">
        <v>216275</v>
      </c>
      <c r="J67" s="61">
        <v>2247305</v>
      </c>
      <c r="K67" s="61">
        <v>60</v>
      </c>
      <c r="L67" s="61">
        <v>348138</v>
      </c>
      <c r="M67" s="61">
        <v>917728</v>
      </c>
      <c r="N67" s="61">
        <v>2015639</v>
      </c>
      <c r="P67" s="91">
        <v>6685394</v>
      </c>
      <c r="Q67" s="62">
        <v>1074322</v>
      </c>
      <c r="R67" s="62">
        <v>773116</v>
      </c>
      <c r="S67" s="62">
        <f t="shared" si="10"/>
        <v>8532832</v>
      </c>
      <c r="U67" s="91">
        <v>12451</v>
      </c>
      <c r="V67" s="62">
        <v>986</v>
      </c>
      <c r="W67" s="92">
        <v>881</v>
      </c>
      <c r="X67" s="62">
        <f t="shared" si="11"/>
        <v>14318</v>
      </c>
    </row>
    <row r="68" spans="1:24" x14ac:dyDescent="0.2">
      <c r="A68" s="13">
        <f t="shared" si="4"/>
        <v>2029</v>
      </c>
      <c r="B68" s="87">
        <f t="shared" si="5"/>
        <v>0.30276494354110889</v>
      </c>
      <c r="C68" s="87">
        <f t="shared" si="6"/>
        <v>4.0160501623354362E-2</v>
      </c>
      <c r="D68" s="87">
        <f t="shared" si="7"/>
        <v>0.23446808154586937</v>
      </c>
      <c r="E68" s="87">
        <f t="shared" si="8"/>
        <v>0.10728316557470742</v>
      </c>
      <c r="F68" s="87">
        <f t="shared" si="9"/>
        <v>2.5236425891764135E-2</v>
      </c>
      <c r="H68" s="80">
        <v>345582</v>
      </c>
      <c r="I68" s="61">
        <v>217160</v>
      </c>
      <c r="J68" s="61">
        <v>2258699</v>
      </c>
      <c r="K68" s="61">
        <v>62</v>
      </c>
      <c r="L68" s="61">
        <v>346538</v>
      </c>
      <c r="M68" s="61">
        <v>923174</v>
      </c>
      <c r="N68" s="61">
        <v>2017603</v>
      </c>
      <c r="P68" s="91">
        <v>6730866</v>
      </c>
      <c r="Q68" s="62">
        <v>1093852</v>
      </c>
      <c r="R68" s="62">
        <v>780304</v>
      </c>
      <c r="S68" s="62">
        <f t="shared" si="10"/>
        <v>8605022</v>
      </c>
      <c r="U68" s="91">
        <v>12572</v>
      </c>
      <c r="V68" s="62">
        <v>1007</v>
      </c>
      <c r="W68" s="92">
        <v>892</v>
      </c>
      <c r="X68" s="62">
        <f t="shared" si="11"/>
        <v>14471</v>
      </c>
    </row>
    <row r="69" spans="1:24" x14ac:dyDescent="0.2">
      <c r="A69" s="13">
        <f t="shared" si="4"/>
        <v>2030</v>
      </c>
      <c r="B69" s="87">
        <f t="shared" si="5"/>
        <v>0.30139127406240063</v>
      </c>
      <c r="C69" s="87">
        <f t="shared" si="6"/>
        <v>4.0684731021001015E-2</v>
      </c>
      <c r="D69" s="87">
        <f t="shared" si="7"/>
        <v>0.2327651213277788</v>
      </c>
      <c r="E69" s="87">
        <f t="shared" si="8"/>
        <v>0.10702803212265441</v>
      </c>
      <c r="F69" s="87">
        <f t="shared" si="9"/>
        <v>2.5131536532713938E-2</v>
      </c>
      <c r="H69" s="80">
        <v>353016</v>
      </c>
      <c r="I69" s="61">
        <v>218063</v>
      </c>
      <c r="J69" s="61">
        <v>2270112</v>
      </c>
      <c r="K69" s="61">
        <v>62</v>
      </c>
      <c r="L69" s="61">
        <v>344958</v>
      </c>
      <c r="M69" s="61">
        <v>928668</v>
      </c>
      <c r="N69" s="61">
        <v>2019672</v>
      </c>
      <c r="P69" s="91">
        <v>6776324</v>
      </c>
      <c r="Q69" s="62">
        <v>1113273</v>
      </c>
      <c r="R69" s="62">
        <v>787270</v>
      </c>
      <c r="S69" s="62">
        <f t="shared" si="10"/>
        <v>8676867</v>
      </c>
      <c r="U69" s="91">
        <v>12693</v>
      </c>
      <c r="V69" s="62">
        <v>1028</v>
      </c>
      <c r="W69" s="92">
        <v>903</v>
      </c>
      <c r="X69" s="62">
        <f t="shared" si="11"/>
        <v>14624</v>
      </c>
    </row>
    <row r="70" spans="1:24" x14ac:dyDescent="0.2">
      <c r="A70" s="13">
        <f t="shared" si="4"/>
        <v>2031</v>
      </c>
      <c r="B70" s="87">
        <f t="shared" si="5"/>
        <v>0.30005567273122191</v>
      </c>
      <c r="C70" s="87">
        <f t="shared" si="6"/>
        <v>4.1192333853478973E-2</v>
      </c>
      <c r="D70" s="87">
        <f t="shared" si="7"/>
        <v>0.23110299455276048</v>
      </c>
      <c r="E70" s="87">
        <f t="shared" si="8"/>
        <v>0.1067836136975496</v>
      </c>
      <c r="F70" s="87">
        <f t="shared" si="9"/>
        <v>2.5031808906493817E-2</v>
      </c>
      <c r="H70" s="80">
        <v>360332</v>
      </c>
      <c r="I70" s="61">
        <v>218967</v>
      </c>
      <c r="J70" s="61">
        <v>2281294</v>
      </c>
      <c r="K70" s="61">
        <v>62</v>
      </c>
      <c r="L70" s="61">
        <v>343396</v>
      </c>
      <c r="M70" s="61">
        <v>934095</v>
      </c>
      <c r="N70" s="61">
        <v>2021585</v>
      </c>
      <c r="P70" s="91">
        <v>6820874</v>
      </c>
      <c r="Q70" s="62">
        <v>1132666</v>
      </c>
      <c r="R70" s="62">
        <v>794010</v>
      </c>
      <c r="S70" s="62">
        <f t="shared" si="10"/>
        <v>8747550</v>
      </c>
      <c r="U70" s="91">
        <v>12813</v>
      </c>
      <c r="V70" s="62">
        <v>1050</v>
      </c>
      <c r="W70" s="92">
        <v>913</v>
      </c>
      <c r="X70" s="62">
        <f t="shared" si="11"/>
        <v>14776</v>
      </c>
    </row>
    <row r="71" spans="1:24" x14ac:dyDescent="0.2">
      <c r="A71" s="13">
        <f t="shared" si="4"/>
        <v>2032</v>
      </c>
      <c r="B71" s="87">
        <f t="shared" si="5"/>
        <v>0.29876266467149754</v>
      </c>
      <c r="C71" s="87">
        <f t="shared" si="6"/>
        <v>4.1674413033360745E-2</v>
      </c>
      <c r="D71" s="87">
        <f t="shared" si="7"/>
        <v>0.22947594709187122</v>
      </c>
      <c r="E71" s="87">
        <f t="shared" si="8"/>
        <v>0.10654833885948452</v>
      </c>
      <c r="F71" s="87">
        <f t="shared" si="9"/>
        <v>2.4938064040891286E-2</v>
      </c>
      <c r="H71" s="80">
        <v>367400</v>
      </c>
      <c r="I71" s="61">
        <v>219853</v>
      </c>
      <c r="J71" s="61">
        <v>2291966</v>
      </c>
      <c r="K71" s="61">
        <v>62</v>
      </c>
      <c r="L71" s="61">
        <v>341852</v>
      </c>
      <c r="M71" s="61">
        <v>939326</v>
      </c>
      <c r="N71" s="61">
        <v>2023051</v>
      </c>
      <c r="P71" s="91">
        <v>6863448</v>
      </c>
      <c r="Q71" s="62">
        <v>1151944</v>
      </c>
      <c r="R71" s="62">
        <v>800569</v>
      </c>
      <c r="S71" s="62">
        <f t="shared" si="10"/>
        <v>8815961</v>
      </c>
      <c r="U71" s="91">
        <v>12929</v>
      </c>
      <c r="V71" s="62">
        <v>1071</v>
      </c>
      <c r="W71" s="92">
        <v>923</v>
      </c>
      <c r="X71" s="62">
        <f t="shared" si="11"/>
        <v>14923</v>
      </c>
    </row>
    <row r="72" spans="1:24" x14ac:dyDescent="0.2">
      <c r="A72" s="13">
        <f t="shared" si="4"/>
        <v>2033</v>
      </c>
      <c r="B72" s="87">
        <f t="shared" si="5"/>
        <v>0.29750291292867553</v>
      </c>
      <c r="C72" s="87">
        <f t="shared" si="6"/>
        <v>4.2146878244365422E-2</v>
      </c>
      <c r="D72" s="87">
        <f t="shared" si="7"/>
        <v>0.22788383315861202</v>
      </c>
      <c r="E72" s="87">
        <f t="shared" si="8"/>
        <v>0.10632282532750256</v>
      </c>
      <c r="F72" s="87">
        <f t="shared" si="9"/>
        <v>2.4847385726013492E-2</v>
      </c>
      <c r="H72" s="80">
        <v>374419</v>
      </c>
      <c r="I72" s="61">
        <v>220736</v>
      </c>
      <c r="J72" s="61">
        <v>2302527</v>
      </c>
      <c r="K72" s="61">
        <v>62</v>
      </c>
      <c r="L72" s="61">
        <v>340329</v>
      </c>
      <c r="M72" s="61">
        <v>944537</v>
      </c>
      <c r="N72" s="61">
        <v>2024445</v>
      </c>
      <c r="P72" s="91">
        <v>6905677</v>
      </c>
      <c r="Q72" s="62">
        <v>1171067</v>
      </c>
      <c r="R72" s="62">
        <v>806927</v>
      </c>
      <c r="S72" s="62">
        <f t="shared" si="10"/>
        <v>8883671</v>
      </c>
      <c r="U72" s="91">
        <v>13044</v>
      </c>
      <c r="V72" s="62">
        <v>1092</v>
      </c>
      <c r="W72" s="92">
        <v>933</v>
      </c>
      <c r="X72" s="62">
        <f t="shared" si="11"/>
        <v>15069</v>
      </c>
    </row>
    <row r="73" spans="1:24" x14ac:dyDescent="0.2">
      <c r="A73" s="13">
        <f t="shared" si="4"/>
        <v>2034</v>
      </c>
      <c r="B73" s="87">
        <f t="shared" si="5"/>
        <v>0.29626418221330442</v>
      </c>
      <c r="C73" s="87">
        <f t="shared" si="6"/>
        <v>4.2618524238813696E-2</v>
      </c>
      <c r="D73" s="87">
        <f t="shared" si="7"/>
        <v>0.22632011905429494</v>
      </c>
      <c r="E73" s="87">
        <f t="shared" si="8"/>
        <v>0.10610595626707323</v>
      </c>
      <c r="F73" s="87">
        <f t="shared" si="9"/>
        <v>2.4757363870524657E-2</v>
      </c>
      <c r="H73" s="80">
        <v>381516</v>
      </c>
      <c r="I73" s="61">
        <v>221625</v>
      </c>
      <c r="J73" s="61">
        <v>2313240</v>
      </c>
      <c r="K73" s="61">
        <v>60</v>
      </c>
      <c r="L73" s="61">
        <v>338822</v>
      </c>
      <c r="M73" s="61">
        <v>949848</v>
      </c>
      <c r="N73" s="61">
        <v>2025991</v>
      </c>
      <c r="P73" s="91">
        <v>6948619</v>
      </c>
      <c r="Q73" s="62">
        <v>1190088</v>
      </c>
      <c r="R73" s="62">
        <v>813175</v>
      </c>
      <c r="S73" s="62">
        <f t="shared" si="10"/>
        <v>8951882</v>
      </c>
      <c r="U73" s="91">
        <v>13160</v>
      </c>
      <c r="V73" s="62">
        <v>1113</v>
      </c>
      <c r="W73" s="92">
        <v>943</v>
      </c>
      <c r="X73" s="62">
        <f t="shared" si="11"/>
        <v>15216</v>
      </c>
    </row>
    <row r="74" spans="1:24" x14ac:dyDescent="0.2">
      <c r="A74" s="13">
        <f t="shared" si="4"/>
        <v>2035</v>
      </c>
      <c r="B74" s="87">
        <f t="shared" si="5"/>
        <v>0.29504145598165477</v>
      </c>
      <c r="C74" s="87">
        <f t="shared" si="6"/>
        <v>4.3089322832976729E-2</v>
      </c>
      <c r="D74" s="87">
        <f t="shared" si="7"/>
        <v>0.22478206690269226</v>
      </c>
      <c r="E74" s="87">
        <f t="shared" si="8"/>
        <v>0.10589602465331963</v>
      </c>
      <c r="F74" s="87">
        <f t="shared" si="9"/>
        <v>2.466695481639988E-2</v>
      </c>
      <c r="H74" s="80">
        <v>388699</v>
      </c>
      <c r="I74" s="61">
        <v>222515</v>
      </c>
      <c r="J74" s="61">
        <v>2324110</v>
      </c>
      <c r="K74" s="61">
        <v>60</v>
      </c>
      <c r="L74" s="61">
        <v>337332</v>
      </c>
      <c r="M74" s="61">
        <v>955264</v>
      </c>
      <c r="N74" s="61">
        <v>2027708</v>
      </c>
      <c r="P74" s="91">
        <v>6992322</v>
      </c>
      <c r="Q74" s="62">
        <v>1209068</v>
      </c>
      <c r="R74" s="62">
        <v>819383</v>
      </c>
      <c r="S74" s="62">
        <f t="shared" si="10"/>
        <v>9020773</v>
      </c>
      <c r="U74" s="91">
        <v>13278</v>
      </c>
      <c r="V74" s="62">
        <v>1134</v>
      </c>
      <c r="W74" s="92">
        <v>952</v>
      </c>
      <c r="X74" s="62">
        <f t="shared" si="11"/>
        <v>15364</v>
      </c>
    </row>
    <row r="75" spans="1:24" x14ac:dyDescent="0.2">
      <c r="A75" s="13">
        <f t="shared" si="4"/>
        <v>2036</v>
      </c>
      <c r="B75" s="87">
        <f t="shared" si="5"/>
        <v>0.29383527072768462</v>
      </c>
      <c r="C75" s="87">
        <f t="shared" si="6"/>
        <v>4.3556168887746716E-2</v>
      </c>
      <c r="D75" s="87">
        <f t="shared" si="7"/>
        <v>0.22325715917671887</v>
      </c>
      <c r="E75" s="87">
        <f t="shared" si="8"/>
        <v>0.10569191733392945</v>
      </c>
      <c r="F75" s="87">
        <f t="shared" si="9"/>
        <v>2.4575373558615568E-2</v>
      </c>
      <c r="H75" s="80">
        <v>395920</v>
      </c>
      <c r="I75" s="61">
        <v>223387</v>
      </c>
      <c r="J75" s="61">
        <v>2335007</v>
      </c>
      <c r="K75" s="61">
        <v>60</v>
      </c>
      <c r="L75" s="61">
        <v>335858</v>
      </c>
      <c r="M75" s="61">
        <v>960726</v>
      </c>
      <c r="N75" s="61">
        <v>2029379</v>
      </c>
      <c r="P75" s="91">
        <v>7036396</v>
      </c>
      <c r="Q75" s="62">
        <v>1227962</v>
      </c>
      <c r="R75" s="62">
        <v>825514</v>
      </c>
      <c r="S75" s="62">
        <f t="shared" si="10"/>
        <v>9089872</v>
      </c>
      <c r="U75" s="91">
        <v>13396</v>
      </c>
      <c r="V75" s="62">
        <v>1155</v>
      </c>
      <c r="W75" s="92">
        <v>962</v>
      </c>
      <c r="X75" s="62">
        <f t="shared" si="11"/>
        <v>15513</v>
      </c>
    </row>
    <row r="76" spans="1:24" x14ac:dyDescent="0.2">
      <c r="A76" s="13">
        <f>A35</f>
        <v>2037</v>
      </c>
      <c r="B76" s="87">
        <f t="shared" si="5"/>
        <v>0.29264236158616141</v>
      </c>
      <c r="C76" s="87">
        <f t="shared" si="6"/>
        <v>4.4009714811134318E-2</v>
      </c>
      <c r="D76" s="87">
        <f t="shared" si="7"/>
        <v>0.22174428750390215</v>
      </c>
      <c r="E76" s="87">
        <f t="shared" si="8"/>
        <v>0.10549051923662976</v>
      </c>
      <c r="F76" s="87">
        <f t="shared" si="9"/>
        <v>2.4483350616216589E-2</v>
      </c>
      <c r="H76" s="80">
        <v>403058</v>
      </c>
      <c r="I76" s="61">
        <v>224228</v>
      </c>
      <c r="J76" s="61">
        <v>2345672</v>
      </c>
      <c r="K76" s="61">
        <v>60</v>
      </c>
      <c r="L76" s="61">
        <v>334400</v>
      </c>
      <c r="M76" s="61">
        <v>966123</v>
      </c>
      <c r="N76" s="61">
        <v>2030820</v>
      </c>
      <c r="P76" s="91">
        <v>7079850</v>
      </c>
      <c r="Q76" s="62">
        <v>1246891</v>
      </c>
      <c r="R76" s="62">
        <v>831646</v>
      </c>
      <c r="S76" s="62">
        <f t="shared" si="10"/>
        <v>9158387</v>
      </c>
      <c r="U76" s="91">
        <v>13513</v>
      </c>
      <c r="V76" s="62">
        <v>1176</v>
      </c>
      <c r="W76" s="92">
        <v>971</v>
      </c>
      <c r="X76" s="62">
        <f t="shared" si="11"/>
        <v>15660</v>
      </c>
    </row>
    <row r="77" spans="1:24" x14ac:dyDescent="0.2">
      <c r="A77" s="13">
        <f t="shared" si="4"/>
        <v>2038</v>
      </c>
      <c r="B77" s="87">
        <f t="shared" si="5"/>
        <v>0.29146122207611863</v>
      </c>
      <c r="C77" s="87">
        <f t="shared" si="6"/>
        <v>4.4450492351673448E-2</v>
      </c>
      <c r="D77" s="87">
        <f t="shared" si="7"/>
        <v>0.22024407966242707</v>
      </c>
      <c r="E77" s="87">
        <f t="shared" si="8"/>
        <v>0.10529113845025304</v>
      </c>
      <c r="F77" s="87">
        <f t="shared" si="9"/>
        <v>2.4390732958666565E-2</v>
      </c>
      <c r="H77" s="80">
        <v>410115</v>
      </c>
      <c r="I77" s="61">
        <v>225037</v>
      </c>
      <c r="J77" s="61">
        <v>2356098</v>
      </c>
      <c r="K77" s="61">
        <v>60</v>
      </c>
      <c r="L77" s="61">
        <v>332960</v>
      </c>
      <c r="M77" s="61">
        <v>971451</v>
      </c>
      <c r="N77" s="61">
        <v>2032045</v>
      </c>
      <c r="P77" s="91">
        <v>7122702</v>
      </c>
      <c r="Q77" s="62">
        <v>1265864</v>
      </c>
      <c r="R77" s="62">
        <v>837766</v>
      </c>
      <c r="S77" s="62">
        <f t="shared" si="10"/>
        <v>9226332</v>
      </c>
      <c r="U77" s="91">
        <v>13629</v>
      </c>
      <c r="V77" s="62">
        <v>1197</v>
      </c>
      <c r="W77" s="92">
        <v>980</v>
      </c>
      <c r="X77" s="62">
        <f t="shared" si="11"/>
        <v>15806</v>
      </c>
    </row>
    <row r="78" spans="1:24" x14ac:dyDescent="0.2">
      <c r="A78" s="13">
        <f t="shared" si="4"/>
        <v>2039</v>
      </c>
      <c r="B78" s="87">
        <f t="shared" si="5"/>
        <v>0.29029428854265299</v>
      </c>
      <c r="C78" s="87">
        <f t="shared" si="6"/>
        <v>4.4879379357837652E-2</v>
      </c>
      <c r="D78" s="87">
        <f t="shared" si="7"/>
        <v>0.21877065937849702</v>
      </c>
      <c r="E78" s="87">
        <f t="shared" si="8"/>
        <v>0.1050954420246191</v>
      </c>
      <c r="F78" s="87">
        <f t="shared" si="9"/>
        <v>2.4298334337608678E-2</v>
      </c>
      <c r="H78" s="80">
        <v>417091</v>
      </c>
      <c r="I78" s="61">
        <v>225819</v>
      </c>
      <c r="J78" s="61">
        <v>2366285</v>
      </c>
      <c r="K78" s="61">
        <v>60</v>
      </c>
      <c r="L78" s="61">
        <v>331534</v>
      </c>
      <c r="M78" s="61">
        <v>976715</v>
      </c>
      <c r="N78" s="61">
        <v>2033167</v>
      </c>
      <c r="P78" s="91">
        <v>7164951</v>
      </c>
      <c r="Q78" s="62">
        <v>1284830</v>
      </c>
      <c r="R78" s="62">
        <v>843819</v>
      </c>
      <c r="S78" s="62">
        <f t="shared" si="10"/>
        <v>9293600</v>
      </c>
      <c r="U78" s="91">
        <v>13744</v>
      </c>
      <c r="V78" s="62">
        <v>1218</v>
      </c>
      <c r="W78" s="92">
        <v>990</v>
      </c>
      <c r="X78" s="62">
        <f t="shared" si="11"/>
        <v>15952</v>
      </c>
    </row>
    <row r="79" spans="1:24" x14ac:dyDescent="0.2">
      <c r="A79" s="13">
        <f t="shared" si="4"/>
        <v>2040</v>
      </c>
      <c r="B79" s="87">
        <f t="shared" si="5"/>
        <v>0.28914228878257653</v>
      </c>
      <c r="C79" s="87">
        <f t="shared" si="6"/>
        <v>4.5298314363062565E-2</v>
      </c>
      <c r="D79" s="87">
        <f t="shared" si="7"/>
        <v>0.21731704033862306</v>
      </c>
      <c r="E79" s="87">
        <f t="shared" si="8"/>
        <v>0.10490232108937145</v>
      </c>
      <c r="F79" s="87">
        <f t="shared" si="9"/>
        <v>2.4205844709441832E-2</v>
      </c>
      <c r="H79" s="81">
        <v>424004</v>
      </c>
      <c r="I79" s="82">
        <v>226573</v>
      </c>
      <c r="J79" s="82">
        <v>2376261</v>
      </c>
      <c r="K79" s="82">
        <v>60</v>
      </c>
      <c r="L79" s="82">
        <v>330126</v>
      </c>
      <c r="M79" s="82">
        <v>981913</v>
      </c>
      <c r="N79" s="82">
        <v>2034144</v>
      </c>
      <c r="P79" s="93">
        <v>7206737</v>
      </c>
      <c r="Q79" s="94">
        <v>1303683</v>
      </c>
      <c r="R79" s="94">
        <v>849840</v>
      </c>
      <c r="S79" s="62">
        <f t="shared" si="10"/>
        <v>9360260</v>
      </c>
      <c r="U79" s="93">
        <v>13858</v>
      </c>
      <c r="V79" s="94">
        <v>1239</v>
      </c>
      <c r="W79" s="95">
        <v>999</v>
      </c>
      <c r="X79" s="62">
        <f t="shared" si="11"/>
        <v>16096</v>
      </c>
    </row>
    <row r="83" spans="1:22" ht="15.75" x14ac:dyDescent="0.25">
      <c r="A83" s="13"/>
      <c r="B83" s="179" t="s">
        <v>107</v>
      </c>
      <c r="C83" s="179"/>
      <c r="D83" s="179"/>
      <c r="E83" s="179"/>
      <c r="F83" s="179"/>
      <c r="G83" s="179"/>
      <c r="H83" s="179"/>
      <c r="I83" s="179"/>
      <c r="J83" s="179"/>
      <c r="K83" s="179"/>
      <c r="L83" s="110"/>
      <c r="M83" s="179" t="s">
        <v>78</v>
      </c>
      <c r="N83" s="179"/>
      <c r="O83" s="179"/>
      <c r="P83" s="179"/>
      <c r="Q83" s="179"/>
      <c r="R83" s="179"/>
      <c r="S83" s="179"/>
      <c r="T83" s="179"/>
      <c r="U83" s="179"/>
      <c r="V83" s="179"/>
    </row>
    <row r="84" spans="1:22" x14ac:dyDescent="0.2">
      <c r="A84" s="28" t="s">
        <v>0</v>
      </c>
      <c r="B84" s="27" t="s">
        <v>21</v>
      </c>
      <c r="C84" s="27" t="s">
        <v>22</v>
      </c>
      <c r="D84" s="27" t="s">
        <v>23</v>
      </c>
      <c r="E84" s="27" t="s">
        <v>24</v>
      </c>
      <c r="F84" s="27" t="s">
        <v>25</v>
      </c>
      <c r="G84" s="27" t="s">
        <v>26</v>
      </c>
      <c r="H84" s="27" t="s">
        <v>27</v>
      </c>
      <c r="I84" s="27" t="s">
        <v>28</v>
      </c>
      <c r="J84" s="27" t="s">
        <v>29</v>
      </c>
      <c r="K84" s="27" t="s">
        <v>83</v>
      </c>
      <c r="L84" s="110"/>
      <c r="M84" s="27" t="s">
        <v>21</v>
      </c>
      <c r="N84" s="27" t="s">
        <v>22</v>
      </c>
      <c r="O84" s="27" t="s">
        <v>23</v>
      </c>
      <c r="P84" s="27" t="s">
        <v>24</v>
      </c>
      <c r="Q84" s="27" t="s">
        <v>25</v>
      </c>
      <c r="R84" s="27" t="s">
        <v>26</v>
      </c>
      <c r="S84" s="27" t="s">
        <v>27</v>
      </c>
      <c r="T84" s="27" t="s">
        <v>28</v>
      </c>
      <c r="U84" s="27" t="s">
        <v>29</v>
      </c>
      <c r="V84" s="27" t="s">
        <v>83</v>
      </c>
    </row>
    <row r="85" spans="1:22" x14ac:dyDescent="0.2">
      <c r="A85" s="28">
        <v>1990</v>
      </c>
      <c r="B85" s="111">
        <f>B140/B$155</f>
        <v>1.083921568627451</v>
      </c>
      <c r="C85" s="111">
        <f t="shared" ref="C85:K85" si="12">C140/C$155</f>
        <v>1.3455696202531646</v>
      </c>
      <c r="D85" s="111">
        <f t="shared" si="12"/>
        <v>0.94172932330827064</v>
      </c>
      <c r="E85" s="111">
        <f t="shared" si="12"/>
        <v>0.89227642276422769</v>
      </c>
      <c r="F85" s="111">
        <f t="shared" si="12"/>
        <v>0.98089552238805966</v>
      </c>
      <c r="G85" s="111">
        <f t="shared" si="12"/>
        <v>0.94535131298793473</v>
      </c>
      <c r="H85" s="111">
        <f t="shared" si="12"/>
        <v>0.78425196850393697</v>
      </c>
      <c r="I85" s="111">
        <f t="shared" si="12"/>
        <v>0.80911854103343472</v>
      </c>
      <c r="J85" s="111">
        <f t="shared" si="12"/>
        <v>0.89933909506863241</v>
      </c>
      <c r="K85" s="111">
        <f t="shared" si="12"/>
        <v>0.98322147651006708</v>
      </c>
      <c r="L85" s="111"/>
      <c r="M85" s="111">
        <f>M140/M$155</f>
        <v>0.70286885245901642</v>
      </c>
      <c r="N85" s="111">
        <f t="shared" ref="N85:V85" si="13">N140/N$155</f>
        <v>0.71043376318874563</v>
      </c>
      <c r="O85" s="111">
        <f t="shared" si="13"/>
        <v>0.61081081081081068</v>
      </c>
      <c r="P85" s="111">
        <f t="shared" si="13"/>
        <v>0.56434316353887404</v>
      </c>
      <c r="Q85" s="111">
        <f t="shared" si="13"/>
        <v>0.5934959349593496</v>
      </c>
      <c r="R85" s="111">
        <f t="shared" si="13"/>
        <v>0.54462242562929053</v>
      </c>
      <c r="S85" s="111">
        <f t="shared" si="13"/>
        <v>0.61314791403286972</v>
      </c>
      <c r="T85" s="111">
        <f t="shared" si="13"/>
        <v>0.65938864628820959</v>
      </c>
      <c r="U85" s="111">
        <f t="shared" si="13"/>
        <v>0.67162162162162153</v>
      </c>
      <c r="V85" s="111">
        <f t="shared" si="13"/>
        <v>0.63078848560700873</v>
      </c>
    </row>
    <row r="86" spans="1:22" x14ac:dyDescent="0.2">
      <c r="A86" s="28">
        <f t="shared" ref="A86:A94" si="14">A87-1</f>
        <v>1991</v>
      </c>
      <c r="B86" s="111">
        <f t="shared" ref="B86:K101" si="15">B141/B$155</f>
        <v>1.0207843137254902</v>
      </c>
      <c r="C86" s="111">
        <f t="shared" si="15"/>
        <v>1.1109704641350211</v>
      </c>
      <c r="D86" s="111">
        <f t="shared" si="15"/>
        <v>1.0588972431077692</v>
      </c>
      <c r="E86" s="111">
        <f t="shared" si="15"/>
        <v>1.0338753387533874</v>
      </c>
      <c r="F86" s="111">
        <f t="shared" si="15"/>
        <v>1.0208955223880598</v>
      </c>
      <c r="G86" s="111">
        <f t="shared" si="15"/>
        <v>1.1171043293115686</v>
      </c>
      <c r="H86" s="111">
        <f t="shared" si="15"/>
        <v>0.81207349081364832</v>
      </c>
      <c r="I86" s="111">
        <f t="shared" si="15"/>
        <v>0.87537993920972645</v>
      </c>
      <c r="J86" s="111">
        <f t="shared" si="15"/>
        <v>0.9217081850533807</v>
      </c>
      <c r="K86" s="111">
        <f t="shared" si="15"/>
        <v>1</v>
      </c>
      <c r="L86" s="111"/>
      <c r="M86" s="111">
        <f t="shared" ref="M86:V101" si="16">M141/M$155</f>
        <v>0.69979508196721318</v>
      </c>
      <c r="N86" s="111">
        <f t="shared" si="16"/>
        <v>0.69050410316529898</v>
      </c>
      <c r="O86" s="111">
        <f t="shared" si="16"/>
        <v>0.58648648648648649</v>
      </c>
      <c r="P86" s="111">
        <f t="shared" si="16"/>
        <v>0.53351206434316356</v>
      </c>
      <c r="Q86" s="111">
        <f t="shared" si="16"/>
        <v>0.56605691056910568</v>
      </c>
      <c r="R86" s="111">
        <f t="shared" si="16"/>
        <v>0.53432494279176201</v>
      </c>
      <c r="S86" s="111">
        <f t="shared" si="16"/>
        <v>0.5802781289506953</v>
      </c>
      <c r="T86" s="111">
        <f t="shared" si="16"/>
        <v>0.63755458515283836</v>
      </c>
      <c r="U86" s="111">
        <f t="shared" si="16"/>
        <v>0.69324324324324316</v>
      </c>
      <c r="V86" s="111">
        <f t="shared" si="16"/>
        <v>0.61201501877346676</v>
      </c>
    </row>
    <row r="87" spans="1:22" x14ac:dyDescent="0.2">
      <c r="A87" s="28">
        <f t="shared" si="14"/>
        <v>1992</v>
      </c>
      <c r="B87" s="111">
        <f t="shared" si="15"/>
        <v>1.044313725490196</v>
      </c>
      <c r="C87" s="111">
        <f t="shared" si="15"/>
        <v>1.0637130801687764</v>
      </c>
      <c r="D87" s="111">
        <f t="shared" si="15"/>
        <v>1.1265664160401003</v>
      </c>
      <c r="E87" s="111">
        <f t="shared" si="15"/>
        <v>1.1029810298102982</v>
      </c>
      <c r="F87" s="111">
        <f t="shared" si="15"/>
        <v>1.04</v>
      </c>
      <c r="G87" s="111">
        <f t="shared" si="15"/>
        <v>1.170333569907736</v>
      </c>
      <c r="H87" s="111">
        <f t="shared" si="15"/>
        <v>0.83779527559055122</v>
      </c>
      <c r="I87" s="111">
        <f t="shared" si="15"/>
        <v>0.95805471124620067</v>
      </c>
      <c r="J87" s="111">
        <f t="shared" si="15"/>
        <v>0.9440772750381291</v>
      </c>
      <c r="K87" s="111">
        <f t="shared" si="15"/>
        <v>1.0279642058165548</v>
      </c>
      <c r="L87" s="111"/>
      <c r="M87" s="111">
        <f t="shared" si="16"/>
        <v>0.68032786885245899</v>
      </c>
      <c r="N87" s="111">
        <f t="shared" si="16"/>
        <v>0.6846424384525206</v>
      </c>
      <c r="O87" s="111">
        <f t="shared" si="16"/>
        <v>0.57702702702702691</v>
      </c>
      <c r="P87" s="111">
        <f t="shared" si="16"/>
        <v>0.54691689008042899</v>
      </c>
      <c r="Q87" s="111">
        <f t="shared" si="16"/>
        <v>0.55487804878048785</v>
      </c>
      <c r="R87" s="111">
        <f t="shared" si="16"/>
        <v>0.52402745995423339</v>
      </c>
      <c r="S87" s="111">
        <f t="shared" si="16"/>
        <v>0.5739570164348925</v>
      </c>
      <c r="T87" s="111">
        <f t="shared" si="16"/>
        <v>0.61572052401746735</v>
      </c>
      <c r="U87" s="111">
        <f t="shared" si="16"/>
        <v>0.64999999999999991</v>
      </c>
      <c r="V87" s="111">
        <f t="shared" si="16"/>
        <v>0.60450563204005003</v>
      </c>
    </row>
    <row r="88" spans="1:22" x14ac:dyDescent="0.2">
      <c r="A88" s="28">
        <f t="shared" si="14"/>
        <v>1993</v>
      </c>
      <c r="B88" s="111">
        <f t="shared" si="15"/>
        <v>1.0949019607843138</v>
      </c>
      <c r="C88" s="111">
        <f t="shared" si="15"/>
        <v>1.0502109704641351</v>
      </c>
      <c r="D88" s="111">
        <f t="shared" si="15"/>
        <v>1.1409774436090225</v>
      </c>
      <c r="E88" s="111">
        <f t="shared" si="15"/>
        <v>1.1165311653116532</v>
      </c>
      <c r="F88" s="111">
        <f t="shared" si="15"/>
        <v>1.0358208955223882</v>
      </c>
      <c r="G88" s="111">
        <f t="shared" si="15"/>
        <v>1.1724627395315828</v>
      </c>
      <c r="H88" s="111">
        <f t="shared" si="15"/>
        <v>0.88083989501312343</v>
      </c>
      <c r="I88" s="111">
        <f t="shared" si="15"/>
        <v>0.9659574468085107</v>
      </c>
      <c r="J88" s="111">
        <f t="shared" si="15"/>
        <v>0.94611082867310614</v>
      </c>
      <c r="K88" s="111">
        <f t="shared" si="15"/>
        <v>1.0357941834451903</v>
      </c>
      <c r="L88" s="111"/>
      <c r="M88" s="111">
        <f t="shared" si="16"/>
        <v>0.70081967213114749</v>
      </c>
      <c r="N88" s="111">
        <f t="shared" si="16"/>
        <v>0.70457209847596725</v>
      </c>
      <c r="O88" s="111">
        <f t="shared" si="16"/>
        <v>0.60270270270270265</v>
      </c>
      <c r="P88" s="111">
        <f t="shared" si="16"/>
        <v>0.56702412868632712</v>
      </c>
      <c r="Q88" s="111">
        <f t="shared" si="16"/>
        <v>0.58536585365853655</v>
      </c>
      <c r="R88" s="111">
        <f t="shared" si="16"/>
        <v>0.53775743707093826</v>
      </c>
      <c r="S88" s="111">
        <f t="shared" si="16"/>
        <v>0.57901390644753481</v>
      </c>
      <c r="T88" s="111">
        <f t="shared" si="16"/>
        <v>0.60553129548762741</v>
      </c>
      <c r="U88" s="111">
        <f t="shared" si="16"/>
        <v>0.66486486486486485</v>
      </c>
      <c r="V88" s="111">
        <f t="shared" si="16"/>
        <v>0.6207759699624531</v>
      </c>
    </row>
    <row r="89" spans="1:22" x14ac:dyDescent="0.2">
      <c r="A89" s="28">
        <f t="shared" si="14"/>
        <v>1994</v>
      </c>
      <c r="B89" s="111">
        <f t="shared" si="15"/>
        <v>1.1411764705882355</v>
      </c>
      <c r="C89" s="111">
        <f t="shared" si="15"/>
        <v>1.0696202531645571</v>
      </c>
      <c r="D89" s="111">
        <f t="shared" si="15"/>
        <v>1.1604010025062657</v>
      </c>
      <c r="E89" s="111">
        <f t="shared" si="15"/>
        <v>1.1510840108401084</v>
      </c>
      <c r="F89" s="111">
        <f t="shared" si="15"/>
        <v>1.0602985074626867</v>
      </c>
      <c r="G89" s="111">
        <f t="shared" si="15"/>
        <v>1.2072391767210788</v>
      </c>
      <c r="H89" s="111">
        <f t="shared" si="15"/>
        <v>0.90603674540682422</v>
      </c>
      <c r="I89" s="111">
        <f t="shared" si="15"/>
        <v>1.0249240121580547</v>
      </c>
      <c r="J89" s="111">
        <f t="shared" si="15"/>
        <v>0.97661413319776302</v>
      </c>
      <c r="K89" s="111">
        <f t="shared" si="15"/>
        <v>1.063758389261745</v>
      </c>
      <c r="L89" s="111"/>
      <c r="M89" s="111">
        <f t="shared" si="16"/>
        <v>0.73872950819672134</v>
      </c>
      <c r="N89" s="111">
        <f t="shared" si="16"/>
        <v>0.73270808909730367</v>
      </c>
      <c r="O89" s="111">
        <f t="shared" si="16"/>
        <v>0.59594594594594597</v>
      </c>
      <c r="P89" s="111">
        <f t="shared" si="16"/>
        <v>0.55495978552278813</v>
      </c>
      <c r="Q89" s="111">
        <f t="shared" si="16"/>
        <v>0.59146341463414642</v>
      </c>
      <c r="R89" s="111">
        <f t="shared" si="16"/>
        <v>0.55377574370709381</v>
      </c>
      <c r="S89" s="111">
        <f t="shared" si="16"/>
        <v>0.58786346396965872</v>
      </c>
      <c r="T89" s="111">
        <f t="shared" si="16"/>
        <v>0.62736535662299853</v>
      </c>
      <c r="U89" s="111">
        <f t="shared" si="16"/>
        <v>0.6702702702702702</v>
      </c>
      <c r="V89" s="111">
        <f t="shared" si="16"/>
        <v>0.63078848560700873</v>
      </c>
    </row>
    <row r="90" spans="1:22" x14ac:dyDescent="0.2">
      <c r="A90" s="28">
        <f t="shared" si="14"/>
        <v>1995</v>
      </c>
      <c r="B90" s="111">
        <f t="shared" si="15"/>
        <v>1.0721568627450981</v>
      </c>
      <c r="C90" s="111">
        <f t="shared" si="15"/>
        <v>1.1578059071729958</v>
      </c>
      <c r="D90" s="111">
        <f t="shared" si="15"/>
        <v>1.2355889724310776</v>
      </c>
      <c r="E90" s="111">
        <f t="shared" si="15"/>
        <v>1.1592140921409213</v>
      </c>
      <c r="F90" s="111">
        <f t="shared" si="15"/>
        <v>1.0949253731343283</v>
      </c>
      <c r="G90" s="111">
        <f t="shared" si="15"/>
        <v>1.0298083747338538</v>
      </c>
      <c r="H90" s="111">
        <f t="shared" si="15"/>
        <v>0.92545931758530176</v>
      </c>
      <c r="I90" s="111">
        <f t="shared" si="15"/>
        <v>1.0996960486322189</v>
      </c>
      <c r="J90" s="111">
        <f t="shared" si="15"/>
        <v>1.0660904931367563</v>
      </c>
      <c r="K90" s="111">
        <f t="shared" si="15"/>
        <v>1.0939597315436242</v>
      </c>
      <c r="L90" s="111"/>
      <c r="M90" s="111">
        <f t="shared" si="16"/>
        <v>0.71721311475409832</v>
      </c>
      <c r="N90" s="111">
        <f t="shared" si="16"/>
        <v>0.70222743259085585</v>
      </c>
      <c r="O90" s="111">
        <f t="shared" si="16"/>
        <v>0.52567567567567564</v>
      </c>
      <c r="P90" s="111">
        <f t="shared" si="16"/>
        <v>0.51474530831099197</v>
      </c>
      <c r="Q90" s="111">
        <f t="shared" si="16"/>
        <v>0.54065040650406504</v>
      </c>
      <c r="R90" s="111">
        <f t="shared" si="16"/>
        <v>0.50686498855835238</v>
      </c>
      <c r="S90" s="111">
        <f t="shared" si="16"/>
        <v>0.5676359039190898</v>
      </c>
      <c r="T90" s="111">
        <f t="shared" si="16"/>
        <v>0.59825327510917037</v>
      </c>
      <c r="U90" s="111">
        <f t="shared" si="16"/>
        <v>0.66081081081081072</v>
      </c>
      <c r="V90" s="111">
        <f t="shared" si="16"/>
        <v>0.58573216520650806</v>
      </c>
    </row>
    <row r="91" spans="1:22" x14ac:dyDescent="0.2">
      <c r="A91" s="28">
        <f t="shared" si="14"/>
        <v>1996</v>
      </c>
      <c r="B91" s="111">
        <f t="shared" si="15"/>
        <v>1.0588235294117647</v>
      </c>
      <c r="C91" s="111">
        <f t="shared" si="15"/>
        <v>1.1413502109704643</v>
      </c>
      <c r="D91" s="111">
        <f t="shared" si="15"/>
        <v>1.2124060150375939</v>
      </c>
      <c r="E91" s="111">
        <f t="shared" si="15"/>
        <v>1.1212737127371275</v>
      </c>
      <c r="F91" s="111">
        <f t="shared" si="15"/>
        <v>1.0698507462686568</v>
      </c>
      <c r="G91" s="111">
        <f t="shared" si="15"/>
        <v>1.0028388928317957</v>
      </c>
      <c r="H91" s="111">
        <f t="shared" si="15"/>
        <v>0.91706036745406816</v>
      </c>
      <c r="I91" s="111">
        <f t="shared" si="15"/>
        <v>1.0680851063829788</v>
      </c>
      <c r="J91" s="111">
        <f t="shared" si="15"/>
        <v>1.0284697508896796</v>
      </c>
      <c r="K91" s="111">
        <f t="shared" si="15"/>
        <v>1.0676733780760628</v>
      </c>
      <c r="L91" s="111"/>
      <c r="M91" s="111">
        <f t="shared" si="16"/>
        <v>0.7018442622950819</v>
      </c>
      <c r="N91" s="111">
        <f t="shared" si="16"/>
        <v>0.71160609613130132</v>
      </c>
      <c r="O91" s="111">
        <f t="shared" si="16"/>
        <v>0.55810810810810807</v>
      </c>
      <c r="P91" s="111">
        <f t="shared" si="16"/>
        <v>0.5630026809651475</v>
      </c>
      <c r="Q91" s="111">
        <f t="shared" si="16"/>
        <v>0.5782520325203252</v>
      </c>
      <c r="R91" s="111">
        <f t="shared" si="16"/>
        <v>0.5389016018306636</v>
      </c>
      <c r="S91" s="111">
        <f t="shared" si="16"/>
        <v>0.572692793931732</v>
      </c>
      <c r="T91" s="111">
        <f t="shared" si="16"/>
        <v>0.54148471615720528</v>
      </c>
      <c r="U91" s="111">
        <f t="shared" si="16"/>
        <v>0.64324324324324322</v>
      </c>
      <c r="V91" s="111">
        <f t="shared" si="16"/>
        <v>0.60200250312891113</v>
      </c>
    </row>
    <row r="92" spans="1:22" x14ac:dyDescent="0.2">
      <c r="A92" s="28">
        <f t="shared" si="14"/>
        <v>1997</v>
      </c>
      <c r="B92" s="111">
        <f t="shared" si="15"/>
        <v>1.0615686274509804</v>
      </c>
      <c r="C92" s="111">
        <f t="shared" si="15"/>
        <v>1.1337552742616035</v>
      </c>
      <c r="D92" s="111">
        <f t="shared" si="15"/>
        <v>1.2030075187969924</v>
      </c>
      <c r="E92" s="111">
        <f t="shared" si="15"/>
        <v>1.1050135501355012</v>
      </c>
      <c r="F92" s="111">
        <f t="shared" si="15"/>
        <v>1.0602985074626867</v>
      </c>
      <c r="G92" s="111">
        <f t="shared" si="15"/>
        <v>0.99929027679205107</v>
      </c>
      <c r="H92" s="111">
        <f t="shared" si="15"/>
        <v>0.90183727034120731</v>
      </c>
      <c r="I92" s="111">
        <f t="shared" si="15"/>
        <v>1.0395136778115504</v>
      </c>
      <c r="J92" s="111">
        <f t="shared" si="15"/>
        <v>1.0228774783934926</v>
      </c>
      <c r="K92" s="111">
        <f t="shared" si="15"/>
        <v>1.0581655480984342</v>
      </c>
      <c r="L92" s="111"/>
      <c r="M92" s="111">
        <f t="shared" si="16"/>
        <v>0.73053278688524592</v>
      </c>
      <c r="N92" s="111">
        <f t="shared" si="16"/>
        <v>0.77256740914419697</v>
      </c>
      <c r="O92" s="111">
        <f t="shared" si="16"/>
        <v>0.60810810810810811</v>
      </c>
      <c r="P92" s="111">
        <f t="shared" si="16"/>
        <v>0.61260053619302957</v>
      </c>
      <c r="Q92" s="111">
        <f t="shared" si="16"/>
        <v>0.6239837398373983</v>
      </c>
      <c r="R92" s="111">
        <f t="shared" si="16"/>
        <v>0.597254004576659</v>
      </c>
      <c r="S92" s="111">
        <f t="shared" si="16"/>
        <v>0.60809102402022752</v>
      </c>
      <c r="T92" s="111">
        <f t="shared" si="16"/>
        <v>0.58806404657933042</v>
      </c>
      <c r="U92" s="111">
        <f t="shared" si="16"/>
        <v>0.66351351351351351</v>
      </c>
      <c r="V92" s="111">
        <f t="shared" si="16"/>
        <v>0.64705882352941169</v>
      </c>
    </row>
    <row r="93" spans="1:22" x14ac:dyDescent="0.2">
      <c r="A93" s="28">
        <f t="shared" si="14"/>
        <v>1998</v>
      </c>
      <c r="B93" s="111">
        <f t="shared" si="15"/>
        <v>1.0066666666666668</v>
      </c>
      <c r="C93" s="111">
        <f t="shared" si="15"/>
        <v>1.0945147679324896</v>
      </c>
      <c r="D93" s="111">
        <f t="shared" si="15"/>
        <v>1.1835839598997493</v>
      </c>
      <c r="E93" s="111">
        <f t="shared" si="15"/>
        <v>1.1016260162601628</v>
      </c>
      <c r="F93" s="111">
        <f t="shared" si="15"/>
        <v>1.0352238805970149</v>
      </c>
      <c r="G93" s="111">
        <f t="shared" si="15"/>
        <v>1.0163236337828248</v>
      </c>
      <c r="H93" s="111">
        <f t="shared" si="15"/>
        <v>0.86876640419947504</v>
      </c>
      <c r="I93" s="111">
        <f t="shared" si="15"/>
        <v>1.0297872340425533</v>
      </c>
      <c r="J93" s="111">
        <f t="shared" si="15"/>
        <v>0.96136248093543464</v>
      </c>
      <c r="K93" s="111">
        <f t="shared" si="15"/>
        <v>1.0257270693512304</v>
      </c>
      <c r="L93" s="111"/>
      <c r="M93" s="111">
        <f t="shared" si="16"/>
        <v>0.71926229508196715</v>
      </c>
      <c r="N93" s="111">
        <f t="shared" si="16"/>
        <v>0.74443141852286054</v>
      </c>
      <c r="O93" s="111">
        <f t="shared" si="16"/>
        <v>0.57432432432432434</v>
      </c>
      <c r="P93" s="111">
        <f t="shared" si="16"/>
        <v>0.579088471849866</v>
      </c>
      <c r="Q93" s="111">
        <f t="shared" si="16"/>
        <v>0.59756097560975607</v>
      </c>
      <c r="R93" s="111">
        <f t="shared" si="16"/>
        <v>0.56979405034324948</v>
      </c>
      <c r="S93" s="111">
        <f t="shared" si="16"/>
        <v>0.5802781289506953</v>
      </c>
      <c r="T93" s="111">
        <f t="shared" si="16"/>
        <v>0.62299854439592428</v>
      </c>
      <c r="U93" s="111">
        <f t="shared" si="16"/>
        <v>0.66756756756756763</v>
      </c>
      <c r="V93" s="111">
        <f t="shared" si="16"/>
        <v>0.62703379224030031</v>
      </c>
    </row>
    <row r="94" spans="1:22" x14ac:dyDescent="0.2">
      <c r="A94" s="28">
        <f t="shared" si="14"/>
        <v>1999</v>
      </c>
      <c r="B94" s="111">
        <f t="shared" si="15"/>
        <v>0.95764705882352952</v>
      </c>
      <c r="C94" s="111">
        <f t="shared" si="15"/>
        <v>1.0244725738396625</v>
      </c>
      <c r="D94" s="111">
        <f t="shared" si="15"/>
        <v>1.1328320802005012</v>
      </c>
      <c r="E94" s="111">
        <f t="shared" si="15"/>
        <v>1.0907859078590787</v>
      </c>
      <c r="F94" s="111">
        <f t="shared" si="15"/>
        <v>1.008955223880597</v>
      </c>
      <c r="G94" s="111">
        <f t="shared" si="15"/>
        <v>0.9971611071682045</v>
      </c>
      <c r="H94" s="111">
        <f t="shared" si="15"/>
        <v>0.84619422572178482</v>
      </c>
      <c r="I94" s="111">
        <f t="shared" si="15"/>
        <v>0.98905775075987845</v>
      </c>
      <c r="J94" s="111">
        <f t="shared" si="15"/>
        <v>0.94509405185561757</v>
      </c>
      <c r="K94" s="111">
        <f t="shared" si="15"/>
        <v>0.99496644295302017</v>
      </c>
      <c r="L94" s="111"/>
      <c r="M94" s="111">
        <f t="shared" si="16"/>
        <v>0.70389344262295084</v>
      </c>
      <c r="N94" s="111">
        <f t="shared" si="16"/>
        <v>0.7186400937866354</v>
      </c>
      <c r="O94" s="111">
        <f t="shared" si="16"/>
        <v>0.55810810810810807</v>
      </c>
      <c r="P94" s="111">
        <f t="shared" si="16"/>
        <v>0.57104557640750664</v>
      </c>
      <c r="Q94" s="111">
        <f t="shared" si="16"/>
        <v>0.54979674796747968</v>
      </c>
      <c r="R94" s="111">
        <f t="shared" si="16"/>
        <v>0.54919908466819223</v>
      </c>
      <c r="S94" s="111">
        <f t="shared" si="16"/>
        <v>0.5777496839443742</v>
      </c>
      <c r="T94" s="111">
        <f t="shared" si="16"/>
        <v>0.62008733624454149</v>
      </c>
      <c r="U94" s="111">
        <f t="shared" si="16"/>
        <v>0.63783783783783776</v>
      </c>
      <c r="V94" s="111">
        <f t="shared" si="16"/>
        <v>0.60700876095118894</v>
      </c>
    </row>
    <row r="95" spans="1:22" x14ac:dyDescent="0.2">
      <c r="A95" s="28">
        <f>A96-1</f>
        <v>2000</v>
      </c>
      <c r="B95" s="111">
        <f t="shared" si="15"/>
        <v>0.93803921568627457</v>
      </c>
      <c r="C95" s="111">
        <f t="shared" si="15"/>
        <v>1.0291139240506331</v>
      </c>
      <c r="D95" s="111">
        <f t="shared" si="15"/>
        <v>1.1027568922305764</v>
      </c>
      <c r="E95" s="111">
        <f t="shared" si="15"/>
        <v>1.0670731707317074</v>
      </c>
      <c r="F95" s="111">
        <f t="shared" si="15"/>
        <v>0.9850746268656716</v>
      </c>
      <c r="G95" s="111">
        <f t="shared" si="15"/>
        <v>0.9772888573456352</v>
      </c>
      <c r="H95" s="111">
        <f t="shared" si="15"/>
        <v>0.87349081364829395</v>
      </c>
      <c r="I95" s="111">
        <f t="shared" si="15"/>
        <v>0.96534954407294837</v>
      </c>
      <c r="J95" s="111">
        <f t="shared" si="15"/>
        <v>0.95017793594306044</v>
      </c>
      <c r="K95" s="111">
        <f t="shared" si="15"/>
        <v>0.9837807606263983</v>
      </c>
      <c r="L95" s="111"/>
      <c r="M95" s="111">
        <f t="shared" si="16"/>
        <v>0.74487704918032782</v>
      </c>
      <c r="N95" s="111">
        <f t="shared" si="16"/>
        <v>0.73505275498241496</v>
      </c>
      <c r="O95" s="111">
        <f t="shared" si="16"/>
        <v>0.6527027027027027</v>
      </c>
      <c r="P95" s="111">
        <f t="shared" si="16"/>
        <v>0.70777479892761397</v>
      </c>
      <c r="Q95" s="111">
        <f t="shared" si="16"/>
        <v>0.6707317073170731</v>
      </c>
      <c r="R95" s="111">
        <f t="shared" si="16"/>
        <v>0.63958810068649885</v>
      </c>
      <c r="S95" s="111">
        <f t="shared" si="16"/>
        <v>0.67762326169405818</v>
      </c>
      <c r="T95" s="111">
        <f t="shared" si="16"/>
        <v>0.67831149927219803</v>
      </c>
      <c r="U95" s="111">
        <f t="shared" si="16"/>
        <v>0.7675675675675675</v>
      </c>
      <c r="V95" s="111">
        <f t="shared" si="16"/>
        <v>0.69461827284105127</v>
      </c>
    </row>
    <row r="96" spans="1:22" x14ac:dyDescent="0.2">
      <c r="A96" s="112">
        <v>2001</v>
      </c>
      <c r="B96" s="111">
        <f t="shared" si="15"/>
        <v>0.98078431372549024</v>
      </c>
      <c r="C96" s="111">
        <f t="shared" si="15"/>
        <v>1.0113924050632912</v>
      </c>
      <c r="D96" s="111">
        <f t="shared" si="15"/>
        <v>1.0664160401002505</v>
      </c>
      <c r="E96" s="111">
        <f t="shared" si="15"/>
        <v>1.0447154471544715</v>
      </c>
      <c r="F96" s="111">
        <f t="shared" si="15"/>
        <v>1.0065671641791045</v>
      </c>
      <c r="G96" s="111">
        <f t="shared" si="15"/>
        <v>0.96664300922640167</v>
      </c>
      <c r="H96" s="111">
        <f t="shared" si="15"/>
        <v>0.92913385826771644</v>
      </c>
      <c r="I96" s="111">
        <f t="shared" si="15"/>
        <v>0.99209726443769009</v>
      </c>
      <c r="J96" s="111">
        <f t="shared" si="15"/>
        <v>1.0676156583629892</v>
      </c>
      <c r="K96" s="111">
        <f t="shared" si="15"/>
        <v>1.0067114093959733</v>
      </c>
      <c r="L96" s="111"/>
      <c r="M96" s="111">
        <f t="shared" si="16"/>
        <v>0.89241803278688536</v>
      </c>
      <c r="N96" s="111">
        <f t="shared" si="16"/>
        <v>0.86283704572098485</v>
      </c>
      <c r="O96" s="111">
        <f t="shared" si="16"/>
        <v>0.78648648648648645</v>
      </c>
      <c r="P96" s="111">
        <f t="shared" si="16"/>
        <v>0.86327077747989278</v>
      </c>
      <c r="Q96" s="111">
        <f t="shared" si="16"/>
        <v>0.80081300813008127</v>
      </c>
      <c r="R96" s="111">
        <f t="shared" si="16"/>
        <v>0.83066361556064072</v>
      </c>
      <c r="S96" s="111">
        <f t="shared" si="16"/>
        <v>0.82048040455120097</v>
      </c>
      <c r="T96" s="111">
        <f t="shared" si="16"/>
        <v>0.85735080058224156</v>
      </c>
      <c r="U96" s="111">
        <f t="shared" si="16"/>
        <v>0.95135135135135129</v>
      </c>
      <c r="V96" s="111">
        <f t="shared" si="16"/>
        <v>0.84105131414267831</v>
      </c>
    </row>
    <row r="97" spans="1:22" x14ac:dyDescent="0.2">
      <c r="A97" s="112">
        <v>2002</v>
      </c>
      <c r="B97" s="111">
        <f t="shared" si="15"/>
        <v>0.90313725490196084</v>
      </c>
      <c r="C97" s="111">
        <f t="shared" si="15"/>
        <v>0.98438818565400843</v>
      </c>
      <c r="D97" s="111">
        <f t="shared" si="15"/>
        <v>1.0407268170426065</v>
      </c>
      <c r="E97" s="111">
        <f t="shared" si="15"/>
        <v>1.0291327913279134</v>
      </c>
      <c r="F97" s="111">
        <f t="shared" si="15"/>
        <v>0.97194029850746277</v>
      </c>
      <c r="G97" s="111">
        <f t="shared" si="15"/>
        <v>0.96025550035486151</v>
      </c>
      <c r="H97" s="111">
        <f t="shared" si="15"/>
        <v>0.83254593175853009</v>
      </c>
      <c r="I97" s="111">
        <f t="shared" si="15"/>
        <v>0.98601823708206682</v>
      </c>
      <c r="J97" s="111">
        <f t="shared" si="15"/>
        <v>1.0955770208439246</v>
      </c>
      <c r="K97" s="111">
        <f t="shared" si="15"/>
        <v>0.97371364653243853</v>
      </c>
      <c r="L97" s="111"/>
      <c r="M97" s="111">
        <f t="shared" si="16"/>
        <v>0.73360655737704916</v>
      </c>
      <c r="N97" s="111">
        <f t="shared" si="16"/>
        <v>0.72567409144196959</v>
      </c>
      <c r="O97" s="111">
        <f t="shared" si="16"/>
        <v>0.56486486486486476</v>
      </c>
      <c r="P97" s="111">
        <f t="shared" si="16"/>
        <v>0.64477211796246647</v>
      </c>
      <c r="Q97" s="111">
        <f t="shared" si="16"/>
        <v>0.68089430894308944</v>
      </c>
      <c r="R97" s="111">
        <f t="shared" si="16"/>
        <v>0.66132723112128144</v>
      </c>
      <c r="S97" s="111">
        <f t="shared" si="16"/>
        <v>0.66118836915297097</v>
      </c>
      <c r="T97" s="111">
        <f t="shared" si="16"/>
        <v>0.6957787481804949</v>
      </c>
      <c r="U97" s="111">
        <f t="shared" si="16"/>
        <v>0.69324324324324316</v>
      </c>
      <c r="V97" s="111">
        <f t="shared" si="16"/>
        <v>0.65456821026282852</v>
      </c>
    </row>
    <row r="98" spans="1:22" x14ac:dyDescent="0.2">
      <c r="A98" s="112">
        <v>2003</v>
      </c>
      <c r="B98" s="111">
        <f t="shared" si="15"/>
        <v>0.92313725490196075</v>
      </c>
      <c r="C98" s="111">
        <f t="shared" si="15"/>
        <v>0.98860759493670891</v>
      </c>
      <c r="D98" s="111">
        <f t="shared" si="15"/>
        <v>1.0294486215538847</v>
      </c>
      <c r="E98" s="111">
        <f t="shared" si="15"/>
        <v>1.0142276422764229</v>
      </c>
      <c r="F98" s="111">
        <f t="shared" si="15"/>
        <v>0.97492537313432825</v>
      </c>
      <c r="G98" s="111">
        <f t="shared" si="15"/>
        <v>0.97019162526614622</v>
      </c>
      <c r="H98" s="111">
        <f t="shared" si="15"/>
        <v>0.91128608923884513</v>
      </c>
      <c r="I98" s="111">
        <f t="shared" si="15"/>
        <v>0.98358662613981762</v>
      </c>
      <c r="J98" s="111">
        <f t="shared" si="15"/>
        <v>1.0366039654295882</v>
      </c>
      <c r="K98" s="111">
        <f t="shared" si="15"/>
        <v>0.98098434004474278</v>
      </c>
      <c r="L98" s="111"/>
      <c r="M98" s="111">
        <f t="shared" si="16"/>
        <v>0.85143442622950827</v>
      </c>
      <c r="N98" s="111">
        <f t="shared" si="16"/>
        <v>0.87690504103165312</v>
      </c>
      <c r="O98" s="111">
        <f t="shared" si="16"/>
        <v>0.7743243243243243</v>
      </c>
      <c r="P98" s="111">
        <f t="shared" si="16"/>
        <v>0.79222520107238603</v>
      </c>
      <c r="Q98" s="111">
        <f t="shared" si="16"/>
        <v>0.78760162601626016</v>
      </c>
      <c r="R98" s="111">
        <f t="shared" si="16"/>
        <v>0.76544622425629294</v>
      </c>
      <c r="S98" s="111">
        <f t="shared" si="16"/>
        <v>0.79646017699115046</v>
      </c>
      <c r="T98" s="111">
        <f t="shared" si="16"/>
        <v>0.75400291120815133</v>
      </c>
      <c r="U98" s="111">
        <f t="shared" si="16"/>
        <v>0.81081081081081074</v>
      </c>
      <c r="V98" s="111">
        <f t="shared" si="16"/>
        <v>0.80475594493116387</v>
      </c>
    </row>
    <row r="99" spans="1:22" x14ac:dyDescent="0.2">
      <c r="A99" s="112">
        <v>2004</v>
      </c>
      <c r="B99" s="111">
        <f t="shared" si="15"/>
        <v>0.915686274509804</v>
      </c>
      <c r="C99" s="111">
        <f t="shared" si="15"/>
        <v>0.97721518987341771</v>
      </c>
      <c r="D99" s="111">
        <f t="shared" si="15"/>
        <v>1.0181704260651629</v>
      </c>
      <c r="E99" s="111">
        <f t="shared" si="15"/>
        <v>1.0060975609756098</v>
      </c>
      <c r="F99" s="111">
        <f t="shared" si="15"/>
        <v>0.97492537313432825</v>
      </c>
      <c r="G99" s="111">
        <f t="shared" si="15"/>
        <v>0.99148332150461327</v>
      </c>
      <c r="H99" s="111">
        <f t="shared" si="15"/>
        <v>0.93175853018372701</v>
      </c>
      <c r="I99" s="111">
        <f t="shared" si="15"/>
        <v>0.98237082066869308</v>
      </c>
      <c r="J99" s="111">
        <f t="shared" si="15"/>
        <v>1.0081342145399084</v>
      </c>
      <c r="K99" s="111">
        <f t="shared" si="15"/>
        <v>0.97874720357941836</v>
      </c>
      <c r="L99" s="111"/>
      <c r="M99" s="111">
        <f t="shared" si="16"/>
        <v>0.94569672131147542</v>
      </c>
      <c r="N99" s="111">
        <f t="shared" si="16"/>
        <v>0.93200468933177028</v>
      </c>
      <c r="O99" s="111">
        <f t="shared" si="16"/>
        <v>0.84189189189189195</v>
      </c>
      <c r="P99" s="111">
        <f t="shared" si="16"/>
        <v>0.88471849865951735</v>
      </c>
      <c r="Q99" s="111">
        <f t="shared" si="16"/>
        <v>0.86788617886178854</v>
      </c>
      <c r="R99" s="111">
        <f t="shared" si="16"/>
        <v>0.84553775743707094</v>
      </c>
      <c r="S99" s="111">
        <f t="shared" si="16"/>
        <v>0.87357774968394442</v>
      </c>
      <c r="T99" s="111">
        <f t="shared" si="16"/>
        <v>0.87190684133915575</v>
      </c>
      <c r="U99" s="111">
        <f t="shared" si="16"/>
        <v>0.86486486486486491</v>
      </c>
      <c r="V99" s="111">
        <f t="shared" si="16"/>
        <v>0.87734668335419264</v>
      </c>
    </row>
    <row r="100" spans="1:22" x14ac:dyDescent="0.2">
      <c r="A100" s="112">
        <v>2005</v>
      </c>
      <c r="B100" s="111">
        <f t="shared" si="15"/>
        <v>1</v>
      </c>
      <c r="C100" s="111">
        <f t="shared" si="15"/>
        <v>1</v>
      </c>
      <c r="D100" s="111">
        <f t="shared" si="15"/>
        <v>1</v>
      </c>
      <c r="E100" s="111">
        <f t="shared" si="15"/>
        <v>1</v>
      </c>
      <c r="F100" s="111">
        <f t="shared" si="15"/>
        <v>1</v>
      </c>
      <c r="G100" s="111">
        <f t="shared" si="15"/>
        <v>1</v>
      </c>
      <c r="H100" s="111">
        <f t="shared" si="15"/>
        <v>1</v>
      </c>
      <c r="I100" s="111">
        <f t="shared" si="15"/>
        <v>1</v>
      </c>
      <c r="J100" s="111">
        <f t="shared" si="15"/>
        <v>1</v>
      </c>
      <c r="K100" s="111">
        <f t="shared" si="15"/>
        <v>1</v>
      </c>
      <c r="L100" s="111"/>
      <c r="M100" s="111">
        <f t="shared" si="16"/>
        <v>1</v>
      </c>
      <c r="N100" s="111">
        <f t="shared" si="16"/>
        <v>1</v>
      </c>
      <c r="O100" s="111">
        <f t="shared" si="16"/>
        <v>1</v>
      </c>
      <c r="P100" s="111">
        <f t="shared" si="16"/>
        <v>1</v>
      </c>
      <c r="Q100" s="111">
        <f t="shared" si="16"/>
        <v>1</v>
      </c>
      <c r="R100" s="111">
        <f t="shared" si="16"/>
        <v>1</v>
      </c>
      <c r="S100" s="111">
        <f t="shared" si="16"/>
        <v>1</v>
      </c>
      <c r="T100" s="111">
        <f t="shared" si="16"/>
        <v>1</v>
      </c>
      <c r="U100" s="111">
        <f t="shared" si="16"/>
        <v>1</v>
      </c>
      <c r="V100" s="111">
        <f t="shared" si="16"/>
        <v>1</v>
      </c>
    </row>
    <row r="101" spans="1:22" x14ac:dyDescent="0.2">
      <c r="A101" s="112">
        <v>2006</v>
      </c>
      <c r="B101" s="111">
        <f t="shared" si="15"/>
        <v>1.1525490196078432</v>
      </c>
      <c r="C101" s="111">
        <f t="shared" si="15"/>
        <v>1.0367088607594936</v>
      </c>
      <c r="D101" s="111">
        <f t="shared" si="15"/>
        <v>1.0526315789473684</v>
      </c>
      <c r="E101" s="111">
        <f t="shared" si="15"/>
        <v>1.0115176151761518</v>
      </c>
      <c r="F101" s="111">
        <f t="shared" si="15"/>
        <v>1.0710447761194031</v>
      </c>
      <c r="G101" s="111">
        <f t="shared" si="15"/>
        <v>1.0652945351312988</v>
      </c>
      <c r="H101" s="111">
        <f t="shared" si="15"/>
        <v>1.1081364829396325</v>
      </c>
      <c r="I101" s="111">
        <f t="shared" si="15"/>
        <v>1.003647416413374</v>
      </c>
      <c r="J101" s="111">
        <f t="shared" si="15"/>
        <v>1.0859176410777833</v>
      </c>
      <c r="K101" s="111">
        <f t="shared" si="15"/>
        <v>1.0659955257270692</v>
      </c>
      <c r="L101" s="111"/>
      <c r="M101" s="111">
        <f t="shared" si="16"/>
        <v>1.0973360655737705</v>
      </c>
      <c r="N101" s="111">
        <f t="shared" si="16"/>
        <v>1.1113716295427902</v>
      </c>
      <c r="O101" s="111">
        <f t="shared" si="16"/>
        <v>1.0202702702702702</v>
      </c>
      <c r="P101" s="111">
        <f t="shared" si="16"/>
        <v>1.0281501340482573</v>
      </c>
      <c r="Q101" s="111">
        <f t="shared" si="16"/>
        <v>1.068089430894309</v>
      </c>
      <c r="R101" s="111">
        <f t="shared" si="16"/>
        <v>1.0812356979405033</v>
      </c>
      <c r="S101" s="111">
        <f t="shared" si="16"/>
        <v>1.0379266750948168</v>
      </c>
      <c r="T101" s="111">
        <f t="shared" si="16"/>
        <v>1.066957787481805</v>
      </c>
      <c r="U101" s="111">
        <f t="shared" si="16"/>
        <v>0.99054054054054053</v>
      </c>
      <c r="V101" s="111">
        <f t="shared" si="16"/>
        <v>1.0463078848560701</v>
      </c>
    </row>
    <row r="102" spans="1:22" x14ac:dyDescent="0.2">
      <c r="A102" s="112">
        <v>2007</v>
      </c>
      <c r="B102" s="111">
        <f t="shared" ref="B102:K117" si="17">B157/B$155</f>
        <v>1.1701960784313725</v>
      </c>
      <c r="C102" s="111">
        <f t="shared" si="17"/>
        <v>1.0518987341772152</v>
      </c>
      <c r="D102" s="111">
        <f t="shared" si="17"/>
        <v>1.0902255639097742</v>
      </c>
      <c r="E102" s="111">
        <f t="shared" si="17"/>
        <v>1.005420054200542</v>
      </c>
      <c r="F102" s="111">
        <f t="shared" si="17"/>
        <v>1.0698507462686568</v>
      </c>
      <c r="G102" s="111">
        <f t="shared" si="17"/>
        <v>1.0596167494677076</v>
      </c>
      <c r="H102" s="111">
        <f t="shared" si="17"/>
        <v>1.0461942257217847</v>
      </c>
      <c r="I102" s="111">
        <f t="shared" si="17"/>
        <v>1.0109422492401217</v>
      </c>
      <c r="J102" s="111">
        <f t="shared" si="17"/>
        <v>1.0737163192679207</v>
      </c>
      <c r="K102" s="111">
        <f t="shared" si="17"/>
        <v>1.0609619686800895</v>
      </c>
      <c r="L102" s="111"/>
      <c r="M102" s="111">
        <f t="shared" ref="M102:V117" si="18">M157/M$155</f>
        <v>1.0184426229508197</v>
      </c>
      <c r="N102" s="111">
        <f t="shared" si="18"/>
        <v>1.0480656506447832</v>
      </c>
      <c r="O102" s="111">
        <f t="shared" si="18"/>
        <v>0.92972972972972967</v>
      </c>
      <c r="P102" s="111">
        <f t="shared" si="18"/>
        <v>0.95174262734584447</v>
      </c>
      <c r="Q102" s="111">
        <f t="shared" si="18"/>
        <v>0.97560975609756095</v>
      </c>
      <c r="R102" s="111">
        <f t="shared" si="18"/>
        <v>0.94393592677345539</v>
      </c>
      <c r="S102" s="111">
        <f t="shared" si="18"/>
        <v>0.92541087231352726</v>
      </c>
      <c r="T102" s="111">
        <f t="shared" si="18"/>
        <v>0.94177583697234346</v>
      </c>
      <c r="U102" s="111">
        <f t="shared" si="18"/>
        <v>0.95945945945945932</v>
      </c>
      <c r="V102" s="111">
        <f t="shared" si="18"/>
        <v>0.96620775969962447</v>
      </c>
    </row>
    <row r="103" spans="1:22" x14ac:dyDescent="0.2">
      <c r="A103" s="112">
        <v>2008</v>
      </c>
      <c r="B103" s="111">
        <f t="shared" si="17"/>
        <v>1.2137254901960783</v>
      </c>
      <c r="C103" s="111">
        <f t="shared" si="17"/>
        <v>1.0974683544303798</v>
      </c>
      <c r="D103" s="111">
        <f t="shared" si="17"/>
        <v>1.1378446115288221</v>
      </c>
      <c r="E103" s="111">
        <f t="shared" si="17"/>
        <v>1.02710027100271</v>
      </c>
      <c r="F103" s="111">
        <f t="shared" si="17"/>
        <v>1.1134328358208954</v>
      </c>
      <c r="G103" s="111">
        <f t="shared" si="17"/>
        <v>1.156139105748758</v>
      </c>
      <c r="H103" s="111">
        <f t="shared" si="17"/>
        <v>1.0881889763779526</v>
      </c>
      <c r="I103" s="111">
        <f t="shared" si="17"/>
        <v>1.0455927051671732</v>
      </c>
      <c r="J103" s="111">
        <f t="shared" si="17"/>
        <v>1.0259278088459582</v>
      </c>
      <c r="K103" s="111">
        <f t="shared" si="17"/>
        <v>1.0961968680089487</v>
      </c>
      <c r="L103" s="111"/>
      <c r="M103" s="111">
        <f t="shared" si="18"/>
        <v>1.0286885245901638</v>
      </c>
      <c r="N103" s="111">
        <f t="shared" si="18"/>
        <v>1.104337631887456</v>
      </c>
      <c r="O103" s="111">
        <f t="shared" si="18"/>
        <v>0.99729729729729721</v>
      </c>
      <c r="P103" s="111">
        <f t="shared" si="18"/>
        <v>0.94369973190348522</v>
      </c>
      <c r="Q103" s="111">
        <f t="shared" si="18"/>
        <v>0.99796747967479682</v>
      </c>
      <c r="R103" s="111">
        <f t="shared" si="18"/>
        <v>0.98970251716247137</v>
      </c>
      <c r="S103" s="111">
        <f t="shared" si="18"/>
        <v>1.0063211125158027</v>
      </c>
      <c r="T103" s="111">
        <f t="shared" si="18"/>
        <v>0.95050946142649206</v>
      </c>
      <c r="U103" s="111">
        <f t="shared" si="18"/>
        <v>1.0013513513513512</v>
      </c>
      <c r="V103" s="111">
        <f t="shared" si="18"/>
        <v>1.0087609511889863</v>
      </c>
    </row>
    <row r="104" spans="1:22" x14ac:dyDescent="0.2">
      <c r="A104" s="112">
        <v>2009</v>
      </c>
      <c r="B104" s="111">
        <f t="shared" si="17"/>
        <v>1.1909803921568627</v>
      </c>
      <c r="C104" s="111">
        <f t="shared" si="17"/>
        <v>1.0886075949367089</v>
      </c>
      <c r="D104" s="111">
        <f t="shared" si="17"/>
        <v>1.1898496240601502</v>
      </c>
      <c r="E104" s="111">
        <f t="shared" si="17"/>
        <v>1.0765582655826558</v>
      </c>
      <c r="F104" s="111">
        <f t="shared" si="17"/>
        <v>1.1749253731343283</v>
      </c>
      <c r="G104" s="111">
        <f t="shared" si="17"/>
        <v>1.1852377572746629</v>
      </c>
      <c r="H104" s="111">
        <f t="shared" si="17"/>
        <v>1.0068241469816273</v>
      </c>
      <c r="I104" s="111">
        <f t="shared" si="17"/>
        <v>1.0759878419452888</v>
      </c>
      <c r="J104" s="111">
        <f t="shared" si="17"/>
        <v>1.0732079308591762</v>
      </c>
      <c r="K104" s="111">
        <f t="shared" si="17"/>
        <v>1.115212527964206</v>
      </c>
      <c r="L104" s="111"/>
      <c r="M104" s="111">
        <f t="shared" si="18"/>
        <v>0.89241803278688536</v>
      </c>
      <c r="N104" s="111">
        <f t="shared" si="18"/>
        <v>1.0035169988276671</v>
      </c>
      <c r="O104" s="111">
        <f t="shared" si="18"/>
        <v>0.83513513513513504</v>
      </c>
      <c r="P104" s="111">
        <f t="shared" si="18"/>
        <v>0.80026809651474529</v>
      </c>
      <c r="Q104" s="111">
        <f t="shared" si="18"/>
        <v>0.87703252032520329</v>
      </c>
      <c r="R104" s="111">
        <f t="shared" si="18"/>
        <v>0.87070938215102978</v>
      </c>
      <c r="S104" s="111">
        <f t="shared" si="18"/>
        <v>0.8508217446270544</v>
      </c>
      <c r="T104" s="111">
        <f t="shared" si="18"/>
        <v>0.8733624454148472</v>
      </c>
      <c r="U104" s="111">
        <f t="shared" si="18"/>
        <v>0.81351351351351342</v>
      </c>
      <c r="V104" s="111">
        <f t="shared" si="18"/>
        <v>0.87484355444305384</v>
      </c>
    </row>
    <row r="105" spans="1:22" x14ac:dyDescent="0.2">
      <c r="A105" s="112">
        <v>2010</v>
      </c>
      <c r="B105" s="111">
        <f t="shared" si="17"/>
        <v>1.0921568627450982</v>
      </c>
      <c r="C105" s="111">
        <f t="shared" si="17"/>
        <v>1.1447257383966245</v>
      </c>
      <c r="D105" s="111">
        <f t="shared" si="17"/>
        <v>1.2236842105263157</v>
      </c>
      <c r="E105" s="111">
        <f t="shared" si="17"/>
        <v>1.1212737127371275</v>
      </c>
      <c r="F105" s="111">
        <f t="shared" si="17"/>
        <v>1.1229850746268657</v>
      </c>
      <c r="G105" s="111">
        <f t="shared" si="17"/>
        <v>1.1660752306600426</v>
      </c>
      <c r="H105" s="111">
        <f t="shared" si="17"/>
        <v>0.96115485564304448</v>
      </c>
      <c r="I105" s="111">
        <f t="shared" si="17"/>
        <v>1.0942249240121582</v>
      </c>
      <c r="J105" s="111">
        <f t="shared" si="17"/>
        <v>1.0732079308591762</v>
      </c>
      <c r="K105" s="111">
        <f t="shared" si="17"/>
        <v>1.1029082774049217</v>
      </c>
      <c r="L105" s="111"/>
      <c r="M105" s="111">
        <f t="shared" si="18"/>
        <v>0.86475409836065575</v>
      </c>
      <c r="N105" s="111">
        <f t="shared" si="18"/>
        <v>0.89683470105509977</v>
      </c>
      <c r="O105" s="111">
        <f t="shared" si="18"/>
        <v>0.79054054054054046</v>
      </c>
      <c r="P105" s="111">
        <f t="shared" si="18"/>
        <v>0.75737265415549604</v>
      </c>
      <c r="Q105" s="111">
        <f t="shared" si="18"/>
        <v>0.78556910569105698</v>
      </c>
      <c r="R105" s="111">
        <f t="shared" si="18"/>
        <v>0.74599542334096103</v>
      </c>
      <c r="S105" s="111">
        <f t="shared" si="18"/>
        <v>0.79646017699115046</v>
      </c>
      <c r="T105" s="111">
        <f t="shared" si="18"/>
        <v>0.79912663755458513</v>
      </c>
      <c r="U105" s="111">
        <f t="shared" si="18"/>
        <v>0.7986486486486486</v>
      </c>
      <c r="V105" s="111">
        <f t="shared" si="18"/>
        <v>0.8122653316645807</v>
      </c>
    </row>
    <row r="106" spans="1:22" x14ac:dyDescent="0.2">
      <c r="A106" s="112">
        <v>2011</v>
      </c>
      <c r="B106" s="111">
        <f t="shared" si="17"/>
        <v>1.0482352941176472</v>
      </c>
      <c r="C106" s="111">
        <f t="shared" si="17"/>
        <v>1.1223628691983123</v>
      </c>
      <c r="D106" s="111">
        <f t="shared" si="17"/>
        <v>1.2399749373433582</v>
      </c>
      <c r="E106" s="111">
        <f t="shared" si="17"/>
        <v>1.152439024390244</v>
      </c>
      <c r="F106" s="111">
        <f t="shared" si="17"/>
        <v>1.1229850746268657</v>
      </c>
      <c r="G106" s="111">
        <f t="shared" si="17"/>
        <v>1.2100780695528743</v>
      </c>
      <c r="H106" s="111">
        <f t="shared" si="17"/>
        <v>0.92020997375328084</v>
      </c>
      <c r="I106" s="111">
        <f t="shared" si="17"/>
        <v>1.0802431610942249</v>
      </c>
      <c r="J106" s="111">
        <f t="shared" si="17"/>
        <v>1.0625317742755465</v>
      </c>
      <c r="K106" s="111">
        <f t="shared" si="17"/>
        <v>1.0967561521252798</v>
      </c>
      <c r="L106" s="111"/>
      <c r="M106" s="111">
        <f t="shared" si="18"/>
        <v>0.80430327868852458</v>
      </c>
      <c r="N106" s="111">
        <f t="shared" si="18"/>
        <v>0.8429073856975382</v>
      </c>
      <c r="O106" s="111">
        <f t="shared" si="18"/>
        <v>0.73648648648648651</v>
      </c>
      <c r="P106" s="111">
        <f t="shared" si="18"/>
        <v>0.73592493297587136</v>
      </c>
      <c r="Q106" s="111">
        <f t="shared" si="18"/>
        <v>0.78048780487804881</v>
      </c>
      <c r="R106" s="111">
        <f t="shared" si="18"/>
        <v>0.71281464530892447</v>
      </c>
      <c r="S106" s="111">
        <f t="shared" si="18"/>
        <v>0.76611883691529703</v>
      </c>
      <c r="T106" s="111">
        <f t="shared" si="18"/>
        <v>0.76419213973799127</v>
      </c>
      <c r="U106" s="111">
        <f t="shared" si="18"/>
        <v>0.7810810810810811</v>
      </c>
      <c r="V106" s="111">
        <f t="shared" si="18"/>
        <v>0.77221526908635796</v>
      </c>
    </row>
    <row r="107" spans="1:22" x14ac:dyDescent="0.2">
      <c r="A107" s="112">
        <v>2012</v>
      </c>
      <c r="B107" s="111">
        <f t="shared" si="17"/>
        <v>1.1968627450980391</v>
      </c>
      <c r="C107" s="111">
        <f t="shared" si="17"/>
        <v>1.0949367088607596</v>
      </c>
      <c r="D107" s="111">
        <f t="shared" si="17"/>
        <v>1.18859649122807</v>
      </c>
      <c r="E107" s="111">
        <f t="shared" si="17"/>
        <v>1.0982384823848239</v>
      </c>
      <c r="F107" s="111">
        <f t="shared" si="17"/>
        <v>1.0871641791044777</v>
      </c>
      <c r="G107" s="111">
        <f t="shared" si="17"/>
        <v>1.0560681334279631</v>
      </c>
      <c r="H107" s="111">
        <f t="shared" si="17"/>
        <v>0.88293963254593177</v>
      </c>
      <c r="I107" s="111">
        <f t="shared" si="17"/>
        <v>1.0346504559270517</v>
      </c>
      <c r="J107" s="111">
        <f t="shared" si="17"/>
        <v>1.0467717336044737</v>
      </c>
      <c r="K107" s="111">
        <f t="shared" si="17"/>
        <v>1.0626398210290828</v>
      </c>
      <c r="L107" s="111"/>
      <c r="M107" s="111">
        <f t="shared" si="18"/>
        <v>0.77663934426229508</v>
      </c>
      <c r="N107" s="111">
        <f t="shared" si="18"/>
        <v>0.81359906213364608</v>
      </c>
      <c r="O107" s="111">
        <f t="shared" si="18"/>
        <v>0.70945945945945943</v>
      </c>
      <c r="P107" s="111">
        <f t="shared" si="18"/>
        <v>0.71715817694369965</v>
      </c>
      <c r="Q107" s="111">
        <f t="shared" si="18"/>
        <v>0.77134146341463417</v>
      </c>
      <c r="R107" s="111">
        <f t="shared" si="18"/>
        <v>0.74713958810068648</v>
      </c>
      <c r="S107" s="111">
        <f t="shared" si="18"/>
        <v>0.72566371681415931</v>
      </c>
      <c r="T107" s="111">
        <f t="shared" si="18"/>
        <v>0.75109170305676853</v>
      </c>
      <c r="U107" s="111">
        <f t="shared" si="18"/>
        <v>0.73918918918918908</v>
      </c>
      <c r="V107" s="111">
        <f t="shared" si="18"/>
        <v>0.74843554443053817</v>
      </c>
    </row>
    <row r="108" spans="1:22" x14ac:dyDescent="0.2">
      <c r="A108" s="112">
        <v>2013</v>
      </c>
      <c r="B108" s="111">
        <f t="shared" si="17"/>
        <v>1.1494117647058824</v>
      </c>
      <c r="C108" s="111">
        <f t="shared" si="17"/>
        <v>1.0497890295358649</v>
      </c>
      <c r="D108" s="111">
        <f t="shared" si="17"/>
        <v>1.1610275689223057</v>
      </c>
      <c r="E108" s="111">
        <f t="shared" si="17"/>
        <v>1.0962059620596205</v>
      </c>
      <c r="F108" s="111">
        <f t="shared" si="17"/>
        <v>1.0794029850746267</v>
      </c>
      <c r="G108" s="111">
        <f t="shared" si="17"/>
        <v>1.0390347764371894</v>
      </c>
      <c r="H108" s="111">
        <f t="shared" si="17"/>
        <v>0.83622047244094488</v>
      </c>
      <c r="I108" s="111">
        <f t="shared" si="17"/>
        <v>1.0407294832826748</v>
      </c>
      <c r="J108" s="111">
        <f t="shared" si="17"/>
        <v>1.0416878495170308</v>
      </c>
      <c r="K108" s="111">
        <f t="shared" si="17"/>
        <v>1.039709172259508</v>
      </c>
      <c r="L108" s="111"/>
      <c r="M108" s="111">
        <f t="shared" si="18"/>
        <v>0.78073770491803285</v>
      </c>
      <c r="N108" s="111">
        <f t="shared" si="18"/>
        <v>0.81008206330597898</v>
      </c>
      <c r="O108" s="111">
        <f t="shared" si="18"/>
        <v>0.70405405405405397</v>
      </c>
      <c r="P108" s="111">
        <f t="shared" si="18"/>
        <v>0.71715817694369965</v>
      </c>
      <c r="Q108" s="111">
        <f t="shared" si="18"/>
        <v>0.74695121951219512</v>
      </c>
      <c r="R108" s="111">
        <f t="shared" si="18"/>
        <v>0.73340961098398172</v>
      </c>
      <c r="S108" s="111">
        <f t="shared" si="18"/>
        <v>0.7231352718078381</v>
      </c>
      <c r="T108" s="111">
        <f t="shared" si="18"/>
        <v>0.7831149927219796</v>
      </c>
      <c r="U108" s="111">
        <f t="shared" si="18"/>
        <v>0.76216216216216204</v>
      </c>
      <c r="V108" s="111">
        <f t="shared" si="18"/>
        <v>0.74968710888610768</v>
      </c>
    </row>
    <row r="109" spans="1:22" x14ac:dyDescent="0.2">
      <c r="A109" s="112">
        <v>2014</v>
      </c>
      <c r="B109" s="111">
        <f t="shared" si="17"/>
        <v>1.1388235294117646</v>
      </c>
      <c r="C109" s="111">
        <f t="shared" si="17"/>
        <v>1.0645569620253166</v>
      </c>
      <c r="D109" s="111">
        <f t="shared" si="17"/>
        <v>1.1672932330827066</v>
      </c>
      <c r="E109" s="111">
        <f t="shared" si="17"/>
        <v>1.122628726287263</v>
      </c>
      <c r="F109" s="111">
        <f t="shared" si="17"/>
        <v>1.1020895522388061</v>
      </c>
      <c r="G109" s="111">
        <f t="shared" si="17"/>
        <v>1.0518097941802698</v>
      </c>
      <c r="H109" s="111">
        <f t="shared" si="17"/>
        <v>0.86194225721784778</v>
      </c>
      <c r="I109" s="111">
        <f t="shared" si="17"/>
        <v>1.0528875379939211</v>
      </c>
      <c r="J109" s="111">
        <f t="shared" si="17"/>
        <v>1.0447381799694966</v>
      </c>
      <c r="K109" s="111">
        <f t="shared" si="17"/>
        <v>1.0548098434004474</v>
      </c>
      <c r="L109" s="111"/>
      <c r="M109" s="111">
        <f t="shared" si="18"/>
        <v>0.76844262295081966</v>
      </c>
      <c r="N109" s="111">
        <f t="shared" si="18"/>
        <v>0.79953106682297781</v>
      </c>
      <c r="O109" s="111">
        <f t="shared" si="18"/>
        <v>0.68108108108108101</v>
      </c>
      <c r="P109" s="111">
        <f t="shared" si="18"/>
        <v>0.69436997319034854</v>
      </c>
      <c r="Q109" s="111">
        <f t="shared" si="18"/>
        <v>0.72560975609756095</v>
      </c>
      <c r="R109" s="111">
        <f t="shared" si="18"/>
        <v>0.72311212814645309</v>
      </c>
      <c r="S109" s="111">
        <f t="shared" si="18"/>
        <v>0.7092288242730721</v>
      </c>
      <c r="T109" s="111">
        <f t="shared" si="18"/>
        <v>0.77583697234352256</v>
      </c>
      <c r="U109" s="111">
        <f t="shared" si="18"/>
        <v>0.75135135135135123</v>
      </c>
      <c r="V109" s="111">
        <f t="shared" si="18"/>
        <v>0.73341677096370461</v>
      </c>
    </row>
    <row r="110" spans="1:22" x14ac:dyDescent="0.2">
      <c r="A110" s="112">
        <v>2015</v>
      </c>
      <c r="B110" s="111">
        <f t="shared" si="17"/>
        <v>1.1231372549019607</v>
      </c>
      <c r="C110" s="111">
        <f t="shared" si="17"/>
        <v>1.059915611814346</v>
      </c>
      <c r="D110" s="111">
        <f t="shared" si="17"/>
        <v>1.1791979949874687</v>
      </c>
      <c r="E110" s="111">
        <f t="shared" si="17"/>
        <v>1.1307588075880759</v>
      </c>
      <c r="F110" s="111">
        <f t="shared" si="17"/>
        <v>1.1110447761194029</v>
      </c>
      <c r="G110" s="111">
        <f t="shared" si="17"/>
        <v>1.0518097941802698</v>
      </c>
      <c r="H110" s="111">
        <f t="shared" si="17"/>
        <v>0.86351706036745401</v>
      </c>
      <c r="I110" s="111">
        <f t="shared" si="17"/>
        <v>1.0492401215805474</v>
      </c>
      <c r="J110" s="111">
        <f t="shared" si="17"/>
        <v>1.0416878495170308</v>
      </c>
      <c r="K110" s="111">
        <f t="shared" si="17"/>
        <v>1.0564876957494409</v>
      </c>
      <c r="L110" s="111"/>
      <c r="M110" s="111">
        <f t="shared" si="18"/>
        <v>0.75819672131147542</v>
      </c>
      <c r="N110" s="111">
        <f t="shared" si="18"/>
        <v>0.78780773739742094</v>
      </c>
      <c r="O110" s="111">
        <f t="shared" si="18"/>
        <v>0.65945945945945939</v>
      </c>
      <c r="P110" s="111">
        <f t="shared" si="18"/>
        <v>0.67426273458445041</v>
      </c>
      <c r="Q110" s="111">
        <f t="shared" si="18"/>
        <v>0.71239837398373984</v>
      </c>
      <c r="R110" s="111">
        <f t="shared" si="18"/>
        <v>0.71052631578947367</v>
      </c>
      <c r="S110" s="111">
        <f t="shared" si="18"/>
        <v>0.69152970922882417</v>
      </c>
      <c r="T110" s="111">
        <f t="shared" si="18"/>
        <v>0.76128093158660848</v>
      </c>
      <c r="U110" s="111">
        <f t="shared" si="18"/>
        <v>0.80405405405405406</v>
      </c>
      <c r="V110" s="111">
        <f t="shared" si="18"/>
        <v>0.72590738423028778</v>
      </c>
    </row>
    <row r="111" spans="1:22" x14ac:dyDescent="0.2">
      <c r="A111" s="112">
        <v>2016</v>
      </c>
      <c r="B111" s="111">
        <f t="shared" si="17"/>
        <v>1.1176470588235294</v>
      </c>
      <c r="C111" s="111">
        <f t="shared" si="17"/>
        <v>1.0687763713080169</v>
      </c>
      <c r="D111" s="111">
        <f t="shared" si="17"/>
        <v>1.2105263157894737</v>
      </c>
      <c r="E111" s="111">
        <f t="shared" si="17"/>
        <v>1.1619241192411924</v>
      </c>
      <c r="F111" s="111">
        <f t="shared" si="17"/>
        <v>1.1295522388059702</v>
      </c>
      <c r="G111" s="111">
        <f t="shared" si="17"/>
        <v>1.0759403832505323</v>
      </c>
      <c r="H111" s="111">
        <f t="shared" si="17"/>
        <v>0.88346456692913378</v>
      </c>
      <c r="I111" s="111">
        <f t="shared" si="17"/>
        <v>1.0626139817629181</v>
      </c>
      <c r="J111" s="111">
        <f t="shared" si="17"/>
        <v>1.0467717336044737</v>
      </c>
      <c r="K111" s="111">
        <f t="shared" si="17"/>
        <v>1.0727069351230425</v>
      </c>
      <c r="L111" s="111"/>
      <c r="M111" s="111">
        <f t="shared" si="18"/>
        <v>0.7848360655737705</v>
      </c>
      <c r="N111" s="111">
        <f t="shared" si="18"/>
        <v>0.81594372801875736</v>
      </c>
      <c r="O111" s="111">
        <f t="shared" si="18"/>
        <v>0.69729729729729728</v>
      </c>
      <c r="P111" s="111">
        <f t="shared" si="18"/>
        <v>0.71179624664879348</v>
      </c>
      <c r="Q111" s="111">
        <f t="shared" si="18"/>
        <v>0.74085365853658536</v>
      </c>
      <c r="R111" s="111">
        <f t="shared" si="18"/>
        <v>0.74599542334096103</v>
      </c>
      <c r="S111" s="111">
        <f t="shared" si="18"/>
        <v>0.7269279393173198</v>
      </c>
      <c r="T111" s="111">
        <f t="shared" si="18"/>
        <v>0.80640465793304217</v>
      </c>
      <c r="U111" s="111">
        <f t="shared" si="18"/>
        <v>0.85135135135135132</v>
      </c>
      <c r="V111" s="111">
        <f t="shared" si="18"/>
        <v>0.76220275344180222</v>
      </c>
    </row>
    <row r="112" spans="1:22" x14ac:dyDescent="0.2">
      <c r="A112" s="112">
        <v>2017</v>
      </c>
      <c r="B112" s="111">
        <f t="shared" si="17"/>
        <v>1.1086274509803922</v>
      </c>
      <c r="C112" s="111">
        <f t="shared" si="17"/>
        <v>1.0632911392405062</v>
      </c>
      <c r="D112" s="111">
        <f t="shared" si="17"/>
        <v>1.2418546365914787</v>
      </c>
      <c r="E112" s="111">
        <f t="shared" si="17"/>
        <v>1.1808943089430894</v>
      </c>
      <c r="F112" s="111">
        <f t="shared" si="17"/>
        <v>1.1361194029850747</v>
      </c>
      <c r="G112" s="111">
        <f t="shared" si="17"/>
        <v>1.0823278921220725</v>
      </c>
      <c r="H112" s="111">
        <f t="shared" si="17"/>
        <v>0.89553805774278206</v>
      </c>
      <c r="I112" s="111">
        <f t="shared" si="17"/>
        <v>1.0753799392097265</v>
      </c>
      <c r="J112" s="111">
        <f t="shared" si="17"/>
        <v>1.0452465683782408</v>
      </c>
      <c r="K112" s="111">
        <f t="shared" si="17"/>
        <v>1.080536912751678</v>
      </c>
      <c r="L112" s="111"/>
      <c r="M112" s="111">
        <f t="shared" si="18"/>
        <v>0.80225409836065575</v>
      </c>
      <c r="N112" s="111">
        <f t="shared" si="18"/>
        <v>0.83235638921453692</v>
      </c>
      <c r="O112" s="111">
        <f t="shared" si="18"/>
        <v>0.72432432432432436</v>
      </c>
      <c r="P112" s="111">
        <f t="shared" si="18"/>
        <v>0.74262734584450407</v>
      </c>
      <c r="Q112" s="111">
        <f t="shared" si="18"/>
        <v>0.75609756097560976</v>
      </c>
      <c r="R112" s="111">
        <f t="shared" si="18"/>
        <v>0.76544622425629294</v>
      </c>
      <c r="S112" s="111">
        <f t="shared" si="18"/>
        <v>0.74462705436156762</v>
      </c>
      <c r="T112" s="111">
        <f t="shared" si="18"/>
        <v>0.83697234352256189</v>
      </c>
      <c r="U112" s="111">
        <f t="shared" si="18"/>
        <v>0.88513513513513509</v>
      </c>
      <c r="V112" s="111">
        <f t="shared" si="18"/>
        <v>0.78598247809762201</v>
      </c>
    </row>
    <row r="113" spans="1:22" x14ac:dyDescent="0.2">
      <c r="A113" s="112">
        <v>2018</v>
      </c>
      <c r="B113" s="111">
        <f t="shared" si="17"/>
        <v>1.0901960784313727</v>
      </c>
      <c r="C113" s="111">
        <f t="shared" si="17"/>
        <v>1.0654008438818565</v>
      </c>
      <c r="D113" s="111">
        <f t="shared" si="17"/>
        <v>1.2481203007518797</v>
      </c>
      <c r="E113" s="111">
        <f t="shared" si="17"/>
        <v>1.1747967479674797</v>
      </c>
      <c r="F113" s="111">
        <f t="shared" si="17"/>
        <v>1.1397014925373135</v>
      </c>
      <c r="G113" s="111">
        <f t="shared" si="17"/>
        <v>1.0787792760823278</v>
      </c>
      <c r="H113" s="111">
        <f t="shared" si="17"/>
        <v>0.89973753280839897</v>
      </c>
      <c r="I113" s="111">
        <f t="shared" si="17"/>
        <v>1.0790273556231003</v>
      </c>
      <c r="J113" s="111">
        <f t="shared" si="17"/>
        <v>1.0406710726995423</v>
      </c>
      <c r="K113" s="111">
        <f t="shared" si="17"/>
        <v>1.0810961968680088</v>
      </c>
      <c r="L113" s="111"/>
      <c r="M113" s="111">
        <f t="shared" si="18"/>
        <v>0.8258196721311476</v>
      </c>
      <c r="N113" s="111">
        <f t="shared" si="18"/>
        <v>0.85463071512309507</v>
      </c>
      <c r="O113" s="111">
        <f t="shared" si="18"/>
        <v>0.75405405405405401</v>
      </c>
      <c r="P113" s="111">
        <f t="shared" si="18"/>
        <v>0.77747989276139406</v>
      </c>
      <c r="Q113" s="111">
        <f t="shared" si="18"/>
        <v>0.77642276422764223</v>
      </c>
      <c r="R113" s="111">
        <f t="shared" si="18"/>
        <v>0.78947368421052633</v>
      </c>
      <c r="S113" s="111">
        <f t="shared" si="18"/>
        <v>0.76611883691529703</v>
      </c>
      <c r="T113" s="111">
        <f t="shared" si="18"/>
        <v>0.8733624454148472</v>
      </c>
      <c r="U113" s="111">
        <f t="shared" si="18"/>
        <v>0.92567567567567555</v>
      </c>
      <c r="V113" s="111">
        <f t="shared" si="18"/>
        <v>0.81476846057571961</v>
      </c>
    </row>
    <row r="114" spans="1:22" x14ac:dyDescent="0.2">
      <c r="A114" s="112">
        <v>2019</v>
      </c>
      <c r="B114" s="111">
        <f t="shared" si="17"/>
        <v>1.0819607843137256</v>
      </c>
      <c r="C114" s="111">
        <f t="shared" si="17"/>
        <v>1.0565400843881856</v>
      </c>
      <c r="D114" s="111">
        <f t="shared" si="17"/>
        <v>1.2449874686716791</v>
      </c>
      <c r="E114" s="111">
        <f t="shared" si="17"/>
        <v>1.168021680216802</v>
      </c>
      <c r="F114" s="111">
        <f t="shared" si="17"/>
        <v>1.1331343283582089</v>
      </c>
      <c r="G114" s="111">
        <f t="shared" si="17"/>
        <v>1.0688431511710434</v>
      </c>
      <c r="H114" s="111">
        <f t="shared" si="17"/>
        <v>0.90446194225721788</v>
      </c>
      <c r="I114" s="111">
        <f t="shared" si="17"/>
        <v>1.0735562310030395</v>
      </c>
      <c r="J114" s="111">
        <f t="shared" si="17"/>
        <v>1.0274529740721912</v>
      </c>
      <c r="K114" s="111">
        <f t="shared" si="17"/>
        <v>1.0749440715883669</v>
      </c>
      <c r="L114" s="111"/>
      <c r="M114" s="111">
        <f t="shared" si="18"/>
        <v>0.83811475409836067</v>
      </c>
      <c r="N114" s="111">
        <f t="shared" si="18"/>
        <v>0.86635404454865184</v>
      </c>
      <c r="O114" s="111">
        <f t="shared" si="18"/>
        <v>0.77027027027027029</v>
      </c>
      <c r="P114" s="111">
        <f t="shared" si="18"/>
        <v>0.79624664879356577</v>
      </c>
      <c r="Q114" s="111">
        <f t="shared" si="18"/>
        <v>0.78760162601626016</v>
      </c>
      <c r="R114" s="111">
        <f t="shared" si="18"/>
        <v>0.8009153318077803</v>
      </c>
      <c r="S114" s="111">
        <f t="shared" si="18"/>
        <v>0.77370417193426044</v>
      </c>
      <c r="T114" s="111">
        <f t="shared" si="18"/>
        <v>0.89665211062590977</v>
      </c>
      <c r="U114" s="111">
        <f t="shared" si="18"/>
        <v>0.95270270270270263</v>
      </c>
      <c r="V114" s="111">
        <f t="shared" si="18"/>
        <v>0.83103879849812257</v>
      </c>
    </row>
    <row r="115" spans="1:22" x14ac:dyDescent="0.2">
      <c r="A115" s="112">
        <v>2020</v>
      </c>
      <c r="B115" s="111">
        <f t="shared" si="17"/>
        <v>1.0698039215686275</v>
      </c>
      <c r="C115" s="111">
        <f t="shared" si="17"/>
        <v>1.0548523206751055</v>
      </c>
      <c r="D115" s="111">
        <f t="shared" si="17"/>
        <v>1.238721804511278</v>
      </c>
      <c r="E115" s="111">
        <f t="shared" si="17"/>
        <v>1.1632791327913281</v>
      </c>
      <c r="F115" s="111">
        <f t="shared" si="17"/>
        <v>1.1307462686567165</v>
      </c>
      <c r="G115" s="111">
        <f t="shared" si="17"/>
        <v>1.0638750887154009</v>
      </c>
      <c r="H115" s="111">
        <f t="shared" si="17"/>
        <v>0.91653543307086616</v>
      </c>
      <c r="I115" s="111">
        <f t="shared" si="17"/>
        <v>1.0656534954407295</v>
      </c>
      <c r="J115" s="111">
        <f t="shared" si="17"/>
        <v>1.0371123538383322</v>
      </c>
      <c r="K115" s="111">
        <f t="shared" si="17"/>
        <v>1.0738255033557047</v>
      </c>
      <c r="L115" s="111"/>
      <c r="M115" s="111">
        <f t="shared" si="18"/>
        <v>0.84836065573770492</v>
      </c>
      <c r="N115" s="111">
        <f t="shared" si="18"/>
        <v>0.87690504103165312</v>
      </c>
      <c r="O115" s="111">
        <f t="shared" si="18"/>
        <v>0.77972972972972965</v>
      </c>
      <c r="P115" s="111">
        <f t="shared" si="18"/>
        <v>0.80831099195710454</v>
      </c>
      <c r="Q115" s="111">
        <f t="shared" si="18"/>
        <v>0.79573170731707321</v>
      </c>
      <c r="R115" s="111">
        <f t="shared" si="18"/>
        <v>0.81121281464530892</v>
      </c>
      <c r="S115" s="111">
        <f t="shared" si="18"/>
        <v>0.78128950695322374</v>
      </c>
      <c r="T115" s="111">
        <f t="shared" si="18"/>
        <v>0.9097525473071324</v>
      </c>
      <c r="U115" s="111">
        <f t="shared" si="18"/>
        <v>0.96621621621621623</v>
      </c>
      <c r="V115" s="111">
        <f t="shared" si="18"/>
        <v>0.84230287859824782</v>
      </c>
    </row>
    <row r="116" spans="1:22" x14ac:dyDescent="0.2">
      <c r="A116" s="28">
        <v>2021</v>
      </c>
      <c r="B116" s="111">
        <f t="shared" si="17"/>
        <v>1.0901960784313727</v>
      </c>
      <c r="C116" s="111">
        <f t="shared" si="17"/>
        <v>1.040506329113924</v>
      </c>
      <c r="D116" s="111">
        <f t="shared" si="17"/>
        <v>1.2462406015037593</v>
      </c>
      <c r="E116" s="111">
        <f t="shared" si="17"/>
        <v>1.1598915989159893</v>
      </c>
      <c r="F116" s="111">
        <f t="shared" si="17"/>
        <v>1.1253731343283584</v>
      </c>
      <c r="G116" s="111">
        <f t="shared" si="17"/>
        <v>1.0596167494677076</v>
      </c>
      <c r="H116" s="111">
        <f t="shared" si="17"/>
        <v>0.94068241469816283</v>
      </c>
      <c r="I116" s="111">
        <f t="shared" si="17"/>
        <v>1.0583586626139818</v>
      </c>
      <c r="J116" s="111">
        <f t="shared" si="17"/>
        <v>1.0391459074733096</v>
      </c>
      <c r="K116" s="111">
        <f t="shared" si="17"/>
        <v>1.075503355704698</v>
      </c>
      <c r="L116" s="111"/>
      <c r="M116" s="111">
        <f t="shared" si="18"/>
        <v>0.85553278688524592</v>
      </c>
      <c r="N116" s="111">
        <f t="shared" si="18"/>
        <v>0.8839390386869872</v>
      </c>
      <c r="O116" s="111">
        <f t="shared" si="18"/>
        <v>0.79324324324324325</v>
      </c>
      <c r="P116" s="111">
        <f t="shared" si="18"/>
        <v>0.82305630026809651</v>
      </c>
      <c r="Q116" s="111">
        <f t="shared" si="18"/>
        <v>0.80589430894308944</v>
      </c>
      <c r="R116" s="111">
        <f t="shared" si="18"/>
        <v>0.822654462242563</v>
      </c>
      <c r="S116" s="111">
        <f t="shared" si="18"/>
        <v>0.79013906447534765</v>
      </c>
      <c r="T116" s="111">
        <f t="shared" si="18"/>
        <v>0.93304221251819508</v>
      </c>
      <c r="U116" s="111">
        <f t="shared" si="18"/>
        <v>0.98783783783783774</v>
      </c>
      <c r="V116" s="111">
        <f t="shared" si="18"/>
        <v>0.85481852315394247</v>
      </c>
    </row>
    <row r="117" spans="1:22" x14ac:dyDescent="0.2">
      <c r="A117" s="28">
        <v>2022</v>
      </c>
      <c r="B117" s="111">
        <f t="shared" si="17"/>
        <v>1.0796078431372549</v>
      </c>
      <c r="C117" s="111">
        <f t="shared" si="17"/>
        <v>1.0392405063291139</v>
      </c>
      <c r="D117" s="111">
        <f t="shared" si="17"/>
        <v>1.2512531328320802</v>
      </c>
      <c r="E117" s="111">
        <f t="shared" si="17"/>
        <v>1.1585365853658538</v>
      </c>
      <c r="F117" s="111">
        <f t="shared" si="17"/>
        <v>1.1200000000000001</v>
      </c>
      <c r="G117" s="111">
        <f t="shared" si="17"/>
        <v>1.0525195173882187</v>
      </c>
      <c r="H117" s="111">
        <f t="shared" si="17"/>
        <v>0.96955380577427808</v>
      </c>
      <c r="I117" s="111">
        <f t="shared" si="17"/>
        <v>1.0686930091185409</v>
      </c>
      <c r="J117" s="111">
        <f t="shared" si="17"/>
        <v>1.0203355363497713</v>
      </c>
      <c r="K117" s="111">
        <f t="shared" si="17"/>
        <v>1.0766219239373602</v>
      </c>
      <c r="L117" s="111"/>
      <c r="M117" s="111">
        <f t="shared" si="18"/>
        <v>0.86782786885245911</v>
      </c>
      <c r="N117" s="111">
        <f t="shared" si="18"/>
        <v>0.89917936694021106</v>
      </c>
      <c r="O117" s="111">
        <f t="shared" si="18"/>
        <v>0.80945945945945941</v>
      </c>
      <c r="P117" s="111">
        <f t="shared" si="18"/>
        <v>0.83780160857908847</v>
      </c>
      <c r="Q117" s="111">
        <f t="shared" si="18"/>
        <v>0.82215447154471544</v>
      </c>
      <c r="R117" s="111">
        <f t="shared" si="18"/>
        <v>0.84324942791762014</v>
      </c>
      <c r="S117" s="111">
        <f t="shared" si="18"/>
        <v>0.80783817951959536</v>
      </c>
      <c r="T117" s="111">
        <f t="shared" si="18"/>
        <v>0.95924308588064044</v>
      </c>
      <c r="U117" s="111">
        <f t="shared" si="18"/>
        <v>1.0054054054054054</v>
      </c>
      <c r="V117" s="111">
        <f t="shared" si="18"/>
        <v>0.87234042553191482</v>
      </c>
    </row>
    <row r="118" spans="1:22" x14ac:dyDescent="0.2">
      <c r="A118" s="28">
        <v>2023</v>
      </c>
      <c r="B118" s="111">
        <f t="shared" ref="B118:K133" si="19">B173/B$155</f>
        <v>1.1070588235294119</v>
      </c>
      <c r="C118" s="111">
        <f t="shared" si="19"/>
        <v>1.0447257383966246</v>
      </c>
      <c r="D118" s="111">
        <f t="shared" si="19"/>
        <v>1.2593984962406015</v>
      </c>
      <c r="E118" s="111">
        <f t="shared" si="19"/>
        <v>1.1605691056910568</v>
      </c>
      <c r="F118" s="111">
        <f t="shared" si="19"/>
        <v>1.1194029850746268</v>
      </c>
      <c r="G118" s="111">
        <f t="shared" si="19"/>
        <v>1.0454222853087296</v>
      </c>
      <c r="H118" s="111">
        <f t="shared" si="19"/>
        <v>0.96535433070866139</v>
      </c>
      <c r="I118" s="111">
        <f t="shared" si="19"/>
        <v>1.0844984802431612</v>
      </c>
      <c r="J118" s="111">
        <f t="shared" si="19"/>
        <v>1.005592272496187</v>
      </c>
      <c r="K118" s="111">
        <f t="shared" si="19"/>
        <v>1.0766219239373602</v>
      </c>
      <c r="L118" s="111"/>
      <c r="M118" s="111">
        <f t="shared" ref="M118:V133" si="20">M173/M$155</f>
        <v>0.87807377049180335</v>
      </c>
      <c r="N118" s="111">
        <f t="shared" si="20"/>
        <v>0.91207502930832363</v>
      </c>
      <c r="O118" s="111">
        <f t="shared" si="20"/>
        <v>0.82567567567567568</v>
      </c>
      <c r="P118" s="111">
        <f t="shared" si="20"/>
        <v>0.85254691689008044</v>
      </c>
      <c r="Q118" s="111">
        <f t="shared" si="20"/>
        <v>0.83739837398373984</v>
      </c>
      <c r="R118" s="111">
        <f t="shared" si="20"/>
        <v>0.86384439359267728</v>
      </c>
      <c r="S118" s="111">
        <f t="shared" si="20"/>
        <v>0.82680151706700378</v>
      </c>
      <c r="T118" s="111">
        <f t="shared" si="20"/>
        <v>0.98253275109170302</v>
      </c>
      <c r="U118" s="111">
        <f t="shared" si="20"/>
        <v>1.0216216216216216</v>
      </c>
      <c r="V118" s="111">
        <f t="shared" si="20"/>
        <v>0.88861076345431778</v>
      </c>
    </row>
    <row r="119" spans="1:22" x14ac:dyDescent="0.2">
      <c r="A119" s="28">
        <v>2024</v>
      </c>
      <c r="B119" s="111">
        <f t="shared" si="19"/>
        <v>1.104313725490196</v>
      </c>
      <c r="C119" s="111">
        <f t="shared" si="19"/>
        <v>1.0641350210970464</v>
      </c>
      <c r="D119" s="111">
        <f t="shared" si="19"/>
        <v>1.2681704260651627</v>
      </c>
      <c r="E119" s="111">
        <f t="shared" si="19"/>
        <v>1.1653116531165311</v>
      </c>
      <c r="F119" s="111">
        <f t="shared" si="19"/>
        <v>1.1176119402985074</v>
      </c>
      <c r="G119" s="111">
        <f t="shared" si="19"/>
        <v>1.0404542228530873</v>
      </c>
      <c r="H119" s="111">
        <f t="shared" si="19"/>
        <v>0.97952755905511812</v>
      </c>
      <c r="I119" s="111">
        <f t="shared" si="19"/>
        <v>1.0984802431610943</v>
      </c>
      <c r="J119" s="111">
        <f t="shared" si="19"/>
        <v>0.99644128113879005</v>
      </c>
      <c r="K119" s="111">
        <f t="shared" si="19"/>
        <v>1.0810961968680088</v>
      </c>
      <c r="L119" s="111"/>
      <c r="M119" s="111">
        <f t="shared" si="20"/>
        <v>0.88729508196721318</v>
      </c>
      <c r="N119" s="111">
        <f t="shared" si="20"/>
        <v>0.9226260257913248</v>
      </c>
      <c r="O119" s="111">
        <f t="shared" si="20"/>
        <v>0.83648648648648649</v>
      </c>
      <c r="P119" s="111">
        <f t="shared" si="20"/>
        <v>0.86193029490616624</v>
      </c>
      <c r="Q119" s="111">
        <f t="shared" si="20"/>
        <v>0.84756097560975607</v>
      </c>
      <c r="R119" s="111">
        <f t="shared" si="20"/>
        <v>0.87757437070938216</v>
      </c>
      <c r="S119" s="111">
        <f t="shared" si="20"/>
        <v>0.83565107458912768</v>
      </c>
      <c r="T119" s="111">
        <f t="shared" si="20"/>
        <v>0.9970887918486171</v>
      </c>
      <c r="U119" s="111">
        <f t="shared" si="20"/>
        <v>1.0324324324324323</v>
      </c>
      <c r="V119" s="111">
        <f t="shared" si="20"/>
        <v>0.89987484355444303</v>
      </c>
    </row>
    <row r="120" spans="1:22" x14ac:dyDescent="0.2">
      <c r="A120" s="28">
        <v>2025</v>
      </c>
      <c r="B120" s="111">
        <f t="shared" si="19"/>
        <v>1.1129411764705881</v>
      </c>
      <c r="C120" s="111">
        <f t="shared" si="19"/>
        <v>1.0776371308016877</v>
      </c>
      <c r="D120" s="111">
        <f t="shared" si="19"/>
        <v>1.2744360902255638</v>
      </c>
      <c r="E120" s="111">
        <f t="shared" si="19"/>
        <v>1.168021680216802</v>
      </c>
      <c r="F120" s="111">
        <f t="shared" si="19"/>
        <v>1.1146268656716418</v>
      </c>
      <c r="G120" s="111">
        <f t="shared" si="19"/>
        <v>1.0411639460610362</v>
      </c>
      <c r="H120" s="111">
        <f t="shared" si="19"/>
        <v>0.98635170603674538</v>
      </c>
      <c r="I120" s="111">
        <f t="shared" si="19"/>
        <v>1.103951367781155</v>
      </c>
      <c r="J120" s="111">
        <f t="shared" si="19"/>
        <v>1.0035587188612098</v>
      </c>
      <c r="K120" s="111">
        <f t="shared" si="19"/>
        <v>1.0850111856823266</v>
      </c>
      <c r="L120" s="111"/>
      <c r="M120" s="111">
        <f t="shared" si="20"/>
        <v>0.89446721311475419</v>
      </c>
      <c r="N120" s="111">
        <f t="shared" si="20"/>
        <v>0.93083235638921469</v>
      </c>
      <c r="O120" s="111">
        <f t="shared" si="20"/>
        <v>0.84324324324324318</v>
      </c>
      <c r="P120" s="111">
        <f t="shared" si="20"/>
        <v>0.86729222520107241</v>
      </c>
      <c r="Q120" s="111">
        <f t="shared" si="20"/>
        <v>0.85569105691056913</v>
      </c>
      <c r="R120" s="111">
        <f t="shared" si="20"/>
        <v>0.88558352402745999</v>
      </c>
      <c r="S120" s="111">
        <f t="shared" si="20"/>
        <v>0.84070796460176989</v>
      </c>
      <c r="T120" s="111">
        <f t="shared" si="20"/>
        <v>1.0043668122270744</v>
      </c>
      <c r="U120" s="111">
        <f t="shared" si="20"/>
        <v>1.0324324324324323</v>
      </c>
      <c r="V120" s="111">
        <f t="shared" si="20"/>
        <v>0.90613266583229035</v>
      </c>
    </row>
    <row r="121" spans="1:22" x14ac:dyDescent="0.2">
      <c r="A121" s="28">
        <v>2026</v>
      </c>
      <c r="B121" s="111">
        <f t="shared" si="19"/>
        <v>1.1184313725490196</v>
      </c>
      <c r="C121" s="111">
        <f t="shared" si="19"/>
        <v>1.0911392405063292</v>
      </c>
      <c r="D121" s="111">
        <f t="shared" si="19"/>
        <v>1.2807017543859649</v>
      </c>
      <c r="E121" s="111">
        <f t="shared" si="19"/>
        <v>1.168021680216802</v>
      </c>
      <c r="F121" s="111">
        <f t="shared" si="19"/>
        <v>1.1134328358208954</v>
      </c>
      <c r="G121" s="111">
        <f t="shared" si="19"/>
        <v>1.0411639460610362</v>
      </c>
      <c r="H121" s="111">
        <f t="shared" si="19"/>
        <v>1.0078740157480315</v>
      </c>
      <c r="I121" s="111">
        <f t="shared" si="19"/>
        <v>1.105775075987842</v>
      </c>
      <c r="J121" s="111">
        <f t="shared" si="19"/>
        <v>1.0040671072699541</v>
      </c>
      <c r="K121" s="111">
        <f t="shared" si="19"/>
        <v>1.0900447427293065</v>
      </c>
      <c r="L121" s="111"/>
      <c r="M121" s="111">
        <f t="shared" si="20"/>
        <v>0.91086065573770503</v>
      </c>
      <c r="N121" s="111">
        <f t="shared" si="20"/>
        <v>0.94958968347010553</v>
      </c>
      <c r="O121" s="111">
        <f t="shared" si="20"/>
        <v>0.8540540540540541</v>
      </c>
      <c r="P121" s="111">
        <f t="shared" si="20"/>
        <v>0.87667560321715821</v>
      </c>
      <c r="Q121" s="111">
        <f t="shared" si="20"/>
        <v>0.86788617886178854</v>
      </c>
      <c r="R121" s="111">
        <f t="shared" si="20"/>
        <v>0.9004576659038902</v>
      </c>
      <c r="S121" s="111">
        <f t="shared" si="20"/>
        <v>0.85208596713021489</v>
      </c>
      <c r="T121" s="111">
        <f t="shared" si="20"/>
        <v>1.0145560407569141</v>
      </c>
      <c r="U121" s="111">
        <f t="shared" si="20"/>
        <v>1.0364864864864864</v>
      </c>
      <c r="V121" s="111">
        <f t="shared" si="20"/>
        <v>0.91864831038798489</v>
      </c>
    </row>
    <row r="122" spans="1:22" x14ac:dyDescent="0.2">
      <c r="A122" s="28">
        <v>2027</v>
      </c>
      <c r="B122" s="111">
        <f t="shared" si="19"/>
        <v>1.1843137254901961</v>
      </c>
      <c r="C122" s="111">
        <f t="shared" si="19"/>
        <v>1.0995780590717299</v>
      </c>
      <c r="D122" s="111">
        <f t="shared" si="19"/>
        <v>1.2832080200501252</v>
      </c>
      <c r="E122" s="111">
        <f t="shared" si="19"/>
        <v>1.1673441734417345</v>
      </c>
      <c r="F122" s="111">
        <f t="shared" si="19"/>
        <v>1.1098507462686567</v>
      </c>
      <c r="G122" s="111">
        <f t="shared" si="19"/>
        <v>1.0376153300212916</v>
      </c>
      <c r="H122" s="111">
        <f t="shared" si="19"/>
        <v>1.0241469816272966</v>
      </c>
      <c r="I122" s="111">
        <f t="shared" si="19"/>
        <v>1.1209726443768999</v>
      </c>
      <c r="J122" s="111">
        <f t="shared" si="19"/>
        <v>0.99135739705134718</v>
      </c>
      <c r="K122" s="111">
        <f t="shared" si="19"/>
        <v>1.0945190156599554</v>
      </c>
      <c r="L122" s="111"/>
      <c r="M122" s="111">
        <f t="shared" si="20"/>
        <v>0.91598360655737698</v>
      </c>
      <c r="N122" s="111">
        <f t="shared" si="20"/>
        <v>0.95427901524032843</v>
      </c>
      <c r="O122" s="111">
        <f t="shared" si="20"/>
        <v>0.86081081081081079</v>
      </c>
      <c r="P122" s="111">
        <f t="shared" si="20"/>
        <v>0.88337801608579092</v>
      </c>
      <c r="Q122" s="111">
        <f t="shared" si="20"/>
        <v>0.8739837398373983</v>
      </c>
      <c r="R122" s="111">
        <f t="shared" si="20"/>
        <v>0.90961098398169338</v>
      </c>
      <c r="S122" s="111">
        <f t="shared" si="20"/>
        <v>0.8596713021491782</v>
      </c>
      <c r="T122" s="111">
        <f t="shared" si="20"/>
        <v>1.0232896652110626</v>
      </c>
      <c r="U122" s="111">
        <f t="shared" si="20"/>
        <v>1.0418918918918918</v>
      </c>
      <c r="V122" s="111">
        <f t="shared" si="20"/>
        <v>0.92490613266583221</v>
      </c>
    </row>
    <row r="123" spans="1:22" x14ac:dyDescent="0.2">
      <c r="A123" s="28">
        <v>2028</v>
      </c>
      <c r="B123" s="111">
        <f t="shared" si="19"/>
        <v>1.188627450980392</v>
      </c>
      <c r="C123" s="111">
        <f t="shared" si="19"/>
        <v>1.1177215189873417</v>
      </c>
      <c r="D123" s="111">
        <f t="shared" si="19"/>
        <v>1.2844611528822054</v>
      </c>
      <c r="E123" s="111">
        <f t="shared" si="19"/>
        <v>1.1673441734417345</v>
      </c>
      <c r="F123" s="111">
        <f t="shared" si="19"/>
        <v>1.1068656716417911</v>
      </c>
      <c r="G123" s="111">
        <f t="shared" si="19"/>
        <v>1.035486160397445</v>
      </c>
      <c r="H123" s="111">
        <f t="shared" si="19"/>
        <v>1.0461942257217847</v>
      </c>
      <c r="I123" s="111">
        <f t="shared" si="19"/>
        <v>1.1325227963525837</v>
      </c>
      <c r="J123" s="111">
        <f t="shared" si="19"/>
        <v>0.98576512455516008</v>
      </c>
      <c r="K123" s="111">
        <f t="shared" si="19"/>
        <v>1.0995525727069353</v>
      </c>
      <c r="L123" s="111"/>
      <c r="M123" s="111">
        <f t="shared" si="20"/>
        <v>0.92520491803278682</v>
      </c>
      <c r="N123" s="111">
        <f t="shared" si="20"/>
        <v>0.96483001172332949</v>
      </c>
      <c r="O123" s="111">
        <f t="shared" si="20"/>
        <v>0.8716216216216216</v>
      </c>
      <c r="P123" s="111">
        <f t="shared" si="20"/>
        <v>0.89410187667560326</v>
      </c>
      <c r="Q123" s="111">
        <f t="shared" si="20"/>
        <v>0.88516260162601634</v>
      </c>
      <c r="R123" s="111">
        <f t="shared" si="20"/>
        <v>0.92334096109839814</v>
      </c>
      <c r="S123" s="111">
        <f t="shared" si="20"/>
        <v>0.8710493046776232</v>
      </c>
      <c r="T123" s="111">
        <f t="shared" si="20"/>
        <v>1.0363901018922852</v>
      </c>
      <c r="U123" s="111">
        <f t="shared" si="20"/>
        <v>1.0499999999999998</v>
      </c>
      <c r="V123" s="111">
        <f t="shared" si="20"/>
        <v>0.93617021276595747</v>
      </c>
    </row>
    <row r="124" spans="1:22" x14ac:dyDescent="0.2">
      <c r="A124" s="28">
        <v>2029</v>
      </c>
      <c r="B124" s="111">
        <f t="shared" si="19"/>
        <v>1.1988235294117646</v>
      </c>
      <c r="C124" s="111">
        <f t="shared" si="19"/>
        <v>1.1130801687763714</v>
      </c>
      <c r="D124" s="111">
        <f t="shared" si="19"/>
        <v>1.2850877192982457</v>
      </c>
      <c r="E124" s="111">
        <f t="shared" si="19"/>
        <v>1.1686991869918699</v>
      </c>
      <c r="F124" s="111">
        <f t="shared" si="19"/>
        <v>1.1068656716417911</v>
      </c>
      <c r="G124" s="111">
        <f t="shared" si="19"/>
        <v>1.0326472675656495</v>
      </c>
      <c r="H124" s="111">
        <f t="shared" si="19"/>
        <v>1.0629921259842519</v>
      </c>
      <c r="I124" s="111">
        <f t="shared" si="19"/>
        <v>1.1422492401215805</v>
      </c>
      <c r="J124" s="111">
        <f t="shared" si="19"/>
        <v>0.98779867819013711</v>
      </c>
      <c r="K124" s="111">
        <f t="shared" si="19"/>
        <v>1.1023489932885908</v>
      </c>
      <c r="L124" s="111"/>
      <c r="M124" s="111">
        <f t="shared" si="20"/>
        <v>0.93442622950819665</v>
      </c>
      <c r="N124" s="111">
        <f t="shared" si="20"/>
        <v>0.97420867526377508</v>
      </c>
      <c r="O124" s="111">
        <f t="shared" si="20"/>
        <v>0.88243243243243241</v>
      </c>
      <c r="P124" s="111">
        <f t="shared" si="20"/>
        <v>0.90348525469168905</v>
      </c>
      <c r="Q124" s="111">
        <f t="shared" si="20"/>
        <v>0.89532520325203258</v>
      </c>
      <c r="R124" s="111">
        <f t="shared" si="20"/>
        <v>0.93592677345537756</v>
      </c>
      <c r="S124" s="111">
        <f t="shared" si="20"/>
        <v>0.88116308470290772</v>
      </c>
      <c r="T124" s="111">
        <f t="shared" si="20"/>
        <v>1.0509461426491993</v>
      </c>
      <c r="U124" s="111">
        <f t="shared" si="20"/>
        <v>1.0608108108108107</v>
      </c>
      <c r="V124" s="111">
        <f t="shared" si="20"/>
        <v>0.9461827284105131</v>
      </c>
    </row>
    <row r="125" spans="1:22" x14ac:dyDescent="0.2">
      <c r="A125" s="28">
        <v>2030</v>
      </c>
      <c r="B125" s="111">
        <f t="shared" si="19"/>
        <v>1.2023529411764706</v>
      </c>
      <c r="C125" s="111">
        <f t="shared" si="19"/>
        <v>1.1189873417721519</v>
      </c>
      <c r="D125" s="111">
        <f t="shared" si="19"/>
        <v>1.2850877192982457</v>
      </c>
      <c r="E125" s="111">
        <f t="shared" si="19"/>
        <v>1.1700542005420054</v>
      </c>
      <c r="F125" s="111">
        <f t="shared" si="19"/>
        <v>1.1062686567164179</v>
      </c>
      <c r="G125" s="111">
        <f t="shared" si="19"/>
        <v>1.0283889283179559</v>
      </c>
      <c r="H125" s="111">
        <f t="shared" si="19"/>
        <v>1.0661417322834645</v>
      </c>
      <c r="I125" s="111">
        <f t="shared" si="19"/>
        <v>1.15258358662614</v>
      </c>
      <c r="J125" s="111">
        <f t="shared" si="19"/>
        <v>0.99288256227758009</v>
      </c>
      <c r="K125" s="111">
        <f t="shared" si="19"/>
        <v>1.1040268456375839</v>
      </c>
      <c r="L125" s="111"/>
      <c r="M125" s="111">
        <f t="shared" si="20"/>
        <v>0.94262295081967207</v>
      </c>
      <c r="N125" s="111">
        <f t="shared" si="20"/>
        <v>0.98358733880422056</v>
      </c>
      <c r="O125" s="111">
        <f t="shared" si="20"/>
        <v>0.89054054054054044</v>
      </c>
      <c r="P125" s="111">
        <f t="shared" si="20"/>
        <v>0.9115281501340482</v>
      </c>
      <c r="Q125" s="111">
        <f t="shared" si="20"/>
        <v>0.9065040650406504</v>
      </c>
      <c r="R125" s="111">
        <f t="shared" si="20"/>
        <v>0.94851258581235687</v>
      </c>
      <c r="S125" s="111">
        <f t="shared" si="20"/>
        <v>0.89001264222503162</v>
      </c>
      <c r="T125" s="111">
        <f t="shared" si="20"/>
        <v>1.0625909752547307</v>
      </c>
      <c r="U125" s="111">
        <f t="shared" si="20"/>
        <v>1.0702702702702702</v>
      </c>
      <c r="V125" s="111">
        <f t="shared" si="20"/>
        <v>0.95619524405506873</v>
      </c>
    </row>
    <row r="126" spans="1:22" x14ac:dyDescent="0.2">
      <c r="A126" s="28">
        <v>2031</v>
      </c>
      <c r="B126" s="111">
        <f t="shared" si="19"/>
        <v>1.2078431372549019</v>
      </c>
      <c r="C126" s="111">
        <f t="shared" si="19"/>
        <v>1.1278481012658228</v>
      </c>
      <c r="D126" s="111">
        <f t="shared" si="19"/>
        <v>1.2863408521303259</v>
      </c>
      <c r="E126" s="111">
        <f t="shared" si="19"/>
        <v>1.1707317073170733</v>
      </c>
      <c r="F126" s="111">
        <f t="shared" si="19"/>
        <v>1.1062686567164179</v>
      </c>
      <c r="G126" s="111">
        <f t="shared" si="19"/>
        <v>1.0248403122782115</v>
      </c>
      <c r="H126" s="111">
        <f t="shared" si="19"/>
        <v>1.0719160104986878</v>
      </c>
      <c r="I126" s="111">
        <f t="shared" si="19"/>
        <v>1.1623100303951368</v>
      </c>
      <c r="J126" s="111">
        <f t="shared" si="19"/>
        <v>1.0096593797661413</v>
      </c>
      <c r="K126" s="111">
        <f t="shared" si="19"/>
        <v>1.1079418344519016</v>
      </c>
      <c r="L126" s="111"/>
      <c r="M126" s="111">
        <f t="shared" si="20"/>
        <v>0.95491803278688525</v>
      </c>
      <c r="N126" s="111">
        <f t="shared" si="20"/>
        <v>0.99648300117233302</v>
      </c>
      <c r="O126" s="111">
        <f t="shared" si="20"/>
        <v>0.90270270270270259</v>
      </c>
      <c r="P126" s="111">
        <f t="shared" si="20"/>
        <v>0.92225201072386054</v>
      </c>
      <c r="Q126" s="111">
        <f t="shared" si="20"/>
        <v>0.91971544715447162</v>
      </c>
      <c r="R126" s="111">
        <f t="shared" si="20"/>
        <v>0.96338672768878719</v>
      </c>
      <c r="S126" s="111">
        <f t="shared" si="20"/>
        <v>0.90265486725663713</v>
      </c>
      <c r="T126" s="111">
        <f t="shared" si="20"/>
        <v>1.077147016011645</v>
      </c>
      <c r="U126" s="111">
        <f t="shared" si="20"/>
        <v>1.0810810810810809</v>
      </c>
      <c r="V126" s="111">
        <f t="shared" si="20"/>
        <v>0.96871088861076349</v>
      </c>
    </row>
    <row r="127" spans="1:22" x14ac:dyDescent="0.2">
      <c r="A127" s="28">
        <v>2032</v>
      </c>
      <c r="B127" s="111">
        <f t="shared" si="19"/>
        <v>1.2129411764705882</v>
      </c>
      <c r="C127" s="111">
        <f t="shared" si="19"/>
        <v>1.1320675105485232</v>
      </c>
      <c r="D127" s="111">
        <f t="shared" si="19"/>
        <v>1.2882205513784459</v>
      </c>
      <c r="E127" s="111">
        <f t="shared" si="19"/>
        <v>1.1734417344173442</v>
      </c>
      <c r="F127" s="111">
        <f t="shared" si="19"/>
        <v>1.1080597014925373</v>
      </c>
      <c r="G127" s="111">
        <f t="shared" si="19"/>
        <v>1.0212916962384671</v>
      </c>
      <c r="H127" s="111">
        <f t="shared" si="19"/>
        <v>1.079790026246719</v>
      </c>
      <c r="I127" s="111">
        <f t="shared" si="19"/>
        <v>1.1726443768996961</v>
      </c>
      <c r="J127" s="111">
        <f t="shared" si="19"/>
        <v>1.0188103711235383</v>
      </c>
      <c r="K127" s="111">
        <f t="shared" si="19"/>
        <v>1.1118568232662192</v>
      </c>
      <c r="L127" s="111"/>
      <c r="M127" s="111">
        <f t="shared" si="20"/>
        <v>0.9651639344262295</v>
      </c>
      <c r="N127" s="111">
        <f t="shared" si="20"/>
        <v>1.0058616647127785</v>
      </c>
      <c r="O127" s="111">
        <f t="shared" si="20"/>
        <v>0.91486486486486474</v>
      </c>
      <c r="P127" s="111">
        <f t="shared" si="20"/>
        <v>0.93699731903485262</v>
      </c>
      <c r="Q127" s="111">
        <f t="shared" si="20"/>
        <v>0.92886178861788626</v>
      </c>
      <c r="R127" s="111">
        <f t="shared" si="20"/>
        <v>0.97482837528604116</v>
      </c>
      <c r="S127" s="111">
        <f t="shared" si="20"/>
        <v>0.91150442477876104</v>
      </c>
      <c r="T127" s="111">
        <f t="shared" si="20"/>
        <v>1.0960698689956332</v>
      </c>
      <c r="U127" s="111">
        <f t="shared" si="20"/>
        <v>1.0986486486486486</v>
      </c>
      <c r="V127" s="111">
        <f t="shared" si="20"/>
        <v>0.98122653316645803</v>
      </c>
    </row>
    <row r="128" spans="1:22" x14ac:dyDescent="0.2">
      <c r="A128" s="28">
        <v>2033</v>
      </c>
      <c r="B128" s="111">
        <f t="shared" si="19"/>
        <v>1.2227450980392156</v>
      </c>
      <c r="C128" s="111">
        <f t="shared" si="19"/>
        <v>1.1476793248945147</v>
      </c>
      <c r="D128" s="111">
        <f t="shared" si="19"/>
        <v>1.2907268170426065</v>
      </c>
      <c r="E128" s="111">
        <f t="shared" si="19"/>
        <v>1.1741192411924117</v>
      </c>
      <c r="F128" s="111">
        <f t="shared" si="19"/>
        <v>1.1128358208955225</v>
      </c>
      <c r="G128" s="111">
        <f t="shared" si="19"/>
        <v>1.0205819730305181</v>
      </c>
      <c r="H128" s="111">
        <f t="shared" si="19"/>
        <v>1.0834645669291338</v>
      </c>
      <c r="I128" s="111">
        <f t="shared" si="19"/>
        <v>1.1805471124620062</v>
      </c>
      <c r="J128" s="111">
        <f t="shared" si="19"/>
        <v>1.014743263853584</v>
      </c>
      <c r="K128" s="111">
        <f t="shared" si="19"/>
        <v>1.1157718120805369</v>
      </c>
      <c r="L128" s="111"/>
      <c r="M128" s="111">
        <f t="shared" si="20"/>
        <v>0.97745901639344257</v>
      </c>
      <c r="N128" s="111">
        <f t="shared" si="20"/>
        <v>1.018757327080891</v>
      </c>
      <c r="O128" s="111">
        <f t="shared" si="20"/>
        <v>0.93108108108108101</v>
      </c>
      <c r="P128" s="111">
        <f t="shared" si="20"/>
        <v>0.95308310991957113</v>
      </c>
      <c r="Q128" s="111">
        <f t="shared" si="20"/>
        <v>0.94004065040650409</v>
      </c>
      <c r="R128" s="111">
        <f t="shared" si="20"/>
        <v>0.99199084668192217</v>
      </c>
      <c r="S128" s="111">
        <f t="shared" si="20"/>
        <v>0.92541087231352726</v>
      </c>
      <c r="T128" s="111">
        <f t="shared" si="20"/>
        <v>1.1149927219796216</v>
      </c>
      <c r="U128" s="111">
        <f t="shared" si="20"/>
        <v>1.1175675675675674</v>
      </c>
      <c r="V128" s="111">
        <f t="shared" si="20"/>
        <v>0.99624530663329158</v>
      </c>
    </row>
    <row r="129" spans="1:22" x14ac:dyDescent="0.2">
      <c r="A129" s="28">
        <v>2034</v>
      </c>
      <c r="B129" s="111">
        <f t="shared" si="19"/>
        <v>1.1749019607843139</v>
      </c>
      <c r="C129" s="111">
        <f t="shared" si="19"/>
        <v>1.1514767932489451</v>
      </c>
      <c r="D129" s="111">
        <f t="shared" si="19"/>
        <v>1.2982456140350875</v>
      </c>
      <c r="E129" s="111">
        <f t="shared" si="19"/>
        <v>1.1747967479674797</v>
      </c>
      <c r="F129" s="111">
        <f t="shared" si="19"/>
        <v>1.1211940298507463</v>
      </c>
      <c r="G129" s="111">
        <f t="shared" si="19"/>
        <v>1.0262597586941093</v>
      </c>
      <c r="H129" s="111">
        <f t="shared" si="19"/>
        <v>1.0997375328083989</v>
      </c>
      <c r="I129" s="111">
        <f t="shared" si="19"/>
        <v>1.1872340425531915</v>
      </c>
      <c r="J129" s="111">
        <f t="shared" si="19"/>
        <v>1.0188103711235383</v>
      </c>
      <c r="K129" s="111">
        <f t="shared" si="19"/>
        <v>1.1208053691275168</v>
      </c>
      <c r="L129" s="111"/>
      <c r="M129" s="111">
        <f t="shared" si="20"/>
        <v>0.99385245901639341</v>
      </c>
      <c r="N129" s="111">
        <f t="shared" si="20"/>
        <v>1.0363423212192264</v>
      </c>
      <c r="O129" s="111">
        <f t="shared" si="20"/>
        <v>0.95540540540540542</v>
      </c>
      <c r="P129" s="111">
        <f t="shared" si="20"/>
        <v>0.97855227882037532</v>
      </c>
      <c r="Q129" s="111">
        <f t="shared" si="20"/>
        <v>0.95934959349593496</v>
      </c>
      <c r="R129" s="111">
        <f t="shared" si="20"/>
        <v>1.0183066361556063</v>
      </c>
      <c r="S129" s="111">
        <f t="shared" si="20"/>
        <v>0.94943109987357766</v>
      </c>
      <c r="T129" s="111">
        <f t="shared" si="20"/>
        <v>1.1411935953420669</v>
      </c>
      <c r="U129" s="111">
        <f t="shared" si="20"/>
        <v>1.139189189189189</v>
      </c>
      <c r="V129" s="111">
        <f t="shared" si="20"/>
        <v>1.018773466833542</v>
      </c>
    </row>
    <row r="130" spans="1:22" x14ac:dyDescent="0.2">
      <c r="A130" s="28">
        <v>2035</v>
      </c>
      <c r="B130" s="111">
        <f t="shared" si="19"/>
        <v>1.1945098039215687</v>
      </c>
      <c r="C130" s="111">
        <f t="shared" si="19"/>
        <v>1.1611814345991562</v>
      </c>
      <c r="D130" s="111">
        <f t="shared" si="19"/>
        <v>1.3063909774436091</v>
      </c>
      <c r="E130" s="111">
        <f t="shared" si="19"/>
        <v>1.1822493224932249</v>
      </c>
      <c r="F130" s="111">
        <f t="shared" si="19"/>
        <v>1.1331343283582089</v>
      </c>
      <c r="G130" s="111">
        <f t="shared" si="19"/>
        <v>1.0319375443577004</v>
      </c>
      <c r="H130" s="111">
        <f t="shared" si="19"/>
        <v>1.1123359580052494</v>
      </c>
      <c r="I130" s="111">
        <f t="shared" si="19"/>
        <v>1.2030395136778116</v>
      </c>
      <c r="J130" s="111">
        <f t="shared" si="19"/>
        <v>1.0315200813421452</v>
      </c>
      <c r="K130" s="111">
        <f t="shared" si="19"/>
        <v>1.1314317673378076</v>
      </c>
      <c r="L130" s="111"/>
      <c r="M130" s="111">
        <f t="shared" si="20"/>
        <v>1.0122950819672132</v>
      </c>
      <c r="N130" s="111">
        <f t="shared" si="20"/>
        <v>1.0550996483001174</v>
      </c>
      <c r="O130" s="111">
        <f t="shared" si="20"/>
        <v>0.98243243243243228</v>
      </c>
      <c r="P130" s="111">
        <f t="shared" si="20"/>
        <v>1.0067024128686326</v>
      </c>
      <c r="Q130" s="111">
        <f t="shared" si="20"/>
        <v>0.97967479674796754</v>
      </c>
      <c r="R130" s="111">
        <f t="shared" si="20"/>
        <v>1.0446224256292906</v>
      </c>
      <c r="S130" s="111">
        <f t="shared" si="20"/>
        <v>0.97345132743362828</v>
      </c>
      <c r="T130" s="111">
        <f t="shared" si="20"/>
        <v>1.1746724890829694</v>
      </c>
      <c r="U130" s="111">
        <f t="shared" si="20"/>
        <v>1.1675675675675676</v>
      </c>
      <c r="V130" s="111">
        <f t="shared" si="20"/>
        <v>1.0438047559449311</v>
      </c>
    </row>
    <row r="131" spans="1:22" x14ac:dyDescent="0.2">
      <c r="A131" s="28">
        <v>2036</v>
      </c>
      <c r="B131" s="111">
        <f t="shared" si="19"/>
        <v>1.2329411764705882</v>
      </c>
      <c r="C131" s="111">
        <f t="shared" si="19"/>
        <v>1.1767932489451478</v>
      </c>
      <c r="D131" s="111">
        <f t="shared" si="19"/>
        <v>1.3176691729323309</v>
      </c>
      <c r="E131" s="111">
        <f t="shared" si="19"/>
        <v>1.193089430894309</v>
      </c>
      <c r="F131" s="111">
        <f t="shared" si="19"/>
        <v>1.1444776119402986</v>
      </c>
      <c r="G131" s="111">
        <f t="shared" si="19"/>
        <v>1.0312278211497516</v>
      </c>
      <c r="H131" s="111">
        <f t="shared" si="19"/>
        <v>1.131758530183727</v>
      </c>
      <c r="I131" s="111">
        <f t="shared" si="19"/>
        <v>1.2212765957446809</v>
      </c>
      <c r="J131" s="111">
        <f t="shared" si="19"/>
        <v>1.0442297915607524</v>
      </c>
      <c r="K131" s="111">
        <f t="shared" si="19"/>
        <v>1.1448545861297539</v>
      </c>
      <c r="L131" s="111"/>
      <c r="M131" s="111">
        <f t="shared" si="20"/>
        <v>1.0358606557377048</v>
      </c>
      <c r="N131" s="111">
        <f t="shared" si="20"/>
        <v>1.0808909730363425</v>
      </c>
      <c r="O131" s="111">
        <f t="shared" si="20"/>
        <v>1.0162162162162161</v>
      </c>
      <c r="P131" s="111">
        <f t="shared" si="20"/>
        <v>1.0402144772117963</v>
      </c>
      <c r="Q131" s="111">
        <f t="shared" si="20"/>
        <v>1.0030487804878048</v>
      </c>
      <c r="R131" s="111">
        <f t="shared" si="20"/>
        <v>1.0789473684210527</v>
      </c>
      <c r="S131" s="111">
        <f t="shared" si="20"/>
        <v>1.0075853350189632</v>
      </c>
      <c r="T131" s="111">
        <f t="shared" si="20"/>
        <v>1.2066957787481805</v>
      </c>
      <c r="U131" s="111">
        <f t="shared" si="20"/>
        <v>1.2013513513513514</v>
      </c>
      <c r="V131" s="111">
        <f t="shared" si="20"/>
        <v>1.0738423028785982</v>
      </c>
    </row>
    <row r="132" spans="1:22" x14ac:dyDescent="0.2">
      <c r="A132" s="28">
        <v>2037</v>
      </c>
      <c r="B132" s="111">
        <f t="shared" si="19"/>
        <v>1.236078431372549</v>
      </c>
      <c r="C132" s="111">
        <f t="shared" si="19"/>
        <v>1.1835443037974684</v>
      </c>
      <c r="D132" s="111">
        <f t="shared" si="19"/>
        <v>1.3276942355889725</v>
      </c>
      <c r="E132" s="111">
        <f t="shared" si="19"/>
        <v>1.2005420054200542</v>
      </c>
      <c r="F132" s="111">
        <f t="shared" si="19"/>
        <v>1.1558208955223881</v>
      </c>
      <c r="G132" s="111">
        <f t="shared" si="19"/>
        <v>1.0340667139815471</v>
      </c>
      <c r="H132" s="111">
        <f t="shared" si="19"/>
        <v>1.1522309711286089</v>
      </c>
      <c r="I132" s="111">
        <f t="shared" si="19"/>
        <v>1.2358662613981763</v>
      </c>
      <c r="J132" s="111">
        <f t="shared" si="19"/>
        <v>1.0569395017793592</v>
      </c>
      <c r="K132" s="111">
        <f t="shared" si="19"/>
        <v>1.156040268456376</v>
      </c>
      <c r="L132" s="111"/>
      <c r="M132" s="111">
        <f t="shared" si="20"/>
        <v>1.0532786885245902</v>
      </c>
      <c r="N132" s="111">
        <f t="shared" si="20"/>
        <v>1.0996483001172335</v>
      </c>
      <c r="O132" s="111">
        <f t="shared" si="20"/>
        <v>1.0486486486486486</v>
      </c>
      <c r="P132" s="111">
        <f t="shared" si="20"/>
        <v>1.0723860589812333</v>
      </c>
      <c r="Q132" s="111">
        <f t="shared" si="20"/>
        <v>1.0254065040650406</v>
      </c>
      <c r="R132" s="111">
        <f t="shared" si="20"/>
        <v>1.110983981693364</v>
      </c>
      <c r="S132" s="111">
        <f t="shared" si="20"/>
        <v>1.0379266750948168</v>
      </c>
      <c r="T132" s="111">
        <f t="shared" si="20"/>
        <v>1.240174672489083</v>
      </c>
      <c r="U132" s="111">
        <f t="shared" si="20"/>
        <v>1.2351351351351352</v>
      </c>
      <c r="V132" s="111">
        <f t="shared" si="20"/>
        <v>1.102628285356696</v>
      </c>
    </row>
    <row r="133" spans="1:22" x14ac:dyDescent="0.2">
      <c r="A133" s="28">
        <v>2038</v>
      </c>
      <c r="B133" s="111">
        <f t="shared" si="19"/>
        <v>1.232549019607843</v>
      </c>
      <c r="C133" s="111">
        <f t="shared" si="19"/>
        <v>1.1928270042194093</v>
      </c>
      <c r="D133" s="111">
        <f t="shared" si="19"/>
        <v>1.3364661654135337</v>
      </c>
      <c r="E133" s="111">
        <f t="shared" si="19"/>
        <v>1.203929539295393</v>
      </c>
      <c r="F133" s="111">
        <f t="shared" si="19"/>
        <v>1.1677611940298507</v>
      </c>
      <c r="G133" s="111">
        <f t="shared" si="19"/>
        <v>1.0390347764371894</v>
      </c>
      <c r="H133" s="111">
        <f t="shared" si="19"/>
        <v>1.1700787401574801</v>
      </c>
      <c r="I133" s="111">
        <f t="shared" si="19"/>
        <v>1.2492401215805473</v>
      </c>
      <c r="J133" s="111">
        <f t="shared" si="19"/>
        <v>1.0706659888154548</v>
      </c>
      <c r="K133" s="111">
        <f t="shared" si="19"/>
        <v>1.1661073825503356</v>
      </c>
      <c r="L133" s="111"/>
      <c r="M133" s="111">
        <f t="shared" si="20"/>
        <v>1.0778688524590163</v>
      </c>
      <c r="N133" s="111">
        <f t="shared" si="20"/>
        <v>1.1266119577960141</v>
      </c>
      <c r="O133" s="111">
        <f t="shared" si="20"/>
        <v>1.0810810810810809</v>
      </c>
      <c r="P133" s="111">
        <f t="shared" si="20"/>
        <v>1.1045576407506703</v>
      </c>
      <c r="Q133" s="111">
        <f t="shared" si="20"/>
        <v>1.0497967479674797</v>
      </c>
      <c r="R133" s="111">
        <f t="shared" si="20"/>
        <v>1.1418764302059496</v>
      </c>
      <c r="S133" s="111">
        <f t="shared" si="20"/>
        <v>1.0657395701643488</v>
      </c>
      <c r="T133" s="111">
        <f t="shared" si="20"/>
        <v>1.2780203784570596</v>
      </c>
      <c r="U133" s="111">
        <f t="shared" si="20"/>
        <v>1.2689189189189189</v>
      </c>
      <c r="V133" s="111">
        <f t="shared" si="20"/>
        <v>1.1326658322903631</v>
      </c>
    </row>
    <row r="134" spans="1:22" x14ac:dyDescent="0.2">
      <c r="A134" s="28">
        <v>2039</v>
      </c>
      <c r="B134" s="111">
        <f t="shared" ref="B134:K135" si="21">B189/B$155</f>
        <v>1.2666666666666666</v>
      </c>
      <c r="C134" s="111">
        <f t="shared" si="21"/>
        <v>1.2181434599156118</v>
      </c>
      <c r="D134" s="111">
        <f t="shared" si="21"/>
        <v>1.3464912280701753</v>
      </c>
      <c r="E134" s="111">
        <f t="shared" si="21"/>
        <v>1.2025745257452574</v>
      </c>
      <c r="F134" s="111">
        <f t="shared" si="21"/>
        <v>1.1779104477611941</v>
      </c>
      <c r="G134" s="111">
        <f t="shared" si="21"/>
        <v>1.0447125621007807</v>
      </c>
      <c r="H134" s="111">
        <f t="shared" si="21"/>
        <v>1.1874015748031497</v>
      </c>
      <c r="I134" s="111">
        <f t="shared" si="21"/>
        <v>1.2674772036474165</v>
      </c>
      <c r="J134" s="111">
        <f t="shared" si="21"/>
        <v>1.0808337569903406</v>
      </c>
      <c r="K134" s="111">
        <f t="shared" si="21"/>
        <v>1.1789709172259508</v>
      </c>
      <c r="L134" s="111"/>
      <c r="M134" s="111">
        <f t="shared" ref="M134:V135" si="22">M189/M$155</f>
        <v>1.0891393442622952</v>
      </c>
      <c r="N134" s="111">
        <f t="shared" si="22"/>
        <v>1.1383352872215711</v>
      </c>
      <c r="O134" s="111">
        <f t="shared" si="22"/>
        <v>1.0959459459459457</v>
      </c>
      <c r="P134" s="111">
        <f t="shared" si="22"/>
        <v>1.1219839142091153</v>
      </c>
      <c r="Q134" s="111">
        <f t="shared" si="22"/>
        <v>1.059959349593496</v>
      </c>
      <c r="R134" s="111">
        <f t="shared" si="22"/>
        <v>1.1590389016018308</v>
      </c>
      <c r="S134" s="111">
        <f t="shared" si="22"/>
        <v>1.0783817951959545</v>
      </c>
      <c r="T134" s="111">
        <f t="shared" si="22"/>
        <v>1.2998544395924307</v>
      </c>
      <c r="U134" s="111">
        <f t="shared" si="22"/>
        <v>1.2891891891891891</v>
      </c>
      <c r="V134" s="111">
        <f t="shared" si="22"/>
        <v>1.1476846057571966</v>
      </c>
    </row>
    <row r="135" spans="1:22" x14ac:dyDescent="0.2">
      <c r="A135" s="28">
        <v>2040</v>
      </c>
      <c r="B135" s="111">
        <f t="shared" si="21"/>
        <v>1.2450980392156863</v>
      </c>
      <c r="C135" s="111">
        <f t="shared" si="21"/>
        <v>1.2282700421940929</v>
      </c>
      <c r="D135" s="111">
        <f t="shared" si="21"/>
        <v>1.3552631578947367</v>
      </c>
      <c r="E135" s="111">
        <f t="shared" si="21"/>
        <v>1.2012195121951219</v>
      </c>
      <c r="F135" s="111">
        <f t="shared" si="21"/>
        <v>1.186268656716418</v>
      </c>
      <c r="G135" s="111">
        <f t="shared" si="21"/>
        <v>1.0511000709723208</v>
      </c>
      <c r="H135" s="111">
        <f t="shared" si="21"/>
        <v>1.1926509186351706</v>
      </c>
      <c r="I135" s="111">
        <f t="shared" si="21"/>
        <v>1.2887537993920972</v>
      </c>
      <c r="J135" s="111">
        <f t="shared" si="21"/>
        <v>1.0920183019827148</v>
      </c>
      <c r="K135" s="111">
        <f t="shared" si="21"/>
        <v>1.1856823266219239</v>
      </c>
      <c r="L135" s="111"/>
      <c r="M135" s="111">
        <f t="shared" si="22"/>
        <v>1.1116803278688525</v>
      </c>
      <c r="N135" s="111">
        <f t="shared" si="22"/>
        <v>1.164126611957796</v>
      </c>
      <c r="O135" s="111">
        <f t="shared" si="22"/>
        <v>1.1175675675675674</v>
      </c>
      <c r="P135" s="111">
        <f t="shared" si="22"/>
        <v>1.1420911528150133</v>
      </c>
      <c r="Q135" s="111">
        <f t="shared" si="22"/>
        <v>1.0802845528455285</v>
      </c>
      <c r="R135" s="111">
        <f t="shared" si="22"/>
        <v>1.1807780320366132</v>
      </c>
      <c r="S135" s="111">
        <f t="shared" si="22"/>
        <v>1.0998735777496838</v>
      </c>
      <c r="T135" s="111">
        <f t="shared" si="22"/>
        <v>1.3260553129548762</v>
      </c>
      <c r="U135" s="111">
        <f t="shared" si="22"/>
        <v>1.3094594594594593</v>
      </c>
      <c r="V135" s="111">
        <f t="shared" si="22"/>
        <v>1.1702127659574468</v>
      </c>
    </row>
    <row r="136" spans="1:22" x14ac:dyDescent="0.2">
      <c r="A136" s="113"/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</row>
    <row r="137" spans="1:22" x14ac:dyDescent="0.2">
      <c r="A137" s="28" t="s">
        <v>108</v>
      </c>
      <c r="B137" s="114"/>
      <c r="C137" s="114"/>
      <c r="D137" s="114"/>
      <c r="E137" s="114"/>
      <c r="F137" s="114"/>
      <c r="G137" s="114"/>
      <c r="H137" s="114"/>
      <c r="I137" s="114"/>
      <c r="J137" s="114"/>
      <c r="K137" s="110"/>
      <c r="L137" s="110"/>
      <c r="M137" s="114" t="s">
        <v>109</v>
      </c>
      <c r="N137" s="114"/>
      <c r="O137" s="114"/>
      <c r="P137" s="114"/>
      <c r="Q137" s="114"/>
      <c r="R137" s="114"/>
      <c r="S137" s="114"/>
      <c r="T137" s="114"/>
      <c r="U137" s="114"/>
      <c r="V137" s="114"/>
    </row>
    <row r="138" spans="1:22" x14ac:dyDescent="0.2">
      <c r="A138" s="28"/>
      <c r="B138" s="114"/>
      <c r="C138" s="114"/>
      <c r="D138" s="114"/>
      <c r="E138" s="114"/>
      <c r="F138" s="114"/>
      <c r="G138" s="114"/>
      <c r="H138" s="114"/>
      <c r="I138" s="114"/>
      <c r="J138" s="114"/>
      <c r="K138" s="110"/>
      <c r="L138" s="110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</row>
    <row r="139" spans="1:22" x14ac:dyDescent="0.2">
      <c r="A139" s="28" t="s">
        <v>0</v>
      </c>
      <c r="B139" s="27" t="s">
        <v>21</v>
      </c>
      <c r="C139" s="27" t="s">
        <v>22</v>
      </c>
      <c r="D139" s="27" t="s">
        <v>23</v>
      </c>
      <c r="E139" s="27" t="s">
        <v>24</v>
      </c>
      <c r="F139" s="27" t="s">
        <v>25</v>
      </c>
      <c r="G139" s="27" t="s">
        <v>26</v>
      </c>
      <c r="H139" s="27" t="s">
        <v>27</v>
      </c>
      <c r="I139" s="27" t="s">
        <v>28</v>
      </c>
      <c r="J139" s="27" t="s">
        <v>29</v>
      </c>
      <c r="K139" s="27" t="s">
        <v>83</v>
      </c>
      <c r="L139" s="115"/>
      <c r="M139" s="27" t="s">
        <v>21</v>
      </c>
      <c r="N139" s="27" t="s">
        <v>22</v>
      </c>
      <c r="O139" s="27" t="s">
        <v>23</v>
      </c>
      <c r="P139" s="27" t="s">
        <v>24</v>
      </c>
      <c r="Q139" s="27" t="s">
        <v>25</v>
      </c>
      <c r="R139" s="27" t="s">
        <v>26</v>
      </c>
      <c r="S139" s="27" t="s">
        <v>27</v>
      </c>
      <c r="T139" s="27" t="s">
        <v>28</v>
      </c>
      <c r="U139" s="27" t="s">
        <v>29</v>
      </c>
      <c r="V139" s="27" t="s">
        <v>83</v>
      </c>
    </row>
    <row r="140" spans="1:22" x14ac:dyDescent="0.2">
      <c r="A140" s="28">
        <v>1990</v>
      </c>
      <c r="B140" s="116">
        <v>27.64</v>
      </c>
      <c r="C140" s="116">
        <v>31.89</v>
      </c>
      <c r="D140" s="116">
        <v>15.03</v>
      </c>
      <c r="E140" s="116">
        <v>13.17</v>
      </c>
      <c r="F140" s="116">
        <v>16.43</v>
      </c>
      <c r="G140" s="116">
        <v>13.32</v>
      </c>
      <c r="H140" s="116">
        <v>14.94</v>
      </c>
      <c r="I140" s="116">
        <v>13.31</v>
      </c>
      <c r="J140" s="116">
        <v>17.690000000000001</v>
      </c>
      <c r="K140" s="117">
        <v>17.579999999999998</v>
      </c>
      <c r="L140" s="118"/>
      <c r="M140" s="119">
        <v>6.86</v>
      </c>
      <c r="N140" s="119">
        <v>6.06</v>
      </c>
      <c r="O140" s="119">
        <v>4.5199999999999996</v>
      </c>
      <c r="P140" s="119">
        <v>4.21</v>
      </c>
      <c r="Q140" s="119">
        <v>5.84</v>
      </c>
      <c r="R140" s="119">
        <v>4.76</v>
      </c>
      <c r="S140" s="119">
        <v>4.8499999999999996</v>
      </c>
      <c r="T140" s="119">
        <v>4.53</v>
      </c>
      <c r="U140" s="119">
        <v>4.97</v>
      </c>
      <c r="V140" s="120">
        <v>5.04</v>
      </c>
    </row>
    <row r="141" spans="1:22" x14ac:dyDescent="0.2">
      <c r="A141" s="28">
        <f t="shared" ref="A141:A149" si="23">A142-1</f>
        <v>1991</v>
      </c>
      <c r="B141" s="116">
        <v>26.03</v>
      </c>
      <c r="C141" s="116">
        <v>26.33</v>
      </c>
      <c r="D141" s="116">
        <v>16.899999999999999</v>
      </c>
      <c r="E141" s="116">
        <v>15.26</v>
      </c>
      <c r="F141" s="116">
        <v>17.100000000000001</v>
      </c>
      <c r="G141" s="116">
        <v>15.74</v>
      </c>
      <c r="H141" s="116">
        <v>15.47</v>
      </c>
      <c r="I141" s="116">
        <v>14.4</v>
      </c>
      <c r="J141" s="116">
        <v>18.13</v>
      </c>
      <c r="K141" s="117">
        <v>17.88</v>
      </c>
      <c r="L141" s="118"/>
      <c r="M141" s="119">
        <v>6.83</v>
      </c>
      <c r="N141" s="119">
        <v>5.89</v>
      </c>
      <c r="O141" s="119">
        <v>4.34</v>
      </c>
      <c r="P141" s="119">
        <v>3.98</v>
      </c>
      <c r="Q141" s="119">
        <v>5.57</v>
      </c>
      <c r="R141" s="119">
        <v>4.67</v>
      </c>
      <c r="S141" s="119">
        <v>4.59</v>
      </c>
      <c r="T141" s="119">
        <v>4.38</v>
      </c>
      <c r="U141" s="119">
        <v>5.13</v>
      </c>
      <c r="V141" s="120">
        <v>4.8899999999999997</v>
      </c>
    </row>
    <row r="142" spans="1:22" x14ac:dyDescent="0.2">
      <c r="A142" s="28">
        <f t="shared" si="23"/>
        <v>1992</v>
      </c>
      <c r="B142" s="116">
        <v>26.63</v>
      </c>
      <c r="C142" s="116">
        <v>25.21</v>
      </c>
      <c r="D142" s="116">
        <v>17.98</v>
      </c>
      <c r="E142" s="116">
        <v>16.28</v>
      </c>
      <c r="F142" s="116">
        <v>17.420000000000002</v>
      </c>
      <c r="G142" s="116">
        <v>16.489999999999998</v>
      </c>
      <c r="H142" s="116">
        <v>15.96</v>
      </c>
      <c r="I142" s="116">
        <v>15.76</v>
      </c>
      <c r="J142" s="116">
        <v>18.57</v>
      </c>
      <c r="K142" s="117">
        <v>18.38</v>
      </c>
      <c r="L142" s="118"/>
      <c r="M142" s="119">
        <v>6.64</v>
      </c>
      <c r="N142" s="119">
        <v>5.84</v>
      </c>
      <c r="O142" s="119">
        <v>4.2699999999999996</v>
      </c>
      <c r="P142" s="119">
        <v>4.08</v>
      </c>
      <c r="Q142" s="119">
        <v>5.46</v>
      </c>
      <c r="R142" s="119">
        <v>4.58</v>
      </c>
      <c r="S142" s="119">
        <v>4.54</v>
      </c>
      <c r="T142" s="119">
        <v>4.2300000000000004</v>
      </c>
      <c r="U142" s="119">
        <v>4.8099999999999996</v>
      </c>
      <c r="V142" s="120">
        <v>4.83</v>
      </c>
    </row>
    <row r="143" spans="1:22" x14ac:dyDescent="0.2">
      <c r="A143" s="28">
        <f t="shared" si="23"/>
        <v>1993</v>
      </c>
      <c r="B143" s="116">
        <v>27.92</v>
      </c>
      <c r="C143" s="116">
        <v>24.89</v>
      </c>
      <c r="D143" s="116">
        <v>18.21</v>
      </c>
      <c r="E143" s="116">
        <v>16.48</v>
      </c>
      <c r="F143" s="116">
        <v>17.350000000000001</v>
      </c>
      <c r="G143" s="116">
        <v>16.52</v>
      </c>
      <c r="H143" s="116">
        <v>16.78</v>
      </c>
      <c r="I143" s="116">
        <v>15.89</v>
      </c>
      <c r="J143" s="116">
        <v>18.61</v>
      </c>
      <c r="K143" s="117">
        <v>18.52</v>
      </c>
      <c r="L143" s="118"/>
      <c r="M143" s="119">
        <v>6.84</v>
      </c>
      <c r="N143" s="119">
        <v>6.01</v>
      </c>
      <c r="O143" s="119">
        <v>4.46</v>
      </c>
      <c r="P143" s="119">
        <v>4.2300000000000004</v>
      </c>
      <c r="Q143" s="119">
        <v>5.76</v>
      </c>
      <c r="R143" s="119">
        <v>4.7</v>
      </c>
      <c r="S143" s="119">
        <v>4.58</v>
      </c>
      <c r="T143" s="119">
        <v>4.16</v>
      </c>
      <c r="U143" s="119">
        <v>4.92</v>
      </c>
      <c r="V143" s="120">
        <v>4.96</v>
      </c>
    </row>
    <row r="144" spans="1:22" x14ac:dyDescent="0.2">
      <c r="A144" s="28">
        <f t="shared" si="23"/>
        <v>1994</v>
      </c>
      <c r="B144" s="116">
        <v>29.1</v>
      </c>
      <c r="C144" s="116">
        <v>25.35</v>
      </c>
      <c r="D144" s="116">
        <v>18.52</v>
      </c>
      <c r="E144" s="116">
        <v>16.989999999999998</v>
      </c>
      <c r="F144" s="116">
        <v>17.760000000000002</v>
      </c>
      <c r="G144" s="116">
        <v>17.010000000000002</v>
      </c>
      <c r="H144" s="116">
        <v>17.260000000000002</v>
      </c>
      <c r="I144" s="116">
        <v>16.86</v>
      </c>
      <c r="J144" s="116">
        <v>19.21</v>
      </c>
      <c r="K144" s="117">
        <v>19.02</v>
      </c>
      <c r="L144" s="118"/>
      <c r="M144" s="119">
        <v>7.21</v>
      </c>
      <c r="N144" s="119">
        <v>6.25</v>
      </c>
      <c r="O144" s="119">
        <v>4.41</v>
      </c>
      <c r="P144" s="119">
        <v>4.1399999999999997</v>
      </c>
      <c r="Q144" s="119">
        <v>5.82</v>
      </c>
      <c r="R144" s="119">
        <v>4.84</v>
      </c>
      <c r="S144" s="119">
        <v>4.6500000000000004</v>
      </c>
      <c r="T144" s="119">
        <v>4.3099999999999996</v>
      </c>
      <c r="U144" s="119">
        <v>4.96</v>
      </c>
      <c r="V144" s="120">
        <v>5.04</v>
      </c>
    </row>
    <row r="145" spans="1:22" x14ac:dyDescent="0.2">
      <c r="A145" s="28">
        <f t="shared" si="23"/>
        <v>1995</v>
      </c>
      <c r="B145" s="116">
        <v>27.34</v>
      </c>
      <c r="C145" s="116">
        <v>27.44</v>
      </c>
      <c r="D145" s="116">
        <v>19.72</v>
      </c>
      <c r="E145" s="116">
        <v>17.11</v>
      </c>
      <c r="F145" s="116">
        <v>18.34</v>
      </c>
      <c r="G145" s="116">
        <v>14.51</v>
      </c>
      <c r="H145" s="116">
        <v>17.63</v>
      </c>
      <c r="I145" s="116">
        <v>18.09</v>
      </c>
      <c r="J145" s="116">
        <v>20.97</v>
      </c>
      <c r="K145" s="117">
        <v>19.559999999999999</v>
      </c>
      <c r="L145" s="118"/>
      <c r="M145" s="119">
        <v>7</v>
      </c>
      <c r="N145" s="119">
        <v>5.99</v>
      </c>
      <c r="O145" s="119">
        <v>3.89</v>
      </c>
      <c r="P145" s="119">
        <v>3.84</v>
      </c>
      <c r="Q145" s="119">
        <v>5.32</v>
      </c>
      <c r="R145" s="119">
        <v>4.43</v>
      </c>
      <c r="S145" s="119">
        <v>4.49</v>
      </c>
      <c r="T145" s="119">
        <v>4.1100000000000003</v>
      </c>
      <c r="U145" s="119">
        <v>4.8899999999999997</v>
      </c>
      <c r="V145" s="120">
        <v>4.68</v>
      </c>
    </row>
    <row r="146" spans="1:22" x14ac:dyDescent="0.2">
      <c r="A146" s="28">
        <f t="shared" si="23"/>
        <v>1996</v>
      </c>
      <c r="B146" s="116">
        <v>27</v>
      </c>
      <c r="C146" s="116">
        <v>27.05</v>
      </c>
      <c r="D146" s="116">
        <v>19.350000000000001</v>
      </c>
      <c r="E146" s="116">
        <v>16.55</v>
      </c>
      <c r="F146" s="116">
        <v>17.920000000000002</v>
      </c>
      <c r="G146" s="116">
        <v>14.13</v>
      </c>
      <c r="H146" s="116">
        <v>17.47</v>
      </c>
      <c r="I146" s="116">
        <v>17.57</v>
      </c>
      <c r="J146" s="116">
        <v>20.23</v>
      </c>
      <c r="K146" s="117">
        <v>19.09</v>
      </c>
      <c r="L146" s="118"/>
      <c r="M146" s="119">
        <v>6.85</v>
      </c>
      <c r="N146" s="119">
        <v>6.07</v>
      </c>
      <c r="O146" s="119">
        <v>4.13</v>
      </c>
      <c r="P146" s="119">
        <v>4.2</v>
      </c>
      <c r="Q146" s="119">
        <v>5.69</v>
      </c>
      <c r="R146" s="119">
        <v>4.71</v>
      </c>
      <c r="S146" s="119">
        <v>4.53</v>
      </c>
      <c r="T146" s="119">
        <v>3.72</v>
      </c>
      <c r="U146" s="119">
        <v>4.76</v>
      </c>
      <c r="V146" s="120">
        <v>4.8099999999999996</v>
      </c>
    </row>
    <row r="147" spans="1:22" x14ac:dyDescent="0.2">
      <c r="A147" s="28">
        <f t="shared" si="23"/>
        <v>1997</v>
      </c>
      <c r="B147" s="116">
        <v>27.07</v>
      </c>
      <c r="C147" s="116">
        <v>26.87</v>
      </c>
      <c r="D147" s="116">
        <v>19.2</v>
      </c>
      <c r="E147" s="116">
        <v>16.309999999999999</v>
      </c>
      <c r="F147" s="116">
        <v>17.760000000000002</v>
      </c>
      <c r="G147" s="116">
        <v>14.08</v>
      </c>
      <c r="H147" s="116">
        <v>17.18</v>
      </c>
      <c r="I147" s="116">
        <v>17.100000000000001</v>
      </c>
      <c r="J147" s="116">
        <v>20.12</v>
      </c>
      <c r="K147" s="117">
        <v>18.920000000000002</v>
      </c>
      <c r="L147" s="118"/>
      <c r="M147" s="119">
        <v>7.13</v>
      </c>
      <c r="N147" s="119">
        <v>6.59</v>
      </c>
      <c r="O147" s="119">
        <v>4.5</v>
      </c>
      <c r="P147" s="119">
        <v>4.57</v>
      </c>
      <c r="Q147" s="119">
        <v>6.14</v>
      </c>
      <c r="R147" s="119">
        <v>5.22</v>
      </c>
      <c r="S147" s="119">
        <v>4.8099999999999996</v>
      </c>
      <c r="T147" s="119">
        <v>4.04</v>
      </c>
      <c r="U147" s="119">
        <v>4.91</v>
      </c>
      <c r="V147" s="120">
        <v>5.17</v>
      </c>
    </row>
    <row r="148" spans="1:22" x14ac:dyDescent="0.2">
      <c r="A148" s="28">
        <f t="shared" si="23"/>
        <v>1998</v>
      </c>
      <c r="B148" s="116">
        <v>25.67</v>
      </c>
      <c r="C148" s="116">
        <v>25.94</v>
      </c>
      <c r="D148" s="116">
        <v>18.89</v>
      </c>
      <c r="E148" s="116">
        <v>16.260000000000002</v>
      </c>
      <c r="F148" s="116">
        <v>17.34</v>
      </c>
      <c r="G148" s="116">
        <v>14.32</v>
      </c>
      <c r="H148" s="116">
        <v>16.55</v>
      </c>
      <c r="I148" s="116">
        <v>16.940000000000001</v>
      </c>
      <c r="J148" s="116">
        <v>18.91</v>
      </c>
      <c r="K148" s="117">
        <v>18.34</v>
      </c>
      <c r="L148" s="118"/>
      <c r="M148" s="119">
        <v>7.02</v>
      </c>
      <c r="N148" s="119">
        <v>6.35</v>
      </c>
      <c r="O148" s="119">
        <v>4.25</v>
      </c>
      <c r="P148" s="119">
        <v>4.32</v>
      </c>
      <c r="Q148" s="119">
        <v>5.88</v>
      </c>
      <c r="R148" s="119">
        <v>4.9800000000000004</v>
      </c>
      <c r="S148" s="119">
        <v>4.59</v>
      </c>
      <c r="T148" s="119">
        <v>4.28</v>
      </c>
      <c r="U148" s="119">
        <v>4.9400000000000004</v>
      </c>
      <c r="V148" s="120">
        <v>5.01</v>
      </c>
    </row>
    <row r="149" spans="1:22" x14ac:dyDescent="0.2">
      <c r="A149" s="28">
        <f t="shared" si="23"/>
        <v>1999</v>
      </c>
      <c r="B149" s="116">
        <v>24.42</v>
      </c>
      <c r="C149" s="116">
        <v>24.28</v>
      </c>
      <c r="D149" s="116">
        <v>18.079999999999998</v>
      </c>
      <c r="E149" s="116">
        <v>16.100000000000001</v>
      </c>
      <c r="F149" s="116">
        <v>16.899999999999999</v>
      </c>
      <c r="G149" s="116">
        <v>14.05</v>
      </c>
      <c r="H149" s="116">
        <v>16.12</v>
      </c>
      <c r="I149" s="116">
        <v>16.27</v>
      </c>
      <c r="J149" s="116">
        <v>18.59</v>
      </c>
      <c r="K149" s="117">
        <v>17.79</v>
      </c>
      <c r="L149" s="118"/>
      <c r="M149" s="119">
        <v>6.87</v>
      </c>
      <c r="N149" s="119">
        <v>6.13</v>
      </c>
      <c r="O149" s="119">
        <v>4.13</v>
      </c>
      <c r="P149" s="119">
        <v>4.26</v>
      </c>
      <c r="Q149" s="119">
        <v>5.41</v>
      </c>
      <c r="R149" s="119">
        <v>4.8</v>
      </c>
      <c r="S149" s="119">
        <v>4.57</v>
      </c>
      <c r="T149" s="119">
        <v>4.26</v>
      </c>
      <c r="U149" s="119">
        <v>4.72</v>
      </c>
      <c r="V149" s="120">
        <v>4.8499999999999996</v>
      </c>
    </row>
    <row r="150" spans="1:22" x14ac:dyDescent="0.2">
      <c r="A150" s="28">
        <f>A151-1</f>
        <v>2000</v>
      </c>
      <c r="B150" s="116">
        <v>23.92</v>
      </c>
      <c r="C150" s="116">
        <v>24.39</v>
      </c>
      <c r="D150" s="116">
        <v>17.600000000000001</v>
      </c>
      <c r="E150" s="116">
        <v>15.75</v>
      </c>
      <c r="F150" s="116">
        <v>16.5</v>
      </c>
      <c r="G150" s="116">
        <v>13.77</v>
      </c>
      <c r="H150" s="116">
        <v>16.64</v>
      </c>
      <c r="I150" s="116">
        <v>15.88</v>
      </c>
      <c r="J150" s="116">
        <v>18.690000000000001</v>
      </c>
      <c r="K150" s="117">
        <v>17.59</v>
      </c>
      <c r="L150" s="118"/>
      <c r="M150" s="119">
        <v>7.27</v>
      </c>
      <c r="N150" s="119">
        <v>6.27</v>
      </c>
      <c r="O150" s="119">
        <v>4.83</v>
      </c>
      <c r="P150" s="119">
        <v>5.28</v>
      </c>
      <c r="Q150" s="119">
        <v>6.6</v>
      </c>
      <c r="R150" s="119">
        <v>5.59</v>
      </c>
      <c r="S150" s="119">
        <v>5.36</v>
      </c>
      <c r="T150" s="119">
        <v>4.66</v>
      </c>
      <c r="U150" s="119">
        <v>5.68</v>
      </c>
      <c r="V150" s="120">
        <v>5.55</v>
      </c>
    </row>
    <row r="151" spans="1:22" x14ac:dyDescent="0.2">
      <c r="A151" s="112">
        <v>2001</v>
      </c>
      <c r="B151" s="116">
        <v>25.01</v>
      </c>
      <c r="C151" s="116">
        <v>23.97</v>
      </c>
      <c r="D151" s="116">
        <v>17.02</v>
      </c>
      <c r="E151" s="116">
        <v>15.42</v>
      </c>
      <c r="F151" s="116">
        <v>16.86</v>
      </c>
      <c r="G151" s="116">
        <v>13.62</v>
      </c>
      <c r="H151" s="116">
        <v>17.7</v>
      </c>
      <c r="I151" s="116">
        <v>16.32</v>
      </c>
      <c r="J151" s="116">
        <v>21</v>
      </c>
      <c r="K151" s="117">
        <v>18</v>
      </c>
      <c r="L151" s="118"/>
      <c r="M151" s="119">
        <v>8.7100000000000009</v>
      </c>
      <c r="N151" s="119">
        <v>7.36</v>
      </c>
      <c r="O151" s="119">
        <v>5.82</v>
      </c>
      <c r="P151" s="119">
        <v>6.44</v>
      </c>
      <c r="Q151" s="119">
        <v>7.88</v>
      </c>
      <c r="R151" s="119">
        <v>7.26</v>
      </c>
      <c r="S151" s="119">
        <v>6.49</v>
      </c>
      <c r="T151" s="119">
        <v>5.89</v>
      </c>
      <c r="U151" s="119">
        <v>7.04</v>
      </c>
      <c r="V151" s="120">
        <v>6.72</v>
      </c>
    </row>
    <row r="152" spans="1:22" x14ac:dyDescent="0.2">
      <c r="A152" s="112">
        <v>2002</v>
      </c>
      <c r="B152" s="116">
        <v>23.03</v>
      </c>
      <c r="C152" s="116">
        <v>23.33</v>
      </c>
      <c r="D152" s="116">
        <v>16.61</v>
      </c>
      <c r="E152" s="116">
        <v>15.19</v>
      </c>
      <c r="F152" s="116">
        <v>16.28</v>
      </c>
      <c r="G152" s="116">
        <v>13.53</v>
      </c>
      <c r="H152" s="116">
        <v>15.86</v>
      </c>
      <c r="I152" s="116">
        <v>16.22</v>
      </c>
      <c r="J152" s="116">
        <v>21.55</v>
      </c>
      <c r="K152" s="117">
        <v>17.41</v>
      </c>
      <c r="L152" s="118"/>
      <c r="M152" s="119">
        <v>7.16</v>
      </c>
      <c r="N152" s="119">
        <v>6.19</v>
      </c>
      <c r="O152" s="119">
        <v>4.18</v>
      </c>
      <c r="P152" s="119">
        <v>4.8099999999999996</v>
      </c>
      <c r="Q152" s="119">
        <v>6.7</v>
      </c>
      <c r="R152" s="119">
        <v>5.78</v>
      </c>
      <c r="S152" s="119">
        <v>5.23</v>
      </c>
      <c r="T152" s="119">
        <v>4.78</v>
      </c>
      <c r="U152" s="119">
        <v>5.13</v>
      </c>
      <c r="V152" s="120">
        <v>5.23</v>
      </c>
    </row>
    <row r="153" spans="1:22" x14ac:dyDescent="0.2">
      <c r="A153" s="112">
        <v>2003</v>
      </c>
      <c r="B153" s="116">
        <v>23.54</v>
      </c>
      <c r="C153" s="116">
        <v>23.43</v>
      </c>
      <c r="D153" s="116">
        <v>16.43</v>
      </c>
      <c r="E153" s="116">
        <v>14.97</v>
      </c>
      <c r="F153" s="116">
        <v>16.329999999999998</v>
      </c>
      <c r="G153" s="116">
        <v>13.67</v>
      </c>
      <c r="H153" s="116">
        <v>17.36</v>
      </c>
      <c r="I153" s="116">
        <v>16.18</v>
      </c>
      <c r="J153" s="116">
        <v>20.39</v>
      </c>
      <c r="K153" s="117">
        <v>17.54</v>
      </c>
      <c r="L153" s="118"/>
      <c r="M153" s="119">
        <v>8.31</v>
      </c>
      <c r="N153" s="119">
        <v>7.48</v>
      </c>
      <c r="O153" s="119">
        <v>5.73</v>
      </c>
      <c r="P153" s="119">
        <v>5.91</v>
      </c>
      <c r="Q153" s="119">
        <v>7.75</v>
      </c>
      <c r="R153" s="119">
        <v>6.69</v>
      </c>
      <c r="S153" s="119">
        <v>6.3</v>
      </c>
      <c r="T153" s="119">
        <v>5.18</v>
      </c>
      <c r="U153" s="119">
        <v>6</v>
      </c>
      <c r="V153" s="120">
        <v>6.43</v>
      </c>
    </row>
    <row r="154" spans="1:22" x14ac:dyDescent="0.2">
      <c r="A154" s="112">
        <v>2004</v>
      </c>
      <c r="B154" s="116">
        <v>23.35</v>
      </c>
      <c r="C154" s="116">
        <v>23.16</v>
      </c>
      <c r="D154" s="116">
        <v>16.25</v>
      </c>
      <c r="E154" s="116">
        <v>14.85</v>
      </c>
      <c r="F154" s="116">
        <v>16.329999999999998</v>
      </c>
      <c r="G154" s="116">
        <v>13.97</v>
      </c>
      <c r="H154" s="116">
        <v>17.75</v>
      </c>
      <c r="I154" s="116">
        <v>16.16</v>
      </c>
      <c r="J154" s="116">
        <v>19.829999999999998</v>
      </c>
      <c r="K154" s="117">
        <v>17.5</v>
      </c>
      <c r="L154" s="118"/>
      <c r="M154" s="119">
        <v>9.23</v>
      </c>
      <c r="N154" s="119">
        <v>7.95</v>
      </c>
      <c r="O154" s="119">
        <v>6.23</v>
      </c>
      <c r="P154" s="119">
        <v>6.6</v>
      </c>
      <c r="Q154" s="119">
        <v>8.5399999999999991</v>
      </c>
      <c r="R154" s="119">
        <v>7.39</v>
      </c>
      <c r="S154" s="119">
        <v>6.91</v>
      </c>
      <c r="T154" s="119">
        <v>5.99</v>
      </c>
      <c r="U154" s="119">
        <v>6.4</v>
      </c>
      <c r="V154" s="120">
        <v>7.01</v>
      </c>
    </row>
    <row r="155" spans="1:22" x14ac:dyDescent="0.2">
      <c r="A155" s="112">
        <v>2005</v>
      </c>
      <c r="B155" s="116">
        <v>25.5</v>
      </c>
      <c r="C155" s="116">
        <v>23.7</v>
      </c>
      <c r="D155" s="116">
        <v>15.96</v>
      </c>
      <c r="E155" s="116">
        <v>14.76</v>
      </c>
      <c r="F155" s="116">
        <v>16.75</v>
      </c>
      <c r="G155" s="116">
        <v>14.09</v>
      </c>
      <c r="H155" s="116">
        <v>19.05</v>
      </c>
      <c r="I155" s="116">
        <v>16.45</v>
      </c>
      <c r="J155" s="116">
        <v>19.670000000000002</v>
      </c>
      <c r="K155" s="117">
        <v>17.88</v>
      </c>
      <c r="L155" s="118"/>
      <c r="M155" s="119">
        <v>9.76</v>
      </c>
      <c r="N155" s="119">
        <v>8.5299999999999994</v>
      </c>
      <c r="O155" s="119">
        <v>7.4</v>
      </c>
      <c r="P155" s="119">
        <v>7.46</v>
      </c>
      <c r="Q155" s="119">
        <v>9.84</v>
      </c>
      <c r="R155" s="119">
        <v>8.74</v>
      </c>
      <c r="S155" s="119">
        <v>7.91</v>
      </c>
      <c r="T155" s="119">
        <v>6.87</v>
      </c>
      <c r="U155" s="119">
        <v>7.4</v>
      </c>
      <c r="V155" s="120">
        <v>7.99</v>
      </c>
    </row>
    <row r="156" spans="1:22" x14ac:dyDescent="0.2">
      <c r="A156" s="112">
        <v>2006</v>
      </c>
      <c r="B156" s="116">
        <v>29.39</v>
      </c>
      <c r="C156" s="116">
        <v>24.57</v>
      </c>
      <c r="D156" s="116">
        <v>16.8</v>
      </c>
      <c r="E156" s="116">
        <v>14.93</v>
      </c>
      <c r="F156" s="116">
        <v>17.940000000000001</v>
      </c>
      <c r="G156" s="116">
        <v>15.01</v>
      </c>
      <c r="H156" s="116">
        <v>21.11</v>
      </c>
      <c r="I156" s="116">
        <v>16.510000000000002</v>
      </c>
      <c r="J156" s="116">
        <v>21.36</v>
      </c>
      <c r="K156" s="117">
        <v>19.059999999999999</v>
      </c>
      <c r="L156" s="118"/>
      <c r="M156" s="119">
        <v>10.71</v>
      </c>
      <c r="N156" s="119">
        <v>9.48</v>
      </c>
      <c r="O156" s="119">
        <v>7.55</v>
      </c>
      <c r="P156" s="119">
        <v>7.67</v>
      </c>
      <c r="Q156" s="119">
        <v>10.51</v>
      </c>
      <c r="R156" s="119">
        <v>9.4499999999999993</v>
      </c>
      <c r="S156" s="119">
        <v>8.2100000000000009</v>
      </c>
      <c r="T156" s="119">
        <v>7.33</v>
      </c>
      <c r="U156" s="119">
        <v>7.33</v>
      </c>
      <c r="V156" s="120">
        <v>8.36</v>
      </c>
    </row>
    <row r="157" spans="1:22" x14ac:dyDescent="0.2">
      <c r="A157" s="112">
        <v>2007</v>
      </c>
      <c r="B157" s="116">
        <v>29.84</v>
      </c>
      <c r="C157" s="116">
        <v>24.93</v>
      </c>
      <c r="D157" s="116">
        <v>17.399999999999999</v>
      </c>
      <c r="E157" s="116">
        <v>14.84</v>
      </c>
      <c r="F157" s="116">
        <v>17.920000000000002</v>
      </c>
      <c r="G157" s="116">
        <v>14.93</v>
      </c>
      <c r="H157" s="116">
        <v>19.93</v>
      </c>
      <c r="I157" s="116">
        <v>16.63</v>
      </c>
      <c r="J157" s="116">
        <v>21.12</v>
      </c>
      <c r="K157" s="117">
        <v>18.97</v>
      </c>
      <c r="L157" s="118"/>
      <c r="M157" s="119">
        <v>9.94</v>
      </c>
      <c r="N157" s="119">
        <v>8.94</v>
      </c>
      <c r="O157" s="119">
        <v>6.88</v>
      </c>
      <c r="P157" s="119">
        <v>7.1</v>
      </c>
      <c r="Q157" s="119">
        <v>9.6</v>
      </c>
      <c r="R157" s="119">
        <v>8.25</v>
      </c>
      <c r="S157" s="119">
        <v>7.32</v>
      </c>
      <c r="T157" s="119">
        <v>6.47</v>
      </c>
      <c r="U157" s="119">
        <v>7.1</v>
      </c>
      <c r="V157" s="120">
        <v>7.72</v>
      </c>
    </row>
    <row r="158" spans="1:22" x14ac:dyDescent="0.2">
      <c r="A158" s="112">
        <v>2008</v>
      </c>
      <c r="B158" s="116">
        <v>30.95</v>
      </c>
      <c r="C158" s="116">
        <v>26.01</v>
      </c>
      <c r="D158" s="116">
        <v>18.16</v>
      </c>
      <c r="E158" s="116">
        <v>15.16</v>
      </c>
      <c r="F158" s="116">
        <v>18.649999999999999</v>
      </c>
      <c r="G158" s="116">
        <v>16.29</v>
      </c>
      <c r="H158" s="116">
        <v>20.73</v>
      </c>
      <c r="I158" s="116">
        <v>17.2</v>
      </c>
      <c r="J158" s="116">
        <v>20.18</v>
      </c>
      <c r="K158" s="117">
        <v>19.600000000000001</v>
      </c>
      <c r="L158" s="118"/>
      <c r="M158" s="119">
        <v>10.039999999999999</v>
      </c>
      <c r="N158" s="119">
        <v>9.42</v>
      </c>
      <c r="O158" s="119">
        <v>7.38</v>
      </c>
      <c r="P158" s="119">
        <v>7.04</v>
      </c>
      <c r="Q158" s="119">
        <v>9.82</v>
      </c>
      <c r="R158" s="119">
        <v>8.65</v>
      </c>
      <c r="S158" s="119">
        <v>7.96</v>
      </c>
      <c r="T158" s="119">
        <v>6.53</v>
      </c>
      <c r="U158" s="119">
        <v>7.41</v>
      </c>
      <c r="V158" s="120">
        <v>8.06</v>
      </c>
    </row>
    <row r="159" spans="1:22" x14ac:dyDescent="0.2">
      <c r="A159" s="112">
        <v>2009</v>
      </c>
      <c r="B159" s="116">
        <v>30.37</v>
      </c>
      <c r="C159" s="116">
        <v>25.8</v>
      </c>
      <c r="D159" s="116">
        <v>18.989999999999998</v>
      </c>
      <c r="E159" s="116">
        <v>15.89</v>
      </c>
      <c r="F159" s="116">
        <v>19.68</v>
      </c>
      <c r="G159" s="116">
        <v>16.7</v>
      </c>
      <c r="H159" s="116">
        <v>19.18</v>
      </c>
      <c r="I159" s="116">
        <v>17.7</v>
      </c>
      <c r="J159" s="116">
        <v>21.11</v>
      </c>
      <c r="K159" s="117">
        <v>19.940000000000001</v>
      </c>
      <c r="L159" s="118"/>
      <c r="M159" s="119">
        <v>8.7100000000000009</v>
      </c>
      <c r="N159" s="119">
        <v>8.56</v>
      </c>
      <c r="O159" s="119">
        <v>6.18</v>
      </c>
      <c r="P159" s="119">
        <v>5.97</v>
      </c>
      <c r="Q159" s="119">
        <v>8.6300000000000008</v>
      </c>
      <c r="R159" s="119">
        <v>7.61</v>
      </c>
      <c r="S159" s="119">
        <v>6.73</v>
      </c>
      <c r="T159" s="119">
        <v>6</v>
      </c>
      <c r="U159" s="119">
        <v>6.02</v>
      </c>
      <c r="V159" s="120">
        <v>6.99</v>
      </c>
    </row>
    <row r="160" spans="1:22" x14ac:dyDescent="0.2">
      <c r="A160" s="112">
        <v>2010</v>
      </c>
      <c r="B160" s="116">
        <v>27.85</v>
      </c>
      <c r="C160" s="116">
        <v>27.13</v>
      </c>
      <c r="D160" s="116">
        <v>19.53</v>
      </c>
      <c r="E160" s="116">
        <v>16.55</v>
      </c>
      <c r="F160" s="116">
        <v>18.809999999999999</v>
      </c>
      <c r="G160" s="116">
        <v>16.43</v>
      </c>
      <c r="H160" s="116">
        <v>18.309999999999999</v>
      </c>
      <c r="I160" s="116">
        <v>18</v>
      </c>
      <c r="J160" s="116">
        <v>21.11</v>
      </c>
      <c r="K160" s="117">
        <v>19.72</v>
      </c>
      <c r="L160" s="118"/>
      <c r="M160" s="119">
        <v>8.44</v>
      </c>
      <c r="N160" s="119">
        <v>7.65</v>
      </c>
      <c r="O160" s="119">
        <v>5.85</v>
      </c>
      <c r="P160" s="119">
        <v>5.65</v>
      </c>
      <c r="Q160" s="119">
        <v>7.73</v>
      </c>
      <c r="R160" s="119">
        <v>6.52</v>
      </c>
      <c r="S160" s="119">
        <v>6.3</v>
      </c>
      <c r="T160" s="119">
        <v>5.49</v>
      </c>
      <c r="U160" s="119">
        <v>5.91</v>
      </c>
      <c r="V160" s="120">
        <v>6.49</v>
      </c>
    </row>
    <row r="161" spans="1:22" x14ac:dyDescent="0.2">
      <c r="A161" s="112">
        <v>2011</v>
      </c>
      <c r="B161" s="116">
        <v>26.73</v>
      </c>
      <c r="C161" s="116">
        <v>26.6</v>
      </c>
      <c r="D161" s="116">
        <v>19.79</v>
      </c>
      <c r="E161" s="116">
        <v>17.010000000000002</v>
      </c>
      <c r="F161" s="116">
        <v>18.809999999999999</v>
      </c>
      <c r="G161" s="116">
        <v>17.05</v>
      </c>
      <c r="H161" s="116">
        <v>17.53</v>
      </c>
      <c r="I161" s="116">
        <v>17.77</v>
      </c>
      <c r="J161" s="116">
        <v>20.9</v>
      </c>
      <c r="K161" s="117">
        <v>19.61</v>
      </c>
      <c r="L161" s="118"/>
      <c r="M161" s="119">
        <v>7.85</v>
      </c>
      <c r="N161" s="119">
        <v>7.19</v>
      </c>
      <c r="O161" s="119">
        <v>5.45</v>
      </c>
      <c r="P161" s="119">
        <v>5.49</v>
      </c>
      <c r="Q161" s="119">
        <v>7.68</v>
      </c>
      <c r="R161" s="119">
        <v>6.23</v>
      </c>
      <c r="S161" s="119">
        <v>6.06</v>
      </c>
      <c r="T161" s="119">
        <v>5.25</v>
      </c>
      <c r="U161" s="119">
        <v>5.78</v>
      </c>
      <c r="V161" s="120">
        <v>6.17</v>
      </c>
    </row>
    <row r="162" spans="1:22" x14ac:dyDescent="0.2">
      <c r="A162" s="112">
        <v>2012</v>
      </c>
      <c r="B162" s="116">
        <v>30.52</v>
      </c>
      <c r="C162" s="116">
        <v>25.95</v>
      </c>
      <c r="D162" s="116">
        <v>18.97</v>
      </c>
      <c r="E162" s="116">
        <v>16.21</v>
      </c>
      <c r="F162" s="116">
        <v>18.21</v>
      </c>
      <c r="G162" s="116">
        <v>14.88</v>
      </c>
      <c r="H162" s="116">
        <v>16.82</v>
      </c>
      <c r="I162" s="116">
        <v>17.02</v>
      </c>
      <c r="J162" s="116">
        <v>20.59</v>
      </c>
      <c r="K162" s="117">
        <v>19</v>
      </c>
      <c r="L162" s="118"/>
      <c r="M162" s="119">
        <v>7.58</v>
      </c>
      <c r="N162" s="119">
        <v>6.94</v>
      </c>
      <c r="O162" s="119">
        <v>5.25</v>
      </c>
      <c r="P162" s="119">
        <v>5.35</v>
      </c>
      <c r="Q162" s="119">
        <v>7.59</v>
      </c>
      <c r="R162" s="119">
        <v>6.53</v>
      </c>
      <c r="S162" s="119">
        <v>5.74</v>
      </c>
      <c r="T162" s="119">
        <v>5.16</v>
      </c>
      <c r="U162" s="119">
        <v>5.47</v>
      </c>
      <c r="V162" s="120">
        <v>5.98</v>
      </c>
    </row>
    <row r="163" spans="1:22" x14ac:dyDescent="0.2">
      <c r="A163" s="112">
        <v>2013</v>
      </c>
      <c r="B163" s="116">
        <v>29.31</v>
      </c>
      <c r="C163" s="116">
        <v>24.88</v>
      </c>
      <c r="D163" s="116">
        <v>18.53</v>
      </c>
      <c r="E163" s="116">
        <v>16.18</v>
      </c>
      <c r="F163" s="116">
        <v>18.079999999999998</v>
      </c>
      <c r="G163" s="116">
        <v>14.64</v>
      </c>
      <c r="H163" s="116">
        <v>15.93</v>
      </c>
      <c r="I163" s="116">
        <v>17.12</v>
      </c>
      <c r="J163" s="116">
        <v>20.49</v>
      </c>
      <c r="K163" s="117">
        <v>18.59</v>
      </c>
      <c r="L163" s="118"/>
      <c r="M163" s="119">
        <v>7.62</v>
      </c>
      <c r="N163" s="119">
        <v>6.91</v>
      </c>
      <c r="O163" s="119">
        <v>5.21</v>
      </c>
      <c r="P163" s="119">
        <v>5.35</v>
      </c>
      <c r="Q163" s="119">
        <v>7.35</v>
      </c>
      <c r="R163" s="119">
        <v>6.41</v>
      </c>
      <c r="S163" s="119">
        <v>5.72</v>
      </c>
      <c r="T163" s="119">
        <v>5.38</v>
      </c>
      <c r="U163" s="119">
        <v>5.64</v>
      </c>
      <c r="V163" s="120">
        <v>5.99</v>
      </c>
    </row>
    <row r="164" spans="1:22" x14ac:dyDescent="0.2">
      <c r="A164" s="112">
        <v>2014</v>
      </c>
      <c r="B164" s="116">
        <v>29.04</v>
      </c>
      <c r="C164" s="116">
        <v>25.23</v>
      </c>
      <c r="D164" s="116">
        <v>18.63</v>
      </c>
      <c r="E164" s="116">
        <v>16.57</v>
      </c>
      <c r="F164" s="116">
        <v>18.46</v>
      </c>
      <c r="G164" s="116">
        <v>14.82</v>
      </c>
      <c r="H164" s="116">
        <v>16.420000000000002</v>
      </c>
      <c r="I164" s="116">
        <v>17.32</v>
      </c>
      <c r="J164" s="116">
        <v>20.55</v>
      </c>
      <c r="K164" s="117">
        <v>18.86</v>
      </c>
      <c r="L164" s="118"/>
      <c r="M164" s="119">
        <v>7.5</v>
      </c>
      <c r="N164" s="119">
        <v>6.82</v>
      </c>
      <c r="O164" s="119">
        <v>5.04</v>
      </c>
      <c r="P164" s="119">
        <v>5.18</v>
      </c>
      <c r="Q164" s="119">
        <v>7.14</v>
      </c>
      <c r="R164" s="119">
        <v>6.32</v>
      </c>
      <c r="S164" s="119">
        <v>5.61</v>
      </c>
      <c r="T164" s="119">
        <v>5.33</v>
      </c>
      <c r="U164" s="119">
        <v>5.56</v>
      </c>
      <c r="V164" s="120">
        <v>5.86</v>
      </c>
    </row>
    <row r="165" spans="1:22" x14ac:dyDescent="0.2">
      <c r="A165" s="112">
        <v>2015</v>
      </c>
      <c r="B165" s="116">
        <v>28.64</v>
      </c>
      <c r="C165" s="116">
        <v>25.12</v>
      </c>
      <c r="D165" s="116">
        <v>18.82</v>
      </c>
      <c r="E165" s="116">
        <v>16.690000000000001</v>
      </c>
      <c r="F165" s="116">
        <v>18.61</v>
      </c>
      <c r="G165" s="116">
        <v>14.82</v>
      </c>
      <c r="H165" s="116">
        <v>16.45</v>
      </c>
      <c r="I165" s="116">
        <v>17.260000000000002</v>
      </c>
      <c r="J165" s="116">
        <v>20.49</v>
      </c>
      <c r="K165" s="117">
        <v>18.89</v>
      </c>
      <c r="L165" s="118"/>
      <c r="M165" s="119">
        <v>7.4</v>
      </c>
      <c r="N165" s="119">
        <v>6.72</v>
      </c>
      <c r="O165" s="119">
        <v>4.88</v>
      </c>
      <c r="P165" s="119">
        <v>5.03</v>
      </c>
      <c r="Q165" s="119">
        <v>7.01</v>
      </c>
      <c r="R165" s="119">
        <v>6.21</v>
      </c>
      <c r="S165" s="119">
        <v>5.47</v>
      </c>
      <c r="T165" s="119">
        <v>5.23</v>
      </c>
      <c r="U165" s="119">
        <v>5.95</v>
      </c>
      <c r="V165" s="120">
        <v>5.8</v>
      </c>
    </row>
    <row r="166" spans="1:22" x14ac:dyDescent="0.2">
      <c r="A166" s="112">
        <v>2016</v>
      </c>
      <c r="B166" s="116">
        <v>28.5</v>
      </c>
      <c r="C166" s="116">
        <v>25.33</v>
      </c>
      <c r="D166" s="116">
        <v>19.32</v>
      </c>
      <c r="E166" s="116">
        <v>17.149999999999999</v>
      </c>
      <c r="F166" s="116">
        <v>18.920000000000002</v>
      </c>
      <c r="G166" s="116">
        <v>15.16</v>
      </c>
      <c r="H166" s="116">
        <v>16.829999999999998</v>
      </c>
      <c r="I166" s="116">
        <v>17.48</v>
      </c>
      <c r="J166" s="116">
        <v>20.59</v>
      </c>
      <c r="K166" s="117">
        <v>19.18</v>
      </c>
      <c r="L166" s="118"/>
      <c r="M166" s="119">
        <v>7.66</v>
      </c>
      <c r="N166" s="119">
        <v>6.96</v>
      </c>
      <c r="O166" s="119">
        <v>5.16</v>
      </c>
      <c r="P166" s="119">
        <v>5.31</v>
      </c>
      <c r="Q166" s="119">
        <v>7.29</v>
      </c>
      <c r="R166" s="119">
        <v>6.52</v>
      </c>
      <c r="S166" s="119">
        <v>5.75</v>
      </c>
      <c r="T166" s="119">
        <v>5.54</v>
      </c>
      <c r="U166" s="119">
        <v>6.3</v>
      </c>
      <c r="V166" s="120">
        <v>6.09</v>
      </c>
    </row>
    <row r="167" spans="1:22" x14ac:dyDescent="0.2">
      <c r="A167" s="112">
        <v>2017</v>
      </c>
      <c r="B167" s="116">
        <v>28.27</v>
      </c>
      <c r="C167" s="116">
        <v>25.2</v>
      </c>
      <c r="D167" s="116">
        <v>19.82</v>
      </c>
      <c r="E167" s="116">
        <v>17.43</v>
      </c>
      <c r="F167" s="116">
        <v>19.03</v>
      </c>
      <c r="G167" s="116">
        <v>15.25</v>
      </c>
      <c r="H167" s="116">
        <v>17.059999999999999</v>
      </c>
      <c r="I167" s="116">
        <v>17.690000000000001</v>
      </c>
      <c r="J167" s="116">
        <v>20.56</v>
      </c>
      <c r="K167" s="117">
        <v>19.32</v>
      </c>
      <c r="L167" s="118"/>
      <c r="M167" s="119">
        <v>7.83</v>
      </c>
      <c r="N167" s="119">
        <v>7.1</v>
      </c>
      <c r="O167" s="119">
        <v>5.36</v>
      </c>
      <c r="P167" s="119">
        <v>5.54</v>
      </c>
      <c r="Q167" s="119">
        <v>7.44</v>
      </c>
      <c r="R167" s="119">
        <v>6.69</v>
      </c>
      <c r="S167" s="119">
        <v>5.89</v>
      </c>
      <c r="T167" s="119">
        <v>5.75</v>
      </c>
      <c r="U167" s="119">
        <v>6.55</v>
      </c>
      <c r="V167" s="120">
        <v>6.28</v>
      </c>
    </row>
    <row r="168" spans="1:22" x14ac:dyDescent="0.2">
      <c r="A168" s="112">
        <v>2018</v>
      </c>
      <c r="B168" s="116">
        <v>27.8</v>
      </c>
      <c r="C168" s="116">
        <v>25.25</v>
      </c>
      <c r="D168" s="116">
        <v>19.920000000000002</v>
      </c>
      <c r="E168" s="116">
        <v>17.34</v>
      </c>
      <c r="F168" s="116">
        <v>19.09</v>
      </c>
      <c r="G168" s="116">
        <v>15.2</v>
      </c>
      <c r="H168" s="116">
        <v>17.14</v>
      </c>
      <c r="I168" s="116">
        <v>17.75</v>
      </c>
      <c r="J168" s="116">
        <v>20.47</v>
      </c>
      <c r="K168" s="117">
        <v>19.329999999999998</v>
      </c>
      <c r="L168" s="118"/>
      <c r="M168" s="119">
        <v>8.06</v>
      </c>
      <c r="N168" s="119">
        <v>7.29</v>
      </c>
      <c r="O168" s="119">
        <v>5.58</v>
      </c>
      <c r="P168" s="119">
        <v>5.8</v>
      </c>
      <c r="Q168" s="119">
        <v>7.64</v>
      </c>
      <c r="R168" s="119">
        <v>6.9</v>
      </c>
      <c r="S168" s="119">
        <v>6.06</v>
      </c>
      <c r="T168" s="119">
        <v>6</v>
      </c>
      <c r="U168" s="119">
        <v>6.85</v>
      </c>
      <c r="V168" s="120">
        <v>6.51</v>
      </c>
    </row>
    <row r="169" spans="1:22" x14ac:dyDescent="0.2">
      <c r="A169" s="112">
        <v>2019</v>
      </c>
      <c r="B169" s="116">
        <v>27.59</v>
      </c>
      <c r="C169" s="116">
        <v>25.04</v>
      </c>
      <c r="D169" s="116">
        <v>19.87</v>
      </c>
      <c r="E169" s="116">
        <v>17.239999999999998</v>
      </c>
      <c r="F169" s="116">
        <v>18.98</v>
      </c>
      <c r="G169" s="116">
        <v>15.06</v>
      </c>
      <c r="H169" s="116">
        <v>17.23</v>
      </c>
      <c r="I169" s="116">
        <v>17.66</v>
      </c>
      <c r="J169" s="116">
        <v>20.21</v>
      </c>
      <c r="K169" s="117">
        <v>19.22</v>
      </c>
      <c r="L169" s="118"/>
      <c r="M169" s="119">
        <v>8.18</v>
      </c>
      <c r="N169" s="119">
        <v>7.39</v>
      </c>
      <c r="O169" s="119">
        <v>5.7</v>
      </c>
      <c r="P169" s="119">
        <v>5.94</v>
      </c>
      <c r="Q169" s="119">
        <v>7.75</v>
      </c>
      <c r="R169" s="119">
        <v>7</v>
      </c>
      <c r="S169" s="119">
        <v>6.12</v>
      </c>
      <c r="T169" s="119">
        <v>6.16</v>
      </c>
      <c r="U169" s="119">
        <v>7.05</v>
      </c>
      <c r="V169" s="120">
        <v>6.64</v>
      </c>
    </row>
    <row r="170" spans="1:22" x14ac:dyDescent="0.2">
      <c r="A170" s="112">
        <v>2020</v>
      </c>
      <c r="B170" s="116">
        <v>27.28</v>
      </c>
      <c r="C170" s="116">
        <v>25</v>
      </c>
      <c r="D170" s="116">
        <v>19.77</v>
      </c>
      <c r="E170" s="116">
        <v>17.170000000000002</v>
      </c>
      <c r="F170" s="116">
        <v>18.940000000000001</v>
      </c>
      <c r="G170" s="116">
        <v>14.99</v>
      </c>
      <c r="H170" s="116">
        <v>17.46</v>
      </c>
      <c r="I170" s="116">
        <v>17.53</v>
      </c>
      <c r="J170" s="116">
        <v>20.399999999999999</v>
      </c>
      <c r="K170" s="117">
        <v>19.2</v>
      </c>
      <c r="L170" s="118"/>
      <c r="M170" s="119">
        <v>8.2799999999999994</v>
      </c>
      <c r="N170" s="119">
        <v>7.48</v>
      </c>
      <c r="O170" s="119">
        <v>5.77</v>
      </c>
      <c r="P170" s="119">
        <v>6.03</v>
      </c>
      <c r="Q170" s="119">
        <v>7.83</v>
      </c>
      <c r="R170" s="119">
        <v>7.09</v>
      </c>
      <c r="S170" s="119">
        <v>6.18</v>
      </c>
      <c r="T170" s="119">
        <v>6.25</v>
      </c>
      <c r="U170" s="119">
        <v>7.15</v>
      </c>
      <c r="V170" s="120">
        <v>6.73</v>
      </c>
    </row>
    <row r="171" spans="1:22" x14ac:dyDescent="0.2">
      <c r="A171" s="28">
        <v>2021</v>
      </c>
      <c r="B171" s="116">
        <v>27.8</v>
      </c>
      <c r="C171" s="116">
        <v>24.66</v>
      </c>
      <c r="D171" s="116">
        <v>19.89</v>
      </c>
      <c r="E171" s="116">
        <v>17.12</v>
      </c>
      <c r="F171" s="116">
        <v>18.850000000000001</v>
      </c>
      <c r="G171" s="116">
        <v>14.93</v>
      </c>
      <c r="H171" s="116">
        <v>17.920000000000002</v>
      </c>
      <c r="I171" s="116">
        <v>17.41</v>
      </c>
      <c r="J171" s="116">
        <v>20.440000000000001</v>
      </c>
      <c r="K171" s="117">
        <v>19.23</v>
      </c>
      <c r="L171" s="118"/>
      <c r="M171" s="119">
        <v>8.35</v>
      </c>
      <c r="N171" s="119">
        <v>7.54</v>
      </c>
      <c r="O171" s="119">
        <v>5.87</v>
      </c>
      <c r="P171" s="119">
        <v>6.14</v>
      </c>
      <c r="Q171" s="119">
        <v>7.93</v>
      </c>
      <c r="R171" s="119">
        <v>7.19</v>
      </c>
      <c r="S171" s="119">
        <v>6.25</v>
      </c>
      <c r="T171" s="119">
        <v>6.41</v>
      </c>
      <c r="U171" s="119">
        <v>7.31</v>
      </c>
      <c r="V171" s="120">
        <v>6.83</v>
      </c>
    </row>
    <row r="172" spans="1:22" x14ac:dyDescent="0.2">
      <c r="A172" s="28">
        <v>2022</v>
      </c>
      <c r="B172" s="116">
        <v>27.53</v>
      </c>
      <c r="C172" s="116">
        <v>24.63</v>
      </c>
      <c r="D172" s="116">
        <v>19.97</v>
      </c>
      <c r="E172" s="116">
        <v>17.100000000000001</v>
      </c>
      <c r="F172" s="116">
        <v>18.760000000000002</v>
      </c>
      <c r="G172" s="116">
        <v>14.83</v>
      </c>
      <c r="H172" s="116">
        <v>18.47</v>
      </c>
      <c r="I172" s="116">
        <v>17.579999999999998</v>
      </c>
      <c r="J172" s="116">
        <v>20.07</v>
      </c>
      <c r="K172" s="117">
        <v>19.25</v>
      </c>
      <c r="L172" s="118"/>
      <c r="M172" s="119">
        <v>8.4700000000000006</v>
      </c>
      <c r="N172" s="119">
        <v>7.67</v>
      </c>
      <c r="O172" s="119">
        <v>5.99</v>
      </c>
      <c r="P172" s="119">
        <v>6.25</v>
      </c>
      <c r="Q172" s="119">
        <v>8.09</v>
      </c>
      <c r="R172" s="119">
        <v>7.37</v>
      </c>
      <c r="S172" s="119">
        <v>6.39</v>
      </c>
      <c r="T172" s="119">
        <v>6.59</v>
      </c>
      <c r="U172" s="119">
        <v>7.44</v>
      </c>
      <c r="V172" s="120">
        <v>6.97</v>
      </c>
    </row>
    <row r="173" spans="1:22" x14ac:dyDescent="0.2">
      <c r="A173" s="28">
        <v>2023</v>
      </c>
      <c r="B173" s="116">
        <v>28.23</v>
      </c>
      <c r="C173" s="116">
        <v>24.76</v>
      </c>
      <c r="D173" s="116">
        <v>20.100000000000001</v>
      </c>
      <c r="E173" s="116">
        <v>17.13</v>
      </c>
      <c r="F173" s="116">
        <v>18.75</v>
      </c>
      <c r="G173" s="116">
        <v>14.73</v>
      </c>
      <c r="H173" s="116">
        <v>18.39</v>
      </c>
      <c r="I173" s="116">
        <v>17.84</v>
      </c>
      <c r="J173" s="116">
        <v>19.78</v>
      </c>
      <c r="K173" s="117">
        <v>19.25</v>
      </c>
      <c r="L173" s="118"/>
      <c r="M173" s="119">
        <v>8.57</v>
      </c>
      <c r="N173" s="119">
        <v>7.78</v>
      </c>
      <c r="O173" s="119">
        <v>6.11</v>
      </c>
      <c r="P173" s="119">
        <v>6.36</v>
      </c>
      <c r="Q173" s="119">
        <v>8.24</v>
      </c>
      <c r="R173" s="119">
        <v>7.55</v>
      </c>
      <c r="S173" s="119">
        <v>6.54</v>
      </c>
      <c r="T173" s="119">
        <v>6.75</v>
      </c>
      <c r="U173" s="119">
        <v>7.56</v>
      </c>
      <c r="V173" s="120">
        <v>7.1</v>
      </c>
    </row>
    <row r="174" spans="1:22" x14ac:dyDescent="0.2">
      <c r="A174" s="28">
        <v>2024</v>
      </c>
      <c r="B174" s="116">
        <v>28.16</v>
      </c>
      <c r="C174" s="116">
        <v>25.22</v>
      </c>
      <c r="D174" s="116">
        <v>20.239999999999998</v>
      </c>
      <c r="E174" s="116">
        <v>17.2</v>
      </c>
      <c r="F174" s="116">
        <v>18.72</v>
      </c>
      <c r="G174" s="116">
        <v>14.66</v>
      </c>
      <c r="H174" s="116">
        <v>18.66</v>
      </c>
      <c r="I174" s="116">
        <v>18.07</v>
      </c>
      <c r="J174" s="116">
        <v>19.600000000000001</v>
      </c>
      <c r="K174" s="117">
        <v>19.329999999999998</v>
      </c>
      <c r="L174" s="118"/>
      <c r="M174" s="119">
        <v>8.66</v>
      </c>
      <c r="N174" s="119">
        <v>7.87</v>
      </c>
      <c r="O174" s="119">
        <v>6.19</v>
      </c>
      <c r="P174" s="119">
        <v>6.43</v>
      </c>
      <c r="Q174" s="119">
        <v>8.34</v>
      </c>
      <c r="R174" s="119">
        <v>7.67</v>
      </c>
      <c r="S174" s="119">
        <v>6.61</v>
      </c>
      <c r="T174" s="119">
        <v>6.85</v>
      </c>
      <c r="U174" s="119">
        <v>7.64</v>
      </c>
      <c r="V174" s="120">
        <v>7.19</v>
      </c>
    </row>
    <row r="175" spans="1:22" x14ac:dyDescent="0.2">
      <c r="A175" s="28">
        <v>2025</v>
      </c>
      <c r="B175" s="116">
        <v>28.38</v>
      </c>
      <c r="C175" s="116">
        <v>25.54</v>
      </c>
      <c r="D175" s="116">
        <v>20.34</v>
      </c>
      <c r="E175" s="116">
        <v>17.239999999999998</v>
      </c>
      <c r="F175" s="116">
        <v>18.670000000000002</v>
      </c>
      <c r="G175" s="116">
        <v>14.67</v>
      </c>
      <c r="H175" s="116">
        <v>18.79</v>
      </c>
      <c r="I175" s="116">
        <v>18.16</v>
      </c>
      <c r="J175" s="116">
        <v>19.739999999999998</v>
      </c>
      <c r="K175" s="117">
        <v>19.399999999999999</v>
      </c>
      <c r="L175" s="118"/>
      <c r="M175" s="119">
        <v>8.73</v>
      </c>
      <c r="N175" s="119">
        <v>7.94</v>
      </c>
      <c r="O175" s="119">
        <v>6.24</v>
      </c>
      <c r="P175" s="119">
        <v>6.47</v>
      </c>
      <c r="Q175" s="119">
        <v>8.42</v>
      </c>
      <c r="R175" s="119">
        <v>7.74</v>
      </c>
      <c r="S175" s="119">
        <v>6.65</v>
      </c>
      <c r="T175" s="119">
        <v>6.9</v>
      </c>
      <c r="U175" s="119">
        <v>7.64</v>
      </c>
      <c r="V175" s="120">
        <v>7.24</v>
      </c>
    </row>
    <row r="176" spans="1:22" x14ac:dyDescent="0.2">
      <c r="A176" s="28">
        <v>2026</v>
      </c>
      <c r="B176" s="116">
        <v>28.52</v>
      </c>
      <c r="C176" s="116">
        <v>25.86</v>
      </c>
      <c r="D176" s="116">
        <v>20.440000000000001</v>
      </c>
      <c r="E176" s="116">
        <v>17.239999999999998</v>
      </c>
      <c r="F176" s="116">
        <v>18.649999999999999</v>
      </c>
      <c r="G176" s="116">
        <v>14.67</v>
      </c>
      <c r="H176" s="116">
        <v>19.2</v>
      </c>
      <c r="I176" s="116">
        <v>18.190000000000001</v>
      </c>
      <c r="J176" s="116">
        <v>19.75</v>
      </c>
      <c r="K176" s="117">
        <v>19.489999999999998</v>
      </c>
      <c r="L176" s="118"/>
      <c r="M176" s="119">
        <v>8.89</v>
      </c>
      <c r="N176" s="119">
        <v>8.1</v>
      </c>
      <c r="O176" s="119">
        <v>6.32</v>
      </c>
      <c r="P176" s="119">
        <v>6.54</v>
      </c>
      <c r="Q176" s="119">
        <v>8.5399999999999991</v>
      </c>
      <c r="R176" s="119">
        <v>7.87</v>
      </c>
      <c r="S176" s="119">
        <v>6.74</v>
      </c>
      <c r="T176" s="119">
        <v>6.97</v>
      </c>
      <c r="U176" s="119">
        <v>7.67</v>
      </c>
      <c r="V176" s="120">
        <v>7.34</v>
      </c>
    </row>
    <row r="177" spans="1:22" x14ac:dyDescent="0.2">
      <c r="A177" s="28">
        <v>2027</v>
      </c>
      <c r="B177" s="116">
        <v>30.2</v>
      </c>
      <c r="C177" s="116">
        <v>26.06</v>
      </c>
      <c r="D177" s="116">
        <v>20.48</v>
      </c>
      <c r="E177" s="116">
        <v>17.23</v>
      </c>
      <c r="F177" s="116">
        <v>18.59</v>
      </c>
      <c r="G177" s="116">
        <v>14.62</v>
      </c>
      <c r="H177" s="116">
        <v>19.510000000000002</v>
      </c>
      <c r="I177" s="116">
        <v>18.440000000000001</v>
      </c>
      <c r="J177" s="116">
        <v>19.5</v>
      </c>
      <c r="K177" s="117">
        <v>19.57</v>
      </c>
      <c r="L177" s="118"/>
      <c r="M177" s="119">
        <v>8.94</v>
      </c>
      <c r="N177" s="119">
        <v>8.14</v>
      </c>
      <c r="O177" s="119">
        <v>6.37</v>
      </c>
      <c r="P177" s="119">
        <v>6.59</v>
      </c>
      <c r="Q177" s="119">
        <v>8.6</v>
      </c>
      <c r="R177" s="119">
        <v>7.95</v>
      </c>
      <c r="S177" s="119">
        <v>6.8</v>
      </c>
      <c r="T177" s="119">
        <v>7.03</v>
      </c>
      <c r="U177" s="119">
        <v>7.71</v>
      </c>
      <c r="V177" s="120">
        <v>7.39</v>
      </c>
    </row>
    <row r="178" spans="1:22" x14ac:dyDescent="0.2">
      <c r="A178" s="28">
        <v>2028</v>
      </c>
      <c r="B178" s="116">
        <v>30.31</v>
      </c>
      <c r="C178" s="116">
        <v>26.49</v>
      </c>
      <c r="D178" s="116">
        <v>20.5</v>
      </c>
      <c r="E178" s="116">
        <v>17.23</v>
      </c>
      <c r="F178" s="116">
        <v>18.54</v>
      </c>
      <c r="G178" s="116">
        <v>14.59</v>
      </c>
      <c r="H178" s="116">
        <v>19.93</v>
      </c>
      <c r="I178" s="116">
        <v>18.63</v>
      </c>
      <c r="J178" s="116">
        <v>19.39</v>
      </c>
      <c r="K178" s="117">
        <v>19.66</v>
      </c>
      <c r="L178" s="118"/>
      <c r="M178" s="119">
        <v>9.0299999999999994</v>
      </c>
      <c r="N178" s="119">
        <v>8.23</v>
      </c>
      <c r="O178" s="119">
        <v>6.45</v>
      </c>
      <c r="P178" s="119">
        <v>6.67</v>
      </c>
      <c r="Q178" s="119">
        <v>8.7100000000000009</v>
      </c>
      <c r="R178" s="119">
        <v>8.07</v>
      </c>
      <c r="S178" s="119">
        <v>6.89</v>
      </c>
      <c r="T178" s="119">
        <v>7.12</v>
      </c>
      <c r="U178" s="119">
        <v>7.77</v>
      </c>
      <c r="V178" s="120">
        <v>7.48</v>
      </c>
    </row>
    <row r="179" spans="1:22" x14ac:dyDescent="0.2">
      <c r="A179" s="28">
        <v>2029</v>
      </c>
      <c r="B179" s="116">
        <v>30.57</v>
      </c>
      <c r="C179" s="116">
        <v>26.38</v>
      </c>
      <c r="D179" s="116">
        <v>20.51</v>
      </c>
      <c r="E179" s="116">
        <v>17.25</v>
      </c>
      <c r="F179" s="116">
        <v>18.54</v>
      </c>
      <c r="G179" s="116">
        <v>14.55</v>
      </c>
      <c r="H179" s="116">
        <v>20.25</v>
      </c>
      <c r="I179" s="116">
        <v>18.79</v>
      </c>
      <c r="J179" s="116">
        <v>19.43</v>
      </c>
      <c r="K179" s="117">
        <v>19.71</v>
      </c>
      <c r="L179" s="118"/>
      <c r="M179" s="119">
        <v>9.1199999999999992</v>
      </c>
      <c r="N179" s="119">
        <v>8.31</v>
      </c>
      <c r="O179" s="119">
        <v>6.53</v>
      </c>
      <c r="P179" s="119">
        <v>6.74</v>
      </c>
      <c r="Q179" s="119">
        <v>8.81</v>
      </c>
      <c r="R179" s="119">
        <v>8.18</v>
      </c>
      <c r="S179" s="119">
        <v>6.97</v>
      </c>
      <c r="T179" s="119">
        <v>7.22</v>
      </c>
      <c r="U179" s="119">
        <v>7.85</v>
      </c>
      <c r="V179" s="120">
        <v>7.56</v>
      </c>
    </row>
    <row r="180" spans="1:22" x14ac:dyDescent="0.2">
      <c r="A180" s="28">
        <v>2030</v>
      </c>
      <c r="B180" s="116">
        <v>30.66</v>
      </c>
      <c r="C180" s="116">
        <v>26.52</v>
      </c>
      <c r="D180" s="116">
        <v>20.51</v>
      </c>
      <c r="E180" s="116">
        <v>17.27</v>
      </c>
      <c r="F180" s="116">
        <v>18.53</v>
      </c>
      <c r="G180" s="116">
        <v>14.49</v>
      </c>
      <c r="H180" s="116">
        <v>20.309999999999999</v>
      </c>
      <c r="I180" s="116">
        <v>18.96</v>
      </c>
      <c r="J180" s="116">
        <v>19.53</v>
      </c>
      <c r="K180" s="117">
        <v>19.739999999999998</v>
      </c>
      <c r="L180" s="118"/>
      <c r="M180" s="119">
        <v>9.1999999999999993</v>
      </c>
      <c r="N180" s="119">
        <v>8.39</v>
      </c>
      <c r="O180" s="119">
        <v>6.59</v>
      </c>
      <c r="P180" s="119">
        <v>6.8</v>
      </c>
      <c r="Q180" s="119">
        <v>8.92</v>
      </c>
      <c r="R180" s="119">
        <v>8.2899999999999991</v>
      </c>
      <c r="S180" s="119">
        <v>7.04</v>
      </c>
      <c r="T180" s="119">
        <v>7.3</v>
      </c>
      <c r="U180" s="119">
        <v>7.92</v>
      </c>
      <c r="V180" s="120">
        <v>7.64</v>
      </c>
    </row>
    <row r="181" spans="1:22" x14ac:dyDescent="0.2">
      <c r="A181" s="28">
        <v>2031</v>
      </c>
      <c r="B181" s="116">
        <v>30.8</v>
      </c>
      <c r="C181" s="116">
        <v>26.73</v>
      </c>
      <c r="D181" s="116">
        <v>20.53</v>
      </c>
      <c r="E181" s="116">
        <v>17.28</v>
      </c>
      <c r="F181" s="116">
        <v>18.53</v>
      </c>
      <c r="G181" s="116">
        <v>14.44</v>
      </c>
      <c r="H181" s="116">
        <v>20.420000000000002</v>
      </c>
      <c r="I181" s="116">
        <v>19.12</v>
      </c>
      <c r="J181" s="116">
        <v>19.86</v>
      </c>
      <c r="K181" s="117">
        <v>19.809999999999999</v>
      </c>
      <c r="L181" s="110"/>
      <c r="M181" s="119">
        <v>9.32</v>
      </c>
      <c r="N181" s="119">
        <v>8.5</v>
      </c>
      <c r="O181" s="119">
        <v>6.68</v>
      </c>
      <c r="P181" s="119">
        <v>6.88</v>
      </c>
      <c r="Q181" s="119">
        <v>9.0500000000000007</v>
      </c>
      <c r="R181" s="119">
        <v>8.42</v>
      </c>
      <c r="S181" s="119">
        <v>7.14</v>
      </c>
      <c r="T181" s="119">
        <v>7.4</v>
      </c>
      <c r="U181" s="119">
        <v>8</v>
      </c>
      <c r="V181" s="120">
        <v>7.74</v>
      </c>
    </row>
    <row r="182" spans="1:22" x14ac:dyDescent="0.2">
      <c r="A182" s="28">
        <v>2032</v>
      </c>
      <c r="B182" s="116">
        <v>30.93</v>
      </c>
      <c r="C182" s="116">
        <v>26.83</v>
      </c>
      <c r="D182" s="116">
        <v>20.56</v>
      </c>
      <c r="E182" s="116">
        <v>17.32</v>
      </c>
      <c r="F182" s="116">
        <v>18.559999999999999</v>
      </c>
      <c r="G182" s="116">
        <v>14.39</v>
      </c>
      <c r="H182" s="116">
        <v>20.57</v>
      </c>
      <c r="I182" s="116">
        <v>19.29</v>
      </c>
      <c r="J182" s="116">
        <v>20.04</v>
      </c>
      <c r="K182" s="117">
        <v>19.88</v>
      </c>
      <c r="L182" s="110"/>
      <c r="M182" s="119">
        <v>9.42</v>
      </c>
      <c r="N182" s="119">
        <v>8.58</v>
      </c>
      <c r="O182" s="119">
        <v>6.77</v>
      </c>
      <c r="P182" s="119">
        <v>6.99</v>
      </c>
      <c r="Q182" s="119">
        <v>9.14</v>
      </c>
      <c r="R182" s="119">
        <v>8.52</v>
      </c>
      <c r="S182" s="119">
        <v>7.21</v>
      </c>
      <c r="T182" s="119">
        <v>7.53</v>
      </c>
      <c r="U182" s="119">
        <v>8.1300000000000008</v>
      </c>
      <c r="V182" s="120">
        <v>7.84</v>
      </c>
    </row>
    <row r="183" spans="1:22" x14ac:dyDescent="0.2">
      <c r="A183" s="28">
        <v>2033</v>
      </c>
      <c r="B183" s="116">
        <v>31.18</v>
      </c>
      <c r="C183" s="116">
        <v>27.2</v>
      </c>
      <c r="D183" s="116">
        <v>20.6</v>
      </c>
      <c r="E183" s="116">
        <v>17.329999999999998</v>
      </c>
      <c r="F183" s="116">
        <v>18.64</v>
      </c>
      <c r="G183" s="116">
        <v>14.38</v>
      </c>
      <c r="H183" s="116">
        <v>20.64</v>
      </c>
      <c r="I183" s="116">
        <v>19.420000000000002</v>
      </c>
      <c r="J183" s="116">
        <v>19.96</v>
      </c>
      <c r="K183" s="117">
        <v>19.95</v>
      </c>
      <c r="L183" s="110"/>
      <c r="M183" s="119">
        <v>9.5399999999999991</v>
      </c>
      <c r="N183" s="119">
        <v>8.69</v>
      </c>
      <c r="O183" s="119">
        <v>6.89</v>
      </c>
      <c r="P183" s="119">
        <v>7.11</v>
      </c>
      <c r="Q183" s="119">
        <v>9.25</v>
      </c>
      <c r="R183" s="119">
        <v>8.67</v>
      </c>
      <c r="S183" s="119">
        <v>7.32</v>
      </c>
      <c r="T183" s="119">
        <v>7.66</v>
      </c>
      <c r="U183" s="119">
        <v>8.27</v>
      </c>
      <c r="V183" s="120">
        <v>7.96</v>
      </c>
    </row>
    <row r="184" spans="1:22" x14ac:dyDescent="0.2">
      <c r="A184" s="28">
        <v>2034</v>
      </c>
      <c r="B184" s="116">
        <v>29.96</v>
      </c>
      <c r="C184" s="116">
        <v>27.29</v>
      </c>
      <c r="D184" s="116">
        <v>20.72</v>
      </c>
      <c r="E184" s="116">
        <v>17.34</v>
      </c>
      <c r="F184" s="116">
        <v>18.78</v>
      </c>
      <c r="G184" s="116">
        <v>14.46</v>
      </c>
      <c r="H184" s="116">
        <v>20.95</v>
      </c>
      <c r="I184" s="116">
        <v>19.53</v>
      </c>
      <c r="J184" s="116">
        <v>20.04</v>
      </c>
      <c r="K184" s="117">
        <v>20.04</v>
      </c>
      <c r="L184" s="110"/>
      <c r="M184" s="119">
        <v>9.6999999999999993</v>
      </c>
      <c r="N184" s="119">
        <v>8.84</v>
      </c>
      <c r="O184" s="119">
        <v>7.07</v>
      </c>
      <c r="P184" s="119">
        <v>7.3</v>
      </c>
      <c r="Q184" s="119">
        <v>9.44</v>
      </c>
      <c r="R184" s="119">
        <v>8.9</v>
      </c>
      <c r="S184" s="119">
        <v>7.51</v>
      </c>
      <c r="T184" s="119">
        <v>7.84</v>
      </c>
      <c r="U184" s="119">
        <v>8.43</v>
      </c>
      <c r="V184" s="120">
        <v>8.14</v>
      </c>
    </row>
    <row r="185" spans="1:22" x14ac:dyDescent="0.2">
      <c r="A185" s="28">
        <v>2035</v>
      </c>
      <c r="B185" s="116">
        <v>30.46</v>
      </c>
      <c r="C185" s="116">
        <v>27.52</v>
      </c>
      <c r="D185" s="116">
        <v>20.85</v>
      </c>
      <c r="E185" s="116">
        <v>17.45</v>
      </c>
      <c r="F185" s="116">
        <v>18.98</v>
      </c>
      <c r="G185" s="116">
        <v>14.54</v>
      </c>
      <c r="H185" s="116">
        <v>21.19</v>
      </c>
      <c r="I185" s="116">
        <v>19.79</v>
      </c>
      <c r="J185" s="116">
        <v>20.29</v>
      </c>
      <c r="K185" s="117">
        <v>20.23</v>
      </c>
      <c r="L185" s="110"/>
      <c r="M185" s="119">
        <v>9.8800000000000008</v>
      </c>
      <c r="N185" s="119">
        <v>9</v>
      </c>
      <c r="O185" s="119">
        <v>7.27</v>
      </c>
      <c r="P185" s="119">
        <v>7.51</v>
      </c>
      <c r="Q185" s="119">
        <v>9.64</v>
      </c>
      <c r="R185" s="119">
        <v>9.1300000000000008</v>
      </c>
      <c r="S185" s="119">
        <v>7.7</v>
      </c>
      <c r="T185" s="119">
        <v>8.07</v>
      </c>
      <c r="U185" s="119">
        <v>8.64</v>
      </c>
      <c r="V185" s="120">
        <v>8.34</v>
      </c>
    </row>
    <row r="186" spans="1:22" x14ac:dyDescent="0.2">
      <c r="A186" s="28">
        <v>2036</v>
      </c>
      <c r="B186" s="121">
        <v>31.44</v>
      </c>
      <c r="C186" s="121">
        <v>27.89</v>
      </c>
      <c r="D186" s="121">
        <v>21.03</v>
      </c>
      <c r="E186" s="121">
        <v>17.61</v>
      </c>
      <c r="F186" s="121">
        <v>19.170000000000002</v>
      </c>
      <c r="G186" s="121">
        <v>14.53</v>
      </c>
      <c r="H186" s="121">
        <v>21.56</v>
      </c>
      <c r="I186" s="121">
        <v>20.09</v>
      </c>
      <c r="J186" s="121">
        <v>20.54</v>
      </c>
      <c r="K186" s="120">
        <v>20.47</v>
      </c>
      <c r="L186" s="110"/>
      <c r="M186" s="120">
        <v>10.11</v>
      </c>
      <c r="N186" s="120">
        <v>9.2200000000000006</v>
      </c>
      <c r="O186" s="120">
        <v>7.52</v>
      </c>
      <c r="P186" s="120">
        <v>7.76</v>
      </c>
      <c r="Q186" s="120">
        <v>9.8699999999999992</v>
      </c>
      <c r="R186" s="120">
        <v>9.43</v>
      </c>
      <c r="S186" s="120">
        <v>7.97</v>
      </c>
      <c r="T186" s="120">
        <v>8.2899999999999991</v>
      </c>
      <c r="U186" s="120">
        <v>8.89</v>
      </c>
      <c r="V186" s="120">
        <v>8.58</v>
      </c>
    </row>
    <row r="187" spans="1:22" x14ac:dyDescent="0.2">
      <c r="A187" s="28">
        <v>2037</v>
      </c>
      <c r="B187" s="121">
        <v>31.52</v>
      </c>
      <c r="C187" s="121">
        <v>28.05</v>
      </c>
      <c r="D187" s="121">
        <v>21.19</v>
      </c>
      <c r="E187" s="121">
        <v>17.72</v>
      </c>
      <c r="F187" s="121">
        <v>19.36</v>
      </c>
      <c r="G187" s="121">
        <v>14.57</v>
      </c>
      <c r="H187" s="121">
        <v>21.95</v>
      </c>
      <c r="I187" s="121">
        <v>20.329999999999998</v>
      </c>
      <c r="J187" s="121">
        <v>20.79</v>
      </c>
      <c r="K187" s="120">
        <v>20.67</v>
      </c>
      <c r="L187" s="110"/>
      <c r="M187" s="120">
        <v>10.28</v>
      </c>
      <c r="N187" s="120">
        <v>9.3800000000000008</v>
      </c>
      <c r="O187" s="120">
        <v>7.76</v>
      </c>
      <c r="P187" s="120">
        <v>8</v>
      </c>
      <c r="Q187" s="120">
        <v>10.09</v>
      </c>
      <c r="R187" s="120">
        <v>9.7100000000000009</v>
      </c>
      <c r="S187" s="120">
        <v>8.2100000000000009</v>
      </c>
      <c r="T187" s="120">
        <v>8.52</v>
      </c>
      <c r="U187" s="120">
        <v>9.14</v>
      </c>
      <c r="V187" s="120">
        <v>8.81</v>
      </c>
    </row>
    <row r="188" spans="1:22" x14ac:dyDescent="0.2">
      <c r="A188" s="28">
        <v>2038</v>
      </c>
      <c r="B188" s="121">
        <v>31.43</v>
      </c>
      <c r="C188" s="121">
        <v>28.27</v>
      </c>
      <c r="D188" s="121">
        <v>21.33</v>
      </c>
      <c r="E188" s="121">
        <v>17.77</v>
      </c>
      <c r="F188" s="121">
        <v>19.559999999999999</v>
      </c>
      <c r="G188" s="121">
        <v>14.64</v>
      </c>
      <c r="H188" s="121">
        <v>22.29</v>
      </c>
      <c r="I188" s="121">
        <v>20.55</v>
      </c>
      <c r="J188" s="121">
        <v>21.06</v>
      </c>
      <c r="K188" s="120">
        <v>20.85</v>
      </c>
      <c r="L188" s="110"/>
      <c r="M188" s="120">
        <v>10.52</v>
      </c>
      <c r="N188" s="120">
        <v>9.61</v>
      </c>
      <c r="O188" s="120">
        <v>8</v>
      </c>
      <c r="P188" s="120">
        <v>8.24</v>
      </c>
      <c r="Q188" s="120">
        <v>10.33</v>
      </c>
      <c r="R188" s="120">
        <v>9.98</v>
      </c>
      <c r="S188" s="120">
        <v>8.43</v>
      </c>
      <c r="T188" s="120">
        <v>8.7799999999999994</v>
      </c>
      <c r="U188" s="120">
        <v>9.39</v>
      </c>
      <c r="V188" s="120">
        <v>9.0500000000000007</v>
      </c>
    </row>
    <row r="189" spans="1:22" x14ac:dyDescent="0.2">
      <c r="A189" s="28">
        <v>2039</v>
      </c>
      <c r="B189" s="121">
        <v>32.299999999999997</v>
      </c>
      <c r="C189" s="121">
        <v>28.87</v>
      </c>
      <c r="D189" s="121">
        <v>21.49</v>
      </c>
      <c r="E189" s="121">
        <v>17.75</v>
      </c>
      <c r="F189" s="121">
        <v>19.73</v>
      </c>
      <c r="G189" s="121">
        <v>14.72</v>
      </c>
      <c r="H189" s="121">
        <v>22.62</v>
      </c>
      <c r="I189" s="121">
        <v>20.85</v>
      </c>
      <c r="J189" s="121">
        <v>21.26</v>
      </c>
      <c r="K189" s="120">
        <v>21.08</v>
      </c>
      <c r="L189" s="110"/>
      <c r="M189" s="120">
        <v>10.63</v>
      </c>
      <c r="N189" s="120">
        <v>9.7100000000000009</v>
      </c>
      <c r="O189" s="120">
        <v>8.11</v>
      </c>
      <c r="P189" s="120">
        <v>8.3699999999999992</v>
      </c>
      <c r="Q189" s="120">
        <v>10.43</v>
      </c>
      <c r="R189" s="120">
        <v>10.130000000000001</v>
      </c>
      <c r="S189" s="120">
        <v>8.5299999999999994</v>
      </c>
      <c r="T189" s="120">
        <v>8.93</v>
      </c>
      <c r="U189" s="120">
        <v>9.5399999999999991</v>
      </c>
      <c r="V189" s="120">
        <v>9.17</v>
      </c>
    </row>
    <row r="190" spans="1:22" x14ac:dyDescent="0.2">
      <c r="A190" s="28">
        <v>2040</v>
      </c>
      <c r="B190" s="121">
        <v>31.75</v>
      </c>
      <c r="C190" s="121">
        <v>29.11</v>
      </c>
      <c r="D190" s="121">
        <v>21.63</v>
      </c>
      <c r="E190" s="121">
        <v>17.73</v>
      </c>
      <c r="F190" s="121">
        <v>19.87</v>
      </c>
      <c r="G190" s="121">
        <v>14.81</v>
      </c>
      <c r="H190" s="121">
        <v>22.72</v>
      </c>
      <c r="I190" s="121">
        <v>21.2</v>
      </c>
      <c r="J190" s="121">
        <v>21.48</v>
      </c>
      <c r="K190" s="120">
        <v>21.2</v>
      </c>
      <c r="L190" s="110"/>
      <c r="M190" s="120">
        <v>10.85</v>
      </c>
      <c r="N190" s="120">
        <v>9.93</v>
      </c>
      <c r="O190" s="120">
        <v>8.27</v>
      </c>
      <c r="P190" s="120">
        <v>8.52</v>
      </c>
      <c r="Q190" s="120">
        <v>10.63</v>
      </c>
      <c r="R190" s="120">
        <v>10.32</v>
      </c>
      <c r="S190" s="120">
        <v>8.6999999999999993</v>
      </c>
      <c r="T190" s="120">
        <v>9.11</v>
      </c>
      <c r="U190" s="120">
        <v>9.69</v>
      </c>
      <c r="V190" s="120">
        <v>9.35</v>
      </c>
    </row>
  </sheetData>
  <mergeCells count="4">
    <mergeCell ref="B1:F1"/>
    <mergeCell ref="B42:F42"/>
    <mergeCell ref="B83:K83"/>
    <mergeCell ref="M83:V83"/>
  </mergeCells>
  <pageMargins left="0.75" right="0.75" top="1" bottom="1" header="0.5" footer="0.5"/>
  <pageSetup scale="19" orientation="landscape" r:id="rId1"/>
  <headerFooter alignWithMargins="0">
    <oddFooter>&amp;R&amp;"Times New Roman,Bold"&amp;12Attachment to Response to PSC-1 Question No. 36 - 7 Gas Residential Inputs
Page &amp;P of &amp;N
Sinclair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pane xSplit="1" ySplit="1" topLeftCell="B2" activePane="bottomRight" state="frozen"/>
      <selection activeCell="E11" sqref="E11"/>
      <selection pane="topRight" activeCell="E11" sqref="E11"/>
      <selection pane="bottomLeft" activeCell="E11" sqref="E11"/>
      <selection pane="bottomRight" activeCell="B2" sqref="B2"/>
    </sheetView>
  </sheetViews>
  <sheetFormatPr defaultRowHeight="12.75" x14ac:dyDescent="0.2"/>
  <cols>
    <col min="1" max="1" width="37.42578125" style="124" bestFit="1" customWidth="1"/>
    <col min="2" max="2" width="12.7109375" style="135" bestFit="1" customWidth="1"/>
    <col min="3" max="3" width="10.140625" style="135" bestFit="1" customWidth="1"/>
    <col min="4" max="4" width="12.7109375" style="135" bestFit="1" customWidth="1"/>
    <col min="5" max="6" width="11.140625" style="135" bestFit="1" customWidth="1"/>
    <col min="7" max="7" width="12.7109375" style="124" bestFit="1" customWidth="1"/>
    <col min="8" max="16384" width="9.140625" style="124"/>
  </cols>
  <sheetData>
    <row r="1" spans="1:7" x14ac:dyDescent="0.2">
      <c r="A1" s="122" t="s">
        <v>110</v>
      </c>
      <c r="B1" s="5" t="s">
        <v>61</v>
      </c>
      <c r="C1" s="5" t="s">
        <v>62</v>
      </c>
      <c r="D1" s="5" t="s">
        <v>55</v>
      </c>
      <c r="E1" s="5" t="s">
        <v>56</v>
      </c>
      <c r="F1" s="5" t="s">
        <v>67</v>
      </c>
      <c r="G1" s="123" t="s">
        <v>48</v>
      </c>
    </row>
    <row r="2" spans="1:7" x14ac:dyDescent="0.2">
      <c r="A2" s="122" t="s">
        <v>111</v>
      </c>
      <c r="B2" s="125">
        <f>SUM(EIAData!J3:L3)</f>
        <v>134309945</v>
      </c>
      <c r="C2" s="125">
        <f>EIAData!H3</f>
        <v>5750493</v>
      </c>
      <c r="D2" s="125">
        <f>EIAData!N3</f>
        <v>49769411</v>
      </c>
      <c r="E2" s="125">
        <f>EIAData!M3</f>
        <v>4332142</v>
      </c>
      <c r="F2" s="125">
        <f>EIAData!I3</f>
        <v>678015</v>
      </c>
      <c r="G2" s="126">
        <f>SUM(B2:F2)</f>
        <v>194840006</v>
      </c>
    </row>
    <row r="3" spans="1:7" x14ac:dyDescent="0.2">
      <c r="A3" s="122" t="s">
        <v>112</v>
      </c>
      <c r="B3" s="125">
        <f>SUM(EIAData!J44:L44)</f>
        <v>2340671</v>
      </c>
      <c r="C3" s="125">
        <f>EIAData!H44</f>
        <v>128517</v>
      </c>
      <c r="D3" s="125">
        <f>EIAData!N44</f>
        <v>1964584</v>
      </c>
      <c r="E3" s="125">
        <f>EIAData!M44</f>
        <v>773597</v>
      </c>
      <c r="F3" s="125">
        <f>EIAData!I44</f>
        <v>191044</v>
      </c>
      <c r="G3" s="126">
        <f>SUM(B3:F3)</f>
        <v>5398413</v>
      </c>
    </row>
    <row r="4" spans="1:7" x14ac:dyDescent="0.2">
      <c r="A4" s="122" t="s">
        <v>117</v>
      </c>
      <c r="B4" s="127">
        <f>(B2/B3)*10</f>
        <v>573.80958280766504</v>
      </c>
      <c r="C4" s="127">
        <f>(C2/C3)*10</f>
        <v>447.44998716123155</v>
      </c>
      <c r="D4" s="127">
        <f>(D2/D3)*10</f>
        <v>253.33307712981477</v>
      </c>
      <c r="E4" s="127">
        <f>(E2/E3)*10</f>
        <v>55.999984488047396</v>
      </c>
      <c r="F4" s="127">
        <f>(F2/F3)*10</f>
        <v>35.489991834341829</v>
      </c>
      <c r="G4" s="126">
        <f>SUM(B4:F4)</f>
        <v>1366.0826234211006</v>
      </c>
    </row>
    <row r="5" spans="1:7" x14ac:dyDescent="0.2">
      <c r="A5" s="122" t="s">
        <v>113</v>
      </c>
      <c r="B5" s="128">
        <f>EIAData!B44</f>
        <v>0.33958429388311262</v>
      </c>
      <c r="C5" s="128">
        <f>EIAData!C44</f>
        <v>1.8645232370109247E-2</v>
      </c>
      <c r="D5" s="128">
        <f>EIAData!D44</f>
        <v>0.28502163286256843</v>
      </c>
      <c r="E5" s="128">
        <f>EIAData!E44</f>
        <v>0.11223336854905891</v>
      </c>
      <c r="F5" s="128">
        <f>EIAData!F44</f>
        <v>2.771664272364863E-2</v>
      </c>
    </row>
    <row r="6" spans="1:7" x14ac:dyDescent="0.2">
      <c r="A6" s="122" t="s">
        <v>118</v>
      </c>
      <c r="B6" s="127">
        <f>B4*B5</f>
        <v>194.85672200110437</v>
      </c>
      <c r="C6" s="127">
        <f>C4*C5</f>
        <v>8.3428089846235611</v>
      </c>
      <c r="D6" s="127">
        <f>D4*D5</f>
        <v>72.2054073016388</v>
      </c>
      <c r="E6" s="127">
        <f>E4*E5</f>
        <v>6.2850668977886057</v>
      </c>
      <c r="F6" s="127">
        <f>F4*F5</f>
        <v>0.98366342393765982</v>
      </c>
      <c r="G6" s="126">
        <f>SUM(B6:F6)</f>
        <v>282.67366860909306</v>
      </c>
    </row>
    <row r="7" spans="1:7" ht="13.5" thickBot="1" x14ac:dyDescent="0.25">
      <c r="A7" s="122"/>
      <c r="B7" s="129"/>
      <c r="C7" s="129"/>
      <c r="D7" s="129"/>
      <c r="E7" s="129"/>
      <c r="F7" s="129"/>
    </row>
    <row r="8" spans="1:7" ht="13.5" thickBot="1" x14ac:dyDescent="0.25">
      <c r="A8" s="122" t="s">
        <v>114</v>
      </c>
      <c r="B8" s="136">
        <v>604.93433857699733</v>
      </c>
      <c r="C8" s="130"/>
      <c r="D8" s="131"/>
      <c r="E8" s="131"/>
      <c r="F8" s="131"/>
      <c r="G8" s="132"/>
    </row>
    <row r="9" spans="1:7" x14ac:dyDescent="0.2">
      <c r="A9" s="122" t="s">
        <v>115</v>
      </c>
      <c r="B9" s="133">
        <f>B8/$G$6</f>
        <v>2.1400448848086935</v>
      </c>
      <c r="C9" s="131"/>
      <c r="D9" s="131"/>
      <c r="E9" s="131"/>
      <c r="F9" s="131"/>
      <c r="G9" s="132"/>
    </row>
    <row r="10" spans="1:7" x14ac:dyDescent="0.2">
      <c r="A10" s="122" t="s">
        <v>116</v>
      </c>
      <c r="B10" s="127">
        <f>B6*$B$9</f>
        <v>417.00213118905299</v>
      </c>
      <c r="C10" s="127">
        <f>C6*$B$9</f>
        <v>17.853985692479661</v>
      </c>
      <c r="D10" s="127">
        <f>D6*$B$9</f>
        <v>154.52281255140039</v>
      </c>
      <c r="E10" s="127">
        <f>E6*$B$9</f>
        <v>13.45032526529295</v>
      </c>
      <c r="F10" s="127">
        <f>F6*$B$9</f>
        <v>2.1050838787711941</v>
      </c>
      <c r="G10" s="126">
        <f>SUM(B10:F10)</f>
        <v>604.93433857699722</v>
      </c>
    </row>
    <row r="11" spans="1:7" x14ac:dyDescent="0.2">
      <c r="B11" s="134"/>
      <c r="C11" s="134"/>
      <c r="D11" s="134"/>
      <c r="E11" s="134"/>
      <c r="F11" s="134"/>
    </row>
    <row r="12" spans="1:7" x14ac:dyDescent="0.2">
      <c r="B12" s="137"/>
      <c r="C12" s="137"/>
      <c r="D12" s="137"/>
      <c r="E12" s="137"/>
      <c r="F12" s="137"/>
    </row>
    <row r="13" spans="1:7" x14ac:dyDescent="0.2">
      <c r="B13" s="137"/>
      <c r="C13" s="137"/>
      <c r="D13" s="137"/>
      <c r="E13" s="137"/>
      <c r="F13" s="137"/>
    </row>
    <row r="14" spans="1:7" x14ac:dyDescent="0.2">
      <c r="B14" s="137"/>
      <c r="C14" s="137"/>
      <c r="D14" s="137"/>
      <c r="E14" s="137"/>
      <c r="F14" s="137"/>
    </row>
  </sheetData>
  <pageMargins left="0.75" right="0.75" top="1" bottom="1" header="0.5" footer="0.5"/>
  <pageSetup orientation="landscape" r:id="rId1"/>
  <headerFooter alignWithMargins="0">
    <oddFooter>&amp;R&amp;"Times New Roman,Bold"&amp;12Attachment to Response to PSC-1 Question No. 36 - 7 Gas Residential Inputs
Page &amp;P of &amp;N
Sinclair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workbookViewId="0">
      <pane xSplit="1" ySplit="1" topLeftCell="B2" activePane="bottomRight" state="frozenSplit"/>
      <selection activeCell="E11" sqref="E11"/>
      <selection pane="topRight" activeCell="E11" sqref="E11"/>
      <selection pane="bottomLeft" activeCell="E11" sqref="E11"/>
      <selection pane="bottomRight" activeCell="B2" sqref="B2"/>
    </sheetView>
  </sheetViews>
  <sheetFormatPr defaultRowHeight="12.75" x14ac:dyDescent="0.2"/>
  <cols>
    <col min="1" max="1" width="5" style="14" bestFit="1" customWidth="1"/>
    <col min="2" max="2" width="8.7109375" style="37" bestFit="1" customWidth="1"/>
    <col min="3" max="3" width="8.28515625" style="37" bestFit="1" customWidth="1"/>
    <col min="4" max="4" width="8.42578125" style="37" bestFit="1" customWidth="1"/>
    <col min="5" max="5" width="7.5703125" style="37" bestFit="1" customWidth="1"/>
    <col min="6" max="6" width="11.140625" style="37" bestFit="1" customWidth="1"/>
    <col min="7" max="7" width="10.42578125" style="37" customWidth="1"/>
    <col min="8" max="8" width="9.5703125" style="37" customWidth="1"/>
    <col min="9" max="9" width="11.5703125" style="37" bestFit="1" customWidth="1"/>
    <col min="10" max="10" width="3" style="37" customWidth="1"/>
    <col min="11" max="11" width="13.7109375" style="45" bestFit="1" customWidth="1"/>
    <col min="12" max="12" width="11.140625" style="45" bestFit="1" customWidth="1"/>
    <col min="13" max="13" width="14.42578125" style="46" bestFit="1" customWidth="1"/>
    <col min="14" max="14" width="10.140625" style="46" bestFit="1" customWidth="1"/>
    <col min="15" max="15" width="12.5703125" style="14" bestFit="1" customWidth="1"/>
    <col min="16" max="16384" width="9.140625" style="14"/>
  </cols>
  <sheetData>
    <row r="1" spans="1:17" s="29" customFormat="1" x14ac:dyDescent="0.2">
      <c r="A1" s="29" t="s">
        <v>0</v>
      </c>
      <c r="B1" s="31" t="s">
        <v>40</v>
      </c>
      <c r="C1" s="32" t="s">
        <v>73</v>
      </c>
      <c r="D1" s="32" t="s">
        <v>74</v>
      </c>
      <c r="E1" s="33"/>
      <c r="F1" s="34" t="s">
        <v>42</v>
      </c>
      <c r="G1" s="32" t="s">
        <v>43</v>
      </c>
      <c r="H1" s="32" t="s">
        <v>44</v>
      </c>
      <c r="I1" s="35" t="s">
        <v>45</v>
      </c>
      <c r="J1" s="33"/>
      <c r="K1" s="36" t="s">
        <v>38</v>
      </c>
      <c r="L1" s="36" t="s">
        <v>39</v>
      </c>
      <c r="M1" s="55" t="s">
        <v>75</v>
      </c>
      <c r="N1" s="58" t="s">
        <v>76</v>
      </c>
      <c r="O1" s="59" t="s">
        <v>77</v>
      </c>
    </row>
    <row r="2" spans="1:17" x14ac:dyDescent="0.2">
      <c r="A2" s="14">
        <v>1995</v>
      </c>
      <c r="B2" s="40"/>
      <c r="C2" s="40"/>
      <c r="D2" s="40"/>
      <c r="E2" s="40"/>
      <c r="F2" s="40"/>
      <c r="G2" s="40"/>
      <c r="H2" s="40"/>
      <c r="J2" s="41"/>
      <c r="K2" s="38">
        <v>1347.0245777333951</v>
      </c>
      <c r="L2" s="39">
        <f t="shared" ref="L2:L37" si="0">892 + 1.44*K2</f>
        <v>2831.715391936089</v>
      </c>
      <c r="M2" s="63">
        <v>1.0769109708374249</v>
      </c>
      <c r="N2" s="38">
        <f t="shared" ref="N2:N32" si="1">L2*M2</f>
        <v>3049.5053718651729</v>
      </c>
      <c r="O2" s="56">
        <f t="shared" ref="O2:O42" si="2">N2/$N$12</f>
        <v>0.97855034669931151</v>
      </c>
      <c r="Q2" s="71"/>
    </row>
    <row r="3" spans="1:17" x14ac:dyDescent="0.2">
      <c r="A3" s="14">
        <f t="shared" ref="A3:A47" si="3">A2+1</f>
        <v>1996</v>
      </c>
      <c r="B3" s="40"/>
      <c r="C3" s="40"/>
      <c r="D3" s="40"/>
      <c r="E3" s="40"/>
      <c r="F3" s="40"/>
      <c r="G3" s="40"/>
      <c r="H3" s="40"/>
      <c r="J3" s="41"/>
      <c r="K3" s="38">
        <v>1365.7584048733686</v>
      </c>
      <c r="L3" s="39">
        <f t="shared" si="0"/>
        <v>2858.6921030176509</v>
      </c>
      <c r="M3" s="63">
        <v>1.0705869871632039</v>
      </c>
      <c r="N3" s="38">
        <f t="shared" si="1"/>
        <v>3060.4785657969101</v>
      </c>
      <c r="O3" s="56">
        <f t="shared" si="2"/>
        <v>0.98207151535353576</v>
      </c>
      <c r="Q3" s="71"/>
    </row>
    <row r="4" spans="1:17" x14ac:dyDescent="0.2">
      <c r="A4" s="14">
        <f t="shared" si="3"/>
        <v>1997</v>
      </c>
      <c r="B4" s="42"/>
      <c r="C4" s="42"/>
      <c r="D4" s="42"/>
      <c r="E4" s="40"/>
      <c r="F4" s="40"/>
      <c r="G4" s="40"/>
      <c r="H4" s="40"/>
      <c r="I4" s="43"/>
      <c r="J4" s="41"/>
      <c r="K4" s="38">
        <v>1384.4922320133421</v>
      </c>
      <c r="L4" s="39">
        <f t="shared" si="0"/>
        <v>2885.6688140992128</v>
      </c>
      <c r="M4" s="63">
        <v>1.0638591592086974</v>
      </c>
      <c r="N4" s="38">
        <f t="shared" si="1"/>
        <v>3069.9451983223476</v>
      </c>
      <c r="O4" s="56">
        <f t="shared" si="2"/>
        <v>0.98510924620172768</v>
      </c>
      <c r="Q4" s="71"/>
    </row>
    <row r="5" spans="1:17" x14ac:dyDescent="0.2">
      <c r="A5" s="14">
        <f t="shared" si="3"/>
        <v>1998</v>
      </c>
      <c r="B5" s="42"/>
      <c r="C5" s="42"/>
      <c r="D5" s="42"/>
      <c r="E5" s="40"/>
      <c r="F5" s="40"/>
      <c r="G5" s="40"/>
      <c r="H5" s="40"/>
      <c r="I5" s="43"/>
      <c r="J5" s="41"/>
      <c r="K5" s="38">
        <v>1403.2260591533156</v>
      </c>
      <c r="L5" s="39">
        <f t="shared" si="0"/>
        <v>2912.6455251807747</v>
      </c>
      <c r="M5" s="63">
        <v>1.05674953017865</v>
      </c>
      <c r="N5" s="38">
        <f t="shared" si="1"/>
        <v>3077.9367903117309</v>
      </c>
      <c r="O5" s="56">
        <f t="shared" si="2"/>
        <v>0.98767365391979223</v>
      </c>
      <c r="Q5" s="71"/>
    </row>
    <row r="6" spans="1:17" x14ac:dyDescent="0.2">
      <c r="A6" s="14">
        <f t="shared" si="3"/>
        <v>1999</v>
      </c>
      <c r="B6" s="42"/>
      <c r="C6" s="42"/>
      <c r="D6" s="42"/>
      <c r="E6" s="40"/>
      <c r="F6" s="40"/>
      <c r="G6" s="40"/>
      <c r="H6" s="40"/>
      <c r="I6" s="43"/>
      <c r="J6" s="41"/>
      <c r="K6" s="38">
        <v>1421.9598862932892</v>
      </c>
      <c r="L6" s="39">
        <f t="shared" si="0"/>
        <v>2939.6222362623366</v>
      </c>
      <c r="M6" s="63">
        <v>1.0492894712926248</v>
      </c>
      <c r="N6" s="38">
        <f t="shared" si="1"/>
        <v>3084.5146620877508</v>
      </c>
      <c r="O6" s="56">
        <f t="shared" si="2"/>
        <v>0.98978441547684803</v>
      </c>
      <c r="Q6" s="71"/>
    </row>
    <row r="7" spans="1:17" x14ac:dyDescent="0.2">
      <c r="A7" s="14">
        <f t="shared" si="3"/>
        <v>2000</v>
      </c>
      <c r="B7" s="42"/>
      <c r="C7" s="42"/>
      <c r="D7" s="42"/>
      <c r="E7" s="40"/>
      <c r="F7" s="40"/>
      <c r="G7" s="40"/>
      <c r="H7" s="40"/>
      <c r="I7" s="43"/>
      <c r="J7" s="41"/>
      <c r="K7" s="38">
        <v>1440.6937134332627</v>
      </c>
      <c r="L7" s="39">
        <f t="shared" si="0"/>
        <v>2966.5989473438981</v>
      </c>
      <c r="M7" s="63">
        <v>1.0415196731996021</v>
      </c>
      <c r="N7" s="38">
        <f t="shared" si="1"/>
        <v>3089.7711661519006</v>
      </c>
      <c r="O7" s="56">
        <f t="shared" si="2"/>
        <v>0.99147116570259164</v>
      </c>
      <c r="Q7" s="71"/>
    </row>
    <row r="8" spans="1:17" x14ac:dyDescent="0.2">
      <c r="A8" s="14">
        <f t="shared" si="3"/>
        <v>2001</v>
      </c>
      <c r="B8" s="44"/>
      <c r="C8" s="44"/>
      <c r="D8" s="44"/>
      <c r="E8" s="44"/>
      <c r="F8" s="44"/>
      <c r="G8" s="44"/>
      <c r="H8" s="44"/>
      <c r="I8" s="52"/>
      <c r="J8" s="41"/>
      <c r="K8" s="38">
        <v>1459.4275405732362</v>
      </c>
      <c r="L8" s="39">
        <f t="shared" si="0"/>
        <v>2993.57565842546</v>
      </c>
      <c r="M8" s="63">
        <v>1.0334896671545859</v>
      </c>
      <c r="N8" s="38">
        <f t="shared" si="1"/>
        <v>3093.8295108281991</v>
      </c>
      <c r="O8" s="56">
        <f t="shared" si="2"/>
        <v>0.99277344069664686</v>
      </c>
      <c r="Q8" s="71"/>
    </row>
    <row r="9" spans="1:17" x14ac:dyDescent="0.2">
      <c r="A9" s="14">
        <f t="shared" si="3"/>
        <v>2002</v>
      </c>
      <c r="B9" s="44"/>
      <c r="C9" s="44"/>
      <c r="D9" s="44"/>
      <c r="E9" s="54"/>
      <c r="F9" s="44"/>
      <c r="G9" s="44"/>
      <c r="H9" s="44"/>
      <c r="I9" s="52"/>
      <c r="J9" s="41"/>
      <c r="K9" s="38">
        <v>1478.1613677132098</v>
      </c>
      <c r="L9" s="39">
        <f t="shared" si="0"/>
        <v>3020.5523695070219</v>
      </c>
      <c r="M9" s="63">
        <v>1.0252568484637279</v>
      </c>
      <c r="N9" s="38">
        <f t="shared" si="1"/>
        <v>3096.8420029804151</v>
      </c>
      <c r="O9" s="56">
        <f t="shared" si="2"/>
        <v>0.99374011393722461</v>
      </c>
      <c r="Q9" s="71"/>
    </row>
    <row r="10" spans="1:17" x14ac:dyDescent="0.2">
      <c r="A10" s="14">
        <f t="shared" si="3"/>
        <v>2003</v>
      </c>
      <c r="B10" s="44"/>
      <c r="C10" s="44"/>
      <c r="D10" s="44"/>
      <c r="E10" s="54"/>
      <c r="F10" s="44"/>
      <c r="G10" s="44"/>
      <c r="H10" s="44"/>
      <c r="I10" s="52"/>
      <c r="J10" s="41"/>
      <c r="K10" s="38">
        <v>1496.8951948531833</v>
      </c>
      <c r="L10" s="39">
        <f t="shared" si="0"/>
        <v>3047.5290805885838</v>
      </c>
      <c r="M10" s="63">
        <v>1.0168850184771556</v>
      </c>
      <c r="N10" s="38">
        <f t="shared" si="1"/>
        <v>3098.9866654239913</v>
      </c>
      <c r="O10" s="56">
        <f t="shared" si="2"/>
        <v>0.9944283108484604</v>
      </c>
      <c r="Q10" s="71"/>
    </row>
    <row r="11" spans="1:17" x14ac:dyDescent="0.2">
      <c r="A11" s="14">
        <f t="shared" si="3"/>
        <v>2004</v>
      </c>
      <c r="B11" s="44"/>
      <c r="C11" s="44"/>
      <c r="D11" s="44"/>
      <c r="E11" s="54"/>
      <c r="F11" s="44"/>
      <c r="G11" s="44"/>
      <c r="H11" s="44"/>
      <c r="I11" s="52"/>
      <c r="J11" s="41"/>
      <c r="K11" s="38">
        <v>1515.6290219931568</v>
      </c>
      <c r="L11" s="39">
        <f t="shared" si="0"/>
        <v>3074.5057916701458</v>
      </c>
      <c r="M11" s="64">
        <v>1.0084425092385778</v>
      </c>
      <c r="N11" s="38">
        <f t="shared" si="1"/>
        <v>3100.4623352203821</v>
      </c>
      <c r="O11" s="56">
        <f t="shared" si="2"/>
        <v>0.99490183590081616</v>
      </c>
      <c r="Q11" s="71"/>
    </row>
    <row r="12" spans="1:17" x14ac:dyDescent="0.2">
      <c r="A12" s="14">
        <f t="shared" si="3"/>
        <v>2005</v>
      </c>
      <c r="B12" s="70">
        <f>B13*(B13/B14)</f>
        <v>9325.7868614651325</v>
      </c>
      <c r="C12" s="70">
        <f>C13*(C13/C14)</f>
        <v>588.36407766990294</v>
      </c>
      <c r="D12" s="70">
        <f>D13*(D13/D14)</f>
        <v>733</v>
      </c>
      <c r="E12" s="54">
        <f>SUM(B12:D12)</f>
        <v>10647.150939135036</v>
      </c>
      <c r="F12" s="66">
        <f>EIAData!P44</f>
        <v>5438660</v>
      </c>
      <c r="G12" s="66">
        <f>EIAData!Q44</f>
        <v>729591</v>
      </c>
      <c r="H12" s="66">
        <f>EIAData!R44</f>
        <v>724503</v>
      </c>
      <c r="I12" s="52">
        <f t="shared" ref="I12:I42" si="4">SUM(F12:H12)</f>
        <v>6892754</v>
      </c>
      <c r="J12" s="41"/>
      <c r="K12" s="38">
        <f t="shared" ref="K12:K37" si="5">(SUM(B12:D12)*1000000)/I12</f>
        <v>1544.6874992397866</v>
      </c>
      <c r="L12" s="39">
        <f t="shared" si="0"/>
        <v>3116.3499989052925</v>
      </c>
      <c r="M12" s="65">
        <v>1</v>
      </c>
      <c r="N12" s="38">
        <f t="shared" si="1"/>
        <v>3116.3499989052925</v>
      </c>
      <c r="O12" s="56">
        <f t="shared" si="2"/>
        <v>1</v>
      </c>
      <c r="Q12" s="71"/>
    </row>
    <row r="13" spans="1:17" x14ac:dyDescent="0.2">
      <c r="A13" s="14">
        <f t="shared" si="3"/>
        <v>2006</v>
      </c>
      <c r="B13" s="66">
        <f>EIAData!U45</f>
        <v>9487</v>
      </c>
      <c r="C13" s="66">
        <f>EIAData!V45</f>
        <v>603</v>
      </c>
      <c r="D13" s="66">
        <f>EIAData!W45</f>
        <v>733</v>
      </c>
      <c r="E13" s="54">
        <f t="shared" ref="E13:E42" si="6">SUM(B13:D13)</f>
        <v>10823</v>
      </c>
      <c r="F13" s="66">
        <f>EIAData!P45</f>
        <v>5519803</v>
      </c>
      <c r="G13" s="66">
        <f>EIAData!Q45</f>
        <v>742072</v>
      </c>
      <c r="H13" s="66">
        <f>EIAData!R45</f>
        <v>720115</v>
      </c>
      <c r="I13" s="52">
        <f t="shared" si="4"/>
        <v>6981990</v>
      </c>
      <c r="J13" s="41"/>
      <c r="K13" s="38">
        <f t="shared" si="5"/>
        <v>1550.1311230752265</v>
      </c>
      <c r="L13" s="39">
        <f t="shared" si="0"/>
        <v>3124.1888172283261</v>
      </c>
      <c r="M13" s="65">
        <v>0.98688050000000005</v>
      </c>
      <c r="N13" s="38">
        <f t="shared" si="1"/>
        <v>3083.2010220406992</v>
      </c>
      <c r="O13" s="56">
        <f t="shared" si="2"/>
        <v>0.98936288386213422</v>
      </c>
      <c r="Q13" s="71"/>
    </row>
    <row r="14" spans="1:17" x14ac:dyDescent="0.2">
      <c r="A14" s="14">
        <f t="shared" si="3"/>
        <v>2007</v>
      </c>
      <c r="B14" s="66">
        <f>EIAData!U46</f>
        <v>9651</v>
      </c>
      <c r="C14" s="66">
        <f>EIAData!V46</f>
        <v>618</v>
      </c>
      <c r="D14" s="66">
        <f>EIAData!W46</f>
        <v>733</v>
      </c>
      <c r="E14" s="54">
        <f t="shared" si="6"/>
        <v>11002</v>
      </c>
      <c r="F14" s="66">
        <f>EIAData!P46</f>
        <v>5588609</v>
      </c>
      <c r="G14" s="66">
        <f>EIAData!Q46</f>
        <v>753738</v>
      </c>
      <c r="H14" s="66">
        <f>EIAData!R46</f>
        <v>714661</v>
      </c>
      <c r="I14" s="52">
        <f t="shared" si="4"/>
        <v>7057008</v>
      </c>
      <c r="J14" s="41"/>
      <c r="K14" s="38">
        <f t="shared" si="5"/>
        <v>1559.0176460052191</v>
      </c>
      <c r="L14" s="39">
        <f t="shared" si="0"/>
        <v>3136.9854102475156</v>
      </c>
      <c r="M14" s="65">
        <v>0.97393312128025011</v>
      </c>
      <c r="N14" s="38">
        <f t="shared" si="1"/>
        <v>3055.2139920129689</v>
      </c>
      <c r="O14" s="56">
        <f t="shared" si="2"/>
        <v>0.98038217564978281</v>
      </c>
      <c r="Q14" s="71"/>
    </row>
    <row r="15" spans="1:17" x14ac:dyDescent="0.2">
      <c r="A15" s="14">
        <f t="shared" si="3"/>
        <v>2008</v>
      </c>
      <c r="B15" s="66">
        <f>EIAData!U47</f>
        <v>9768</v>
      </c>
      <c r="C15" s="66">
        <f>EIAData!V47</f>
        <v>630</v>
      </c>
      <c r="D15" s="66">
        <f>EIAData!W47</f>
        <v>729</v>
      </c>
      <c r="E15" s="54">
        <f t="shared" si="6"/>
        <v>11127</v>
      </c>
      <c r="F15" s="66">
        <f>EIAData!P47</f>
        <v>5632431</v>
      </c>
      <c r="G15" s="66">
        <f>EIAData!Q47</f>
        <v>762216</v>
      </c>
      <c r="H15" s="66">
        <f>EIAData!R47</f>
        <v>706117</v>
      </c>
      <c r="I15" s="52">
        <f t="shared" si="4"/>
        <v>7100764</v>
      </c>
      <c r="J15" s="41"/>
      <c r="K15" s="38">
        <f t="shared" si="5"/>
        <v>1567.0144790053578</v>
      </c>
      <c r="L15" s="39">
        <f t="shared" si="0"/>
        <v>3148.500849767715</v>
      </c>
      <c r="M15" s="65">
        <v>0.96668290529113832</v>
      </c>
      <c r="N15" s="38">
        <f t="shared" si="1"/>
        <v>3043.6019487650724</v>
      </c>
      <c r="O15" s="56">
        <f t="shared" si="2"/>
        <v>0.97665600777647732</v>
      </c>
      <c r="Q15" s="71"/>
    </row>
    <row r="16" spans="1:17" x14ac:dyDescent="0.2">
      <c r="A16" s="14">
        <f t="shared" si="3"/>
        <v>2009</v>
      </c>
      <c r="B16" s="66">
        <f>EIAData!U48</f>
        <v>9868</v>
      </c>
      <c r="C16" s="66">
        <f>EIAData!V48</f>
        <v>640</v>
      </c>
      <c r="D16" s="66">
        <f>EIAData!W48</f>
        <v>724</v>
      </c>
      <c r="E16" s="54">
        <f t="shared" si="6"/>
        <v>11232</v>
      </c>
      <c r="F16" s="66">
        <f>EIAData!P48</f>
        <v>5666675</v>
      </c>
      <c r="G16" s="66">
        <f>EIAData!Q48</f>
        <v>769434</v>
      </c>
      <c r="H16" s="66">
        <f>EIAData!R48</f>
        <v>696517</v>
      </c>
      <c r="I16" s="52">
        <f t="shared" si="4"/>
        <v>7132626</v>
      </c>
      <c r="J16" s="41"/>
      <c r="K16" s="38">
        <f t="shared" si="5"/>
        <v>1574.7355882672105</v>
      </c>
      <c r="L16" s="39">
        <f t="shared" si="0"/>
        <v>3159.619247104783</v>
      </c>
      <c r="M16" s="65">
        <v>0.95640156103517704</v>
      </c>
      <c r="N16" s="38">
        <f t="shared" si="1"/>
        <v>3021.8647802078053</v>
      </c>
      <c r="O16" s="56">
        <f t="shared" si="2"/>
        <v>0.96968080647851562</v>
      </c>
      <c r="Q16" s="71"/>
    </row>
    <row r="17" spans="1:17" x14ac:dyDescent="0.2">
      <c r="A17" s="14">
        <f t="shared" si="3"/>
        <v>2010</v>
      </c>
      <c r="B17" s="66">
        <f>EIAData!U49</f>
        <v>9999</v>
      </c>
      <c r="C17" s="66">
        <f>EIAData!V49</f>
        <v>653</v>
      </c>
      <c r="D17" s="66">
        <f>EIAData!W49</f>
        <v>720</v>
      </c>
      <c r="E17" s="54">
        <f t="shared" si="6"/>
        <v>11372</v>
      </c>
      <c r="F17" s="66">
        <f>EIAData!P49</f>
        <v>5717730</v>
      </c>
      <c r="G17" s="66">
        <f>EIAData!Q49</f>
        <v>779063</v>
      </c>
      <c r="H17" s="66">
        <f>EIAData!R49</f>
        <v>689216</v>
      </c>
      <c r="I17" s="52">
        <f t="shared" si="4"/>
        <v>7186009</v>
      </c>
      <c r="J17" s="41"/>
      <c r="K17" s="38">
        <f t="shared" si="5"/>
        <v>1582.5195877155177</v>
      </c>
      <c r="L17" s="39">
        <f t="shared" si="0"/>
        <v>3170.8282063103452</v>
      </c>
      <c r="M17" s="65">
        <v>0.94522113557022946</v>
      </c>
      <c r="N17" s="38">
        <f t="shared" si="1"/>
        <v>2997.1338378667783</v>
      </c>
      <c r="O17" s="56">
        <f t="shared" si="2"/>
        <v>0.96174493844388709</v>
      </c>
      <c r="Q17" s="71"/>
    </row>
    <row r="18" spans="1:17" x14ac:dyDescent="0.2">
      <c r="A18" s="14">
        <f t="shared" si="3"/>
        <v>2011</v>
      </c>
      <c r="B18" s="66">
        <f>EIAData!U50</f>
        <v>10130</v>
      </c>
      <c r="C18" s="66">
        <f>EIAData!V50</f>
        <v>665</v>
      </c>
      <c r="D18" s="66">
        <f>EIAData!W50</f>
        <v>717</v>
      </c>
      <c r="E18" s="54">
        <f t="shared" si="6"/>
        <v>11512</v>
      </c>
      <c r="F18" s="66">
        <f>EIAData!P50</f>
        <v>5767670</v>
      </c>
      <c r="G18" s="66">
        <f>EIAData!Q50</f>
        <v>788589</v>
      </c>
      <c r="H18" s="66">
        <f>EIAData!R50</f>
        <v>681831</v>
      </c>
      <c r="I18" s="52">
        <f t="shared" si="4"/>
        <v>7238090</v>
      </c>
      <c r="J18" s="41"/>
      <c r="K18" s="38">
        <f t="shared" si="5"/>
        <v>1590.4748352120519</v>
      </c>
      <c r="L18" s="39">
        <f t="shared" si="0"/>
        <v>3182.2837627053545</v>
      </c>
      <c r="M18" s="65">
        <v>0.93872974830814326</v>
      </c>
      <c r="N18" s="38">
        <f t="shared" si="1"/>
        <v>2987.3044356094888</v>
      </c>
      <c r="O18" s="56">
        <f t="shared" si="2"/>
        <v>0.95859079906264233</v>
      </c>
      <c r="Q18" s="71"/>
    </row>
    <row r="19" spans="1:17" x14ac:dyDescent="0.2">
      <c r="A19" s="14">
        <f t="shared" si="3"/>
        <v>2012</v>
      </c>
      <c r="B19" s="66">
        <f>EIAData!U51</f>
        <v>10281</v>
      </c>
      <c r="C19" s="66">
        <f>EIAData!V51</f>
        <v>679</v>
      </c>
      <c r="D19" s="66">
        <f>EIAData!W51</f>
        <v>716</v>
      </c>
      <c r="E19" s="54">
        <f t="shared" si="6"/>
        <v>11676</v>
      </c>
      <c r="F19" s="66">
        <f>EIAData!P51</f>
        <v>5829840</v>
      </c>
      <c r="G19" s="66">
        <f>EIAData!Q51</f>
        <v>799987</v>
      </c>
      <c r="H19" s="66">
        <f>EIAData!R51</f>
        <v>676036</v>
      </c>
      <c r="I19" s="52">
        <f t="shared" si="4"/>
        <v>7305863</v>
      </c>
      <c r="J19" s="41"/>
      <c r="K19" s="38">
        <f t="shared" si="5"/>
        <v>1598.1684846814128</v>
      </c>
      <c r="L19" s="39">
        <f t="shared" si="0"/>
        <v>3193.3626179412345</v>
      </c>
      <c r="M19" s="65">
        <v>0.93302230962059796</v>
      </c>
      <c r="N19" s="38">
        <f t="shared" si="1"/>
        <v>2979.4785652476098</v>
      </c>
      <c r="O19" s="56">
        <f t="shared" si="2"/>
        <v>0.95607956946242789</v>
      </c>
      <c r="Q19" s="71"/>
    </row>
    <row r="20" spans="1:17" x14ac:dyDescent="0.2">
      <c r="A20" s="14">
        <f t="shared" si="3"/>
        <v>2013</v>
      </c>
      <c r="B20" s="66">
        <f>EIAData!U52</f>
        <v>10447</v>
      </c>
      <c r="C20" s="66">
        <f>EIAData!V52</f>
        <v>695</v>
      </c>
      <c r="D20" s="66">
        <f>EIAData!W52</f>
        <v>715</v>
      </c>
      <c r="E20" s="54">
        <f t="shared" si="6"/>
        <v>11857</v>
      </c>
      <c r="F20" s="66">
        <f>EIAData!P52</f>
        <v>5900615</v>
      </c>
      <c r="G20" s="66">
        <f>EIAData!Q52</f>
        <v>812960</v>
      </c>
      <c r="H20" s="66">
        <f>EIAData!R52</f>
        <v>671388</v>
      </c>
      <c r="I20" s="52">
        <f t="shared" si="4"/>
        <v>7384963</v>
      </c>
      <c r="J20" s="41"/>
      <c r="K20" s="38">
        <f t="shared" si="5"/>
        <v>1605.5598382821959</v>
      </c>
      <c r="L20" s="39">
        <f t="shared" si="0"/>
        <v>3204.006167126362</v>
      </c>
      <c r="M20" s="65">
        <v>0.92782145452461173</v>
      </c>
      <c r="N20" s="38">
        <f t="shared" si="1"/>
        <v>2972.7456622890072</v>
      </c>
      <c r="O20" s="56">
        <f t="shared" si="2"/>
        <v>0.95391906022535</v>
      </c>
      <c r="Q20" s="71"/>
    </row>
    <row r="21" spans="1:17" x14ac:dyDescent="0.2">
      <c r="A21" s="14">
        <f t="shared" si="3"/>
        <v>2014</v>
      </c>
      <c r="B21" s="66">
        <f>EIAData!U53</f>
        <v>10545</v>
      </c>
      <c r="C21" s="66">
        <f>EIAData!V53</f>
        <v>712</v>
      </c>
      <c r="D21" s="66">
        <f>EIAData!W53</f>
        <v>716</v>
      </c>
      <c r="E21" s="54">
        <f t="shared" si="6"/>
        <v>11973</v>
      </c>
      <c r="F21" s="66">
        <f>EIAData!P53</f>
        <v>5933543</v>
      </c>
      <c r="G21" s="66">
        <f>EIAData!Q53</f>
        <v>827338</v>
      </c>
      <c r="H21" s="66">
        <f>EIAData!R53</f>
        <v>668699</v>
      </c>
      <c r="I21" s="52">
        <f t="shared" si="4"/>
        <v>7429580</v>
      </c>
      <c r="J21" s="41"/>
      <c r="K21" s="38">
        <f t="shared" si="5"/>
        <v>1611.53120364812</v>
      </c>
      <c r="L21" s="39">
        <f t="shared" si="0"/>
        <v>3212.6049332532925</v>
      </c>
      <c r="M21" s="65">
        <v>0.92295448406851677</v>
      </c>
      <c r="N21" s="38">
        <f t="shared" si="1"/>
        <v>2965.0881286867643</v>
      </c>
      <c r="O21" s="56">
        <f t="shared" si="2"/>
        <v>0.95146184790807731</v>
      </c>
      <c r="Q21" s="71"/>
    </row>
    <row r="22" spans="1:17" x14ac:dyDescent="0.2">
      <c r="A22" s="14">
        <f t="shared" si="3"/>
        <v>2015</v>
      </c>
      <c r="B22" s="66">
        <f>EIAData!U54</f>
        <v>10678</v>
      </c>
      <c r="C22" s="66">
        <f>EIAData!V54</f>
        <v>729</v>
      </c>
      <c r="D22" s="66">
        <f>EIAData!W54</f>
        <v>721</v>
      </c>
      <c r="E22" s="54">
        <f t="shared" si="6"/>
        <v>12128</v>
      </c>
      <c r="F22" s="66">
        <f>EIAData!P54</f>
        <v>5985510</v>
      </c>
      <c r="G22" s="66">
        <f>EIAData!Q54</f>
        <v>842655</v>
      </c>
      <c r="H22" s="66">
        <f>EIAData!R54</f>
        <v>669384</v>
      </c>
      <c r="I22" s="52">
        <f t="shared" si="4"/>
        <v>7497549</v>
      </c>
      <c r="J22" s="41"/>
      <c r="K22" s="38">
        <f t="shared" si="5"/>
        <v>1617.595296809664</v>
      </c>
      <c r="L22" s="39">
        <f t="shared" si="0"/>
        <v>3221.3372274059161</v>
      </c>
      <c r="M22" s="65">
        <v>0.91770757591875263</v>
      </c>
      <c r="N22" s="38">
        <f t="shared" si="1"/>
        <v>2956.2455781795188</v>
      </c>
      <c r="O22" s="56">
        <f t="shared" si="2"/>
        <v>0.94862437762702678</v>
      </c>
      <c r="Q22" s="71"/>
    </row>
    <row r="23" spans="1:17" x14ac:dyDescent="0.2">
      <c r="A23" s="14">
        <f t="shared" si="3"/>
        <v>2016</v>
      </c>
      <c r="B23" s="66">
        <f>EIAData!U55</f>
        <v>10823</v>
      </c>
      <c r="C23" s="66">
        <f>EIAData!V55</f>
        <v>748</v>
      </c>
      <c r="D23" s="66">
        <f>EIAData!W55</f>
        <v>729</v>
      </c>
      <c r="E23" s="54">
        <f t="shared" si="6"/>
        <v>12300</v>
      </c>
      <c r="F23" s="66">
        <f>EIAData!P55</f>
        <v>6044302</v>
      </c>
      <c r="G23" s="66">
        <f>EIAData!Q55</f>
        <v>859224</v>
      </c>
      <c r="H23" s="66">
        <f>EIAData!R55</f>
        <v>673111</v>
      </c>
      <c r="I23" s="52">
        <f t="shared" si="4"/>
        <v>7576637</v>
      </c>
      <c r="J23" s="41"/>
      <c r="K23" s="38">
        <f t="shared" si="5"/>
        <v>1623.4115478938743</v>
      </c>
      <c r="L23" s="39">
        <f t="shared" si="0"/>
        <v>3229.7126289671787</v>
      </c>
      <c r="M23" s="65">
        <v>0.91163485278192202</v>
      </c>
      <c r="N23" s="38">
        <f t="shared" si="1"/>
        <v>2944.3185970364084</v>
      </c>
      <c r="O23" s="56">
        <f t="shared" si="2"/>
        <v>0.94479714989352448</v>
      </c>
      <c r="Q23" s="71"/>
    </row>
    <row r="24" spans="1:17" x14ac:dyDescent="0.2">
      <c r="A24" s="14">
        <f t="shared" si="3"/>
        <v>2017</v>
      </c>
      <c r="B24" s="66">
        <f>EIAData!U56</f>
        <v>10971</v>
      </c>
      <c r="C24" s="66">
        <f>EIAData!V56</f>
        <v>767</v>
      </c>
      <c r="D24" s="66">
        <f>EIAData!W56</f>
        <v>741</v>
      </c>
      <c r="E24" s="54">
        <f t="shared" si="6"/>
        <v>12479</v>
      </c>
      <c r="F24" s="66">
        <f>EIAData!P56</f>
        <v>6105094</v>
      </c>
      <c r="G24" s="66">
        <f>EIAData!Q56</f>
        <v>877373</v>
      </c>
      <c r="H24" s="66">
        <f>EIAData!R56</f>
        <v>680527</v>
      </c>
      <c r="I24" s="52">
        <f t="shared" si="4"/>
        <v>7662994</v>
      </c>
      <c r="J24" s="41"/>
      <c r="K24" s="38">
        <f t="shared" si="5"/>
        <v>1628.4757628676207</v>
      </c>
      <c r="L24" s="39">
        <f>892 + 1.44*K24</f>
        <v>3237.0050985293738</v>
      </c>
      <c r="M24" s="65">
        <v>0.90540303727749427</v>
      </c>
      <c r="N24" s="38">
        <f t="shared" si="1"/>
        <v>2930.7942478912296</v>
      </c>
      <c r="O24" s="56">
        <f t="shared" si="2"/>
        <v>0.94045734558722716</v>
      </c>
      <c r="Q24" s="71"/>
    </row>
    <row r="25" spans="1:17" x14ac:dyDescent="0.2">
      <c r="A25" s="14">
        <f t="shared" si="3"/>
        <v>2018</v>
      </c>
      <c r="B25" s="66">
        <f>EIAData!U57</f>
        <v>11117</v>
      </c>
      <c r="C25" s="66">
        <f>EIAData!V57</f>
        <v>787</v>
      </c>
      <c r="D25" s="66">
        <f>EIAData!W57</f>
        <v>755</v>
      </c>
      <c r="E25" s="54">
        <f t="shared" si="6"/>
        <v>12659</v>
      </c>
      <c r="F25" s="66">
        <f>EIAData!P57</f>
        <v>6164166</v>
      </c>
      <c r="G25" s="66">
        <f>EIAData!Q57</f>
        <v>895726</v>
      </c>
      <c r="H25" s="66">
        <f>EIAData!R57</f>
        <v>689921</v>
      </c>
      <c r="I25" s="52">
        <f t="shared" si="4"/>
        <v>7749813</v>
      </c>
      <c r="J25" s="41"/>
      <c r="K25" s="38">
        <f>(SUM(B25:D25)*1000000)/I25</f>
        <v>1633.4587686180298</v>
      </c>
      <c r="L25" s="39">
        <f t="shared" si="0"/>
        <v>3244.1806268099626</v>
      </c>
      <c r="M25" s="65">
        <v>0.89927798112500656</v>
      </c>
      <c r="N25" s="38">
        <f t="shared" si="1"/>
        <v>2917.4202044825215</v>
      </c>
      <c r="O25" s="56">
        <f t="shared" si="2"/>
        <v>0.93616577262096656</v>
      </c>
      <c r="Q25" s="71"/>
    </row>
    <row r="26" spans="1:17" x14ac:dyDescent="0.2">
      <c r="A26" s="14">
        <f t="shared" si="3"/>
        <v>2019</v>
      </c>
      <c r="B26" s="66">
        <f>EIAData!U58</f>
        <v>11261</v>
      </c>
      <c r="C26" s="66">
        <f>EIAData!V58</f>
        <v>807</v>
      </c>
      <c r="D26" s="66">
        <f>EIAData!W58</f>
        <v>770</v>
      </c>
      <c r="E26" s="54">
        <f t="shared" si="6"/>
        <v>12838</v>
      </c>
      <c r="F26" s="66">
        <f>EIAData!P58</f>
        <v>6221866</v>
      </c>
      <c r="G26" s="66">
        <f>EIAData!Q58</f>
        <v>913991</v>
      </c>
      <c r="H26" s="66">
        <f>EIAData!R58</f>
        <v>699782</v>
      </c>
      <c r="I26" s="52">
        <f t="shared" si="4"/>
        <v>7835639</v>
      </c>
      <c r="J26" s="41"/>
      <c r="K26" s="38">
        <f t="shared" si="5"/>
        <v>1638.4113663225169</v>
      </c>
      <c r="L26" s="39">
        <f t="shared" si="0"/>
        <v>3251.3123675044244</v>
      </c>
      <c r="M26" s="65">
        <v>0.8936291554149971</v>
      </c>
      <c r="N26" s="38">
        <f t="shared" si="1"/>
        <v>2905.4675249633133</v>
      </c>
      <c r="O26" s="56">
        <f t="shared" si="2"/>
        <v>0.93233029858133465</v>
      </c>
      <c r="Q26" s="71"/>
    </row>
    <row r="27" spans="1:17" x14ac:dyDescent="0.2">
      <c r="A27" s="14">
        <f t="shared" si="3"/>
        <v>2020</v>
      </c>
      <c r="B27" s="66">
        <f>EIAData!U59</f>
        <v>11401</v>
      </c>
      <c r="C27" s="66">
        <f>EIAData!V59</f>
        <v>827</v>
      </c>
      <c r="D27" s="66">
        <f>EIAData!W59</f>
        <v>784</v>
      </c>
      <c r="E27" s="54">
        <f t="shared" si="6"/>
        <v>13012</v>
      </c>
      <c r="F27" s="66">
        <f>EIAData!P59</f>
        <v>6277736</v>
      </c>
      <c r="G27" s="66">
        <f>EIAData!Q59</f>
        <v>931937</v>
      </c>
      <c r="H27" s="66">
        <f>EIAData!R59</f>
        <v>709330</v>
      </c>
      <c r="I27" s="52">
        <f t="shared" si="4"/>
        <v>7919003</v>
      </c>
      <c r="J27" s="41"/>
      <c r="K27" s="38">
        <f t="shared" si="5"/>
        <v>1643.1361372132326</v>
      </c>
      <c r="L27" s="39">
        <f t="shared" si="0"/>
        <v>3258.116037587055</v>
      </c>
      <c r="M27" s="65">
        <v>0.88834561415427304</v>
      </c>
      <c r="N27" s="38">
        <f t="shared" si="1"/>
        <v>2894.3330923961589</v>
      </c>
      <c r="O27" s="56">
        <f t="shared" si="2"/>
        <v>0.92875739034860549</v>
      </c>
      <c r="Q27" s="71"/>
    </row>
    <row r="28" spans="1:17" x14ac:dyDescent="0.2">
      <c r="A28" s="14">
        <f t="shared" si="3"/>
        <v>2021</v>
      </c>
      <c r="B28" s="66">
        <f>EIAData!U60</f>
        <v>11536</v>
      </c>
      <c r="C28" s="66">
        <f>EIAData!V60</f>
        <v>847</v>
      </c>
      <c r="D28" s="66">
        <f>EIAData!W60</f>
        <v>797</v>
      </c>
      <c r="E28" s="54">
        <f t="shared" si="6"/>
        <v>13180</v>
      </c>
      <c r="F28" s="66">
        <f>EIAData!P60</f>
        <v>6330751</v>
      </c>
      <c r="G28" s="66">
        <f>EIAData!Q60</f>
        <v>949422</v>
      </c>
      <c r="H28" s="66">
        <f>EIAData!R60</f>
        <v>718097</v>
      </c>
      <c r="I28" s="52">
        <f t="shared" si="4"/>
        <v>7998270</v>
      </c>
      <c r="J28" s="41"/>
      <c r="K28" s="38">
        <f t="shared" si="5"/>
        <v>1647.8563489354574</v>
      </c>
      <c r="L28" s="39">
        <f t="shared" si="0"/>
        <v>3264.9131424670586</v>
      </c>
      <c r="M28" s="65">
        <v>0.8832745449371161</v>
      </c>
      <c r="N28" s="38">
        <f t="shared" si="1"/>
        <v>2883.814670171801</v>
      </c>
      <c r="O28" s="56">
        <f t="shared" si="2"/>
        <v>0.92538215257747802</v>
      </c>
      <c r="Q28" s="71"/>
    </row>
    <row r="29" spans="1:17" x14ac:dyDescent="0.2">
      <c r="A29" s="14">
        <f t="shared" si="3"/>
        <v>2022</v>
      </c>
      <c r="B29" s="66">
        <f>EIAData!U61</f>
        <v>11667</v>
      </c>
      <c r="C29" s="66">
        <f>EIAData!V61</f>
        <v>866</v>
      </c>
      <c r="D29" s="66">
        <f>EIAData!W61</f>
        <v>810</v>
      </c>
      <c r="E29" s="54">
        <f t="shared" si="6"/>
        <v>13343</v>
      </c>
      <c r="F29" s="66">
        <f>EIAData!P61</f>
        <v>6381474</v>
      </c>
      <c r="G29" s="66">
        <f>EIAData!Q61</f>
        <v>966929</v>
      </c>
      <c r="H29" s="66">
        <f>EIAData!R61</f>
        <v>726502</v>
      </c>
      <c r="I29" s="52">
        <f t="shared" si="4"/>
        <v>8074905</v>
      </c>
      <c r="J29" s="41"/>
      <c r="K29" s="38">
        <f t="shared" si="5"/>
        <v>1652.4033409680981</v>
      </c>
      <c r="L29" s="39">
        <f t="shared" si="0"/>
        <v>3271.4608109940609</v>
      </c>
      <c r="M29" s="65">
        <v>0.87828302190375762</v>
      </c>
      <c r="N29" s="38">
        <f t="shared" si="1"/>
        <v>2873.2684871195816</v>
      </c>
      <c r="O29" s="56">
        <f t="shared" si="2"/>
        <v>0.92199800668374854</v>
      </c>
      <c r="Q29" s="71"/>
    </row>
    <row r="30" spans="1:17" x14ac:dyDescent="0.2">
      <c r="A30" s="14">
        <f t="shared" si="3"/>
        <v>2023</v>
      </c>
      <c r="B30" s="66">
        <f>EIAData!U62</f>
        <v>11798</v>
      </c>
      <c r="C30" s="66">
        <f>EIAData!V62</f>
        <v>885</v>
      </c>
      <c r="D30" s="66">
        <f>EIAData!W62</f>
        <v>822</v>
      </c>
      <c r="E30" s="54">
        <f t="shared" si="6"/>
        <v>13505</v>
      </c>
      <c r="F30" s="66">
        <f>EIAData!P62</f>
        <v>6432533</v>
      </c>
      <c r="G30" s="66">
        <f>EIAData!Q62</f>
        <v>983954</v>
      </c>
      <c r="H30" s="66">
        <f>EIAData!R62</f>
        <v>734414</v>
      </c>
      <c r="I30" s="52">
        <f t="shared" si="4"/>
        <v>8150901</v>
      </c>
      <c r="J30" s="41"/>
      <c r="K30" s="38">
        <f t="shared" si="5"/>
        <v>1656.8720439617657</v>
      </c>
      <c r="L30" s="39">
        <f t="shared" si="0"/>
        <v>3277.8957433049427</v>
      </c>
      <c r="M30" s="65">
        <v>0.873335458603551</v>
      </c>
      <c r="N30" s="38">
        <f t="shared" si="1"/>
        <v>2862.7025822338496</v>
      </c>
      <c r="O30" s="56">
        <f t="shared" si="2"/>
        <v>0.91860753228599357</v>
      </c>
      <c r="Q30" s="71"/>
    </row>
    <row r="31" spans="1:17" x14ac:dyDescent="0.2">
      <c r="A31" s="14">
        <f t="shared" si="3"/>
        <v>2024</v>
      </c>
      <c r="B31" s="66">
        <f>EIAData!U63</f>
        <v>11932</v>
      </c>
      <c r="C31" s="66">
        <f>EIAData!V63</f>
        <v>904</v>
      </c>
      <c r="D31" s="66">
        <f>EIAData!W63</f>
        <v>834</v>
      </c>
      <c r="E31" s="54">
        <f t="shared" si="6"/>
        <v>13670</v>
      </c>
      <c r="F31" s="66">
        <f>EIAData!P63</f>
        <v>6484714</v>
      </c>
      <c r="G31" s="66">
        <f>EIAData!Q63</f>
        <v>1000870</v>
      </c>
      <c r="H31" s="66">
        <f>EIAData!R63</f>
        <v>742316</v>
      </c>
      <c r="I31" s="52">
        <f t="shared" si="4"/>
        <v>8227900</v>
      </c>
      <c r="J31" s="41"/>
      <c r="K31" s="38">
        <f t="shared" si="5"/>
        <v>1661.4202895027893</v>
      </c>
      <c r="L31" s="39">
        <f t="shared" si="0"/>
        <v>3284.4452168840166</v>
      </c>
      <c r="M31" s="65">
        <v>0.86854175436937575</v>
      </c>
      <c r="N31" s="38">
        <f t="shared" si="1"/>
        <v>2852.6778108025487</v>
      </c>
      <c r="O31" s="56">
        <f t="shared" si="2"/>
        <v>0.91539070123851096</v>
      </c>
      <c r="Q31" s="71"/>
    </row>
    <row r="32" spans="1:17" x14ac:dyDescent="0.2">
      <c r="A32" s="14">
        <f t="shared" si="3"/>
        <v>2025</v>
      </c>
      <c r="B32" s="66">
        <f>EIAData!U64</f>
        <v>12066</v>
      </c>
      <c r="C32" s="66">
        <f>EIAData!V64</f>
        <v>924</v>
      </c>
      <c r="D32" s="66">
        <f>EIAData!W64</f>
        <v>846</v>
      </c>
      <c r="E32" s="54">
        <f t="shared" si="6"/>
        <v>13836</v>
      </c>
      <c r="F32" s="66">
        <f>EIAData!P64</f>
        <v>6537380</v>
      </c>
      <c r="G32" s="66">
        <f>EIAData!Q64</f>
        <v>1018270</v>
      </c>
      <c r="H32" s="66">
        <f>EIAData!R64</f>
        <v>750192</v>
      </c>
      <c r="I32" s="52">
        <f t="shared" si="4"/>
        <v>8305842</v>
      </c>
      <c r="J32" s="41"/>
      <c r="K32" s="38">
        <f t="shared" si="5"/>
        <v>1665.8154585651882</v>
      </c>
      <c r="L32" s="39">
        <f t="shared" si="0"/>
        <v>3290.7742603338711</v>
      </c>
      <c r="M32" s="65">
        <v>0.86397517542315172</v>
      </c>
      <c r="N32" s="38">
        <f t="shared" si="1"/>
        <v>2843.1472688499484</v>
      </c>
      <c r="O32" s="56">
        <f t="shared" si="2"/>
        <v>0.91233246260807854</v>
      </c>
      <c r="Q32" s="71"/>
    </row>
    <row r="33" spans="1:17" x14ac:dyDescent="0.2">
      <c r="A33" s="14">
        <f>A32+1</f>
        <v>2026</v>
      </c>
      <c r="B33" s="66">
        <f>EIAData!U65</f>
        <v>12199</v>
      </c>
      <c r="C33" s="66">
        <f>EIAData!V65</f>
        <v>944</v>
      </c>
      <c r="D33" s="66">
        <f>EIAData!W65</f>
        <v>858</v>
      </c>
      <c r="E33" s="54">
        <f t="shared" si="6"/>
        <v>14001</v>
      </c>
      <c r="F33" s="66">
        <f>EIAData!P65</f>
        <v>6589156</v>
      </c>
      <c r="G33" s="66">
        <f>EIAData!Q65</f>
        <v>1036309</v>
      </c>
      <c r="H33" s="66">
        <f>EIAData!R65</f>
        <v>758006</v>
      </c>
      <c r="I33" s="52">
        <f t="shared" si="4"/>
        <v>8383471</v>
      </c>
      <c r="K33" s="38">
        <f t="shared" si="5"/>
        <v>1670.0719785396764</v>
      </c>
      <c r="L33" s="39">
        <f t="shared" si="0"/>
        <v>3296.9036490971339</v>
      </c>
      <c r="M33" s="65">
        <v>0.85955303560014074</v>
      </c>
      <c r="N33" s="38">
        <f t="shared" ref="N33:N42" si="7">L33*M33</f>
        <v>2833.8635396626228</v>
      </c>
      <c r="O33" s="56">
        <f t="shared" si="2"/>
        <v>0.90935342328624791</v>
      </c>
      <c r="Q33" s="71"/>
    </row>
    <row r="34" spans="1:17" x14ac:dyDescent="0.2">
      <c r="A34" s="14">
        <f t="shared" si="3"/>
        <v>2027</v>
      </c>
      <c r="B34" s="66">
        <f>EIAData!U66</f>
        <v>12328</v>
      </c>
      <c r="C34" s="66">
        <f>EIAData!V66</f>
        <v>965</v>
      </c>
      <c r="D34" s="66">
        <f>EIAData!W66</f>
        <v>870</v>
      </c>
      <c r="E34" s="54">
        <f t="shared" si="6"/>
        <v>14163</v>
      </c>
      <c r="F34" s="66">
        <f>EIAData!P66</f>
        <v>6638561</v>
      </c>
      <c r="G34" s="66">
        <f>EIAData!Q66</f>
        <v>1055052</v>
      </c>
      <c r="H34" s="66">
        <f>EIAData!R66</f>
        <v>765680</v>
      </c>
      <c r="I34" s="52">
        <f t="shared" si="4"/>
        <v>8459293</v>
      </c>
      <c r="K34" s="38">
        <f t="shared" si="5"/>
        <v>1674.2533920978976</v>
      </c>
      <c r="L34" s="39">
        <f t="shared" si="0"/>
        <v>3302.9248846209725</v>
      </c>
      <c r="M34" s="65">
        <v>0.85534127450007069</v>
      </c>
      <c r="N34" s="38">
        <f t="shared" si="7"/>
        <v>2825.1279803897014</v>
      </c>
      <c r="O34" s="56">
        <f t="shared" si="2"/>
        <v>0.90655028523179637</v>
      </c>
      <c r="Q34" s="71"/>
    </row>
    <row r="35" spans="1:17" x14ac:dyDescent="0.2">
      <c r="A35" s="14">
        <f t="shared" si="3"/>
        <v>2028</v>
      </c>
      <c r="B35" s="66">
        <f>EIAData!U67</f>
        <v>12451</v>
      </c>
      <c r="C35" s="66">
        <f>EIAData!V67</f>
        <v>986</v>
      </c>
      <c r="D35" s="66">
        <f>EIAData!W67</f>
        <v>881</v>
      </c>
      <c r="E35" s="54">
        <f t="shared" si="6"/>
        <v>14318</v>
      </c>
      <c r="F35" s="66">
        <f>EIAData!P67</f>
        <v>6685394</v>
      </c>
      <c r="G35" s="66">
        <f>EIAData!Q67</f>
        <v>1074322</v>
      </c>
      <c r="H35" s="66">
        <f>EIAData!R67</f>
        <v>773116</v>
      </c>
      <c r="I35" s="52">
        <f t="shared" si="4"/>
        <v>8532832</v>
      </c>
      <c r="K35" s="38">
        <f t="shared" si="5"/>
        <v>1677.9892068659033</v>
      </c>
      <c r="L35" s="39">
        <f t="shared" si="0"/>
        <v>3308.3044578869008</v>
      </c>
      <c r="M35" s="65">
        <v>0.8512603459391429</v>
      </c>
      <c r="N35" s="38">
        <f t="shared" si="7"/>
        <v>2816.2283972928117</v>
      </c>
      <c r="O35" s="56">
        <f t="shared" si="2"/>
        <v>0.90369451386464705</v>
      </c>
      <c r="Q35" s="71"/>
    </row>
    <row r="36" spans="1:17" x14ac:dyDescent="0.2">
      <c r="A36" s="14">
        <f t="shared" si="3"/>
        <v>2029</v>
      </c>
      <c r="B36" s="66">
        <f>EIAData!U68</f>
        <v>12572</v>
      </c>
      <c r="C36" s="66">
        <f>EIAData!V68</f>
        <v>1007</v>
      </c>
      <c r="D36" s="66">
        <f>EIAData!W68</f>
        <v>892</v>
      </c>
      <c r="E36" s="54">
        <f t="shared" si="6"/>
        <v>14471</v>
      </c>
      <c r="F36" s="66">
        <f>EIAData!P68</f>
        <v>6730866</v>
      </c>
      <c r="G36" s="66">
        <f>EIAData!Q68</f>
        <v>1093852</v>
      </c>
      <c r="H36" s="66">
        <f>EIAData!R68</f>
        <v>780304</v>
      </c>
      <c r="I36" s="52">
        <f t="shared" si="4"/>
        <v>8605022</v>
      </c>
      <c r="K36" s="38">
        <f t="shared" si="5"/>
        <v>1681.6923884680364</v>
      </c>
      <c r="L36" s="39">
        <f t="shared" si="0"/>
        <v>3313.6370393939724</v>
      </c>
      <c r="M36" s="65">
        <v>0.84728513006984219</v>
      </c>
      <c r="N36" s="38">
        <f t="shared" si="7"/>
        <v>2807.5953899271685</v>
      </c>
      <c r="O36" s="56">
        <f t="shared" si="2"/>
        <v>0.90092428350904652</v>
      </c>
      <c r="Q36" s="71"/>
    </row>
    <row r="37" spans="1:17" x14ac:dyDescent="0.2">
      <c r="A37" s="14">
        <f t="shared" si="3"/>
        <v>2030</v>
      </c>
      <c r="B37" s="66">
        <f>EIAData!U69</f>
        <v>12693</v>
      </c>
      <c r="C37" s="66">
        <f>EIAData!V69</f>
        <v>1028</v>
      </c>
      <c r="D37" s="66">
        <f>EIAData!W69</f>
        <v>903</v>
      </c>
      <c r="E37" s="54">
        <f t="shared" si="6"/>
        <v>14624</v>
      </c>
      <c r="F37" s="66">
        <f>EIAData!P69</f>
        <v>6776324</v>
      </c>
      <c r="G37" s="66">
        <f>EIAData!Q69</f>
        <v>1113273</v>
      </c>
      <c r="H37" s="66">
        <f>EIAData!R69</f>
        <v>787270</v>
      </c>
      <c r="I37" s="52">
        <f t="shared" si="4"/>
        <v>8676867</v>
      </c>
      <c r="K37" s="38">
        <f t="shared" si="5"/>
        <v>1685.400963273956</v>
      </c>
      <c r="L37" s="39">
        <f t="shared" si="0"/>
        <v>3318.9773871144967</v>
      </c>
      <c r="M37" s="65">
        <v>0.84340934693028957</v>
      </c>
      <c r="N37" s="38">
        <f t="shared" si="7"/>
        <v>2799.2565505426364</v>
      </c>
      <c r="O37" s="56">
        <f t="shared" si="2"/>
        <v>0.89824844819290384</v>
      </c>
      <c r="Q37" s="71"/>
    </row>
    <row r="38" spans="1:17" x14ac:dyDescent="0.2">
      <c r="A38" s="14">
        <f t="shared" si="3"/>
        <v>2031</v>
      </c>
      <c r="B38" s="66">
        <f>EIAData!U70</f>
        <v>12813</v>
      </c>
      <c r="C38" s="66">
        <f>EIAData!V70</f>
        <v>1050</v>
      </c>
      <c r="D38" s="66">
        <f>EIAData!W70</f>
        <v>913</v>
      </c>
      <c r="E38" s="54">
        <f t="shared" si="6"/>
        <v>14776</v>
      </c>
      <c r="F38" s="66">
        <f>EIAData!P70</f>
        <v>6820874</v>
      </c>
      <c r="G38" s="66">
        <f>EIAData!Q70</f>
        <v>1132666</v>
      </c>
      <c r="H38" s="66">
        <f>EIAData!R70</f>
        <v>794010</v>
      </c>
      <c r="I38" s="52">
        <f t="shared" si="4"/>
        <v>8747550</v>
      </c>
      <c r="K38" s="38">
        <f t="shared" ref="K38:K47" si="8">(SUM(B38:D38)*1000000)/I38</f>
        <v>1689.1586787157546</v>
      </c>
      <c r="L38" s="39">
        <f t="shared" ref="L38:L47" si="9">892 + 1.44*K38</f>
        <v>3324.3884973506865</v>
      </c>
      <c r="M38" s="65">
        <v>0.83960892333328296</v>
      </c>
      <c r="N38" s="38">
        <f t="shared" si="7"/>
        <v>2791.1862470021601</v>
      </c>
      <c r="O38" s="56">
        <f t="shared" si="2"/>
        <v>0.89565878286541767</v>
      </c>
      <c r="Q38" s="71"/>
    </row>
    <row r="39" spans="1:17" x14ac:dyDescent="0.2">
      <c r="A39" s="14">
        <f t="shared" si="3"/>
        <v>2032</v>
      </c>
      <c r="B39" s="66">
        <f>EIAData!U71</f>
        <v>12929</v>
      </c>
      <c r="C39" s="66">
        <f>EIAData!V71</f>
        <v>1071</v>
      </c>
      <c r="D39" s="66">
        <f>EIAData!W71</f>
        <v>923</v>
      </c>
      <c r="E39" s="54">
        <f t="shared" si="6"/>
        <v>14923</v>
      </c>
      <c r="F39" s="66">
        <f>EIAData!P71</f>
        <v>6863448</v>
      </c>
      <c r="G39" s="66">
        <f>EIAData!Q71</f>
        <v>1151944</v>
      </c>
      <c r="H39" s="66">
        <f>EIAData!R71</f>
        <v>800569</v>
      </c>
      <c r="I39" s="52">
        <f t="shared" si="4"/>
        <v>8815961</v>
      </c>
      <c r="K39" s="38">
        <f t="shared" si="8"/>
        <v>1692.7252740795927</v>
      </c>
      <c r="L39" s="39">
        <f t="shared" si="9"/>
        <v>3329.5243946746136</v>
      </c>
      <c r="M39" s="65">
        <v>0.83568499381932604</v>
      </c>
      <c r="N39" s="38">
        <f t="shared" si="7"/>
        <v>2782.4335731849496</v>
      </c>
      <c r="O39" s="56">
        <f t="shared" si="2"/>
        <v>0.89285015295533532</v>
      </c>
      <c r="Q39" s="71"/>
    </row>
    <row r="40" spans="1:17" x14ac:dyDescent="0.2">
      <c r="A40" s="14">
        <f t="shared" si="3"/>
        <v>2033</v>
      </c>
      <c r="B40" s="66">
        <f>EIAData!U72</f>
        <v>13044</v>
      </c>
      <c r="C40" s="66">
        <f>EIAData!V72</f>
        <v>1092</v>
      </c>
      <c r="D40" s="66">
        <f>EIAData!W72</f>
        <v>933</v>
      </c>
      <c r="E40" s="54">
        <f t="shared" si="6"/>
        <v>15069</v>
      </c>
      <c r="F40" s="66">
        <f>EIAData!P72</f>
        <v>6905677</v>
      </c>
      <c r="G40" s="66">
        <f>EIAData!Q72</f>
        <v>1171067</v>
      </c>
      <c r="H40" s="66">
        <f>EIAData!R72</f>
        <v>806927</v>
      </c>
      <c r="I40" s="52">
        <f t="shared" si="4"/>
        <v>8883671</v>
      </c>
      <c r="K40" s="38">
        <f t="shared" si="8"/>
        <v>1696.2582247811742</v>
      </c>
      <c r="L40" s="39">
        <f t="shared" si="9"/>
        <v>3334.611843684891</v>
      </c>
      <c r="M40" s="65">
        <v>0.83180711735914725</v>
      </c>
      <c r="N40" s="38">
        <f t="shared" si="7"/>
        <v>2773.7538652072008</v>
      </c>
      <c r="O40" s="56">
        <f t="shared" si="2"/>
        <v>0.89006493692350397</v>
      </c>
      <c r="Q40" s="71"/>
    </row>
    <row r="41" spans="1:17" x14ac:dyDescent="0.2">
      <c r="A41" s="14">
        <f t="shared" si="3"/>
        <v>2034</v>
      </c>
      <c r="B41" s="66">
        <f>EIAData!U73</f>
        <v>13160</v>
      </c>
      <c r="C41" s="66">
        <f>EIAData!V73</f>
        <v>1113</v>
      </c>
      <c r="D41" s="66">
        <f>EIAData!W73</f>
        <v>943</v>
      </c>
      <c r="E41" s="54">
        <f t="shared" si="6"/>
        <v>15216</v>
      </c>
      <c r="F41" s="66">
        <f>EIAData!P73</f>
        <v>6948619</v>
      </c>
      <c r="G41" s="66">
        <f>EIAData!Q73</f>
        <v>1190088</v>
      </c>
      <c r="H41" s="66">
        <f>EIAData!R73</f>
        <v>813175</v>
      </c>
      <c r="I41" s="52">
        <f t="shared" si="4"/>
        <v>8951882</v>
      </c>
      <c r="K41" s="38">
        <f t="shared" si="8"/>
        <v>1699.7543086470532</v>
      </c>
      <c r="L41" s="39">
        <f t="shared" si="9"/>
        <v>3339.6462044517566</v>
      </c>
      <c r="M41" s="65">
        <v>0.82789679442926112</v>
      </c>
      <c r="N41" s="38">
        <f t="shared" si="7"/>
        <v>2764.8823871934583</v>
      </c>
      <c r="O41" s="56">
        <f t="shared" si="2"/>
        <v>0.88721818414642217</v>
      </c>
      <c r="Q41" s="71"/>
    </row>
    <row r="42" spans="1:17" x14ac:dyDescent="0.2">
      <c r="A42" s="14">
        <f t="shared" si="3"/>
        <v>2035</v>
      </c>
      <c r="B42" s="66">
        <f>EIAData!U74</f>
        <v>13278</v>
      </c>
      <c r="C42" s="66">
        <f>EIAData!V74</f>
        <v>1134</v>
      </c>
      <c r="D42" s="66">
        <f>EIAData!W74</f>
        <v>952</v>
      </c>
      <c r="E42" s="54">
        <f t="shared" si="6"/>
        <v>15364</v>
      </c>
      <c r="F42" s="66">
        <f>EIAData!P74</f>
        <v>6992322</v>
      </c>
      <c r="G42" s="66">
        <f>EIAData!Q74</f>
        <v>1209068</v>
      </c>
      <c r="H42" s="66">
        <f>EIAData!R74</f>
        <v>819383</v>
      </c>
      <c r="I42" s="52">
        <f t="shared" si="4"/>
        <v>9020773</v>
      </c>
      <c r="K42" s="38">
        <f t="shared" si="8"/>
        <v>1703.1799824693517</v>
      </c>
      <c r="L42" s="39">
        <f t="shared" si="9"/>
        <v>3344.5791747558665</v>
      </c>
      <c r="M42" s="65">
        <v>0.82396553829311214</v>
      </c>
      <c r="N42" s="38">
        <f t="shared" si="7"/>
        <v>2755.8179800916505</v>
      </c>
      <c r="O42" s="56">
        <f t="shared" si="2"/>
        <v>0.88430952269793528</v>
      </c>
      <c r="Q42" s="71"/>
    </row>
    <row r="43" spans="1:17" x14ac:dyDescent="0.2">
      <c r="A43" s="14">
        <f t="shared" si="3"/>
        <v>2036</v>
      </c>
      <c r="B43" s="66">
        <f>EIAData!U75</f>
        <v>13396</v>
      </c>
      <c r="C43" s="66">
        <f>EIAData!V75</f>
        <v>1155</v>
      </c>
      <c r="D43" s="66">
        <f>EIAData!W75</f>
        <v>962</v>
      </c>
      <c r="E43" s="54">
        <f>SUM(B43:D43)</f>
        <v>15513</v>
      </c>
      <c r="F43" s="66">
        <f>EIAData!P75</f>
        <v>7036396</v>
      </c>
      <c r="G43" s="66">
        <f>EIAData!Q75</f>
        <v>1227962</v>
      </c>
      <c r="H43" s="66">
        <f>EIAData!R75</f>
        <v>825514</v>
      </c>
      <c r="I43" s="52">
        <f>SUM(F43:H43)</f>
        <v>9089872</v>
      </c>
      <c r="K43" s="38">
        <f t="shared" si="8"/>
        <v>1706.6246917448343</v>
      </c>
      <c r="L43" s="39">
        <f t="shared" si="9"/>
        <v>3349.5395561125615</v>
      </c>
      <c r="M43" s="65">
        <v>0.82003114217602391</v>
      </c>
      <c r="N43" s="38">
        <f>L43*M43</f>
        <v>2746.7267479627558</v>
      </c>
      <c r="O43" s="56">
        <f>N43/$N$12</f>
        <v>0.88139225341428995</v>
      </c>
    </row>
    <row r="44" spans="1:17" x14ac:dyDescent="0.2">
      <c r="A44" s="14">
        <f t="shared" si="3"/>
        <v>2037</v>
      </c>
      <c r="B44" s="66">
        <f>EIAData!U76</f>
        <v>13513</v>
      </c>
      <c r="C44" s="66">
        <f>EIAData!V76</f>
        <v>1176</v>
      </c>
      <c r="D44" s="66">
        <f>EIAData!W76</f>
        <v>971</v>
      </c>
      <c r="E44" s="54">
        <f>SUM(B44:D44)</f>
        <v>15660</v>
      </c>
      <c r="F44" s="66">
        <f>EIAData!P76</f>
        <v>7079850</v>
      </c>
      <c r="G44" s="66">
        <f>EIAData!Q76</f>
        <v>1246891</v>
      </c>
      <c r="H44" s="66">
        <f>EIAData!R76</f>
        <v>831646</v>
      </c>
      <c r="I44" s="52">
        <f>SUM(F44:H44)</f>
        <v>9158387</v>
      </c>
      <c r="K44" s="38">
        <f t="shared" si="8"/>
        <v>1709.9080875267664</v>
      </c>
      <c r="L44" s="39">
        <f t="shared" si="9"/>
        <v>3354.2676460385437</v>
      </c>
      <c r="M44" s="65">
        <v>0.81617733890304733</v>
      </c>
      <c r="N44" s="38">
        <f>L44*M44</f>
        <v>2737.6772413123272</v>
      </c>
      <c r="O44" s="56">
        <f>N44/$N$12</f>
        <v>0.87848837334510399</v>
      </c>
    </row>
    <row r="45" spans="1:17" x14ac:dyDescent="0.2">
      <c r="A45" s="14">
        <f t="shared" si="3"/>
        <v>2038</v>
      </c>
      <c r="B45" s="66">
        <f>EIAData!U77</f>
        <v>13629</v>
      </c>
      <c r="C45" s="66">
        <f>EIAData!V77</f>
        <v>1197</v>
      </c>
      <c r="D45" s="66">
        <f>EIAData!W77</f>
        <v>980</v>
      </c>
      <c r="E45" s="54">
        <f>SUM(B45:D45)</f>
        <v>15806</v>
      </c>
      <c r="F45" s="66">
        <f>EIAData!P77</f>
        <v>7122702</v>
      </c>
      <c r="G45" s="66">
        <f>EIAData!Q77</f>
        <v>1265864</v>
      </c>
      <c r="H45" s="66">
        <f>EIAData!R77</f>
        <v>837766</v>
      </c>
      <c r="I45" s="52">
        <f>SUM(F45:H45)</f>
        <v>9226332</v>
      </c>
      <c r="K45" s="38">
        <f t="shared" si="8"/>
        <v>1713.1401731478988</v>
      </c>
      <c r="L45" s="39">
        <f t="shared" si="9"/>
        <v>3358.921849332974</v>
      </c>
      <c r="M45" s="65">
        <v>0.81242401502013195</v>
      </c>
      <c r="N45" s="38">
        <f>L45*M45</f>
        <v>2728.8687749739415</v>
      </c>
      <c r="O45" s="56">
        <f>N45/$N$12</f>
        <v>0.87566184027228489</v>
      </c>
    </row>
    <row r="46" spans="1:17" x14ac:dyDescent="0.2">
      <c r="A46" s="14">
        <f t="shared" si="3"/>
        <v>2039</v>
      </c>
      <c r="B46" s="66">
        <f>EIAData!U78</f>
        <v>13744</v>
      </c>
      <c r="C46" s="66">
        <f>EIAData!V78</f>
        <v>1218</v>
      </c>
      <c r="D46" s="66">
        <f>EIAData!W78</f>
        <v>990</v>
      </c>
      <c r="E46" s="54">
        <f>SUM(B46:D46)</f>
        <v>15952</v>
      </c>
      <c r="F46" s="66">
        <f>EIAData!P78</f>
        <v>7164951</v>
      </c>
      <c r="G46" s="66">
        <f>EIAData!Q78</f>
        <v>1284830</v>
      </c>
      <c r="H46" s="66">
        <f>EIAData!R78</f>
        <v>843819</v>
      </c>
      <c r="I46" s="52">
        <f>SUM(F46:H46)</f>
        <v>9293600</v>
      </c>
      <c r="K46" s="38">
        <f t="shared" si="8"/>
        <v>1716.4500301282603</v>
      </c>
      <c r="L46" s="39">
        <f t="shared" si="9"/>
        <v>3363.688043384695</v>
      </c>
      <c r="M46" s="65">
        <v>0.80890828302829909</v>
      </c>
      <c r="N46" s="38">
        <f>L46*M46</f>
        <v>2720.9151198171326</v>
      </c>
      <c r="O46" s="56">
        <f>N46/$N$12</f>
        <v>0.87310960603684828</v>
      </c>
    </row>
    <row r="47" spans="1:17" x14ac:dyDescent="0.2">
      <c r="A47" s="14">
        <f t="shared" si="3"/>
        <v>2040</v>
      </c>
      <c r="B47" s="66">
        <f>EIAData!U79</f>
        <v>13858</v>
      </c>
      <c r="C47" s="66">
        <f>EIAData!V79</f>
        <v>1239</v>
      </c>
      <c r="D47" s="66">
        <f>EIAData!W79</f>
        <v>999</v>
      </c>
      <c r="E47" s="54">
        <f>SUM(B47:D47)</f>
        <v>16096</v>
      </c>
      <c r="F47" s="66">
        <f>EIAData!P79</f>
        <v>7206737</v>
      </c>
      <c r="G47" s="66">
        <f>EIAData!Q79</f>
        <v>1303683</v>
      </c>
      <c r="H47" s="66">
        <f>EIAData!R79</f>
        <v>849840</v>
      </c>
      <c r="I47" s="52">
        <f>SUM(F47:H47)</f>
        <v>9360260</v>
      </c>
      <c r="K47" s="38">
        <f t="shared" si="8"/>
        <v>1719.6103527038779</v>
      </c>
      <c r="L47" s="39">
        <f t="shared" si="9"/>
        <v>3368.2389078935839</v>
      </c>
      <c r="M47" s="65">
        <v>0.80552547689623499</v>
      </c>
      <c r="N47" s="38">
        <f>L47*M47</f>
        <v>2713.2022525814327</v>
      </c>
      <c r="O47" s="56">
        <f>N47/$N$12</f>
        <v>0.87063463780850125</v>
      </c>
    </row>
  </sheetData>
  <phoneticPr fontId="0" type="noConversion"/>
  <pageMargins left="0.75" right="0.75" top="1" bottom="1" header="0.5" footer="0.5"/>
  <pageSetup scale="80" orientation="landscape" r:id="rId1"/>
  <headerFooter alignWithMargins="0">
    <oddFooter>&amp;R&amp;"Times New Roman,Bold"&amp;12Attachment to Response to PSC-1 Question No. 36 - 7 Gas Residential Inputs
Page &amp;P of &amp;N
Sinclair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pane ySplit="1" topLeftCell="A2" activePane="bottomLeft" state="frozenSplit"/>
      <selection activeCell="E11" sqref="E11"/>
      <selection pane="bottomLeft" activeCell="A2" sqref="A2"/>
    </sheetView>
  </sheetViews>
  <sheetFormatPr defaultRowHeight="12.75" x14ac:dyDescent="0.2"/>
  <cols>
    <col min="1" max="1" width="5.140625" style="6" bestFit="1" customWidth="1"/>
    <col min="2" max="2" width="9" style="6" customWidth="1"/>
    <col min="3" max="3" width="10.28515625" style="6" customWidth="1"/>
    <col min="4" max="4" width="10.42578125" style="6" customWidth="1"/>
    <col min="5" max="6" width="9" style="6" customWidth="1"/>
    <col min="7" max="7" width="7.140625" bestFit="1" customWidth="1"/>
  </cols>
  <sheetData>
    <row r="1" spans="1:13" x14ac:dyDescent="0.2">
      <c r="A1" s="15" t="s">
        <v>0</v>
      </c>
      <c r="B1" s="25" t="s">
        <v>61</v>
      </c>
      <c r="C1" s="25" t="s">
        <v>62</v>
      </c>
      <c r="D1" s="25" t="s">
        <v>55</v>
      </c>
      <c r="E1" s="25" t="s">
        <v>56</v>
      </c>
      <c r="F1" s="25" t="s">
        <v>67</v>
      </c>
      <c r="H1" s="5"/>
      <c r="I1" s="25"/>
      <c r="J1" s="25"/>
      <c r="K1" s="25"/>
      <c r="L1" s="25"/>
      <c r="M1" s="25"/>
    </row>
    <row r="2" spans="1:13" x14ac:dyDescent="0.2">
      <c r="A2" s="26">
        <v>1995</v>
      </c>
      <c r="B2" s="67">
        <v>0.33535054069252734</v>
      </c>
      <c r="C2" s="67">
        <v>1.0547158287851698E-2</v>
      </c>
      <c r="D2" s="67">
        <v>0.27674420226080843</v>
      </c>
      <c r="E2" s="67">
        <v>0.1108171548010581</v>
      </c>
      <c r="F2" s="67">
        <v>2.9648725149165701E-2</v>
      </c>
      <c r="G2" s="53"/>
    </row>
    <row r="3" spans="1:13" x14ac:dyDescent="0.2">
      <c r="A3" s="26">
        <f t="shared" ref="A3:A47" si="0">A2+1</f>
        <v>1996</v>
      </c>
      <c r="B3" s="68">
        <v>0.33570251437079157</v>
      </c>
      <c r="C3" s="68">
        <v>1.1220381157289043E-2</v>
      </c>
      <c r="D3" s="68">
        <v>0.2774564675176413</v>
      </c>
      <c r="E3" s="68">
        <v>0.11093389542872835</v>
      </c>
      <c r="F3" s="68">
        <v>2.9456526206154771E-2</v>
      </c>
      <c r="G3" s="53"/>
    </row>
    <row r="4" spans="1:13" s="3" customFormat="1" x14ac:dyDescent="0.2">
      <c r="A4" s="26">
        <f t="shared" si="0"/>
        <v>1997</v>
      </c>
      <c r="B4" s="68">
        <v>0.33605485746987118</v>
      </c>
      <c r="C4" s="68">
        <v>1.1936575699243663E-2</v>
      </c>
      <c r="D4" s="68">
        <v>0.27817056595396611</v>
      </c>
      <c r="E4" s="68">
        <v>0.11105075903712458</v>
      </c>
      <c r="F4" s="68">
        <v>2.9265573199807514E-2</v>
      </c>
      <c r="G4" s="53"/>
    </row>
    <row r="5" spans="1:13" x14ac:dyDescent="0.2">
      <c r="A5" s="26">
        <f t="shared" si="0"/>
        <v>1998</v>
      </c>
      <c r="B5" s="68">
        <v>0.33640757037749897</v>
      </c>
      <c r="C5" s="68">
        <v>1.269848478642943E-2</v>
      </c>
      <c r="D5" s="68">
        <v>0.27888650228789452</v>
      </c>
      <c r="E5" s="68">
        <v>0.11116774575580117</v>
      </c>
      <c r="F5" s="68">
        <v>2.9075858053294028E-2</v>
      </c>
      <c r="G5" s="53"/>
    </row>
    <row r="6" spans="1:13" x14ac:dyDescent="0.2">
      <c r="A6" s="26">
        <f t="shared" si="0"/>
        <v>1999</v>
      </c>
      <c r="B6" s="68">
        <v>0.33676065348181472</v>
      </c>
      <c r="C6" s="68">
        <v>1.3509026368541947E-2</v>
      </c>
      <c r="D6" s="68">
        <v>0.27960428124968145</v>
      </c>
      <c r="E6" s="68">
        <v>0.11128485571444897</v>
      </c>
      <c r="F6" s="68">
        <v>2.8887372742142758E-2</v>
      </c>
      <c r="G6" s="53"/>
    </row>
    <row r="7" spans="1:13" x14ac:dyDescent="0.2">
      <c r="A7" s="26">
        <f t="shared" si="0"/>
        <v>2000</v>
      </c>
      <c r="B7" s="68">
        <v>0.33711410717136553</v>
      </c>
      <c r="C7" s="68">
        <v>1.4371304647385051E-2</v>
      </c>
      <c r="D7" s="68">
        <v>0.28032390758175613</v>
      </c>
      <c r="E7" s="68">
        <v>0.11140208904289547</v>
      </c>
      <c r="F7" s="68">
        <v>2.8700109293901079E-2</v>
      </c>
      <c r="G7" s="53"/>
    </row>
    <row r="8" spans="1:13" x14ac:dyDescent="0.2">
      <c r="A8" s="26">
        <f t="shared" si="0"/>
        <v>2001</v>
      </c>
      <c r="B8" s="68">
        <v>0.33746793183510715</v>
      </c>
      <c r="C8" s="68">
        <v>1.5087320140696534E-2</v>
      </c>
      <c r="D8" s="68">
        <v>0.28104538603875356</v>
      </c>
      <c r="E8" s="68">
        <v>0.11151944587110489</v>
      </c>
      <c r="F8" s="68">
        <v>2.8514059787798075E-2</v>
      </c>
    </row>
    <row r="9" spans="1:13" x14ac:dyDescent="0.2">
      <c r="A9" s="26">
        <f t="shared" si="0"/>
        <v>2002</v>
      </c>
      <c r="B9" s="68">
        <v>0.33783762241209453</v>
      </c>
      <c r="C9" s="68">
        <v>1.6050340575209082E-2</v>
      </c>
      <c r="D9" s="68">
        <v>0.28194225966722558</v>
      </c>
      <c r="E9" s="68">
        <v>0.11166000299628794</v>
      </c>
      <c r="F9" s="68">
        <v>2.8296412554765435E-2</v>
      </c>
    </row>
    <row r="10" spans="1:13" x14ac:dyDescent="0.2">
      <c r="A10" s="26">
        <f t="shared" si="0"/>
        <v>2003</v>
      </c>
      <c r="B10" s="68">
        <v>0.33876631139146729</v>
      </c>
      <c r="C10" s="68">
        <v>1.7074830399158598E-2</v>
      </c>
      <c r="D10" s="68">
        <v>0.28330556691159053</v>
      </c>
      <c r="E10" s="68">
        <v>0.11197266109430483</v>
      </c>
      <c r="F10" s="68">
        <v>2.8116847901052983E-2</v>
      </c>
    </row>
    <row r="11" spans="1:13" x14ac:dyDescent="0.2">
      <c r="A11" s="26">
        <f t="shared" si="0"/>
        <v>2004</v>
      </c>
      <c r="B11" s="68">
        <v>0.33891082443870146</v>
      </c>
      <c r="C11" s="68">
        <v>1.7946856330767289E-2</v>
      </c>
      <c r="D11" s="68">
        <v>0.2839169563108131</v>
      </c>
      <c r="E11" s="68">
        <v>0.1120177365647963</v>
      </c>
      <c r="F11" s="68">
        <v>2.7932768795706775E-2</v>
      </c>
    </row>
    <row r="12" spans="1:13" x14ac:dyDescent="0.2">
      <c r="A12" s="26">
        <f t="shared" si="0"/>
        <v>2005</v>
      </c>
      <c r="B12" s="21">
        <f>EIAData!B44</f>
        <v>0.33958429388311262</v>
      </c>
      <c r="C12" s="21">
        <f>EIAData!C44</f>
        <v>1.8645232370109247E-2</v>
      </c>
      <c r="D12" s="21">
        <f>EIAData!D44</f>
        <v>0.28502163286256843</v>
      </c>
      <c r="E12" s="21">
        <f>EIAData!E44</f>
        <v>0.11223336854905891</v>
      </c>
      <c r="F12" s="21">
        <f>EIAData!F44</f>
        <v>2.771664272364863E-2</v>
      </c>
    </row>
    <row r="13" spans="1:13" x14ac:dyDescent="0.2">
      <c r="A13" s="26">
        <f t="shared" si="0"/>
        <v>2006</v>
      </c>
      <c r="B13" s="21">
        <f>EIAData!B45</f>
        <v>0.33926129942895938</v>
      </c>
      <c r="C13" s="21">
        <f>EIAData!C45</f>
        <v>2.1805387862199745E-2</v>
      </c>
      <c r="D13" s="21">
        <f>EIAData!D45</f>
        <v>0.28366898262529738</v>
      </c>
      <c r="E13" s="21">
        <f>EIAData!E45</f>
        <v>0.11266358158633856</v>
      </c>
      <c r="F13" s="21">
        <f>EIAData!F45</f>
        <v>2.7530403223149848E-2</v>
      </c>
    </row>
    <row r="14" spans="1:13" x14ac:dyDescent="0.2">
      <c r="A14" s="26">
        <f t="shared" si="0"/>
        <v>2007</v>
      </c>
      <c r="B14" s="21">
        <f>EIAData!B46</f>
        <v>0.33907032555439925</v>
      </c>
      <c r="C14" s="21">
        <f>EIAData!C46</f>
        <v>2.3056230062372042E-2</v>
      </c>
      <c r="D14" s="21">
        <f>EIAData!D46</f>
        <v>0.28248558029125093</v>
      </c>
      <c r="E14" s="21">
        <f>EIAData!E46</f>
        <v>0.1130915538143077</v>
      </c>
      <c r="F14" s="21">
        <f>EIAData!F46</f>
        <v>2.7403539857117916E-2</v>
      </c>
    </row>
    <row r="15" spans="1:13" x14ac:dyDescent="0.2">
      <c r="A15" s="26">
        <f t="shared" si="0"/>
        <v>2008</v>
      </c>
      <c r="B15" s="21">
        <f>EIAData!B47</f>
        <v>0.33853272690093628</v>
      </c>
      <c r="C15" s="21">
        <f>EIAData!C47</f>
        <v>2.3957844536165403E-2</v>
      </c>
      <c r="D15" s="21">
        <f>EIAData!D47</f>
        <v>0.28068923287691294</v>
      </c>
      <c r="E15" s="21">
        <f>EIAData!E47</f>
        <v>0.11322035206352443</v>
      </c>
      <c r="F15" s="21">
        <f>EIAData!F47</f>
        <v>2.7354662118048143E-2</v>
      </c>
    </row>
    <row r="16" spans="1:13" x14ac:dyDescent="0.2">
      <c r="A16" s="26">
        <f t="shared" si="0"/>
        <v>2009</v>
      </c>
      <c r="B16" s="21">
        <f>EIAData!B48</f>
        <v>0.33767100644278841</v>
      </c>
      <c r="C16" s="21">
        <f>EIAData!C48</f>
        <v>2.4724834864466468E-2</v>
      </c>
      <c r="D16" s="21">
        <f>EIAData!D48</f>
        <v>0.27859248473142989</v>
      </c>
      <c r="E16" s="21">
        <f>EIAData!E48</f>
        <v>0.11314977120628504</v>
      </c>
      <c r="F16" s="21">
        <f>EIAData!F48</f>
        <v>2.734070172752644E-2</v>
      </c>
    </row>
    <row r="17" spans="1:6" x14ac:dyDescent="0.2">
      <c r="A17" s="26">
        <f t="shared" si="0"/>
        <v>2010</v>
      </c>
      <c r="B17" s="21">
        <f>EIAData!B49</f>
        <v>0.33610701016377798</v>
      </c>
      <c r="C17" s="21">
        <f>EIAData!C49</f>
        <v>2.5692703696864282E-2</v>
      </c>
      <c r="D17" s="21">
        <f>EIAData!D49</f>
        <v>0.27602539879925003</v>
      </c>
      <c r="E17" s="21">
        <f>EIAData!E49</f>
        <v>0.112886026165567</v>
      </c>
      <c r="F17" s="21">
        <f>EIAData!F49</f>
        <v>2.7280928815981164E-2</v>
      </c>
    </row>
    <row r="18" spans="1:6" x14ac:dyDescent="0.2">
      <c r="A18" s="26">
        <f t="shared" si="0"/>
        <v>2011</v>
      </c>
      <c r="B18" s="21">
        <f>EIAData!B50</f>
        <v>0.33537728875988004</v>
      </c>
      <c r="C18" s="21">
        <f>EIAData!C50</f>
        <v>2.6631196904155656E-2</v>
      </c>
      <c r="D18" s="21">
        <f>EIAData!D50</f>
        <v>0.27440402095027833</v>
      </c>
      <c r="E18" s="21">
        <f>EIAData!E50</f>
        <v>0.11298201597382734</v>
      </c>
      <c r="F18" s="21">
        <f>EIAData!F50</f>
        <v>2.7229559179286249E-2</v>
      </c>
    </row>
    <row r="19" spans="1:6" x14ac:dyDescent="0.2">
      <c r="A19" s="26">
        <f t="shared" si="0"/>
        <v>2012</v>
      </c>
      <c r="B19" s="21">
        <f>EIAData!B51</f>
        <v>0.33353992539964133</v>
      </c>
      <c r="C19" s="21">
        <f>EIAData!C51</f>
        <v>2.7700081427751929E-2</v>
      </c>
      <c r="D19" s="21">
        <f>EIAData!D51</f>
        <v>0.27180074414206784</v>
      </c>
      <c r="E19" s="21">
        <f>EIAData!E51</f>
        <v>0.11266020181325601</v>
      </c>
      <c r="F19" s="21">
        <f>EIAData!F51</f>
        <v>2.7146416515064681E-2</v>
      </c>
    </row>
    <row r="20" spans="1:6" x14ac:dyDescent="0.2">
      <c r="A20" s="26">
        <f t="shared" si="0"/>
        <v>2013</v>
      </c>
      <c r="B20" s="21">
        <f>EIAData!B52</f>
        <v>0.33147816718919243</v>
      </c>
      <c r="C20" s="21">
        <f>EIAData!C52</f>
        <v>2.8846048382368334E-2</v>
      </c>
      <c r="D20" s="21">
        <f>EIAData!D52</f>
        <v>0.26912484192540981</v>
      </c>
      <c r="E20" s="21">
        <f>EIAData!E52</f>
        <v>0.11229033916622196</v>
      </c>
      <c r="F20" s="21">
        <f>EIAData!F52</f>
        <v>2.7043601978777688E-2</v>
      </c>
    </row>
    <row r="21" spans="1:6" x14ac:dyDescent="0.2">
      <c r="A21" s="26">
        <f t="shared" si="0"/>
        <v>2014</v>
      </c>
      <c r="B21" s="21">
        <f>EIAData!B53</f>
        <v>0.32991663054977538</v>
      </c>
      <c r="C21" s="21">
        <f>EIAData!C53</f>
        <v>2.9484843019390059E-2</v>
      </c>
      <c r="D21" s="21">
        <f>EIAData!D53</f>
        <v>0.26671790330005196</v>
      </c>
      <c r="E21" s="21">
        <f>EIAData!E53</f>
        <v>0.11198237316241295</v>
      </c>
      <c r="F21" s="21">
        <f>EIAData!F53</f>
        <v>2.7003679885000229E-2</v>
      </c>
    </row>
    <row r="22" spans="1:6" x14ac:dyDescent="0.2">
      <c r="A22" s="26">
        <f t="shared" si="0"/>
        <v>2015</v>
      </c>
      <c r="B22" s="21">
        <f>EIAData!B54</f>
        <v>0.32792729997496517</v>
      </c>
      <c r="C22" s="21">
        <f>EIAData!C54</f>
        <v>3.0330712076706668E-2</v>
      </c>
      <c r="D22" s="21">
        <f>EIAData!D54</f>
        <v>0.26418900363305398</v>
      </c>
      <c r="E22" s="21">
        <f>EIAData!E54</f>
        <v>0.11159393556480925</v>
      </c>
      <c r="F22" s="21">
        <f>EIAData!F54</f>
        <v>2.691626290138284E-2</v>
      </c>
    </row>
    <row r="23" spans="1:6" x14ac:dyDescent="0.2">
      <c r="A23" s="26">
        <f t="shared" si="0"/>
        <v>2016</v>
      </c>
      <c r="B23" s="21">
        <f>EIAData!B55</f>
        <v>0.32571495770484982</v>
      </c>
      <c r="C23" s="21">
        <f>EIAData!C55</f>
        <v>3.1224275361218967E-2</v>
      </c>
      <c r="D23" s="21">
        <f>EIAData!D55</f>
        <v>0.26153041250359493</v>
      </c>
      <c r="E23" s="21">
        <f>EIAData!E55</f>
        <v>0.11115644051575917</v>
      </c>
      <c r="F23" s="21">
        <f>EIAData!F55</f>
        <v>2.6811895567914894E-2</v>
      </c>
    </row>
    <row r="24" spans="1:6" x14ac:dyDescent="0.2">
      <c r="A24" s="26">
        <f t="shared" si="0"/>
        <v>2017</v>
      </c>
      <c r="B24" s="21">
        <f>EIAData!B56</f>
        <v>0.32341027540932432</v>
      </c>
      <c r="C24" s="21">
        <f>EIAData!C56</f>
        <v>3.2099724989997379E-2</v>
      </c>
      <c r="D24" s="21">
        <f>EIAData!D56</f>
        <v>0.25890376529069448</v>
      </c>
      <c r="E24" s="21">
        <f>EIAData!E56</f>
        <v>0.11070999142110773</v>
      </c>
      <c r="F24" s="21">
        <f>EIAData!F56</f>
        <v>2.6696614926228573E-2</v>
      </c>
    </row>
    <row r="25" spans="1:6" x14ac:dyDescent="0.2">
      <c r="A25" s="26">
        <f t="shared" si="0"/>
        <v>2018</v>
      </c>
      <c r="B25" s="21">
        <f>EIAData!B57</f>
        <v>0.32116865271458805</v>
      </c>
      <c r="C25" s="21">
        <f>EIAData!C57</f>
        <v>3.2925568655656594E-2</v>
      </c>
      <c r="D25" s="21">
        <f>EIAData!D57</f>
        <v>0.25637341184877621</v>
      </c>
      <c r="E25" s="21">
        <f>EIAData!E57</f>
        <v>0.11028782242874764</v>
      </c>
      <c r="F25" s="21">
        <f>EIAData!F57</f>
        <v>2.6570963712285702E-2</v>
      </c>
    </row>
    <row r="26" spans="1:6" x14ac:dyDescent="0.2">
      <c r="A26" s="26">
        <f t="shared" si="0"/>
        <v>2019</v>
      </c>
      <c r="B26" s="21">
        <f>EIAData!B58</f>
        <v>0.31903856213896531</v>
      </c>
      <c r="C26" s="21">
        <f>EIAData!C58</f>
        <v>3.3715055019762907E-2</v>
      </c>
      <c r="D26" s="21">
        <f>EIAData!D58</f>
        <v>0.25400634204817246</v>
      </c>
      <c r="E26" s="21">
        <f>EIAData!E58</f>
        <v>0.10991011709447053</v>
      </c>
      <c r="F26" s="21">
        <f>EIAData!F58</f>
        <v>2.6442770015310813E-2</v>
      </c>
    </row>
    <row r="27" spans="1:6" x14ac:dyDescent="0.2">
      <c r="A27" s="26">
        <f t="shared" si="0"/>
        <v>2020</v>
      </c>
      <c r="B27" s="21">
        <f>EIAData!B59</f>
        <v>0.3170467292410421</v>
      </c>
      <c r="C27" s="21">
        <f>EIAData!C59</f>
        <v>3.4469111831375743E-2</v>
      </c>
      <c r="D27" s="21">
        <f>EIAData!D59</f>
        <v>0.25182968108485376</v>
      </c>
      <c r="E27" s="21">
        <f>EIAData!E59</f>
        <v>0.10958349176026326</v>
      </c>
      <c r="F27" s="21">
        <f>EIAData!F59</f>
        <v>2.6317201799266901E-2</v>
      </c>
    </row>
    <row r="28" spans="1:6" x14ac:dyDescent="0.2">
      <c r="A28" s="26">
        <f t="shared" si="0"/>
        <v>2021</v>
      </c>
      <c r="B28" s="21">
        <f>EIAData!B60</f>
        <v>0.31520878890059978</v>
      </c>
      <c r="C28" s="21">
        <f>EIAData!C60</f>
        <v>3.5180857860512338E-2</v>
      </c>
      <c r="D28" s="21">
        <f>EIAData!D60</f>
        <v>0.24971737638264274</v>
      </c>
      <c r="E28" s="21">
        <f>EIAData!E60</f>
        <v>0.10931201372296759</v>
      </c>
      <c r="F28" s="21">
        <f>EIAData!F60</f>
        <v>2.6198415407331834E-2</v>
      </c>
    </row>
    <row r="29" spans="1:6" x14ac:dyDescent="0.2">
      <c r="A29" s="26">
        <f t="shared" si="0"/>
        <v>2022</v>
      </c>
      <c r="B29" s="21">
        <f>EIAData!B61</f>
        <v>0.31347167551816402</v>
      </c>
      <c r="C29" s="21">
        <f>EIAData!C61</f>
        <v>3.585478714610265E-2</v>
      </c>
      <c r="D29" s="21">
        <f>EIAData!D61</f>
        <v>0.24763795982739115</v>
      </c>
      <c r="E29" s="21">
        <f>EIAData!E61</f>
        <v>0.10908177867108033</v>
      </c>
      <c r="F29" s="21">
        <f>EIAData!F61</f>
        <v>2.6082288274598898E-2</v>
      </c>
    </row>
    <row r="30" spans="1:6" x14ac:dyDescent="0.2">
      <c r="A30" s="26">
        <f t="shared" si="0"/>
        <v>2023</v>
      </c>
      <c r="B30" s="21">
        <f>EIAData!B62</f>
        <v>0.31182466821766086</v>
      </c>
      <c r="C30" s="21">
        <f>EIAData!C62</f>
        <v>3.6522956173802135E-2</v>
      </c>
      <c r="D30" s="21">
        <f>EIAData!D62</f>
        <v>0.245616404861254</v>
      </c>
      <c r="E30" s="21">
        <f>EIAData!E62</f>
        <v>0.10885667731702299</v>
      </c>
      <c r="F30" s="21">
        <f>EIAData!F62</f>
        <v>2.5966454506072396E-2</v>
      </c>
    </row>
    <row r="31" spans="1:6" x14ac:dyDescent="0.2">
      <c r="A31" s="26">
        <f t="shared" si="0"/>
        <v>2024</v>
      </c>
      <c r="B31" s="21">
        <f>EIAData!B63</f>
        <v>0.31022666780101849</v>
      </c>
      <c r="C31" s="21">
        <f>EIAData!C63</f>
        <v>3.7189926955845352E-2</v>
      </c>
      <c r="D31" s="21">
        <f>EIAData!D63</f>
        <v>0.24364831852599084</v>
      </c>
      <c r="E31" s="21">
        <f>EIAData!E63</f>
        <v>0.10862540867049915</v>
      </c>
      <c r="F31" s="21">
        <f>EIAData!F63</f>
        <v>2.5846570813937944E-2</v>
      </c>
    </row>
    <row r="32" spans="1:6" x14ac:dyDescent="0.2">
      <c r="A32" s="26">
        <f t="shared" si="0"/>
        <v>2025</v>
      </c>
      <c r="B32" s="21">
        <f>EIAData!B64</f>
        <v>0.30866033810900811</v>
      </c>
      <c r="C32" s="21">
        <f>EIAData!C64</f>
        <v>3.7846494070077424E-2</v>
      </c>
      <c r="D32" s="21">
        <f>EIAData!D64</f>
        <v>0.24173274666192784</v>
      </c>
      <c r="E32" s="21">
        <f>EIAData!E64</f>
        <v>0.10838275035812142</v>
      </c>
      <c r="F32" s="21">
        <f>EIAData!F64</f>
        <v>2.5720089546610685E-2</v>
      </c>
    </row>
    <row r="33" spans="1:6" x14ac:dyDescent="0.2">
      <c r="A33" s="26">
        <f t="shared" si="0"/>
        <v>2026</v>
      </c>
      <c r="B33" s="21">
        <f>EIAData!B65</f>
        <v>0.30712660662868635</v>
      </c>
      <c r="C33" s="21">
        <f>EIAData!C65</f>
        <v>3.8478334331925282E-2</v>
      </c>
      <c r="D33" s="21">
        <f>EIAData!D65</f>
        <v>0.23985637929683301</v>
      </c>
      <c r="E33" s="21">
        <f>EIAData!E65</f>
        <v>0.10812108731574309</v>
      </c>
      <c r="F33" s="21">
        <f>EIAData!F65</f>
        <v>2.5586895928905819E-2</v>
      </c>
    </row>
    <row r="34" spans="1:6" x14ac:dyDescent="0.2">
      <c r="A34" s="26">
        <f t="shared" si="0"/>
        <v>2027</v>
      </c>
      <c r="B34" s="21">
        <f>EIAData!B66</f>
        <v>0.30563074242729266</v>
      </c>
      <c r="C34" s="21">
        <f>EIAData!C66</f>
        <v>3.9071823141721182E-2</v>
      </c>
      <c r="D34" s="21">
        <f>EIAData!D66</f>
        <v>0.23802060053954863</v>
      </c>
      <c r="E34" s="21">
        <f>EIAData!E66</f>
        <v>0.10783206114269833</v>
      </c>
      <c r="F34" s="21">
        <f>EIAData!F66</f>
        <v>2.5462411575057159E-2</v>
      </c>
    </row>
    <row r="35" spans="1:6" x14ac:dyDescent="0.2">
      <c r="A35" s="26">
        <f t="shared" si="0"/>
        <v>2028</v>
      </c>
      <c r="B35" s="21">
        <f>EIAData!B67</f>
        <v>0.30417837829222466</v>
      </c>
      <c r="C35" s="21">
        <f>EIAData!C67</f>
        <v>3.9627875012656993E-2</v>
      </c>
      <c r="D35" s="21">
        <f>EIAData!D67</f>
        <v>0.23622157332993313</v>
      </c>
      <c r="E35" s="21">
        <f>EIAData!E67</f>
        <v>0.10755256871341191</v>
      </c>
      <c r="F35" s="21">
        <f>EIAData!F67</f>
        <v>2.5346215652669594E-2</v>
      </c>
    </row>
    <row r="36" spans="1:6" x14ac:dyDescent="0.2">
      <c r="A36" s="26">
        <f t="shared" si="0"/>
        <v>2029</v>
      </c>
      <c r="B36" s="21">
        <f>EIAData!B68</f>
        <v>0.30276494354110889</v>
      </c>
      <c r="C36" s="21">
        <f>EIAData!C68</f>
        <v>4.0160501623354362E-2</v>
      </c>
      <c r="D36" s="21">
        <f>EIAData!D68</f>
        <v>0.23446808154586937</v>
      </c>
      <c r="E36" s="21">
        <f>EIAData!E68</f>
        <v>0.10728316557470742</v>
      </c>
      <c r="F36" s="21">
        <f>EIAData!F68</f>
        <v>2.5236425891764135E-2</v>
      </c>
    </row>
    <row r="37" spans="1:6" x14ac:dyDescent="0.2">
      <c r="A37" s="26">
        <f t="shared" si="0"/>
        <v>2030</v>
      </c>
      <c r="B37" s="21">
        <f>EIAData!B69</f>
        <v>0.30139127406240063</v>
      </c>
      <c r="C37" s="21">
        <f>EIAData!C69</f>
        <v>4.0684731021001015E-2</v>
      </c>
      <c r="D37" s="21">
        <f>EIAData!D69</f>
        <v>0.2327651213277788</v>
      </c>
      <c r="E37" s="21">
        <f>EIAData!E69</f>
        <v>0.10702803212265441</v>
      </c>
      <c r="F37" s="21">
        <f>EIAData!F69</f>
        <v>2.5131536532713938E-2</v>
      </c>
    </row>
    <row r="38" spans="1:6" x14ac:dyDescent="0.2">
      <c r="A38" s="26">
        <f t="shared" si="0"/>
        <v>2031</v>
      </c>
      <c r="B38" s="21">
        <f>EIAData!B70</f>
        <v>0.30005567273122191</v>
      </c>
      <c r="C38" s="21">
        <f>EIAData!C70</f>
        <v>4.1192333853478973E-2</v>
      </c>
      <c r="D38" s="21">
        <f>EIAData!D70</f>
        <v>0.23110299455276048</v>
      </c>
      <c r="E38" s="21">
        <f>EIAData!E70</f>
        <v>0.1067836136975496</v>
      </c>
      <c r="F38" s="21">
        <f>EIAData!F70</f>
        <v>2.5031808906493817E-2</v>
      </c>
    </row>
    <row r="39" spans="1:6" x14ac:dyDescent="0.2">
      <c r="A39" s="26">
        <f t="shared" si="0"/>
        <v>2032</v>
      </c>
      <c r="B39" s="21">
        <f>EIAData!B71</f>
        <v>0.29876266467149754</v>
      </c>
      <c r="C39" s="21">
        <f>EIAData!C71</f>
        <v>4.1674413033360745E-2</v>
      </c>
      <c r="D39" s="21">
        <f>EIAData!D71</f>
        <v>0.22947594709187122</v>
      </c>
      <c r="E39" s="21">
        <f>EIAData!E71</f>
        <v>0.10654833885948452</v>
      </c>
      <c r="F39" s="21">
        <f>EIAData!F71</f>
        <v>2.4938064040891286E-2</v>
      </c>
    </row>
    <row r="40" spans="1:6" x14ac:dyDescent="0.2">
      <c r="A40" s="26">
        <f t="shared" si="0"/>
        <v>2033</v>
      </c>
      <c r="B40" s="21">
        <f>EIAData!B72</f>
        <v>0.29750291292867553</v>
      </c>
      <c r="C40" s="21">
        <f>EIAData!C72</f>
        <v>4.2146878244365422E-2</v>
      </c>
      <c r="D40" s="21">
        <f>EIAData!D72</f>
        <v>0.22788383315861202</v>
      </c>
      <c r="E40" s="21">
        <f>EIAData!E72</f>
        <v>0.10632282532750256</v>
      </c>
      <c r="F40" s="21">
        <f>EIAData!F72</f>
        <v>2.4847385726013492E-2</v>
      </c>
    </row>
    <row r="41" spans="1:6" x14ac:dyDescent="0.2">
      <c r="A41" s="26">
        <f t="shared" si="0"/>
        <v>2034</v>
      </c>
      <c r="B41" s="21">
        <f>EIAData!B73</f>
        <v>0.29626418221330442</v>
      </c>
      <c r="C41" s="21">
        <f>EIAData!C73</f>
        <v>4.2618524238813696E-2</v>
      </c>
      <c r="D41" s="21">
        <f>EIAData!D73</f>
        <v>0.22632011905429494</v>
      </c>
      <c r="E41" s="21">
        <f>EIAData!E73</f>
        <v>0.10610595626707323</v>
      </c>
      <c r="F41" s="21">
        <f>EIAData!F73</f>
        <v>2.4757363870524657E-2</v>
      </c>
    </row>
    <row r="42" spans="1:6" x14ac:dyDescent="0.2">
      <c r="A42" s="26">
        <f t="shared" si="0"/>
        <v>2035</v>
      </c>
      <c r="B42" s="21">
        <f>EIAData!B74</f>
        <v>0.29504145598165477</v>
      </c>
      <c r="C42" s="21">
        <f>EIAData!C74</f>
        <v>4.3089322832976729E-2</v>
      </c>
      <c r="D42" s="21">
        <f>EIAData!D74</f>
        <v>0.22478206690269226</v>
      </c>
      <c r="E42" s="21">
        <f>EIAData!E74</f>
        <v>0.10589602465331963</v>
      </c>
      <c r="F42" s="21">
        <f>EIAData!F74</f>
        <v>2.466695481639988E-2</v>
      </c>
    </row>
    <row r="43" spans="1:6" x14ac:dyDescent="0.2">
      <c r="A43" s="26">
        <f t="shared" si="0"/>
        <v>2036</v>
      </c>
      <c r="B43" s="21">
        <f>EIAData!B75</f>
        <v>0.29383527072768462</v>
      </c>
      <c r="C43" s="21">
        <f>EIAData!C75</f>
        <v>4.3556168887746716E-2</v>
      </c>
      <c r="D43" s="21">
        <f>EIAData!D75</f>
        <v>0.22325715917671887</v>
      </c>
      <c r="E43" s="21">
        <f>EIAData!E75</f>
        <v>0.10569191733392945</v>
      </c>
      <c r="F43" s="21">
        <f>EIAData!F75</f>
        <v>2.4575373558615568E-2</v>
      </c>
    </row>
    <row r="44" spans="1:6" x14ac:dyDescent="0.2">
      <c r="A44" s="26">
        <f t="shared" si="0"/>
        <v>2037</v>
      </c>
      <c r="B44" s="21">
        <f>EIAData!B76</f>
        <v>0.29264236158616141</v>
      </c>
      <c r="C44" s="21">
        <f>EIAData!C76</f>
        <v>4.4009714811134318E-2</v>
      </c>
      <c r="D44" s="21">
        <f>EIAData!D76</f>
        <v>0.22174428750390215</v>
      </c>
      <c r="E44" s="21">
        <f>EIAData!E76</f>
        <v>0.10549051923662976</v>
      </c>
      <c r="F44" s="21">
        <f>EIAData!F76</f>
        <v>2.4483350616216589E-2</v>
      </c>
    </row>
    <row r="45" spans="1:6" x14ac:dyDescent="0.2">
      <c r="A45" s="26">
        <f t="shared" si="0"/>
        <v>2038</v>
      </c>
      <c r="B45" s="21">
        <f>EIAData!B77</f>
        <v>0.29146122207611863</v>
      </c>
      <c r="C45" s="21">
        <f>EIAData!C77</f>
        <v>4.4450492351673448E-2</v>
      </c>
      <c r="D45" s="21">
        <f>EIAData!D77</f>
        <v>0.22024407966242707</v>
      </c>
      <c r="E45" s="21">
        <f>EIAData!E77</f>
        <v>0.10529113845025304</v>
      </c>
      <c r="F45" s="21">
        <f>EIAData!F77</f>
        <v>2.4390732958666565E-2</v>
      </c>
    </row>
    <row r="46" spans="1:6" x14ac:dyDescent="0.2">
      <c r="A46" s="26">
        <f t="shared" si="0"/>
        <v>2039</v>
      </c>
      <c r="B46" s="21">
        <f>EIAData!B78</f>
        <v>0.29029428854265299</v>
      </c>
      <c r="C46" s="21">
        <f>EIAData!C78</f>
        <v>4.4879379357837652E-2</v>
      </c>
      <c r="D46" s="21">
        <f>EIAData!D78</f>
        <v>0.21877065937849702</v>
      </c>
      <c r="E46" s="21">
        <f>EIAData!E78</f>
        <v>0.1050954420246191</v>
      </c>
      <c r="F46" s="21">
        <f>EIAData!F78</f>
        <v>2.4298334337608678E-2</v>
      </c>
    </row>
    <row r="47" spans="1:6" x14ac:dyDescent="0.2">
      <c r="A47" s="26">
        <f t="shared" si="0"/>
        <v>2040</v>
      </c>
      <c r="B47" s="21">
        <f>EIAData!B79</f>
        <v>0.28914228878257653</v>
      </c>
      <c r="C47" s="21">
        <f>EIAData!C79</f>
        <v>4.5298314363062565E-2</v>
      </c>
      <c r="D47" s="21">
        <f>EIAData!D79</f>
        <v>0.21731704033862306</v>
      </c>
      <c r="E47" s="21">
        <f>EIAData!E79</f>
        <v>0.10490232108937145</v>
      </c>
      <c r="F47" s="21">
        <f>EIAData!F79</f>
        <v>2.4205844709441832E-2</v>
      </c>
    </row>
  </sheetData>
  <phoneticPr fontId="0" type="noConversion"/>
  <pageMargins left="0.75" right="0.75" top="1" bottom="1" header="0.5" footer="0.5"/>
  <pageSetup orientation="landscape" verticalDpi="300" r:id="rId1"/>
  <headerFooter alignWithMargins="0">
    <oddFooter>&amp;R&amp;"Times New Roman,Bold"&amp;12Attachment to Response to PSC-1 Question No. 36 - 7 Gas Residential Inputs
Page &amp;P of &amp;N
Sinclair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95" workbookViewId="0">
      <pane ySplit="1" topLeftCell="A2" activePane="bottomLeft" state="frozenSplit"/>
      <selection activeCell="E11" sqref="E11"/>
      <selection pane="bottomLeft" activeCell="A2" sqref="A2"/>
    </sheetView>
  </sheetViews>
  <sheetFormatPr defaultRowHeight="12.75" x14ac:dyDescent="0.2"/>
  <cols>
    <col min="1" max="1" width="7.85546875" customWidth="1"/>
    <col min="2" max="2" width="10.140625" customWidth="1"/>
    <col min="3" max="4" width="12.42578125" customWidth="1"/>
    <col min="5" max="6" width="12.42578125" style="16" customWidth="1"/>
    <col min="9" max="9" width="12.5703125" bestFit="1" customWidth="1"/>
    <col min="10" max="10" width="13.28515625" bestFit="1" customWidth="1"/>
    <col min="11" max="11" width="12.5703125" bestFit="1" customWidth="1"/>
    <col min="12" max="12" width="13.140625" bestFit="1" customWidth="1"/>
    <col min="13" max="13" width="13.28515625" bestFit="1" customWidth="1"/>
  </cols>
  <sheetData>
    <row r="1" spans="1:13" s="5" customFormat="1" x14ac:dyDescent="0.2">
      <c r="A1" s="15" t="s">
        <v>0</v>
      </c>
      <c r="B1" s="25" t="s">
        <v>61</v>
      </c>
      <c r="C1" s="25" t="s">
        <v>62</v>
      </c>
      <c r="D1" s="25" t="s">
        <v>55</v>
      </c>
      <c r="E1" s="25" t="s">
        <v>56</v>
      </c>
      <c r="F1" s="25" t="s">
        <v>67</v>
      </c>
      <c r="I1" s="25"/>
      <c r="J1" s="25"/>
      <c r="K1" s="25"/>
      <c r="L1" s="25"/>
      <c r="M1" s="25"/>
    </row>
    <row r="2" spans="1:13" x14ac:dyDescent="0.2">
      <c r="A2" s="4">
        <v>1995</v>
      </c>
      <c r="B2" s="69">
        <v>0.7458208485248975</v>
      </c>
      <c r="C2" s="69">
        <v>465.938550537813</v>
      </c>
      <c r="D2" s="69">
        <v>0.53012318532381197</v>
      </c>
      <c r="E2" s="69">
        <v>55.999980999840183</v>
      </c>
      <c r="F2" s="69">
        <v>36.140384458147871</v>
      </c>
      <c r="G2" s="60"/>
    </row>
    <row r="3" spans="1:13" x14ac:dyDescent="0.2">
      <c r="A3" s="4">
        <f t="shared" ref="A3:A47" si="0">A2+1</f>
        <v>1996</v>
      </c>
      <c r="B3" s="69">
        <v>0.75361835386409526</v>
      </c>
      <c r="C3" s="69">
        <v>464.0558265188514</v>
      </c>
      <c r="D3" s="69">
        <v>0.54031786196465448</v>
      </c>
      <c r="E3" s="69">
        <v>55.999981348660896</v>
      </c>
      <c r="F3" s="69">
        <v>36.077970014188651</v>
      </c>
      <c r="G3" s="60"/>
    </row>
    <row r="4" spans="1:13" x14ac:dyDescent="0.2">
      <c r="A4" s="4">
        <f t="shared" si="0"/>
        <v>1997</v>
      </c>
      <c r="B4" s="69">
        <v>0.76423269687626572</v>
      </c>
      <c r="C4" s="69">
        <v>462.18071004755353</v>
      </c>
      <c r="D4" s="69">
        <v>0.54031786196465448</v>
      </c>
      <c r="E4" s="69">
        <v>55.999981697481608</v>
      </c>
      <c r="F4" s="69">
        <v>36.015663359974148</v>
      </c>
      <c r="G4" s="60"/>
    </row>
    <row r="5" spans="1:13" x14ac:dyDescent="0.2">
      <c r="A5" s="4">
        <f t="shared" si="0"/>
        <v>1998</v>
      </c>
      <c r="B5" s="69">
        <v>0.77221307816877682</v>
      </c>
      <c r="C5" s="69">
        <v>460.31317038400164</v>
      </c>
      <c r="D5" s="69">
        <v>0.54243756643257157</v>
      </c>
      <c r="E5" s="69">
        <v>55.999982046302328</v>
      </c>
      <c r="F5" s="69">
        <v>35.953464309351475</v>
      </c>
      <c r="G5" s="60"/>
    </row>
    <row r="6" spans="1:13" x14ac:dyDescent="0.2">
      <c r="A6" s="4">
        <f t="shared" si="0"/>
        <v>1999</v>
      </c>
      <c r="B6" s="69">
        <v>0.77935747097618835</v>
      </c>
      <c r="C6" s="69">
        <v>458.4531769124892</v>
      </c>
      <c r="D6" s="69">
        <v>0.54389671898638359</v>
      </c>
      <c r="E6" s="69">
        <v>55.999982395123048</v>
      </c>
      <c r="F6" s="69">
        <v>35.891372676489226</v>
      </c>
      <c r="G6" s="60"/>
    </row>
    <row r="7" spans="1:13" x14ac:dyDescent="0.2">
      <c r="A7" s="4">
        <f t="shared" si="0"/>
        <v>2000</v>
      </c>
      <c r="B7" s="69">
        <v>0.78602629685986702</v>
      </c>
      <c r="C7" s="69">
        <v>456.60069914101894</v>
      </c>
      <c r="D7" s="69">
        <v>0.54518647498915718</v>
      </c>
      <c r="E7" s="69">
        <v>55.999982743943768</v>
      </c>
      <c r="F7" s="69">
        <v>35.82938827587693</v>
      </c>
      <c r="G7" s="60"/>
    </row>
    <row r="8" spans="1:13" x14ac:dyDescent="0.2">
      <c r="A8" s="4">
        <f t="shared" si="0"/>
        <v>2001</v>
      </c>
      <c r="B8" s="69">
        <v>0.79236521860873688</v>
      </c>
      <c r="C8" s="69">
        <v>454.75570670080299</v>
      </c>
      <c r="D8" s="69">
        <v>0.54022285276288928</v>
      </c>
      <c r="E8" s="69">
        <v>55.999983092764488</v>
      </c>
      <c r="F8" s="69">
        <v>35.767082619067565</v>
      </c>
      <c r="G8" s="60"/>
      <c r="I8" s="57"/>
    </row>
    <row r="9" spans="1:13" x14ac:dyDescent="0.2">
      <c r="A9" s="4">
        <f t="shared" si="0"/>
        <v>2002</v>
      </c>
      <c r="B9" s="69">
        <v>0.79795087473185988</v>
      </c>
      <c r="C9" s="69">
        <v>452.91816934576508</v>
      </c>
      <c r="D9" s="69">
        <v>0.54513104775026089</v>
      </c>
      <c r="E9" s="69">
        <v>55.999983441585215</v>
      </c>
      <c r="F9" s="69">
        <v>35.69760776038369</v>
      </c>
      <c r="G9" s="60"/>
      <c r="I9" s="57"/>
    </row>
    <row r="10" spans="1:13" x14ac:dyDescent="0.2">
      <c r="A10" s="4">
        <f t="shared" si="0"/>
        <v>2003</v>
      </c>
      <c r="B10" s="69">
        <v>0.80499250188044746</v>
      </c>
      <c r="C10" s="69">
        <v>451.08805695204467</v>
      </c>
      <c r="D10" s="69">
        <v>0.5500838361455398</v>
      </c>
      <c r="E10" s="69">
        <v>55.999983790405935</v>
      </c>
      <c r="F10" s="69">
        <v>35.628267851369607</v>
      </c>
      <c r="G10" s="60"/>
    </row>
    <row r="11" spans="1:13" x14ac:dyDescent="0.2">
      <c r="A11" s="4">
        <f t="shared" si="0"/>
        <v>2004</v>
      </c>
      <c r="B11" s="69">
        <v>0.8115241771937336</v>
      </c>
      <c r="C11" s="69">
        <v>449.26533951750304</v>
      </c>
      <c r="D11" s="69">
        <v>0.5550816231021547</v>
      </c>
      <c r="E11" s="69">
        <v>55.999984139226662</v>
      </c>
      <c r="F11" s="69">
        <v>35.559062629895784</v>
      </c>
      <c r="G11" s="60"/>
    </row>
    <row r="12" spans="1:13" x14ac:dyDescent="0.2">
      <c r="A12" s="4">
        <f t="shared" si="0"/>
        <v>2005</v>
      </c>
      <c r="B12" s="30">
        <f>EIAData!B3</f>
        <v>0.81740769383027556</v>
      </c>
      <c r="C12" s="30">
        <f>EIAData!C3</f>
        <v>447.44998716123155</v>
      </c>
      <c r="D12" s="30">
        <f>EIAData!D3</f>
        <v>0.56144139527536119</v>
      </c>
      <c r="E12" s="30">
        <f>EIAData!E3</f>
        <v>55.999984488047396</v>
      </c>
      <c r="F12" s="30">
        <f>EIAData!F3</f>
        <v>35.489991834341829</v>
      </c>
      <c r="G12" s="60"/>
      <c r="I12" s="51"/>
    </row>
    <row r="13" spans="1:13" x14ac:dyDescent="0.2">
      <c r="A13" s="4">
        <f t="shared" si="0"/>
        <v>2006</v>
      </c>
      <c r="B13" s="30">
        <f>EIAData!B4</f>
        <v>0.81989641234916832</v>
      </c>
      <c r="C13" s="30">
        <f>C12+((C$21-C$12)/9)</f>
        <v>438.2515513255197</v>
      </c>
      <c r="D13" s="30">
        <f>D12+((D$21-D$12)/9)</f>
        <v>0.56779319987381538</v>
      </c>
      <c r="E13" s="30">
        <f>EIAData!E4</f>
        <v>55.808170695739733</v>
      </c>
      <c r="F13" s="30">
        <f>EIAData!F4</f>
        <v>35.387192600030176</v>
      </c>
      <c r="G13" s="60"/>
      <c r="H13" s="51"/>
      <c r="I13" s="51"/>
    </row>
    <row r="14" spans="1:13" x14ac:dyDescent="0.2">
      <c r="A14" s="4">
        <f t="shared" si="0"/>
        <v>2007</v>
      </c>
      <c r="B14" s="30">
        <f>EIAData!B5</f>
        <v>0.82239270813937015</v>
      </c>
      <c r="C14" s="30">
        <f t="shared" ref="C14:D20" si="1">C13+((C$21-C$12)/9)</f>
        <v>429.05311548980785</v>
      </c>
      <c r="D14" s="30">
        <f t="shared" si="1"/>
        <v>0.57414500447226957</v>
      </c>
      <c r="E14" s="30">
        <f>EIAData!E5</f>
        <v>55.625469872996462</v>
      </c>
      <c r="F14" s="30">
        <f>EIAData!F5</f>
        <v>35.709225542564909</v>
      </c>
      <c r="G14" s="60"/>
      <c r="H14" s="51"/>
      <c r="I14" s="51"/>
    </row>
    <row r="15" spans="1:13" x14ac:dyDescent="0.2">
      <c r="A15" s="4">
        <f t="shared" si="0"/>
        <v>2008</v>
      </c>
      <c r="B15" s="30">
        <f>EIAData!B6</f>
        <v>0.82618281095863921</v>
      </c>
      <c r="C15" s="30">
        <f t="shared" si="1"/>
        <v>419.854679654096</v>
      </c>
      <c r="D15" s="30">
        <f t="shared" si="1"/>
        <v>0.58049680907072376</v>
      </c>
      <c r="E15" s="30">
        <f>EIAData!E6</f>
        <v>55.614459090168431</v>
      </c>
      <c r="F15" s="30">
        <f>EIAData!F6</f>
        <v>35.979901049737691</v>
      </c>
      <c r="G15" s="60"/>
      <c r="H15" s="51"/>
      <c r="I15" s="51"/>
    </row>
    <row r="16" spans="1:13" x14ac:dyDescent="0.2">
      <c r="A16" s="4">
        <f t="shared" si="0"/>
        <v>2009</v>
      </c>
      <c r="B16" s="30">
        <f>EIAData!B7</f>
        <v>0.83428519507231758</v>
      </c>
      <c r="C16" s="30">
        <f t="shared" si="1"/>
        <v>410.65624381838416</v>
      </c>
      <c r="D16" s="30">
        <f t="shared" si="1"/>
        <v>0.58684861366917795</v>
      </c>
      <c r="E16" s="30">
        <f>EIAData!E7</f>
        <v>55.306800651752361</v>
      </c>
      <c r="F16" s="30">
        <f>EIAData!F7</f>
        <v>36.359179738578852</v>
      </c>
      <c r="G16" s="60"/>
      <c r="H16" s="51"/>
      <c r="I16" s="51"/>
    </row>
    <row r="17" spans="1:9" x14ac:dyDescent="0.2">
      <c r="A17" s="4">
        <f t="shared" si="0"/>
        <v>2010</v>
      </c>
      <c r="B17" s="30">
        <f>EIAData!B8</f>
        <v>0.83951327227079109</v>
      </c>
      <c r="C17" s="30">
        <f t="shared" si="1"/>
        <v>401.45780798267231</v>
      </c>
      <c r="D17" s="30">
        <f t="shared" si="1"/>
        <v>0.59320041826763215</v>
      </c>
      <c r="E17" s="30">
        <f>EIAData!E8</f>
        <v>55.145167652859961</v>
      </c>
      <c r="F17" s="30">
        <f>EIAData!F8</f>
        <v>37.108513015134591</v>
      </c>
      <c r="G17" s="60"/>
      <c r="H17" s="51"/>
      <c r="I17" s="51"/>
    </row>
    <row r="18" spans="1:9" x14ac:dyDescent="0.2">
      <c r="A18" s="4">
        <f t="shared" si="0"/>
        <v>2011</v>
      </c>
      <c r="B18" s="30">
        <f>EIAData!B9</f>
        <v>0.83985882566481362</v>
      </c>
      <c r="C18" s="30">
        <f t="shared" si="1"/>
        <v>392.25937214696046</v>
      </c>
      <c r="D18" s="30">
        <f t="shared" si="1"/>
        <v>0.59955222286608634</v>
      </c>
      <c r="E18" s="30">
        <f>EIAData!E9</f>
        <v>54.976191466101881</v>
      </c>
      <c r="F18" s="30">
        <f>EIAData!F9</f>
        <v>37.768988786848652</v>
      </c>
      <c r="G18" s="60"/>
      <c r="H18" s="51"/>
      <c r="I18" s="51"/>
    </row>
    <row r="19" spans="1:9" x14ac:dyDescent="0.2">
      <c r="A19" s="4">
        <f t="shared" si="0"/>
        <v>2012</v>
      </c>
      <c r="B19" s="30">
        <f>EIAData!B10</f>
        <v>0.84155404701363323</v>
      </c>
      <c r="C19" s="30">
        <f t="shared" si="1"/>
        <v>383.06093631124861</v>
      </c>
      <c r="D19" s="30">
        <f t="shared" si="1"/>
        <v>0.60590402746454053</v>
      </c>
      <c r="E19" s="30">
        <f>EIAData!E10</f>
        <v>54.961194537590508</v>
      </c>
      <c r="F19" s="30">
        <f>EIAData!F10</f>
        <v>38.087259489330805</v>
      </c>
      <c r="G19" s="60"/>
      <c r="H19" s="51"/>
      <c r="I19" s="51"/>
    </row>
    <row r="20" spans="1:9" x14ac:dyDescent="0.2">
      <c r="A20" s="4">
        <f t="shared" si="0"/>
        <v>2013</v>
      </c>
      <c r="B20" s="30">
        <f>EIAData!B11</f>
        <v>0.84614850052576684</v>
      </c>
      <c r="C20" s="30">
        <f t="shared" si="1"/>
        <v>373.86250047553676</v>
      </c>
      <c r="D20" s="30">
        <f t="shared" si="1"/>
        <v>0.61225583206299472</v>
      </c>
      <c r="E20" s="30">
        <f>EIAData!E11</f>
        <v>54.643320550852572</v>
      </c>
      <c r="F20" s="30">
        <f>EIAData!F11</f>
        <v>38.110416791844422</v>
      </c>
      <c r="G20" s="60"/>
      <c r="H20" s="51"/>
      <c r="I20" s="51"/>
    </row>
    <row r="21" spans="1:9" x14ac:dyDescent="0.2">
      <c r="A21" s="4">
        <f t="shared" si="0"/>
        <v>2014</v>
      </c>
      <c r="B21" s="30">
        <f>EIAData!B12</f>
        <v>0.84935367995464373</v>
      </c>
      <c r="C21" s="30">
        <f>EIAData!C12</f>
        <v>364.66406463982474</v>
      </c>
      <c r="D21" s="30">
        <f>EIAData!D12</f>
        <v>0.61860763666144913</v>
      </c>
      <c r="E21" s="30">
        <f>EIAData!E12</f>
        <v>54.483558538526076</v>
      </c>
      <c r="F21" s="30">
        <f>EIAData!F12</f>
        <v>38.271809237087915</v>
      </c>
      <c r="G21" s="60"/>
      <c r="H21" s="51"/>
      <c r="I21" s="51"/>
    </row>
    <row r="22" spans="1:9" x14ac:dyDescent="0.2">
      <c r="A22" s="4">
        <f t="shared" si="0"/>
        <v>2015</v>
      </c>
      <c r="B22" s="30">
        <f>EIAData!B13</f>
        <v>0.85208311223869848</v>
      </c>
      <c r="C22" s="30">
        <f>EIAData!C13</f>
        <v>355.10769284891342</v>
      </c>
      <c r="D22" s="30">
        <f>EIAData!D13</f>
        <v>0.62459619541906597</v>
      </c>
      <c r="E22" s="30">
        <f>EIAData!E13</f>
        <v>54.320846296258665</v>
      </c>
      <c r="F22" s="30">
        <f>EIAData!F13</f>
        <v>38.362982270100986</v>
      </c>
      <c r="G22" s="60"/>
      <c r="H22" s="51"/>
      <c r="I22" s="51"/>
    </row>
    <row r="23" spans="1:9" x14ac:dyDescent="0.2">
      <c r="A23" s="4">
        <f t="shared" si="0"/>
        <v>2016</v>
      </c>
      <c r="B23" s="30">
        <f>EIAData!B14</f>
        <v>0.85496019364135023</v>
      </c>
      <c r="C23" s="30">
        <f>EIAData!C14</f>
        <v>343.39803444996301</v>
      </c>
      <c r="D23" s="30">
        <f>EIAData!D14</f>
        <v>0.62633162099160511</v>
      </c>
      <c r="E23" s="30">
        <f>EIAData!E14</f>
        <v>54.154195242889983</v>
      </c>
      <c r="F23" s="30">
        <f>EIAData!F14</f>
        <v>38.262857874217303</v>
      </c>
      <c r="G23" s="60"/>
      <c r="H23" s="51"/>
      <c r="I23" s="51"/>
    </row>
    <row r="24" spans="1:9" x14ac:dyDescent="0.2">
      <c r="A24" s="4">
        <f t="shared" si="0"/>
        <v>2017</v>
      </c>
      <c r="B24" s="30">
        <f>EIAData!B15</f>
        <v>0.85730036676767929</v>
      </c>
      <c r="C24" s="30">
        <f>EIAData!C15</f>
        <v>331.60220343117322</v>
      </c>
      <c r="D24" s="30">
        <f>EIAData!D15</f>
        <v>0.62736372619470149</v>
      </c>
      <c r="E24" s="30">
        <f>EIAData!E15</f>
        <v>53.983132359701543</v>
      </c>
      <c r="F24" s="30">
        <f>EIAData!F15</f>
        <v>38.093666901298292</v>
      </c>
      <c r="G24" s="60"/>
      <c r="H24" s="51"/>
      <c r="I24" s="51"/>
    </row>
    <row r="25" spans="1:9" x14ac:dyDescent="0.2">
      <c r="A25" s="4">
        <f t="shared" si="0"/>
        <v>2018</v>
      </c>
      <c r="B25" s="30">
        <f>EIAData!B16</f>
        <v>0.85950687772868595</v>
      </c>
      <c r="C25" s="30">
        <f>EIAData!C16</f>
        <v>320.35839273887296</v>
      </c>
      <c r="D25" s="30">
        <f>EIAData!D16</f>
        <v>0.62763446531918154</v>
      </c>
      <c r="E25" s="30">
        <f>EIAData!E16</f>
        <v>53.813878391501213</v>
      </c>
      <c r="F25" s="30">
        <f>EIAData!F16</f>
        <v>37.896658896658899</v>
      </c>
      <c r="G25" s="60"/>
      <c r="H25" s="51"/>
      <c r="I25" s="51"/>
    </row>
    <row r="26" spans="1:9" x14ac:dyDescent="0.2">
      <c r="A26" s="4">
        <f t="shared" si="0"/>
        <v>2019</v>
      </c>
      <c r="B26" s="30">
        <f>EIAData!B17</f>
        <v>0.86150326949304967</v>
      </c>
      <c r="C26" s="30">
        <f>EIAData!C17</f>
        <v>310.46195950472975</v>
      </c>
      <c r="D26" s="30">
        <f>EIAData!D17</f>
        <v>0.62736033335656927</v>
      </c>
      <c r="E26" s="30">
        <f>EIAData!E17</f>
        <v>53.647447330286475</v>
      </c>
      <c r="F26" s="30">
        <f>EIAData!F17</f>
        <v>37.747495125388525</v>
      </c>
      <c r="G26" s="60"/>
      <c r="H26" s="51"/>
      <c r="I26" s="51"/>
    </row>
    <row r="27" spans="1:9" x14ac:dyDescent="0.2">
      <c r="A27" s="4">
        <f t="shared" si="0"/>
        <v>2020</v>
      </c>
      <c r="B27" s="30">
        <f>EIAData!B18</f>
        <v>0.86334062630966613</v>
      </c>
      <c r="C27" s="30">
        <f>EIAData!C18</f>
        <v>301.44266030678375</v>
      </c>
      <c r="D27" s="30">
        <f>EIAData!D18</f>
        <v>0.62660744361206266</v>
      </c>
      <c r="E27" s="30">
        <f>EIAData!E18</f>
        <v>53.48349604513524</v>
      </c>
      <c r="F27" s="30">
        <f>EIAData!F18</f>
        <v>37.622381313397888</v>
      </c>
      <c r="G27" s="60"/>
      <c r="H27" s="51"/>
      <c r="I27" s="51"/>
    </row>
    <row r="28" spans="1:9" x14ac:dyDescent="0.2">
      <c r="A28" s="4">
        <f t="shared" si="0"/>
        <v>2021</v>
      </c>
      <c r="B28" s="30">
        <f>EIAData!B19</f>
        <v>0.86501906925546479</v>
      </c>
      <c r="C28" s="30">
        <f>EIAData!C19</f>
        <v>293.22915852245666</v>
      </c>
      <c r="D28" s="30">
        <f>EIAData!D19</f>
        <v>0.62611194797635761</v>
      </c>
      <c r="E28" s="30">
        <f>EIAData!E19</f>
        <v>53.32215114370581</v>
      </c>
      <c r="F28" s="30">
        <f>EIAData!F19</f>
        <v>37.499164845233892</v>
      </c>
      <c r="G28" s="60"/>
      <c r="H28" s="51"/>
      <c r="I28" s="51"/>
    </row>
    <row r="29" spans="1:9" x14ac:dyDescent="0.2">
      <c r="A29" s="4">
        <f t="shared" si="0"/>
        <v>2022</v>
      </c>
      <c r="B29" s="30">
        <f>EIAData!B20</f>
        <v>0.86662274495013403</v>
      </c>
      <c r="C29" s="30">
        <f>EIAData!C20</f>
        <v>285.24170707782429</v>
      </c>
      <c r="D29" s="30">
        <f>EIAData!D20</f>
        <v>0.62585731338342909</v>
      </c>
      <c r="E29" s="30">
        <f>EIAData!E20</f>
        <v>53.163432009763568</v>
      </c>
      <c r="F29" s="30">
        <f>EIAData!F20</f>
        <v>37.335052133781552</v>
      </c>
      <c r="G29" s="60"/>
      <c r="H29" s="51"/>
      <c r="I29" s="51"/>
    </row>
    <row r="30" spans="1:9" x14ac:dyDescent="0.2">
      <c r="A30" s="4">
        <f t="shared" si="0"/>
        <v>2023</v>
      </c>
      <c r="B30" s="30">
        <f>EIAData!B21</f>
        <v>0.86812897242700882</v>
      </c>
      <c r="C30" s="30">
        <f>EIAData!C21</f>
        <v>277.59794420463896</v>
      </c>
      <c r="D30" s="30">
        <f>EIAData!D21</f>
        <v>0.62575235041755195</v>
      </c>
      <c r="E30" s="30">
        <f>EIAData!E21</f>
        <v>53.037564241276705</v>
      </c>
      <c r="F30" s="30">
        <f>EIAData!F21</f>
        <v>37.142924639735412</v>
      </c>
      <c r="G30" s="60"/>
      <c r="H30" s="51"/>
      <c r="I30" s="51"/>
    </row>
    <row r="31" spans="1:9" x14ac:dyDescent="0.2">
      <c r="A31" s="4">
        <f t="shared" si="0"/>
        <v>2024</v>
      </c>
      <c r="B31" s="30">
        <f>EIAData!B22</f>
        <v>0.8695233732743568</v>
      </c>
      <c r="C31" s="30">
        <f>EIAData!C22</f>
        <v>270.35216261703624</v>
      </c>
      <c r="D31" s="30">
        <f>EIAData!D22</f>
        <v>0.62587649697666659</v>
      </c>
      <c r="E31" s="30">
        <f>EIAData!E22</f>
        <v>52.942940994160622</v>
      </c>
      <c r="F31" s="30">
        <f>EIAData!F22</f>
        <v>36.960731297875043</v>
      </c>
      <c r="G31" s="60"/>
      <c r="H31" s="51"/>
      <c r="I31" s="51"/>
    </row>
    <row r="32" spans="1:9" x14ac:dyDescent="0.2">
      <c r="A32" s="4">
        <f t="shared" si="0"/>
        <v>2025</v>
      </c>
      <c r="B32" s="30">
        <f>EIAData!B23</f>
        <v>0.87073526702616166</v>
      </c>
      <c r="C32" s="30">
        <f>EIAData!C23</f>
        <v>263.74856448447099</v>
      </c>
      <c r="D32" s="30">
        <f>EIAData!D23</f>
        <v>0.62606967138777869</v>
      </c>
      <c r="E32" s="30">
        <f>EIAData!E23</f>
        <v>52.879894691238711</v>
      </c>
      <c r="F32" s="30">
        <f>EIAData!F23</f>
        <v>36.805459983990787</v>
      </c>
      <c r="G32" s="60"/>
      <c r="H32" s="51"/>
      <c r="I32" s="51"/>
    </row>
    <row r="33" spans="1:9" x14ac:dyDescent="0.2">
      <c r="A33" s="4">
        <f>A32+1</f>
        <v>2026</v>
      </c>
      <c r="B33" s="30">
        <f>EIAData!B24</f>
        <v>0.8717866920453754</v>
      </c>
      <c r="C33" s="30">
        <f>EIAData!C24</f>
        <v>257.42443781736119</v>
      </c>
      <c r="D33" s="30">
        <f>EIAData!D24</f>
        <v>0.62638472030820069</v>
      </c>
      <c r="E33" s="30">
        <f>EIAData!E24</f>
        <v>52.848603863508494</v>
      </c>
      <c r="F33" s="30">
        <f>EIAData!F24</f>
        <v>36.649107022148463</v>
      </c>
      <c r="G33" s="60"/>
      <c r="H33" s="51"/>
      <c r="I33" s="51"/>
    </row>
    <row r="34" spans="1:9" x14ac:dyDescent="0.2">
      <c r="A34" s="4">
        <f t="shared" si="0"/>
        <v>2027</v>
      </c>
      <c r="B34" s="30">
        <f>EIAData!B25</f>
        <v>0.87283509188543562</v>
      </c>
      <c r="C34" s="30">
        <f>EIAData!C25</f>
        <v>251.593579813627</v>
      </c>
      <c r="D34" s="30">
        <f>EIAData!D25</f>
        <v>0.62669784761276548</v>
      </c>
      <c r="E34" s="30">
        <f>EIAData!E25</f>
        <v>52.848562185438666</v>
      </c>
      <c r="F34" s="30">
        <f>EIAData!F25</f>
        <v>36.501481006898985</v>
      </c>
      <c r="G34" s="60"/>
      <c r="H34" s="51"/>
      <c r="I34" s="51"/>
    </row>
    <row r="35" spans="1:9" x14ac:dyDescent="0.2">
      <c r="A35" s="4">
        <f t="shared" si="0"/>
        <v>2028</v>
      </c>
      <c r="B35" s="30">
        <f>EIAData!B26</f>
        <v>0.8738032857782887</v>
      </c>
      <c r="C35" s="30">
        <f>EIAData!C26</f>
        <v>245.98439098829473</v>
      </c>
      <c r="D35" s="30">
        <f>EIAData!D26</f>
        <v>0.62690339887770252</v>
      </c>
      <c r="E35" s="30">
        <f>EIAData!E26</f>
        <v>52.848436573799646</v>
      </c>
      <c r="F35" s="30">
        <f>EIAData!F26</f>
        <v>36.352421685354294</v>
      </c>
      <c r="G35" s="60"/>
      <c r="H35" s="51"/>
      <c r="I35" s="51"/>
    </row>
    <row r="36" spans="1:9" x14ac:dyDescent="0.2">
      <c r="A36" s="4">
        <f t="shared" si="0"/>
        <v>2029</v>
      </c>
      <c r="B36" s="30">
        <f>EIAData!B27</f>
        <v>0.87467302718739226</v>
      </c>
      <c r="C36" s="30">
        <f>EIAData!C27</f>
        <v>240.72963869645989</v>
      </c>
      <c r="D36" s="30">
        <f>EIAData!D27</f>
        <v>0.62709176975048198</v>
      </c>
      <c r="E36" s="30">
        <f>EIAData!E27</f>
        <v>52.848227961359399</v>
      </c>
      <c r="F36" s="30">
        <f>EIAData!F27</f>
        <v>36.210628108307233</v>
      </c>
      <c r="G36" s="60"/>
      <c r="H36" s="51"/>
      <c r="I36" s="51"/>
    </row>
    <row r="37" spans="1:9" x14ac:dyDescent="0.2">
      <c r="A37" s="4">
        <f t="shared" si="0"/>
        <v>2030</v>
      </c>
      <c r="B37" s="30">
        <f>EIAData!B28</f>
        <v>0.87534266541515537</v>
      </c>
      <c r="C37" s="30">
        <f>EIAData!C28</f>
        <v>235.66512566002675</v>
      </c>
      <c r="D37" s="30">
        <f>EIAData!D28</f>
        <v>0.62727941132445042</v>
      </c>
      <c r="E37" s="30">
        <f>EIAData!E28</f>
        <v>52.847906894606034</v>
      </c>
      <c r="F37" s="30">
        <f>EIAData!F28</f>
        <v>36.081591099819775</v>
      </c>
      <c r="G37" s="60"/>
      <c r="H37" s="51"/>
      <c r="I37" s="51"/>
    </row>
    <row r="38" spans="1:9" x14ac:dyDescent="0.2">
      <c r="A38" s="4">
        <f t="shared" si="0"/>
        <v>2031</v>
      </c>
      <c r="B38" s="30">
        <f>EIAData!B29</f>
        <v>0.87602131280067852</v>
      </c>
      <c r="C38" s="30">
        <f>EIAData!C29</f>
        <v>230.82068758811317</v>
      </c>
      <c r="D38" s="30">
        <f>EIAData!D29</f>
        <v>0.62737762542759645</v>
      </c>
      <c r="E38" s="30">
        <f>EIAData!E29</f>
        <v>52.847569037410544</v>
      </c>
      <c r="F38" s="30">
        <f>EIAData!F29</f>
        <v>35.961309238378391</v>
      </c>
      <c r="I38" s="51"/>
    </row>
    <row r="39" spans="1:9" x14ac:dyDescent="0.2">
      <c r="A39" s="4">
        <f t="shared" si="0"/>
        <v>2032</v>
      </c>
      <c r="B39" s="30">
        <f>EIAData!B30</f>
        <v>0.87663721513225756</v>
      </c>
      <c r="C39" s="30">
        <f>EIAData!C30</f>
        <v>226.26077844311379</v>
      </c>
      <c r="D39" s="30">
        <f>EIAData!D30</f>
        <v>0.62747524421706891</v>
      </c>
      <c r="E39" s="30">
        <f>EIAData!E30</f>
        <v>52.847201078219911</v>
      </c>
      <c r="F39" s="30">
        <f>EIAData!F30</f>
        <v>35.854411811528607</v>
      </c>
      <c r="I39" s="51"/>
    </row>
    <row r="40" spans="1:9" x14ac:dyDescent="0.2">
      <c r="A40" s="4">
        <f t="shared" si="0"/>
        <v>2033</v>
      </c>
      <c r="B40" s="30">
        <f>EIAData!B31</f>
        <v>0.87733771830159113</v>
      </c>
      <c r="C40" s="30">
        <f>EIAData!C31</f>
        <v>221.75813727401652</v>
      </c>
      <c r="D40" s="30">
        <f>EIAData!D31</f>
        <v>0.62755569776787012</v>
      </c>
      <c r="E40" s="30">
        <f>EIAData!E31</f>
        <v>52.846812777053735</v>
      </c>
      <c r="F40" s="30">
        <f>EIAData!F31</f>
        <v>35.746729124383883</v>
      </c>
    </row>
    <row r="41" spans="1:9" x14ac:dyDescent="0.2">
      <c r="A41" s="4">
        <f t="shared" si="0"/>
        <v>2034</v>
      </c>
      <c r="B41" s="30">
        <f>EIAData!B32</f>
        <v>0.87813808393389325</v>
      </c>
      <c r="C41" s="30">
        <f>EIAData!C32</f>
        <v>217.24310382788667</v>
      </c>
      <c r="D41" s="30">
        <f>EIAData!D32</f>
        <v>0.62757398576683643</v>
      </c>
      <c r="E41" s="30">
        <f>EIAData!E32</f>
        <v>52.846013256857944</v>
      </c>
      <c r="F41" s="30">
        <f>EIAData!F32</f>
        <v>35.618499717992108</v>
      </c>
    </row>
    <row r="42" spans="1:9" x14ac:dyDescent="0.2">
      <c r="A42" s="4">
        <f t="shared" si="0"/>
        <v>2035</v>
      </c>
      <c r="B42" s="30">
        <f>EIAData!B33</f>
        <v>0.87884909386941701</v>
      </c>
      <c r="C42" s="30">
        <f>EIAData!C33</f>
        <v>212.850071649271</v>
      </c>
      <c r="D42" s="30">
        <f>EIAData!D33</f>
        <v>0.62757389717895296</v>
      </c>
      <c r="E42" s="30">
        <f>EIAData!E33</f>
        <v>52.844773800750374</v>
      </c>
      <c r="F42" s="30">
        <f>EIAData!F33</f>
        <v>35.480169876188121</v>
      </c>
    </row>
    <row r="43" spans="1:9" x14ac:dyDescent="0.2">
      <c r="A43" s="4">
        <f t="shared" si="0"/>
        <v>2036</v>
      </c>
      <c r="B43" s="30">
        <f>EIAData!B34</f>
        <v>0.87967662083975462</v>
      </c>
      <c r="C43" s="30">
        <f>EIAData!C34</f>
        <v>208.39657001414426</v>
      </c>
      <c r="D43" s="30">
        <f>EIAData!D34</f>
        <v>0.62767290988600455</v>
      </c>
      <c r="E43" s="30">
        <f>EIAData!E34</f>
        <v>52.84297500015613</v>
      </c>
      <c r="F43" s="30">
        <f>EIAData!F34</f>
        <v>35.319781365970265</v>
      </c>
    </row>
    <row r="44" spans="1:9" x14ac:dyDescent="0.2">
      <c r="A44" s="4">
        <f t="shared" si="0"/>
        <v>2037</v>
      </c>
      <c r="B44" s="30">
        <f>EIAData!B35</f>
        <v>0.88058327698700156</v>
      </c>
      <c r="C44" s="30">
        <f>EIAData!C35</f>
        <v>204.09352996342957</v>
      </c>
      <c r="D44" s="30">
        <f>EIAData!D35</f>
        <v>0.62768324288800204</v>
      </c>
      <c r="E44" s="30">
        <f>EIAData!E35</f>
        <v>52.840507885641884</v>
      </c>
      <c r="F44" s="30">
        <f>EIAData!F35</f>
        <v>35.157384447972596</v>
      </c>
    </row>
    <row r="45" spans="1:9" x14ac:dyDescent="0.2">
      <c r="A45" s="4">
        <f t="shared" si="0"/>
        <v>2038</v>
      </c>
      <c r="B45" s="30">
        <f>EIAData!B36</f>
        <v>0.88148916904273511</v>
      </c>
      <c r="C45" s="30">
        <f>EIAData!C36</f>
        <v>200.006851736708</v>
      </c>
      <c r="D45" s="30">
        <f>EIAData!D36</f>
        <v>0.62777278279681659</v>
      </c>
      <c r="E45" s="30">
        <f>EIAData!E36</f>
        <v>52.837487428599076</v>
      </c>
      <c r="F45" s="30">
        <f>EIAData!F36</f>
        <v>35.000733212760565</v>
      </c>
    </row>
    <row r="46" spans="1:9" x14ac:dyDescent="0.2">
      <c r="A46" s="4">
        <f t="shared" si="0"/>
        <v>2039</v>
      </c>
      <c r="B46" s="30">
        <f>EIAData!B37</f>
        <v>0.88235822018178856</v>
      </c>
      <c r="C46" s="30">
        <f>EIAData!C37</f>
        <v>196.3758268579279</v>
      </c>
      <c r="D46" s="30">
        <f>EIAData!D37</f>
        <v>0.62787043395476205</v>
      </c>
      <c r="E46" s="30">
        <f>EIAData!E37</f>
        <v>52.834255642638851</v>
      </c>
      <c r="F46" s="30">
        <f>EIAData!F37</f>
        <v>34.887764094252475</v>
      </c>
    </row>
    <row r="47" spans="1:9" x14ac:dyDescent="0.2">
      <c r="A47" s="4">
        <f t="shared" si="0"/>
        <v>2040</v>
      </c>
      <c r="B47" s="30">
        <f>EIAData!B38</f>
        <v>0.88323823705169868</v>
      </c>
      <c r="C47" s="30">
        <f>EIAData!C38</f>
        <v>192.89075103065068</v>
      </c>
      <c r="D47" s="30">
        <f>EIAData!D38</f>
        <v>0.62795881442220214</v>
      </c>
      <c r="E47" s="30">
        <f>EIAData!E38</f>
        <v>52.83063774489186</v>
      </c>
      <c r="F47" s="30">
        <f>EIAData!F38</f>
        <v>34.787551914835397</v>
      </c>
    </row>
  </sheetData>
  <phoneticPr fontId="0" type="noConversion"/>
  <pageMargins left="0.75" right="0.75" top="1" bottom="1" header="0.5" footer="0.5"/>
  <pageSetup scale="80" orientation="landscape" verticalDpi="300" r:id="rId1"/>
  <headerFooter alignWithMargins="0">
    <oddFooter>&amp;R&amp;"Times New Roman,Bold"&amp;12Attachment to Response to PSC-1 Question No. 36 - 7 Gas Residential Inputs
Page &amp;P of &amp;N
Sinclair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92</vt:i4>
      </vt:variant>
    </vt:vector>
  </HeadingPairs>
  <TitlesOfParts>
    <vt:vector size="102" baseType="lpstr">
      <vt:lpstr>Definitions</vt:lpstr>
      <vt:lpstr>UtilityData</vt:lpstr>
      <vt:lpstr>AnnualIndices</vt:lpstr>
      <vt:lpstr>Intensities</vt:lpstr>
      <vt:lpstr>EIAData</vt:lpstr>
      <vt:lpstr>Calibration</vt:lpstr>
      <vt:lpstr>StructuralVars</vt:lpstr>
      <vt:lpstr>Shares</vt:lpstr>
      <vt:lpstr>Efficiencies</vt:lpstr>
      <vt:lpstr>MonthlyMults</vt:lpstr>
      <vt:lpstr>AnnualIndices!AnnHeat1980</vt:lpstr>
      <vt:lpstr>AnnualIndices!AnnHeat1981</vt:lpstr>
      <vt:lpstr>AnnualIndices!AnnHeat1982</vt:lpstr>
      <vt:lpstr>AnnualIndices!AnnHeat1983</vt:lpstr>
      <vt:lpstr>AnnualIndices!AnnHeat1984</vt:lpstr>
      <vt:lpstr>AnnualIndices!AnnHeat1985</vt:lpstr>
      <vt:lpstr>AnnualIndices!AnnHeat1986</vt:lpstr>
      <vt:lpstr>AnnualIndices!AnnHeat1987</vt:lpstr>
      <vt:lpstr>AnnualIndices!AnnHeat1988</vt:lpstr>
      <vt:lpstr>AnnualIndices!AnnHeat1989</vt:lpstr>
      <vt:lpstr>AnnualIndices!AnnHeat1990</vt:lpstr>
      <vt:lpstr>AnnualIndices!AnnHeat1991</vt:lpstr>
      <vt:lpstr>AnnualIndices!AnnHeat1992</vt:lpstr>
      <vt:lpstr>AnnualIndices!AnnHeat1993</vt:lpstr>
      <vt:lpstr>AnnualIndices!AnnHeat1994</vt:lpstr>
      <vt:lpstr>AnnualIndices!AnnHeat1995</vt:lpstr>
      <vt:lpstr>AnnualIndices!AnnHeat1996</vt:lpstr>
      <vt:lpstr>AnnualIndices!AnnHeat1997</vt:lpstr>
      <vt:lpstr>AnnualIndices!AnnHeat1998</vt:lpstr>
      <vt:lpstr>AnnualIndices!AnnHeat1999</vt:lpstr>
      <vt:lpstr>AnnualIndices!AnnHeat2000</vt:lpstr>
      <vt:lpstr>AnnualIndices!AnnHeat2001</vt:lpstr>
      <vt:lpstr>AnnualIndices!AnnHeat2002</vt:lpstr>
      <vt:lpstr>AnnualIndices!AnnHeat2003</vt:lpstr>
      <vt:lpstr>AnnualIndices!AnnHeat2004</vt:lpstr>
      <vt:lpstr>AnnualIndices!AnnHeat2005</vt:lpstr>
      <vt:lpstr>AnnualIndices!AnnHeat2006</vt:lpstr>
      <vt:lpstr>AnnualIndices!AnnHeat2007</vt:lpstr>
      <vt:lpstr>AnnualIndices!AnnHeat2008</vt:lpstr>
      <vt:lpstr>AnnualIndices!AnnHeat2009</vt:lpstr>
      <vt:lpstr>AnnualIndices!AnnHeat2010</vt:lpstr>
      <vt:lpstr>AnnualIndices!AnnHeat2011</vt:lpstr>
      <vt:lpstr>AnnualIndices!AnnHeat2012</vt:lpstr>
      <vt:lpstr>AnnualIndices!AnnHeat2013</vt:lpstr>
      <vt:lpstr>AnnualIndices!AnnHeat2014</vt:lpstr>
      <vt:lpstr>AnnualIndices!AnnHeat2015</vt:lpstr>
      <vt:lpstr>AnnualIndices!AnnHeat2016</vt:lpstr>
      <vt:lpstr>AnnualIndices!AnnHeat2017</vt:lpstr>
      <vt:lpstr>AnnualIndices!AnnHeat2018</vt:lpstr>
      <vt:lpstr>AnnualIndices!AnnHeat2019</vt:lpstr>
      <vt:lpstr>AnnualIndices!AnnHeat2020</vt:lpstr>
      <vt:lpstr>AnnualIndices!AnnHeat2021</vt:lpstr>
      <vt:lpstr>AnnualIndices!AnnHeat2022</vt:lpstr>
      <vt:lpstr>AnnualIndices!AnnHeat2023</vt:lpstr>
      <vt:lpstr>AnnualIndices!AnnHeat2024</vt:lpstr>
      <vt:lpstr>AnnualIndices!AnnHeat2025</vt:lpstr>
      <vt:lpstr>MonMult1</vt:lpstr>
      <vt:lpstr>MonMult10</vt:lpstr>
      <vt:lpstr>MonMult11</vt:lpstr>
      <vt:lpstr>MonMult12</vt:lpstr>
      <vt:lpstr>MonMult2</vt:lpstr>
      <vt:lpstr>MonMult3</vt:lpstr>
      <vt:lpstr>MonMult4</vt:lpstr>
      <vt:lpstr>MonMult5</vt:lpstr>
      <vt:lpstr>MonMult6</vt:lpstr>
      <vt:lpstr>MonMult7</vt:lpstr>
      <vt:lpstr>MonMult8</vt:lpstr>
      <vt:lpstr>MonMult9</vt:lpstr>
      <vt:lpstr>NENG1995</vt:lpstr>
      <vt:lpstr>NENG1996</vt:lpstr>
      <vt:lpstr>NENG1997</vt:lpstr>
      <vt:lpstr>NENG1998</vt:lpstr>
      <vt:lpstr>NENG1999</vt:lpstr>
      <vt:lpstr>NENG2000</vt:lpstr>
      <vt:lpstr>NENG2001</vt:lpstr>
      <vt:lpstr>NENG2002</vt:lpstr>
      <vt:lpstr>NENG2003</vt:lpstr>
      <vt:lpstr>NENG2004</vt:lpstr>
      <vt:lpstr>NENG2005</vt:lpstr>
      <vt:lpstr>NENG2006</vt:lpstr>
      <vt:lpstr>NENG2007</vt:lpstr>
      <vt:lpstr>NENG2008</vt:lpstr>
      <vt:lpstr>NENG2009</vt:lpstr>
      <vt:lpstr>NENG2010</vt:lpstr>
      <vt:lpstr>NENG2011</vt:lpstr>
      <vt:lpstr>NENG2012</vt:lpstr>
      <vt:lpstr>NENG2013</vt:lpstr>
      <vt:lpstr>NENG2014</vt:lpstr>
      <vt:lpstr>NENG2015</vt:lpstr>
      <vt:lpstr>NENG2016</vt:lpstr>
      <vt:lpstr>NENG2017</vt:lpstr>
      <vt:lpstr>NENG2018</vt:lpstr>
      <vt:lpstr>NENG2019</vt:lpstr>
      <vt:lpstr>NENG2020</vt:lpstr>
      <vt:lpstr>NENG2021</vt:lpstr>
      <vt:lpstr>NENG2022</vt:lpstr>
      <vt:lpstr>NENG2023</vt:lpstr>
      <vt:lpstr>NENG2024</vt:lpstr>
      <vt:lpstr>NENG2025</vt:lpstr>
      <vt:lpstr>Efficiencies!Print_Area</vt:lpstr>
      <vt:lpstr>MonthlyMults!Print_Area</vt:lpstr>
      <vt:lpstr>Shares!Print_Area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2015-01-21T19:13:13Z</dcterms:created>
  <dcterms:modified xsi:type="dcterms:W3CDTF">2015-01-21T19:13:18Z</dcterms:modified>
</cp:coreProperties>
</file>